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tiff" ContentType="image/tif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pivotTables/pivotTable1.xml" ContentType="application/vnd.openxmlformats-officedocument.spreadsheetml.pivotTable+xml"/>
  <Override PartName="/xl/drawings/drawing4.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4"/>
  <workbookPr updateLinks="never" codeName="ThisWorkbook" hidePivotFieldList="1"/>
  <mc:AlternateContent xmlns:mc="http://schemas.openxmlformats.org/markup-compatibility/2006">
    <mc:Choice Requires="x15">
      <x15ac:absPath xmlns:x15ac="http://schemas.microsoft.com/office/spreadsheetml/2010/11/ac" url="/Users/gary.denne/Desktop/"/>
    </mc:Choice>
  </mc:AlternateContent>
  <xr:revisionPtr revIDLastSave="0" documentId="13_ncr:1_{18A1BC91-CF00-9545-910B-D28D80F0A7DD}" xr6:coauthVersionLast="47" xr6:coauthVersionMax="47" xr10:uidLastSave="{00000000-0000-0000-0000-000000000000}"/>
  <bookViews>
    <workbookView xWindow="0" yWindow="500" windowWidth="38400" windowHeight="19400" tabRatio="785" firstSheet="1" activeTab="2" xr2:uid="{00000000-000D-0000-FFFF-FFFF00000000}"/>
  </bookViews>
  <sheets>
    <sheet name="Introduction" sheetId="17" r:id="rId1"/>
    <sheet name="Instructions" sheetId="7" r:id="rId2"/>
    <sheet name="HECVAT - Full | Vendor Response" sheetId="1" r:id="rId3"/>
    <sheet name="Analyst Report" sheetId="14" r:id="rId4"/>
    <sheet name="Analyst Reference" sheetId="18" r:id="rId5"/>
    <sheet name="Summary Report" sheetId="15" r:id="rId6"/>
    <sheet name="Crosswalk Detail" sheetId="12" state="hidden" r:id="rId7"/>
    <sheet name="Questions" sheetId="20" r:id="rId8"/>
    <sheet name="Values" sheetId="2" r:id="rId9"/>
    <sheet name="High Risk Non-Compliant" sheetId="16" state="hidden" r:id="rId10"/>
    <sheet name="Standards Crosswalk" sheetId="10" r:id="rId11"/>
    <sheet name="Acknowledgments" sheetId="19" r:id="rId12"/>
    <sheet name="ChangeLog" sheetId="3" r:id="rId13"/>
  </sheets>
  <definedNames>
    <definedName name="_ftn1" localSheetId="1">Instructions!$A$34</definedName>
    <definedName name="_ftnref1" localSheetId="1">Instructions!$A$5</definedName>
    <definedName name="dr" localSheetId="11">#REF!</definedName>
    <definedName name="dr">Values!$A$4:$A$6</definedName>
    <definedName name="drpt" localSheetId="11">#REF!</definedName>
    <definedName name="drpt">Values!$A$9:$A$12</definedName>
    <definedName name="network" localSheetId="11">V+Values!$A$15:$A$19</definedName>
    <definedName name="network">V+Values!$A$15:$A$19</definedName>
    <definedName name="sharedassessments" localSheetId="11">#REF!</definedName>
    <definedName name="sharedassessments">Values!$A$26:$A$27</definedName>
    <definedName name="sharedassessmentslisting" localSheetId="11">#REF!</definedName>
    <definedName name="sharedassessmentslisting">Values!$A$30:$A$31</definedName>
    <definedName name="uptime" localSheetId="11">Values!$A$34:$A$38</definedName>
    <definedName name="uptime">Values!$A$34:$A$38</definedName>
    <definedName name="yes" localSheetId="11">Values!$A$4:$A$5</definedName>
    <definedName name="yes">Values!$A$4:$A$5</definedName>
    <definedName name="yesna" localSheetId="11">#REF!</definedName>
    <definedName name="yesna">Values!$A$4:$A$6</definedName>
  </definedNames>
  <calcPr calcId="191028"/>
  <pivotCaches>
    <pivotCache cacheId="1" r:id="rId14"/>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42" i="1" l="1"/>
  <c r="E43" i="1"/>
  <c r="E44" i="1"/>
  <c r="E45" i="1"/>
  <c r="E46" i="1"/>
  <c r="E47" i="1"/>
  <c r="E48" i="1"/>
  <c r="E49" i="1"/>
  <c r="E50" i="1"/>
  <c r="E51" i="1"/>
  <c r="C244" i="14"/>
  <c r="D23" i="20"/>
  <c r="A68" i="1" s="1"/>
  <c r="N90" i="20" s="1"/>
  <c r="A62" i="1"/>
  <c r="A113" i="1"/>
  <c r="D75" i="20" s="1"/>
  <c r="B112" i="1"/>
  <c r="B116" i="14" s="1"/>
  <c r="A272" i="1"/>
  <c r="A276" i="14" s="1"/>
  <c r="N23" i="20"/>
  <c r="N21" i="20"/>
  <c r="N19" i="20"/>
  <c r="K5" i="2" s="1"/>
  <c r="J5" i="2" s="1"/>
  <c r="N20" i="20"/>
  <c r="K106" i="20" s="1"/>
  <c r="N22" i="20"/>
  <c r="K251" i="20" s="1"/>
  <c r="N25" i="20"/>
  <c r="D160" i="14"/>
  <c r="C160" i="14"/>
  <c r="D158" i="14"/>
  <c r="C158" i="14"/>
  <c r="D151" i="14"/>
  <c r="C151" i="14"/>
  <c r="C116" i="14"/>
  <c r="C115" i="14"/>
  <c r="A218" i="18"/>
  <c r="C218" i="18" s="1"/>
  <c r="A219" i="18"/>
  <c r="E95" i="1"/>
  <c r="B273" i="1"/>
  <c r="A131" i="18"/>
  <c r="A130" i="18"/>
  <c r="C130" i="18" s="1"/>
  <c r="A129" i="18"/>
  <c r="C129" i="18" s="1"/>
  <c r="D135" i="14"/>
  <c r="C135" i="14"/>
  <c r="D134" i="14"/>
  <c r="C134" i="14"/>
  <c r="D133" i="14"/>
  <c r="C133" i="14"/>
  <c r="D130" i="14"/>
  <c r="B9" i="14"/>
  <c r="B8" i="14"/>
  <c r="B7" i="14"/>
  <c r="D179" i="14"/>
  <c r="A202" i="14"/>
  <c r="F202" i="14"/>
  <c r="D202" i="14"/>
  <c r="C202" i="14"/>
  <c r="D176" i="14"/>
  <c r="C176" i="14"/>
  <c r="H202" i="14"/>
  <c r="D234" i="14"/>
  <c r="C234" i="14"/>
  <c r="F185" i="14"/>
  <c r="F184" i="14"/>
  <c r="F183" i="14"/>
  <c r="D89" i="14"/>
  <c r="D65" i="14"/>
  <c r="D64" i="14"/>
  <c r="D63" i="14"/>
  <c r="D62" i="14"/>
  <c r="D61" i="14"/>
  <c r="D60" i="14"/>
  <c r="D59" i="14"/>
  <c r="D58" i="14"/>
  <c r="C57" i="14"/>
  <c r="C58" i="14"/>
  <c r="C59" i="14"/>
  <c r="C60" i="14"/>
  <c r="C61" i="14"/>
  <c r="C62" i="14"/>
  <c r="C63" i="14"/>
  <c r="C64" i="14"/>
  <c r="C65" i="14"/>
  <c r="E230" i="1"/>
  <c r="E234" i="1"/>
  <c r="E233" i="1"/>
  <c r="E232" i="1"/>
  <c r="E231" i="1"/>
  <c r="E228" i="1"/>
  <c r="E227" i="1"/>
  <c r="E226" i="1"/>
  <c r="E225" i="1"/>
  <c r="E223" i="1"/>
  <c r="E222" i="1"/>
  <c r="E221" i="1"/>
  <c r="E220" i="1"/>
  <c r="E219" i="1"/>
  <c r="E218" i="1"/>
  <c r="E217" i="1"/>
  <c r="E216" i="1"/>
  <c r="E215" i="1"/>
  <c r="E214" i="1"/>
  <c r="E213" i="1"/>
  <c r="E212" i="1"/>
  <c r="E211" i="1"/>
  <c r="E210" i="1"/>
  <c r="E209" i="1"/>
  <c r="E208" i="1"/>
  <c r="E206" i="1"/>
  <c r="E205" i="1"/>
  <c r="E204" i="1"/>
  <c r="E203" i="1"/>
  <c r="E202" i="1"/>
  <c r="E201" i="1"/>
  <c r="E200" i="1"/>
  <c r="E199" i="1"/>
  <c r="E198" i="1"/>
  <c r="E197" i="1"/>
  <c r="E196" i="1"/>
  <c r="E194" i="1"/>
  <c r="E193" i="1"/>
  <c r="E192" i="1"/>
  <c r="E191" i="1"/>
  <c r="E190" i="1"/>
  <c r="E189" i="1"/>
  <c r="E188" i="1"/>
  <c r="E187" i="1"/>
  <c r="E186" i="1"/>
  <c r="E185" i="1"/>
  <c r="E184" i="1"/>
  <c r="E182" i="1"/>
  <c r="E181" i="1"/>
  <c r="E180" i="1"/>
  <c r="E179" i="1"/>
  <c r="E178" i="1"/>
  <c r="E177" i="1"/>
  <c r="E176" i="1"/>
  <c r="E175" i="1"/>
  <c r="E174" i="1"/>
  <c r="E173" i="1"/>
  <c r="E172" i="1"/>
  <c r="E171" i="1"/>
  <c r="E170" i="1"/>
  <c r="E169" i="1"/>
  <c r="E168" i="1"/>
  <c r="E167" i="1"/>
  <c r="E166" i="1"/>
  <c r="E164" i="1"/>
  <c r="E163" i="1"/>
  <c r="E162" i="1"/>
  <c r="E161" i="1"/>
  <c r="E160" i="1"/>
  <c r="E159" i="1"/>
  <c r="E158" i="1"/>
  <c r="E157" i="1"/>
  <c r="E156" i="1"/>
  <c r="E155" i="1"/>
  <c r="E154" i="1"/>
  <c r="E153" i="1"/>
  <c r="E152" i="1"/>
  <c r="E151" i="1"/>
  <c r="E150" i="1"/>
  <c r="E149" i="1"/>
  <c r="E148" i="1"/>
  <c r="E147" i="1"/>
  <c r="E146" i="1"/>
  <c r="E145" i="1"/>
  <c r="E144" i="1"/>
  <c r="E143" i="1"/>
  <c r="E142" i="1"/>
  <c r="E141" i="1"/>
  <c r="E139" i="1"/>
  <c r="E138" i="1"/>
  <c r="E137" i="1"/>
  <c r="E136" i="1"/>
  <c r="E135" i="1"/>
  <c r="E134" i="1"/>
  <c r="E133" i="1"/>
  <c r="E132" i="1"/>
  <c r="E131" i="1"/>
  <c r="E130" i="1"/>
  <c r="E129" i="1"/>
  <c r="E128" i="1"/>
  <c r="E127" i="1"/>
  <c r="E126" i="1"/>
  <c r="E125" i="1"/>
  <c r="E123" i="1"/>
  <c r="E122" i="1"/>
  <c r="E121" i="1"/>
  <c r="E120" i="1"/>
  <c r="E119" i="1"/>
  <c r="E118" i="1"/>
  <c r="E117" i="1"/>
  <c r="E116" i="1"/>
  <c r="E115" i="1"/>
  <c r="E114" i="1"/>
  <c r="E64" i="1"/>
  <c r="E65" i="1"/>
  <c r="E66" i="1"/>
  <c r="E67" i="1"/>
  <c r="E63" i="1"/>
  <c r="E54" i="1"/>
  <c r="E55" i="1"/>
  <c r="E56" i="1"/>
  <c r="E57" i="1"/>
  <c r="E58" i="1"/>
  <c r="E59" i="1"/>
  <c r="E60" i="1"/>
  <c r="E61" i="1"/>
  <c r="E53" i="1"/>
  <c r="E41" i="1"/>
  <c r="E37" i="1"/>
  <c r="E38" i="1"/>
  <c r="E39" i="1"/>
  <c r="E36" i="1"/>
  <c r="E35" i="1"/>
  <c r="E28" i="1"/>
  <c r="E29" i="1"/>
  <c r="E30" i="1"/>
  <c r="E31" i="1"/>
  <c r="E32" i="1"/>
  <c r="E33" i="1"/>
  <c r="E27" i="1"/>
  <c r="J88" i="10"/>
  <c r="I88" i="10"/>
  <c r="H88" i="10"/>
  <c r="G88" i="10"/>
  <c r="F88" i="10"/>
  <c r="E88" i="10"/>
  <c r="D88" i="10"/>
  <c r="C88" i="10"/>
  <c r="J87" i="10"/>
  <c r="I87" i="10"/>
  <c r="H87" i="10"/>
  <c r="G87" i="10"/>
  <c r="F87" i="10"/>
  <c r="E87" i="10"/>
  <c r="D87" i="10"/>
  <c r="C87" i="10"/>
  <c r="J86" i="10"/>
  <c r="I86" i="10"/>
  <c r="H86" i="10"/>
  <c r="G86" i="10"/>
  <c r="F86" i="10"/>
  <c r="E86" i="10"/>
  <c r="D86" i="10"/>
  <c r="C86" i="10"/>
  <c r="A115" i="14"/>
  <c r="H115" i="14" s="1"/>
  <c r="A116" i="14"/>
  <c r="H116" i="14" s="1"/>
  <c r="D113" i="14"/>
  <c r="C113" i="14"/>
  <c r="A113" i="14"/>
  <c r="F113" i="14" s="1"/>
  <c r="D112" i="14"/>
  <c r="C112" i="14"/>
  <c r="A112" i="14"/>
  <c r="F112" i="14" s="1"/>
  <c r="D96" i="14"/>
  <c r="C96" i="14"/>
  <c r="A96" i="14"/>
  <c r="B92" i="1"/>
  <c r="B96" i="14" s="1"/>
  <c r="D95" i="14"/>
  <c r="C95" i="14"/>
  <c r="D94" i="14"/>
  <c r="C94" i="14"/>
  <c r="D93" i="14"/>
  <c r="C93" i="14"/>
  <c r="D92" i="14"/>
  <c r="C92" i="14"/>
  <c r="D91" i="14"/>
  <c r="C91" i="14"/>
  <c r="A95" i="14"/>
  <c r="F95" i="14" s="1"/>
  <c r="A94" i="14"/>
  <c r="F94" i="14" s="1"/>
  <c r="A93" i="14"/>
  <c r="I224" i="10"/>
  <c r="H224" i="10"/>
  <c r="G224" i="10"/>
  <c r="F224" i="10"/>
  <c r="E224" i="10"/>
  <c r="D224" i="10"/>
  <c r="C224" i="10"/>
  <c r="I223" i="10"/>
  <c r="H223" i="10"/>
  <c r="G223" i="10"/>
  <c r="F223" i="10"/>
  <c r="E223" i="10"/>
  <c r="D223" i="10"/>
  <c r="C223" i="10"/>
  <c r="H96" i="14"/>
  <c r="F96" i="14"/>
  <c r="H113" i="14"/>
  <c r="H94" i="14"/>
  <c r="H95" i="14"/>
  <c r="B35" i="1"/>
  <c r="B39" i="14" s="1"/>
  <c r="B36" i="1"/>
  <c r="B40" i="14" s="1"/>
  <c r="B37" i="1"/>
  <c r="B35" i="10" s="1"/>
  <c r="B38" i="1"/>
  <c r="B42" i="14" s="1"/>
  <c r="B39" i="1"/>
  <c r="B37" i="10" s="1"/>
  <c r="D219" i="18"/>
  <c r="C219" i="18"/>
  <c r="B219" i="18"/>
  <c r="D218" i="18"/>
  <c r="B218" i="18"/>
  <c r="A104" i="18"/>
  <c r="D210" i="14"/>
  <c r="C210" i="14"/>
  <c r="D209" i="14"/>
  <c r="C209" i="14"/>
  <c r="J109" i="10"/>
  <c r="I109" i="10"/>
  <c r="H109" i="10"/>
  <c r="G109" i="10"/>
  <c r="F109" i="10"/>
  <c r="E109" i="10"/>
  <c r="D109" i="10"/>
  <c r="C109" i="10"/>
  <c r="J108" i="10"/>
  <c r="I108" i="10"/>
  <c r="H108" i="10"/>
  <c r="G108" i="10"/>
  <c r="F108" i="10"/>
  <c r="E108" i="10"/>
  <c r="D108" i="10"/>
  <c r="C108" i="10"/>
  <c r="I107" i="10"/>
  <c r="H107" i="10"/>
  <c r="G107" i="10"/>
  <c r="F107" i="10"/>
  <c r="E107" i="10"/>
  <c r="D107" i="10"/>
  <c r="C107" i="10"/>
  <c r="D231" i="14"/>
  <c r="D230" i="14"/>
  <c r="C231" i="14"/>
  <c r="C230" i="14"/>
  <c r="A231" i="14"/>
  <c r="H231" i="14" s="1"/>
  <c r="A230" i="14"/>
  <c r="E112" i="1"/>
  <c r="E111" i="1"/>
  <c r="E110" i="1"/>
  <c r="E109" i="1"/>
  <c r="E108" i="1"/>
  <c r="B109" i="1"/>
  <c r="B113" i="14" s="1"/>
  <c r="B108" i="1"/>
  <c r="B112" i="14" s="1"/>
  <c r="E94" i="1"/>
  <c r="E91" i="1"/>
  <c r="E90" i="1"/>
  <c r="E89" i="1"/>
  <c r="B91" i="1"/>
  <c r="B95" i="14" s="1"/>
  <c r="B90" i="1"/>
  <c r="B89" i="1"/>
  <c r="B93" i="14" s="1"/>
  <c r="B227" i="1"/>
  <c r="B231" i="14" s="1"/>
  <c r="B226" i="1"/>
  <c r="B230" i="14" s="1"/>
  <c r="H230" i="14"/>
  <c r="F230" i="14"/>
  <c r="J269" i="10"/>
  <c r="I269" i="10"/>
  <c r="H269" i="10"/>
  <c r="G269" i="10"/>
  <c r="F269" i="10"/>
  <c r="E269" i="10"/>
  <c r="D269" i="10"/>
  <c r="C269" i="10"/>
  <c r="J239" i="10"/>
  <c r="I239" i="10"/>
  <c r="H239" i="10"/>
  <c r="G239" i="10"/>
  <c r="F239" i="10"/>
  <c r="E239" i="10"/>
  <c r="D239" i="10"/>
  <c r="C239" i="10"/>
  <c r="J232" i="10"/>
  <c r="I232" i="10"/>
  <c r="H232" i="10"/>
  <c r="G232" i="10"/>
  <c r="F232" i="10"/>
  <c r="E232" i="10"/>
  <c r="D232" i="10"/>
  <c r="C232" i="10"/>
  <c r="J226" i="10"/>
  <c r="I226" i="10"/>
  <c r="H226" i="10"/>
  <c r="G226" i="10"/>
  <c r="F226" i="10"/>
  <c r="E226" i="10"/>
  <c r="D226" i="10"/>
  <c r="C226" i="10"/>
  <c r="J221" i="10"/>
  <c r="I221" i="10"/>
  <c r="H221" i="10"/>
  <c r="G221" i="10"/>
  <c r="F221" i="10"/>
  <c r="E221" i="10"/>
  <c r="D221" i="10"/>
  <c r="C221" i="10"/>
  <c r="J204" i="10"/>
  <c r="I204" i="10"/>
  <c r="H204" i="10"/>
  <c r="G204" i="10"/>
  <c r="F204" i="10"/>
  <c r="E204" i="10"/>
  <c r="D204" i="10"/>
  <c r="C204" i="10"/>
  <c r="J192" i="10"/>
  <c r="I192" i="10"/>
  <c r="H192" i="10"/>
  <c r="G192" i="10"/>
  <c r="F192" i="10"/>
  <c r="E192" i="10"/>
  <c r="D192" i="10"/>
  <c r="C192" i="10"/>
  <c r="J180" i="10"/>
  <c r="I180" i="10"/>
  <c r="H180" i="10"/>
  <c r="G180" i="10"/>
  <c r="F180" i="10"/>
  <c r="E180" i="10"/>
  <c r="D180" i="10"/>
  <c r="C180" i="10"/>
  <c r="J162" i="10"/>
  <c r="I162" i="10"/>
  <c r="H162" i="10"/>
  <c r="G162" i="10"/>
  <c r="F162" i="10"/>
  <c r="E162" i="10"/>
  <c r="D162" i="10"/>
  <c r="C162" i="10"/>
  <c r="J137" i="10"/>
  <c r="I137" i="10"/>
  <c r="H137" i="10"/>
  <c r="G137" i="10"/>
  <c r="F137" i="10"/>
  <c r="E137" i="10"/>
  <c r="D137" i="10"/>
  <c r="C137" i="10"/>
  <c r="J121" i="10"/>
  <c r="I121" i="10"/>
  <c r="H121" i="10"/>
  <c r="G121" i="10"/>
  <c r="F121" i="10"/>
  <c r="E121" i="10"/>
  <c r="D121" i="10"/>
  <c r="C121" i="10"/>
  <c r="J110" i="10"/>
  <c r="I110" i="10"/>
  <c r="H110" i="10"/>
  <c r="G110" i="10"/>
  <c r="F110" i="10"/>
  <c r="E110" i="10"/>
  <c r="D110" i="10"/>
  <c r="C110" i="10"/>
  <c r="I225" i="10"/>
  <c r="H225" i="10"/>
  <c r="G225" i="10"/>
  <c r="F225" i="10"/>
  <c r="E225" i="10"/>
  <c r="D225" i="10"/>
  <c r="C225" i="10"/>
  <c r="I222" i="10"/>
  <c r="H222" i="10"/>
  <c r="G222" i="10"/>
  <c r="F222" i="10"/>
  <c r="E222" i="10"/>
  <c r="D222" i="10"/>
  <c r="C222" i="10"/>
  <c r="J18" i="2"/>
  <c r="J17" i="2"/>
  <c r="J16" i="2"/>
  <c r="J15" i="2"/>
  <c r="J14" i="2"/>
  <c r="J12" i="2"/>
  <c r="J11" i="2"/>
  <c r="J10" i="2"/>
  <c r="J8" i="2"/>
  <c r="J7" i="2"/>
  <c r="J4" i="2"/>
  <c r="J3" i="2"/>
  <c r="J2" i="2"/>
  <c r="C21" i="14"/>
  <c r="D70" i="14"/>
  <c r="C70" i="14"/>
  <c r="A70" i="14"/>
  <c r="F70" i="14"/>
  <c r="D55" i="14"/>
  <c r="C55" i="14"/>
  <c r="A55" i="14"/>
  <c r="F55" i="14" s="1"/>
  <c r="D54" i="14"/>
  <c r="C54" i="14"/>
  <c r="A54" i="14"/>
  <c r="D53" i="14"/>
  <c r="C53" i="14"/>
  <c r="A53" i="14"/>
  <c r="D52" i="14"/>
  <c r="C52" i="14"/>
  <c r="A52" i="14"/>
  <c r="F52" i="14" s="1"/>
  <c r="D51" i="14"/>
  <c r="C51" i="14"/>
  <c r="A51" i="14"/>
  <c r="F51" i="14" s="1"/>
  <c r="D50" i="14"/>
  <c r="C50" i="14"/>
  <c r="A50" i="14"/>
  <c r="F50" i="14" s="1"/>
  <c r="D49" i="14"/>
  <c r="C49" i="14"/>
  <c r="A49" i="14"/>
  <c r="D48" i="14"/>
  <c r="C48" i="14"/>
  <c r="A48" i="14"/>
  <c r="F48" i="14" s="1"/>
  <c r="D47" i="14"/>
  <c r="C47" i="14"/>
  <c r="A47" i="14"/>
  <c r="H47" i="14" s="1"/>
  <c r="D46" i="14"/>
  <c r="C46" i="14"/>
  <c r="A46" i="14"/>
  <c r="H46" i="14" s="1"/>
  <c r="D45" i="14"/>
  <c r="C45" i="14"/>
  <c r="A45" i="14"/>
  <c r="F45" i="14" s="1"/>
  <c r="A65" i="14"/>
  <c r="A64" i="14"/>
  <c r="A63" i="14"/>
  <c r="F63" i="14" s="1"/>
  <c r="A62" i="14"/>
  <c r="A61" i="14"/>
  <c r="A60" i="14"/>
  <c r="F60" i="14" s="1"/>
  <c r="A59" i="14"/>
  <c r="A58" i="14"/>
  <c r="H58" i="14" s="1"/>
  <c r="A57" i="14"/>
  <c r="H57" i="14" s="1"/>
  <c r="D57" i="14"/>
  <c r="A56" i="14"/>
  <c r="C32" i="14"/>
  <c r="C31" i="14"/>
  <c r="C30" i="14"/>
  <c r="C29" i="14"/>
  <c r="C28" i="14"/>
  <c r="C27" i="14"/>
  <c r="C26" i="14"/>
  <c r="C25" i="14"/>
  <c r="C24" i="14"/>
  <c r="C23" i="14"/>
  <c r="C22" i="14"/>
  <c r="C20" i="14"/>
  <c r="C19" i="14"/>
  <c r="C18" i="14"/>
  <c r="C17" i="14"/>
  <c r="C16" i="14"/>
  <c r="C15" i="14"/>
  <c r="C14" i="14"/>
  <c r="J90" i="10"/>
  <c r="I90" i="10"/>
  <c r="H90" i="10"/>
  <c r="G90" i="10"/>
  <c r="F90" i="10"/>
  <c r="E90" i="10"/>
  <c r="D90" i="10"/>
  <c r="C90" i="10"/>
  <c r="J75" i="10"/>
  <c r="I75" i="10"/>
  <c r="H75" i="10"/>
  <c r="G75" i="10"/>
  <c r="F75" i="10"/>
  <c r="E75" i="10"/>
  <c r="D75" i="10"/>
  <c r="C75" i="10"/>
  <c r="J65" i="10"/>
  <c r="I65" i="10"/>
  <c r="H65" i="10"/>
  <c r="G65" i="10"/>
  <c r="F65" i="10"/>
  <c r="E65" i="10"/>
  <c r="D65" i="10"/>
  <c r="C65" i="10"/>
  <c r="I64" i="10"/>
  <c r="H64" i="10"/>
  <c r="G64" i="10"/>
  <c r="F64" i="10"/>
  <c r="E64" i="10"/>
  <c r="D64" i="10"/>
  <c r="C64" i="10"/>
  <c r="I63" i="10"/>
  <c r="H63" i="10"/>
  <c r="G63" i="10"/>
  <c r="F63" i="10"/>
  <c r="E63" i="10"/>
  <c r="D63" i="10"/>
  <c r="C63" i="10"/>
  <c r="I62" i="10"/>
  <c r="H62" i="10"/>
  <c r="G62" i="10"/>
  <c r="F62" i="10"/>
  <c r="E62" i="10"/>
  <c r="D62" i="10"/>
  <c r="C62" i="10"/>
  <c r="I61" i="10"/>
  <c r="H61" i="10"/>
  <c r="G61" i="10"/>
  <c r="F61" i="10"/>
  <c r="E61" i="10"/>
  <c r="D61" i="10"/>
  <c r="C61" i="10"/>
  <c r="I59" i="10"/>
  <c r="H59" i="10"/>
  <c r="G59" i="10"/>
  <c r="F59" i="10"/>
  <c r="E59" i="10"/>
  <c r="D59" i="10"/>
  <c r="C59" i="10"/>
  <c r="I58" i="10"/>
  <c r="H58" i="10"/>
  <c r="G58" i="10"/>
  <c r="F58" i="10"/>
  <c r="E58" i="10"/>
  <c r="D58" i="10"/>
  <c r="C58" i="10"/>
  <c r="I57" i="10"/>
  <c r="H57" i="10"/>
  <c r="G57" i="10"/>
  <c r="F57" i="10"/>
  <c r="E57" i="10"/>
  <c r="D57" i="10"/>
  <c r="C57" i="10"/>
  <c r="I56" i="10"/>
  <c r="H56" i="10"/>
  <c r="G56" i="10"/>
  <c r="F56" i="10"/>
  <c r="E56" i="10"/>
  <c r="D56" i="10"/>
  <c r="C56" i="10"/>
  <c r="I55" i="10"/>
  <c r="H55" i="10"/>
  <c r="G55" i="10"/>
  <c r="F55" i="10"/>
  <c r="E55" i="10"/>
  <c r="D55" i="10"/>
  <c r="C55" i="10"/>
  <c r="I54" i="10"/>
  <c r="H54" i="10"/>
  <c r="G54" i="10"/>
  <c r="F54" i="10"/>
  <c r="E54" i="10"/>
  <c r="D54" i="10"/>
  <c r="C54" i="10"/>
  <c r="I53" i="10"/>
  <c r="H53" i="10"/>
  <c r="G53" i="10"/>
  <c r="F53" i="10"/>
  <c r="E53" i="10"/>
  <c r="D53" i="10"/>
  <c r="C53" i="10"/>
  <c r="I52" i="10"/>
  <c r="H52" i="10"/>
  <c r="G52" i="10"/>
  <c r="F52" i="10"/>
  <c r="E52" i="10"/>
  <c r="D52" i="10"/>
  <c r="C52" i="10"/>
  <c r="I51" i="10"/>
  <c r="H51" i="10"/>
  <c r="G51" i="10"/>
  <c r="F51" i="10"/>
  <c r="E51" i="10"/>
  <c r="D51" i="10"/>
  <c r="C51" i="10"/>
  <c r="J50" i="10"/>
  <c r="I50" i="10"/>
  <c r="H50" i="10"/>
  <c r="G50" i="10"/>
  <c r="F50" i="10"/>
  <c r="E50" i="10"/>
  <c r="D50" i="10"/>
  <c r="C50" i="10"/>
  <c r="J60" i="10"/>
  <c r="I60" i="10"/>
  <c r="H60" i="10"/>
  <c r="G60" i="10"/>
  <c r="F60" i="10"/>
  <c r="E60" i="10"/>
  <c r="D60" i="10"/>
  <c r="C60" i="10"/>
  <c r="J38" i="10"/>
  <c r="I38" i="10"/>
  <c r="H38" i="10"/>
  <c r="G38" i="10"/>
  <c r="F38" i="10"/>
  <c r="E38" i="10"/>
  <c r="D38" i="10"/>
  <c r="C38" i="10"/>
  <c r="J49" i="10"/>
  <c r="I49" i="10"/>
  <c r="H49" i="10"/>
  <c r="G49" i="10"/>
  <c r="F49" i="10"/>
  <c r="E49" i="10"/>
  <c r="D49" i="10"/>
  <c r="C49" i="10"/>
  <c r="I48" i="10"/>
  <c r="H48" i="10"/>
  <c r="G48" i="10"/>
  <c r="F48" i="10"/>
  <c r="E48" i="10"/>
  <c r="D48" i="10"/>
  <c r="C48" i="10"/>
  <c r="I47" i="10"/>
  <c r="H47" i="10"/>
  <c r="G47" i="10"/>
  <c r="F47" i="10"/>
  <c r="E47" i="10"/>
  <c r="D47" i="10"/>
  <c r="C47" i="10"/>
  <c r="I46" i="10"/>
  <c r="H46" i="10"/>
  <c r="G46" i="10"/>
  <c r="F46" i="10"/>
  <c r="E46" i="10"/>
  <c r="D46" i="10"/>
  <c r="C46" i="10"/>
  <c r="I45" i="10"/>
  <c r="H45" i="10"/>
  <c r="G45" i="10"/>
  <c r="F45" i="10"/>
  <c r="E45" i="10"/>
  <c r="D45" i="10"/>
  <c r="C45" i="10"/>
  <c r="J32" i="10"/>
  <c r="I32" i="10"/>
  <c r="H32" i="10"/>
  <c r="G32" i="10"/>
  <c r="F32" i="10"/>
  <c r="E32" i="10"/>
  <c r="D32" i="10"/>
  <c r="C32" i="10"/>
  <c r="A220" i="18"/>
  <c r="A174" i="18"/>
  <c r="A173" i="18"/>
  <c r="A172" i="18"/>
  <c r="A171" i="18"/>
  <c r="D171" i="18" s="1"/>
  <c r="A158" i="18"/>
  <c r="D59" i="18"/>
  <c r="C59" i="18"/>
  <c r="B59" i="18"/>
  <c r="D58" i="18"/>
  <c r="C58" i="18"/>
  <c r="B58" i="18"/>
  <c r="D57" i="18"/>
  <c r="C57" i="18"/>
  <c r="B57" i="18"/>
  <c r="D56" i="18"/>
  <c r="C56" i="18"/>
  <c r="B56" i="18"/>
  <c r="D55" i="18"/>
  <c r="C55" i="18"/>
  <c r="B55" i="18"/>
  <c r="D54" i="18"/>
  <c r="C54" i="18"/>
  <c r="B54" i="18"/>
  <c r="D53" i="18"/>
  <c r="C53" i="18"/>
  <c r="B53" i="18"/>
  <c r="D52" i="18"/>
  <c r="C52" i="18"/>
  <c r="B52" i="18"/>
  <c r="D51" i="18"/>
  <c r="C51" i="18"/>
  <c r="B51" i="18"/>
  <c r="D50" i="18"/>
  <c r="C50" i="18"/>
  <c r="D65" i="18"/>
  <c r="C65" i="18"/>
  <c r="B65" i="18"/>
  <c r="D64" i="18"/>
  <c r="C64" i="18"/>
  <c r="B64" i="18"/>
  <c r="D49" i="18"/>
  <c r="C49" i="18"/>
  <c r="B49" i="18"/>
  <c r="D48" i="18"/>
  <c r="C48" i="18"/>
  <c r="B48" i="18"/>
  <c r="D47" i="18"/>
  <c r="C47" i="18"/>
  <c r="B47" i="18"/>
  <c r="D46" i="18"/>
  <c r="C46" i="18"/>
  <c r="B46" i="18"/>
  <c r="D45" i="18"/>
  <c r="C45" i="18"/>
  <c r="B45" i="18"/>
  <c r="D44" i="18"/>
  <c r="C44" i="18"/>
  <c r="B44" i="18"/>
  <c r="F20" i="2"/>
  <c r="E20" i="2"/>
  <c r="F19" i="2"/>
  <c r="E19" i="2"/>
  <c r="F18" i="2"/>
  <c r="E18" i="2"/>
  <c r="F16" i="2"/>
  <c r="E16" i="2"/>
  <c r="F15" i="2"/>
  <c r="E15" i="2"/>
  <c r="D269" i="14"/>
  <c r="C269" i="14"/>
  <c r="D245" i="14"/>
  <c r="C245" i="14"/>
  <c r="D232" i="14"/>
  <c r="C232" i="14"/>
  <c r="A232" i="14"/>
  <c r="H185" i="14"/>
  <c r="H184" i="14"/>
  <c r="H183" i="14"/>
  <c r="D185" i="14"/>
  <c r="C185" i="14"/>
  <c r="D184" i="14"/>
  <c r="C184" i="14"/>
  <c r="D183" i="14"/>
  <c r="C183" i="14"/>
  <c r="D182" i="14"/>
  <c r="C182" i="14"/>
  <c r="H52" i="14"/>
  <c r="F47" i="14"/>
  <c r="F58" i="14"/>
  <c r="H59" i="14"/>
  <c r="F59" i="14"/>
  <c r="H48" i="14"/>
  <c r="H54" i="14"/>
  <c r="F54" i="14"/>
  <c r="H49" i="14"/>
  <c r="F49" i="14"/>
  <c r="H51" i="14"/>
  <c r="H232" i="14"/>
  <c r="F232" i="14"/>
  <c r="H45" i="14"/>
  <c r="H63" i="14"/>
  <c r="H55" i="14"/>
  <c r="H50" i="14"/>
  <c r="D143" i="14"/>
  <c r="C143" i="14"/>
  <c r="A143" i="14"/>
  <c r="D142" i="14"/>
  <c r="C142" i="14"/>
  <c r="A142" i="14"/>
  <c r="F142" i="14" s="1"/>
  <c r="D141" i="14"/>
  <c r="C141" i="14"/>
  <c r="A141" i="14"/>
  <c r="F141" i="14" s="1"/>
  <c r="B139" i="1"/>
  <c r="B143" i="14" s="1"/>
  <c r="B138" i="1"/>
  <c r="B142" i="14" s="1"/>
  <c r="B137" i="1"/>
  <c r="D40" i="14"/>
  <c r="C40" i="14"/>
  <c r="A19" i="20"/>
  <c r="B181" i="1"/>
  <c r="B180" i="1"/>
  <c r="B184" i="14" s="1"/>
  <c r="B179" i="1"/>
  <c r="B183" i="14" s="1"/>
  <c r="D145" i="20"/>
  <c r="D144" i="20"/>
  <c r="D143" i="20"/>
  <c r="D142" i="20"/>
  <c r="D141" i="20"/>
  <c r="D140" i="20"/>
  <c r="D139" i="20"/>
  <c r="D138" i="20"/>
  <c r="D137" i="20"/>
  <c r="D136" i="20"/>
  <c r="D135" i="20"/>
  <c r="D134" i="20"/>
  <c r="D133" i="20"/>
  <c r="D132" i="20"/>
  <c r="D131" i="20"/>
  <c r="D130" i="20"/>
  <c r="D129" i="20"/>
  <c r="D128" i="20"/>
  <c r="D127" i="20"/>
  <c r="D126" i="20"/>
  <c r="D125" i="20"/>
  <c r="D124" i="20"/>
  <c r="D123" i="20"/>
  <c r="D122" i="20"/>
  <c r="A242" i="1"/>
  <c r="B228" i="1"/>
  <c r="B232" i="14" s="1"/>
  <c r="B196" i="1"/>
  <c r="A183" i="1"/>
  <c r="D38" i="20" s="1"/>
  <c r="B66" i="1"/>
  <c r="D200" i="20"/>
  <c r="D201" i="20"/>
  <c r="D198" i="20"/>
  <c r="D194" i="20"/>
  <c r="D190" i="20"/>
  <c r="D187" i="20"/>
  <c r="D183" i="20"/>
  <c r="D179" i="20"/>
  <c r="D175" i="20"/>
  <c r="D197" i="20"/>
  <c r="D193" i="20"/>
  <c r="D186" i="20"/>
  <c r="D182" i="20"/>
  <c r="D178" i="20"/>
  <c r="D174" i="20"/>
  <c r="D189" i="20"/>
  <c r="D181" i="20"/>
  <c r="D199" i="20"/>
  <c r="D195" i="20"/>
  <c r="D191" i="20"/>
  <c r="D188" i="20"/>
  <c r="D184" i="20"/>
  <c r="D180" i="20"/>
  <c r="D196" i="20"/>
  <c r="D192" i="20"/>
  <c r="D185" i="20"/>
  <c r="D177" i="20"/>
  <c r="D176" i="20"/>
  <c r="D76" i="20"/>
  <c r="D74" i="20"/>
  <c r="D77" i="20"/>
  <c r="D161" i="20"/>
  <c r="D160" i="20"/>
  <c r="E241" i="1"/>
  <c r="E240" i="1"/>
  <c r="E239" i="1"/>
  <c r="E238" i="1"/>
  <c r="E237" i="1"/>
  <c r="E236" i="1"/>
  <c r="E284" i="1"/>
  <c r="E283" i="1"/>
  <c r="E282" i="1"/>
  <c r="E281" i="1"/>
  <c r="E280" i="1"/>
  <c r="E279" i="1"/>
  <c r="E278" i="1"/>
  <c r="E277" i="1"/>
  <c r="E276" i="1"/>
  <c r="E275" i="1"/>
  <c r="E274" i="1"/>
  <c r="E273" i="1"/>
  <c r="E107" i="1"/>
  <c r="E106" i="1"/>
  <c r="E105" i="1"/>
  <c r="E104" i="1"/>
  <c r="E103" i="1"/>
  <c r="E102" i="1"/>
  <c r="E101" i="1"/>
  <c r="E100" i="1"/>
  <c r="E99" i="1"/>
  <c r="E98" i="1"/>
  <c r="E97" i="1"/>
  <c r="E96" i="1"/>
  <c r="E88" i="1"/>
  <c r="E87" i="1"/>
  <c r="E86" i="1"/>
  <c r="E85" i="1"/>
  <c r="E84" i="1"/>
  <c r="E83" i="1"/>
  <c r="E82" i="1"/>
  <c r="E81" i="1"/>
  <c r="E80" i="1"/>
  <c r="E79" i="1"/>
  <c r="E77" i="1"/>
  <c r="E76" i="1"/>
  <c r="E75" i="1"/>
  <c r="E74" i="1"/>
  <c r="E73" i="1"/>
  <c r="E72" i="1"/>
  <c r="E71" i="1"/>
  <c r="E70" i="1"/>
  <c r="E69" i="1"/>
  <c r="N24" i="20"/>
  <c r="K157" i="20" s="1"/>
  <c r="B33" i="1"/>
  <c r="B31" i="10" s="1"/>
  <c r="I262" i="10"/>
  <c r="H262" i="10"/>
  <c r="G262" i="10"/>
  <c r="F262" i="10"/>
  <c r="E262" i="10"/>
  <c r="D262" i="10"/>
  <c r="C262" i="10"/>
  <c r="I261" i="10"/>
  <c r="H261" i="10"/>
  <c r="G261" i="10"/>
  <c r="F261" i="10"/>
  <c r="E261" i="10"/>
  <c r="D261" i="10"/>
  <c r="C261" i="10"/>
  <c r="I260" i="10"/>
  <c r="H260" i="10"/>
  <c r="G260" i="10"/>
  <c r="F260" i="10"/>
  <c r="E260" i="10"/>
  <c r="D260" i="10"/>
  <c r="C260" i="10"/>
  <c r="I259" i="10"/>
  <c r="H259" i="10"/>
  <c r="G259" i="10"/>
  <c r="F259" i="10"/>
  <c r="E259" i="10"/>
  <c r="D259" i="10"/>
  <c r="C259" i="10"/>
  <c r="I258" i="10"/>
  <c r="H258" i="10"/>
  <c r="G258" i="10"/>
  <c r="F258" i="10"/>
  <c r="E258" i="10"/>
  <c r="D258" i="10"/>
  <c r="C258" i="10"/>
  <c r="I257" i="10"/>
  <c r="H257" i="10"/>
  <c r="G257" i="10"/>
  <c r="F257" i="10"/>
  <c r="E257" i="10"/>
  <c r="D257" i="10"/>
  <c r="C257" i="10"/>
  <c r="I256" i="10"/>
  <c r="H256" i="10"/>
  <c r="G256" i="10"/>
  <c r="F256" i="10"/>
  <c r="E256" i="10"/>
  <c r="D256" i="10"/>
  <c r="C256" i="10"/>
  <c r="I255" i="10"/>
  <c r="H255" i="10"/>
  <c r="G255" i="10"/>
  <c r="F255" i="10"/>
  <c r="E255" i="10"/>
  <c r="D255" i="10"/>
  <c r="C255" i="10"/>
  <c r="I254" i="10"/>
  <c r="H254" i="10"/>
  <c r="G254" i="10"/>
  <c r="F254" i="10"/>
  <c r="E254" i="10"/>
  <c r="D254" i="10"/>
  <c r="C254" i="10"/>
  <c r="I253" i="10"/>
  <c r="H253" i="10"/>
  <c r="G253" i="10"/>
  <c r="F253" i="10"/>
  <c r="E253" i="10"/>
  <c r="D253" i="10"/>
  <c r="C253" i="10"/>
  <c r="I252" i="10"/>
  <c r="H252" i="10"/>
  <c r="G252" i="10"/>
  <c r="F252" i="10"/>
  <c r="E252" i="10"/>
  <c r="D252" i="10"/>
  <c r="C252" i="10"/>
  <c r="I251" i="10"/>
  <c r="H251" i="10"/>
  <c r="G251" i="10"/>
  <c r="F251" i="10"/>
  <c r="E251" i="10"/>
  <c r="D251" i="10"/>
  <c r="C251" i="10"/>
  <c r="I250" i="10"/>
  <c r="H250" i="10"/>
  <c r="G250" i="10"/>
  <c r="F250" i="10"/>
  <c r="E250" i="10"/>
  <c r="D250" i="10"/>
  <c r="C250" i="10"/>
  <c r="I249" i="10"/>
  <c r="H249" i="10"/>
  <c r="G249" i="10"/>
  <c r="F249" i="10"/>
  <c r="E249" i="10"/>
  <c r="D249" i="10"/>
  <c r="C249" i="10"/>
  <c r="I248" i="10"/>
  <c r="H248" i="10"/>
  <c r="G248" i="10"/>
  <c r="F248" i="10"/>
  <c r="E248" i="10"/>
  <c r="D248" i="10"/>
  <c r="C248" i="10"/>
  <c r="I247" i="10"/>
  <c r="H247" i="10"/>
  <c r="G247" i="10"/>
  <c r="F247" i="10"/>
  <c r="E247" i="10"/>
  <c r="D247" i="10"/>
  <c r="C247" i="10"/>
  <c r="I246" i="10"/>
  <c r="H246" i="10"/>
  <c r="G246" i="10"/>
  <c r="F246" i="10"/>
  <c r="E246" i="10"/>
  <c r="D246" i="10"/>
  <c r="C246" i="10"/>
  <c r="I245" i="10"/>
  <c r="H245" i="10"/>
  <c r="G245" i="10"/>
  <c r="F245" i="10"/>
  <c r="E245" i="10"/>
  <c r="D245" i="10"/>
  <c r="C245" i="10"/>
  <c r="I244" i="10"/>
  <c r="H244" i="10"/>
  <c r="G244" i="10"/>
  <c r="F244" i="10"/>
  <c r="E244" i="10"/>
  <c r="D244" i="10"/>
  <c r="C244" i="10"/>
  <c r="I243" i="10"/>
  <c r="H243" i="10"/>
  <c r="G243" i="10"/>
  <c r="F243" i="10"/>
  <c r="E243" i="10"/>
  <c r="D243" i="10"/>
  <c r="C243" i="10"/>
  <c r="I242" i="10"/>
  <c r="H242" i="10"/>
  <c r="G242" i="10"/>
  <c r="F242" i="10"/>
  <c r="E242" i="10"/>
  <c r="D242" i="10"/>
  <c r="C242" i="10"/>
  <c r="I241" i="10"/>
  <c r="H241" i="10"/>
  <c r="G241" i="10"/>
  <c r="F241" i="10"/>
  <c r="E241" i="10"/>
  <c r="D241" i="10"/>
  <c r="C241" i="10"/>
  <c r="I240" i="10"/>
  <c r="H240" i="10"/>
  <c r="G240" i="10"/>
  <c r="F240" i="10"/>
  <c r="E240" i="10"/>
  <c r="D240" i="10"/>
  <c r="C240" i="10"/>
  <c r="I238" i="10"/>
  <c r="H238" i="10"/>
  <c r="G238" i="10"/>
  <c r="F238" i="10"/>
  <c r="E238" i="10"/>
  <c r="D238" i="10"/>
  <c r="C238" i="10"/>
  <c r="I237" i="10"/>
  <c r="H237" i="10"/>
  <c r="G237" i="10"/>
  <c r="F237" i="10"/>
  <c r="E237" i="10"/>
  <c r="D237" i="10"/>
  <c r="C237" i="10"/>
  <c r="I236" i="10"/>
  <c r="H236" i="10"/>
  <c r="G236" i="10"/>
  <c r="F236" i="10"/>
  <c r="E236" i="10"/>
  <c r="D236" i="10"/>
  <c r="C236" i="10"/>
  <c r="I235" i="10"/>
  <c r="H235" i="10"/>
  <c r="G235" i="10"/>
  <c r="F235" i="10"/>
  <c r="E235" i="10"/>
  <c r="D235" i="10"/>
  <c r="C235" i="10"/>
  <c r="I234" i="10"/>
  <c r="H234" i="10"/>
  <c r="G234" i="10"/>
  <c r="F234" i="10"/>
  <c r="E234" i="10"/>
  <c r="D234" i="10"/>
  <c r="C234" i="10"/>
  <c r="I233" i="10"/>
  <c r="H233" i="10"/>
  <c r="G233" i="10"/>
  <c r="F233" i="10"/>
  <c r="E233" i="10"/>
  <c r="D233" i="10"/>
  <c r="C233" i="10"/>
  <c r="I231" i="10"/>
  <c r="H231" i="10"/>
  <c r="G231" i="10"/>
  <c r="F231" i="10"/>
  <c r="E231" i="10"/>
  <c r="D231" i="10"/>
  <c r="C231" i="10"/>
  <c r="I230" i="10"/>
  <c r="H230" i="10"/>
  <c r="G230" i="10"/>
  <c r="F230" i="10"/>
  <c r="E230" i="10"/>
  <c r="D230" i="10"/>
  <c r="C230" i="10"/>
  <c r="I229" i="10"/>
  <c r="H229" i="10"/>
  <c r="G229" i="10"/>
  <c r="F229" i="10"/>
  <c r="E229" i="10"/>
  <c r="D229" i="10"/>
  <c r="C229" i="10"/>
  <c r="I228" i="10"/>
  <c r="H228" i="10"/>
  <c r="G228" i="10"/>
  <c r="F228" i="10"/>
  <c r="E228" i="10"/>
  <c r="D228" i="10"/>
  <c r="C228" i="10"/>
  <c r="I227" i="10"/>
  <c r="H227" i="10"/>
  <c r="G227" i="10"/>
  <c r="F227" i="10"/>
  <c r="E227" i="10"/>
  <c r="D227" i="10"/>
  <c r="C227" i="10"/>
  <c r="I220" i="10"/>
  <c r="H220" i="10"/>
  <c r="G220" i="10"/>
  <c r="F220" i="10"/>
  <c r="E220" i="10"/>
  <c r="D220" i="10"/>
  <c r="C220" i="10"/>
  <c r="I219" i="10"/>
  <c r="H219" i="10"/>
  <c r="G219" i="10"/>
  <c r="F219" i="10"/>
  <c r="E219" i="10"/>
  <c r="D219" i="10"/>
  <c r="C219" i="10"/>
  <c r="I218" i="10"/>
  <c r="H218" i="10"/>
  <c r="G218" i="10"/>
  <c r="F218" i="10"/>
  <c r="E218" i="10"/>
  <c r="D218" i="10"/>
  <c r="C218" i="10"/>
  <c r="I217" i="10"/>
  <c r="H217" i="10"/>
  <c r="G217" i="10"/>
  <c r="F217" i="10"/>
  <c r="E217" i="10"/>
  <c r="D217" i="10"/>
  <c r="C217" i="10"/>
  <c r="I216" i="10"/>
  <c r="H216" i="10"/>
  <c r="G216" i="10"/>
  <c r="F216" i="10"/>
  <c r="E216" i="10"/>
  <c r="D216" i="10"/>
  <c r="C216" i="10"/>
  <c r="I215" i="10"/>
  <c r="H215" i="10"/>
  <c r="G215" i="10"/>
  <c r="F215" i="10"/>
  <c r="E215" i="10"/>
  <c r="D215" i="10"/>
  <c r="C215" i="10"/>
  <c r="I214" i="10"/>
  <c r="H214" i="10"/>
  <c r="G214" i="10"/>
  <c r="F214" i="10"/>
  <c r="E214" i="10"/>
  <c r="D214" i="10"/>
  <c r="C214" i="10"/>
  <c r="I213" i="10"/>
  <c r="H213" i="10"/>
  <c r="G213" i="10"/>
  <c r="F213" i="10"/>
  <c r="E213" i="10"/>
  <c r="D213" i="10"/>
  <c r="C213" i="10"/>
  <c r="I212" i="10"/>
  <c r="H212" i="10"/>
  <c r="G212" i="10"/>
  <c r="F212" i="10"/>
  <c r="E212" i="10"/>
  <c r="D212" i="10"/>
  <c r="C212" i="10"/>
  <c r="I211" i="10"/>
  <c r="H211" i="10"/>
  <c r="G211" i="10"/>
  <c r="F211" i="10"/>
  <c r="E211" i="10"/>
  <c r="D211" i="10"/>
  <c r="C211" i="10"/>
  <c r="I210" i="10"/>
  <c r="H210" i="10"/>
  <c r="G210" i="10"/>
  <c r="F210" i="10"/>
  <c r="E210" i="10"/>
  <c r="D210" i="10"/>
  <c r="C210" i="10"/>
  <c r="I209" i="10"/>
  <c r="H209" i="10"/>
  <c r="G209" i="10"/>
  <c r="F209" i="10"/>
  <c r="E209" i="10"/>
  <c r="D209" i="10"/>
  <c r="C209" i="10"/>
  <c r="I208" i="10"/>
  <c r="H208" i="10"/>
  <c r="G208" i="10"/>
  <c r="F208" i="10"/>
  <c r="E208" i="10"/>
  <c r="D208" i="10"/>
  <c r="C208" i="10"/>
  <c r="I207" i="10"/>
  <c r="H207" i="10"/>
  <c r="G207" i="10"/>
  <c r="F207" i="10"/>
  <c r="E207" i="10"/>
  <c r="D207" i="10"/>
  <c r="C207" i="10"/>
  <c r="I206" i="10"/>
  <c r="H206" i="10"/>
  <c r="G206" i="10"/>
  <c r="F206" i="10"/>
  <c r="E206" i="10"/>
  <c r="D206" i="10"/>
  <c r="C206" i="10"/>
  <c r="I205" i="10"/>
  <c r="H205" i="10"/>
  <c r="G205" i="10"/>
  <c r="F205" i="10"/>
  <c r="E205" i="10"/>
  <c r="D205" i="10"/>
  <c r="C205" i="10"/>
  <c r="I203" i="10"/>
  <c r="H203" i="10"/>
  <c r="G203" i="10"/>
  <c r="F203" i="10"/>
  <c r="E203" i="10"/>
  <c r="D203" i="10"/>
  <c r="C203" i="10"/>
  <c r="I202" i="10"/>
  <c r="H202" i="10"/>
  <c r="G202" i="10"/>
  <c r="F202" i="10"/>
  <c r="E202" i="10"/>
  <c r="D202" i="10"/>
  <c r="C202" i="10"/>
  <c r="I201" i="10"/>
  <c r="H201" i="10"/>
  <c r="G201" i="10"/>
  <c r="F201" i="10"/>
  <c r="E201" i="10"/>
  <c r="D201" i="10"/>
  <c r="C201" i="10"/>
  <c r="I200" i="10"/>
  <c r="H200" i="10"/>
  <c r="G200" i="10"/>
  <c r="F200" i="10"/>
  <c r="E200" i="10"/>
  <c r="D200" i="10"/>
  <c r="C200" i="10"/>
  <c r="I199" i="10"/>
  <c r="H199" i="10"/>
  <c r="G199" i="10"/>
  <c r="F199" i="10"/>
  <c r="E199" i="10"/>
  <c r="D199" i="10"/>
  <c r="C199" i="10"/>
  <c r="I198" i="10"/>
  <c r="H198" i="10"/>
  <c r="G198" i="10"/>
  <c r="F198" i="10"/>
  <c r="E198" i="10"/>
  <c r="D198" i="10"/>
  <c r="C198" i="10"/>
  <c r="I197" i="10"/>
  <c r="H197" i="10"/>
  <c r="G197" i="10"/>
  <c r="F197" i="10"/>
  <c r="E197" i="10"/>
  <c r="D197" i="10"/>
  <c r="C197" i="10"/>
  <c r="I196" i="10"/>
  <c r="H196" i="10"/>
  <c r="G196" i="10"/>
  <c r="F196" i="10"/>
  <c r="E196" i="10"/>
  <c r="D196" i="10"/>
  <c r="C196" i="10"/>
  <c r="I195" i="10"/>
  <c r="H195" i="10"/>
  <c r="G195" i="10"/>
  <c r="F195" i="10"/>
  <c r="E195" i="10"/>
  <c r="D195" i="10"/>
  <c r="C195" i="10"/>
  <c r="I194" i="10"/>
  <c r="H194" i="10"/>
  <c r="G194" i="10"/>
  <c r="F194" i="10"/>
  <c r="E194" i="10"/>
  <c r="D194" i="10"/>
  <c r="C194" i="10"/>
  <c r="I193" i="10"/>
  <c r="H193" i="10"/>
  <c r="G193" i="10"/>
  <c r="F193" i="10"/>
  <c r="E193" i="10"/>
  <c r="D193" i="10"/>
  <c r="C193" i="10"/>
  <c r="I191" i="10"/>
  <c r="H191" i="10"/>
  <c r="G191" i="10"/>
  <c r="F191" i="10"/>
  <c r="E191" i="10"/>
  <c r="D191" i="10"/>
  <c r="C191" i="10"/>
  <c r="I190" i="10"/>
  <c r="H190" i="10"/>
  <c r="G190" i="10"/>
  <c r="F190" i="10"/>
  <c r="E190" i="10"/>
  <c r="D190" i="10"/>
  <c r="C190" i="10"/>
  <c r="I189" i="10"/>
  <c r="H189" i="10"/>
  <c r="G189" i="10"/>
  <c r="F189" i="10"/>
  <c r="E189" i="10"/>
  <c r="D189" i="10"/>
  <c r="C189" i="10"/>
  <c r="I188" i="10"/>
  <c r="H188" i="10"/>
  <c r="G188" i="10"/>
  <c r="F188" i="10"/>
  <c r="E188" i="10"/>
  <c r="D188" i="10"/>
  <c r="C188" i="10"/>
  <c r="I187" i="10"/>
  <c r="H187" i="10"/>
  <c r="G187" i="10"/>
  <c r="F187" i="10"/>
  <c r="E187" i="10"/>
  <c r="D187" i="10"/>
  <c r="C187" i="10"/>
  <c r="I186" i="10"/>
  <c r="H186" i="10"/>
  <c r="G186" i="10"/>
  <c r="F186" i="10"/>
  <c r="E186" i="10"/>
  <c r="D186" i="10"/>
  <c r="C186" i="10"/>
  <c r="I185" i="10"/>
  <c r="H185" i="10"/>
  <c r="G185" i="10"/>
  <c r="F185" i="10"/>
  <c r="E185" i="10"/>
  <c r="D185" i="10"/>
  <c r="C185" i="10"/>
  <c r="I184" i="10"/>
  <c r="H184" i="10"/>
  <c r="G184" i="10"/>
  <c r="F184" i="10"/>
  <c r="E184" i="10"/>
  <c r="D184" i="10"/>
  <c r="C184" i="10"/>
  <c r="I183" i="10"/>
  <c r="H183" i="10"/>
  <c r="G183" i="10"/>
  <c r="F183" i="10"/>
  <c r="E183" i="10"/>
  <c r="D183" i="10"/>
  <c r="C183" i="10"/>
  <c r="I182" i="10"/>
  <c r="H182" i="10"/>
  <c r="G182" i="10"/>
  <c r="F182" i="10"/>
  <c r="E182" i="10"/>
  <c r="D182" i="10"/>
  <c r="C182" i="10"/>
  <c r="I181" i="10"/>
  <c r="H181" i="10"/>
  <c r="G181" i="10"/>
  <c r="F181" i="10"/>
  <c r="E181" i="10"/>
  <c r="D181" i="10"/>
  <c r="C181" i="10"/>
  <c r="I179" i="10"/>
  <c r="H179" i="10"/>
  <c r="G179" i="10"/>
  <c r="F179" i="10"/>
  <c r="E179" i="10"/>
  <c r="D179" i="10"/>
  <c r="C179" i="10"/>
  <c r="I178" i="10"/>
  <c r="H178" i="10"/>
  <c r="G178" i="10"/>
  <c r="F178" i="10"/>
  <c r="E178" i="10"/>
  <c r="D178" i="10"/>
  <c r="C178" i="10"/>
  <c r="I177" i="10"/>
  <c r="H177" i="10"/>
  <c r="G177" i="10"/>
  <c r="F177" i="10"/>
  <c r="E177" i="10"/>
  <c r="D177" i="10"/>
  <c r="C177" i="10"/>
  <c r="I176" i="10"/>
  <c r="H176" i="10"/>
  <c r="G176" i="10"/>
  <c r="F176" i="10"/>
  <c r="E176" i="10"/>
  <c r="D176" i="10"/>
  <c r="C176" i="10"/>
  <c r="I175" i="10"/>
  <c r="H175" i="10"/>
  <c r="G175" i="10"/>
  <c r="F175" i="10"/>
  <c r="E175" i="10"/>
  <c r="D175" i="10"/>
  <c r="C175" i="10"/>
  <c r="I174" i="10"/>
  <c r="H174" i="10"/>
  <c r="G174" i="10"/>
  <c r="F174" i="10"/>
  <c r="E174" i="10"/>
  <c r="D174" i="10"/>
  <c r="C174" i="10"/>
  <c r="I173" i="10"/>
  <c r="H173" i="10"/>
  <c r="G173" i="10"/>
  <c r="F173" i="10"/>
  <c r="E173" i="10"/>
  <c r="D173" i="10"/>
  <c r="C173" i="10"/>
  <c r="I172" i="10"/>
  <c r="H172" i="10"/>
  <c r="G172" i="10"/>
  <c r="F172" i="10"/>
  <c r="E172" i="10"/>
  <c r="D172" i="10"/>
  <c r="C172" i="10"/>
  <c r="I171" i="10"/>
  <c r="H171" i="10"/>
  <c r="G171" i="10"/>
  <c r="F171" i="10"/>
  <c r="E171" i="10"/>
  <c r="D171" i="10"/>
  <c r="C171" i="10"/>
  <c r="I170" i="10"/>
  <c r="H170" i="10"/>
  <c r="G170" i="10"/>
  <c r="F170" i="10"/>
  <c r="E170" i="10"/>
  <c r="D170" i="10"/>
  <c r="C170" i="10"/>
  <c r="I169" i="10"/>
  <c r="H169" i="10"/>
  <c r="G169" i="10"/>
  <c r="F169" i="10"/>
  <c r="E169" i="10"/>
  <c r="D169" i="10"/>
  <c r="C169" i="10"/>
  <c r="I168" i="10"/>
  <c r="H168" i="10"/>
  <c r="G168" i="10"/>
  <c r="F168" i="10"/>
  <c r="E168" i="10"/>
  <c r="D168" i="10"/>
  <c r="C168" i="10"/>
  <c r="I167" i="10"/>
  <c r="H167" i="10"/>
  <c r="G167" i="10"/>
  <c r="F167" i="10"/>
  <c r="E167" i="10"/>
  <c r="D167" i="10"/>
  <c r="C167" i="10"/>
  <c r="I166" i="10"/>
  <c r="H166" i="10"/>
  <c r="G166" i="10"/>
  <c r="F166" i="10"/>
  <c r="E166" i="10"/>
  <c r="D166" i="10"/>
  <c r="C166" i="10"/>
  <c r="I165" i="10"/>
  <c r="H165" i="10"/>
  <c r="G165" i="10"/>
  <c r="F165" i="10"/>
  <c r="E165" i="10"/>
  <c r="D165" i="10"/>
  <c r="C165" i="10"/>
  <c r="I164" i="10"/>
  <c r="H164" i="10"/>
  <c r="G164" i="10"/>
  <c r="F164" i="10"/>
  <c r="E164" i="10"/>
  <c r="D164" i="10"/>
  <c r="C164" i="10"/>
  <c r="I163" i="10"/>
  <c r="H163" i="10"/>
  <c r="G163" i="10"/>
  <c r="F163" i="10"/>
  <c r="E163" i="10"/>
  <c r="D163" i="10"/>
  <c r="C163" i="10"/>
  <c r="I161" i="10"/>
  <c r="H161" i="10"/>
  <c r="G161" i="10"/>
  <c r="F161" i="10"/>
  <c r="E161" i="10"/>
  <c r="D161" i="10"/>
  <c r="C161" i="10"/>
  <c r="I160" i="10"/>
  <c r="H160" i="10"/>
  <c r="G160" i="10"/>
  <c r="F160" i="10"/>
  <c r="E160" i="10"/>
  <c r="D160" i="10"/>
  <c r="C160" i="10"/>
  <c r="I159" i="10"/>
  <c r="H159" i="10"/>
  <c r="G159" i="10"/>
  <c r="F159" i="10"/>
  <c r="E159" i="10"/>
  <c r="D159" i="10"/>
  <c r="C159" i="10"/>
  <c r="I158" i="10"/>
  <c r="H158" i="10"/>
  <c r="G158" i="10"/>
  <c r="F158" i="10"/>
  <c r="E158" i="10"/>
  <c r="D158" i="10"/>
  <c r="C158" i="10"/>
  <c r="I157" i="10"/>
  <c r="H157" i="10"/>
  <c r="G157" i="10"/>
  <c r="F157" i="10"/>
  <c r="E157" i="10"/>
  <c r="D157" i="10"/>
  <c r="C157" i="10"/>
  <c r="I156" i="10"/>
  <c r="H156" i="10"/>
  <c r="G156" i="10"/>
  <c r="F156" i="10"/>
  <c r="E156" i="10"/>
  <c r="D156" i="10"/>
  <c r="C156" i="10"/>
  <c r="I155" i="10"/>
  <c r="H155" i="10"/>
  <c r="G155" i="10"/>
  <c r="F155" i="10"/>
  <c r="E155" i="10"/>
  <c r="D155" i="10"/>
  <c r="C155" i="10"/>
  <c r="I154" i="10"/>
  <c r="H154" i="10"/>
  <c r="G154" i="10"/>
  <c r="F154" i="10"/>
  <c r="E154" i="10"/>
  <c r="D154" i="10"/>
  <c r="C154" i="10"/>
  <c r="I153" i="10"/>
  <c r="H153" i="10"/>
  <c r="G153" i="10"/>
  <c r="F153" i="10"/>
  <c r="E153" i="10"/>
  <c r="D153" i="10"/>
  <c r="C153" i="10"/>
  <c r="I152" i="10"/>
  <c r="H152" i="10"/>
  <c r="G152" i="10"/>
  <c r="F152" i="10"/>
  <c r="E152" i="10"/>
  <c r="D152" i="10"/>
  <c r="C152" i="10"/>
  <c r="I151" i="10"/>
  <c r="H151" i="10"/>
  <c r="G151" i="10"/>
  <c r="F151" i="10"/>
  <c r="E151" i="10"/>
  <c r="D151" i="10"/>
  <c r="C151" i="10"/>
  <c r="I150" i="10"/>
  <c r="H150" i="10"/>
  <c r="G150" i="10"/>
  <c r="F150" i="10"/>
  <c r="E150" i="10"/>
  <c r="D150" i="10"/>
  <c r="C150" i="10"/>
  <c r="I149" i="10"/>
  <c r="H149" i="10"/>
  <c r="G149" i="10"/>
  <c r="F149" i="10"/>
  <c r="E149" i="10"/>
  <c r="D149" i="10"/>
  <c r="C149" i="10"/>
  <c r="I148" i="10"/>
  <c r="H148" i="10"/>
  <c r="G148" i="10"/>
  <c r="F148" i="10"/>
  <c r="E148" i="10"/>
  <c r="D148" i="10"/>
  <c r="C148" i="10"/>
  <c r="I147" i="10"/>
  <c r="H147" i="10"/>
  <c r="G147" i="10"/>
  <c r="F147" i="10"/>
  <c r="E147" i="10"/>
  <c r="D147" i="10"/>
  <c r="C147" i="10"/>
  <c r="I146" i="10"/>
  <c r="H146" i="10"/>
  <c r="G146" i="10"/>
  <c r="F146" i="10"/>
  <c r="E146" i="10"/>
  <c r="D146" i="10"/>
  <c r="C146" i="10"/>
  <c r="I145" i="10"/>
  <c r="H145" i="10"/>
  <c r="G145" i="10"/>
  <c r="F145" i="10"/>
  <c r="E145" i="10"/>
  <c r="D145" i="10"/>
  <c r="C145" i="10"/>
  <c r="I144" i="10"/>
  <c r="H144" i="10"/>
  <c r="G144" i="10"/>
  <c r="F144" i="10"/>
  <c r="E144" i="10"/>
  <c r="D144" i="10"/>
  <c r="C144" i="10"/>
  <c r="I143" i="10"/>
  <c r="H143" i="10"/>
  <c r="G143" i="10"/>
  <c r="F143" i="10"/>
  <c r="E143" i="10"/>
  <c r="D143" i="10"/>
  <c r="C143" i="10"/>
  <c r="I142" i="10"/>
  <c r="H142" i="10"/>
  <c r="G142" i="10"/>
  <c r="F142" i="10"/>
  <c r="E142" i="10"/>
  <c r="D142" i="10"/>
  <c r="C142" i="10"/>
  <c r="I141" i="10"/>
  <c r="H141" i="10"/>
  <c r="G141" i="10"/>
  <c r="F141" i="10"/>
  <c r="E141" i="10"/>
  <c r="D141" i="10"/>
  <c r="C141" i="10"/>
  <c r="I140" i="10"/>
  <c r="H140" i="10"/>
  <c r="G140" i="10"/>
  <c r="F140" i="10"/>
  <c r="E140" i="10"/>
  <c r="D140" i="10"/>
  <c r="C140" i="10"/>
  <c r="I139" i="10"/>
  <c r="H139" i="10"/>
  <c r="G139" i="10"/>
  <c r="F139" i="10"/>
  <c r="E139" i="10"/>
  <c r="D139" i="10"/>
  <c r="C139" i="10"/>
  <c r="I138" i="10"/>
  <c r="H138" i="10"/>
  <c r="G138" i="10"/>
  <c r="F138" i="10"/>
  <c r="E138" i="10"/>
  <c r="D138" i="10"/>
  <c r="C138" i="10"/>
  <c r="I136" i="10"/>
  <c r="H136" i="10"/>
  <c r="G136" i="10"/>
  <c r="F136" i="10"/>
  <c r="E136" i="10"/>
  <c r="D136" i="10"/>
  <c r="C136" i="10"/>
  <c r="I135" i="10"/>
  <c r="H135" i="10"/>
  <c r="G135" i="10"/>
  <c r="F135" i="10"/>
  <c r="E135" i="10"/>
  <c r="D135" i="10"/>
  <c r="C135" i="10"/>
  <c r="I134" i="10"/>
  <c r="H134" i="10"/>
  <c r="G134" i="10"/>
  <c r="F134" i="10"/>
  <c r="E134" i="10"/>
  <c r="D134" i="10"/>
  <c r="C134" i="10"/>
  <c r="I133" i="10"/>
  <c r="H133" i="10"/>
  <c r="G133" i="10"/>
  <c r="F133" i="10"/>
  <c r="E133" i="10"/>
  <c r="D133" i="10"/>
  <c r="C133" i="10"/>
  <c r="I132" i="10"/>
  <c r="H132" i="10"/>
  <c r="G132" i="10"/>
  <c r="F132" i="10"/>
  <c r="E132" i="10"/>
  <c r="D132" i="10"/>
  <c r="C132" i="10"/>
  <c r="I131" i="10"/>
  <c r="H131" i="10"/>
  <c r="G131" i="10"/>
  <c r="F131" i="10"/>
  <c r="E131" i="10"/>
  <c r="D131" i="10"/>
  <c r="C131" i="10"/>
  <c r="I130" i="10"/>
  <c r="H130" i="10"/>
  <c r="G130" i="10"/>
  <c r="F130" i="10"/>
  <c r="E130" i="10"/>
  <c r="D130" i="10"/>
  <c r="C130" i="10"/>
  <c r="I129" i="10"/>
  <c r="H129" i="10"/>
  <c r="G129" i="10"/>
  <c r="F129" i="10"/>
  <c r="E129" i="10"/>
  <c r="D129" i="10"/>
  <c r="C129" i="10"/>
  <c r="I128" i="10"/>
  <c r="H128" i="10"/>
  <c r="G128" i="10"/>
  <c r="F128" i="10"/>
  <c r="E128" i="10"/>
  <c r="D128" i="10"/>
  <c r="C128" i="10"/>
  <c r="I127" i="10"/>
  <c r="H127" i="10"/>
  <c r="G127" i="10"/>
  <c r="F127" i="10"/>
  <c r="E127" i="10"/>
  <c r="D127" i="10"/>
  <c r="C127" i="10"/>
  <c r="I126" i="10"/>
  <c r="H126" i="10"/>
  <c r="G126" i="10"/>
  <c r="F126" i="10"/>
  <c r="E126" i="10"/>
  <c r="D126" i="10"/>
  <c r="C126" i="10"/>
  <c r="I125" i="10"/>
  <c r="H125" i="10"/>
  <c r="G125" i="10"/>
  <c r="F125" i="10"/>
  <c r="E125" i="10"/>
  <c r="D125" i="10"/>
  <c r="C125" i="10"/>
  <c r="I124" i="10"/>
  <c r="H124" i="10"/>
  <c r="G124" i="10"/>
  <c r="F124" i="10"/>
  <c r="E124" i="10"/>
  <c r="D124" i="10"/>
  <c r="C124" i="10"/>
  <c r="I123" i="10"/>
  <c r="H123" i="10"/>
  <c r="G123" i="10"/>
  <c r="F123" i="10"/>
  <c r="E123" i="10"/>
  <c r="D123" i="10"/>
  <c r="C123" i="10"/>
  <c r="I122" i="10"/>
  <c r="H122" i="10"/>
  <c r="G122" i="10"/>
  <c r="F122" i="10"/>
  <c r="E122" i="10"/>
  <c r="D122" i="10"/>
  <c r="C122" i="10"/>
  <c r="I120" i="10"/>
  <c r="H120" i="10"/>
  <c r="G120" i="10"/>
  <c r="F120" i="10"/>
  <c r="E120" i="10"/>
  <c r="D120" i="10"/>
  <c r="C120" i="10"/>
  <c r="I119" i="10"/>
  <c r="H119" i="10"/>
  <c r="G119" i="10"/>
  <c r="F119" i="10"/>
  <c r="E119" i="10"/>
  <c r="D119" i="10"/>
  <c r="C119" i="10"/>
  <c r="I118" i="10"/>
  <c r="H118" i="10"/>
  <c r="G118" i="10"/>
  <c r="F118" i="10"/>
  <c r="E118" i="10"/>
  <c r="D118" i="10"/>
  <c r="C118" i="10"/>
  <c r="I117" i="10"/>
  <c r="H117" i="10"/>
  <c r="G117" i="10"/>
  <c r="F117" i="10"/>
  <c r="E117" i="10"/>
  <c r="D117" i="10"/>
  <c r="C117" i="10"/>
  <c r="I116" i="10"/>
  <c r="H116" i="10"/>
  <c r="G116" i="10"/>
  <c r="F116" i="10"/>
  <c r="E116" i="10"/>
  <c r="D116" i="10"/>
  <c r="C116" i="10"/>
  <c r="I115" i="10"/>
  <c r="H115" i="10"/>
  <c r="G115" i="10"/>
  <c r="F115" i="10"/>
  <c r="E115" i="10"/>
  <c r="D115" i="10"/>
  <c r="C115" i="10"/>
  <c r="I114" i="10"/>
  <c r="H114" i="10"/>
  <c r="G114" i="10"/>
  <c r="F114" i="10"/>
  <c r="E114" i="10"/>
  <c r="D114" i="10"/>
  <c r="C114" i="10"/>
  <c r="I113" i="10"/>
  <c r="H113" i="10"/>
  <c r="G113" i="10"/>
  <c r="F113" i="10"/>
  <c r="E113" i="10"/>
  <c r="D113" i="10"/>
  <c r="C113" i="10"/>
  <c r="I112" i="10"/>
  <c r="H112" i="10"/>
  <c r="G112" i="10"/>
  <c r="F112" i="10"/>
  <c r="E112" i="10"/>
  <c r="D112" i="10"/>
  <c r="C112" i="10"/>
  <c r="I111" i="10"/>
  <c r="H111" i="10"/>
  <c r="G111" i="10"/>
  <c r="F111" i="10"/>
  <c r="E111" i="10"/>
  <c r="D111" i="10"/>
  <c r="C111" i="10"/>
  <c r="I106" i="10"/>
  <c r="H106" i="10"/>
  <c r="G106" i="10"/>
  <c r="F106" i="10"/>
  <c r="E106" i="10"/>
  <c r="D106" i="10"/>
  <c r="C106" i="10"/>
  <c r="I105" i="10"/>
  <c r="H105" i="10"/>
  <c r="G105" i="10"/>
  <c r="F105" i="10"/>
  <c r="E105" i="10"/>
  <c r="D105" i="10"/>
  <c r="C105" i="10"/>
  <c r="I104" i="10"/>
  <c r="H104" i="10"/>
  <c r="G104" i="10"/>
  <c r="F104" i="10"/>
  <c r="E104" i="10"/>
  <c r="D104" i="10"/>
  <c r="C104" i="10"/>
  <c r="I103" i="10"/>
  <c r="H103" i="10"/>
  <c r="G103" i="10"/>
  <c r="F103" i="10"/>
  <c r="E103" i="10"/>
  <c r="D103" i="10"/>
  <c r="C103" i="10"/>
  <c r="I102" i="10"/>
  <c r="H102" i="10"/>
  <c r="G102" i="10"/>
  <c r="F102" i="10"/>
  <c r="E102" i="10"/>
  <c r="D102" i="10"/>
  <c r="C102" i="10"/>
  <c r="I101" i="10"/>
  <c r="H101" i="10"/>
  <c r="G101" i="10"/>
  <c r="F101" i="10"/>
  <c r="E101" i="10"/>
  <c r="D101" i="10"/>
  <c r="C101" i="10"/>
  <c r="I100" i="10"/>
  <c r="H100" i="10"/>
  <c r="G100" i="10"/>
  <c r="F100" i="10"/>
  <c r="E100" i="10"/>
  <c r="D100" i="10"/>
  <c r="C100" i="10"/>
  <c r="I99" i="10"/>
  <c r="H99" i="10"/>
  <c r="G99" i="10"/>
  <c r="F99" i="10"/>
  <c r="E99" i="10"/>
  <c r="D99" i="10"/>
  <c r="C99" i="10"/>
  <c r="I98" i="10"/>
  <c r="H98" i="10"/>
  <c r="G98" i="10"/>
  <c r="F98" i="10"/>
  <c r="E98" i="10"/>
  <c r="D98" i="10"/>
  <c r="C98" i="10"/>
  <c r="I97" i="10"/>
  <c r="H97" i="10"/>
  <c r="G97" i="10"/>
  <c r="F97" i="10"/>
  <c r="E97" i="10"/>
  <c r="D97" i="10"/>
  <c r="C97" i="10"/>
  <c r="I96" i="10"/>
  <c r="H96" i="10"/>
  <c r="G96" i="10"/>
  <c r="F96" i="10"/>
  <c r="E96" i="10"/>
  <c r="D96" i="10"/>
  <c r="C96" i="10"/>
  <c r="I95" i="10"/>
  <c r="H95" i="10"/>
  <c r="G95" i="10"/>
  <c r="F95" i="10"/>
  <c r="E95" i="10"/>
  <c r="D95" i="10"/>
  <c r="C95" i="10"/>
  <c r="I94" i="10"/>
  <c r="H94" i="10"/>
  <c r="G94" i="10"/>
  <c r="F94" i="10"/>
  <c r="E94" i="10"/>
  <c r="D94" i="10"/>
  <c r="C94" i="10"/>
  <c r="I93" i="10"/>
  <c r="H93" i="10"/>
  <c r="G93" i="10"/>
  <c r="F93" i="10"/>
  <c r="E93" i="10"/>
  <c r="D93" i="10"/>
  <c r="C93" i="10"/>
  <c r="I92" i="10"/>
  <c r="H92" i="10"/>
  <c r="G92" i="10"/>
  <c r="F92" i="10"/>
  <c r="E92" i="10"/>
  <c r="D92" i="10"/>
  <c r="C92" i="10"/>
  <c r="I91" i="10"/>
  <c r="H91" i="10"/>
  <c r="G91" i="10"/>
  <c r="F91" i="10"/>
  <c r="E91" i="10"/>
  <c r="D91" i="10"/>
  <c r="C91" i="10"/>
  <c r="I89" i="10"/>
  <c r="H89" i="10"/>
  <c r="G89" i="10"/>
  <c r="F89" i="10"/>
  <c r="E89" i="10"/>
  <c r="D89" i="10"/>
  <c r="C89" i="10"/>
  <c r="I85" i="10"/>
  <c r="H85" i="10"/>
  <c r="G85" i="10"/>
  <c r="F85" i="10"/>
  <c r="E85" i="10"/>
  <c r="D85" i="10"/>
  <c r="C85" i="10"/>
  <c r="I84" i="10"/>
  <c r="H84" i="10"/>
  <c r="G84" i="10"/>
  <c r="F84" i="10"/>
  <c r="E84" i="10"/>
  <c r="D84" i="10"/>
  <c r="C84" i="10"/>
  <c r="I83" i="10"/>
  <c r="H83" i="10"/>
  <c r="G83" i="10"/>
  <c r="F83" i="10"/>
  <c r="E83" i="10"/>
  <c r="D83" i="10"/>
  <c r="C83" i="10"/>
  <c r="I82" i="10"/>
  <c r="H82" i="10"/>
  <c r="G82" i="10"/>
  <c r="F82" i="10"/>
  <c r="E82" i="10"/>
  <c r="D82" i="10"/>
  <c r="C82" i="10"/>
  <c r="I81" i="10"/>
  <c r="H81" i="10"/>
  <c r="G81" i="10"/>
  <c r="F81" i="10"/>
  <c r="E81" i="10"/>
  <c r="D81" i="10"/>
  <c r="C81" i="10"/>
  <c r="I80" i="10"/>
  <c r="H80" i="10"/>
  <c r="G80" i="10"/>
  <c r="F80" i="10"/>
  <c r="E80" i="10"/>
  <c r="D80" i="10"/>
  <c r="C80" i="10"/>
  <c r="I79" i="10"/>
  <c r="H79" i="10"/>
  <c r="G79" i="10"/>
  <c r="F79" i="10"/>
  <c r="E79" i="10"/>
  <c r="D79" i="10"/>
  <c r="C79" i="10"/>
  <c r="I78" i="10"/>
  <c r="H78" i="10"/>
  <c r="G78" i="10"/>
  <c r="F78" i="10"/>
  <c r="E78" i="10"/>
  <c r="D78" i="10"/>
  <c r="C78" i="10"/>
  <c r="I77" i="10"/>
  <c r="H77" i="10"/>
  <c r="G77" i="10"/>
  <c r="F77" i="10"/>
  <c r="E77" i="10"/>
  <c r="D77" i="10"/>
  <c r="C77" i="10"/>
  <c r="I76" i="10"/>
  <c r="H76" i="10"/>
  <c r="G76" i="10"/>
  <c r="F76" i="10"/>
  <c r="E76" i="10"/>
  <c r="D76" i="10"/>
  <c r="I74" i="10"/>
  <c r="H74" i="10"/>
  <c r="G74" i="10"/>
  <c r="F74" i="10"/>
  <c r="E74" i="10"/>
  <c r="D74" i="10"/>
  <c r="C74" i="10"/>
  <c r="I73" i="10"/>
  <c r="H73" i="10"/>
  <c r="G73" i="10"/>
  <c r="F73" i="10"/>
  <c r="E73" i="10"/>
  <c r="D73" i="10"/>
  <c r="C73" i="10"/>
  <c r="I72" i="10"/>
  <c r="H72" i="10"/>
  <c r="G72" i="10"/>
  <c r="F72" i="10"/>
  <c r="E72" i="10"/>
  <c r="D72" i="10"/>
  <c r="C72" i="10"/>
  <c r="I71" i="10"/>
  <c r="H71" i="10"/>
  <c r="G71" i="10"/>
  <c r="F71" i="10"/>
  <c r="E71" i="10"/>
  <c r="D71" i="10"/>
  <c r="C71" i="10"/>
  <c r="I70" i="10"/>
  <c r="H70" i="10"/>
  <c r="G70" i="10"/>
  <c r="F70" i="10"/>
  <c r="E70" i="10"/>
  <c r="D70" i="10"/>
  <c r="C70" i="10"/>
  <c r="I69" i="10"/>
  <c r="H69" i="10"/>
  <c r="G69" i="10"/>
  <c r="F69" i="10"/>
  <c r="E69" i="10"/>
  <c r="D69" i="10"/>
  <c r="C69" i="10"/>
  <c r="I68" i="10"/>
  <c r="H68" i="10"/>
  <c r="G68" i="10"/>
  <c r="F68" i="10"/>
  <c r="E68" i="10"/>
  <c r="D68" i="10"/>
  <c r="C68" i="10"/>
  <c r="I67" i="10"/>
  <c r="H67" i="10"/>
  <c r="G67" i="10"/>
  <c r="F67" i="10"/>
  <c r="E67" i="10"/>
  <c r="D67" i="10"/>
  <c r="C67" i="10"/>
  <c r="I66" i="10"/>
  <c r="H66" i="10"/>
  <c r="G66" i="10"/>
  <c r="F66" i="10"/>
  <c r="E66" i="10"/>
  <c r="D66" i="10"/>
  <c r="C66" i="10"/>
  <c r="I37" i="10"/>
  <c r="J37" i="10"/>
  <c r="H37" i="10"/>
  <c r="G37" i="10"/>
  <c r="F37" i="10"/>
  <c r="E37" i="10"/>
  <c r="D37" i="10"/>
  <c r="C37" i="10"/>
  <c r="I36" i="10"/>
  <c r="J36" i="10"/>
  <c r="H36" i="10"/>
  <c r="G36" i="10"/>
  <c r="F36" i="10"/>
  <c r="E36" i="10"/>
  <c r="D36" i="10"/>
  <c r="C36" i="10"/>
  <c r="I35" i="10"/>
  <c r="J35" i="10"/>
  <c r="H35" i="10"/>
  <c r="G35" i="10"/>
  <c r="F35" i="10"/>
  <c r="E35" i="10"/>
  <c r="D35" i="10"/>
  <c r="C35" i="10"/>
  <c r="I34" i="10"/>
  <c r="J34" i="10"/>
  <c r="H34" i="10"/>
  <c r="G34" i="10"/>
  <c r="F34" i="10"/>
  <c r="E34" i="10"/>
  <c r="D34" i="10"/>
  <c r="C34" i="10"/>
  <c r="I33" i="10"/>
  <c r="J33" i="10"/>
  <c r="H33" i="10"/>
  <c r="G33" i="10"/>
  <c r="F33" i="10"/>
  <c r="E33" i="10"/>
  <c r="D33" i="10"/>
  <c r="C33" i="10"/>
  <c r="I44" i="10"/>
  <c r="J44" i="10"/>
  <c r="H44" i="10"/>
  <c r="G44" i="10"/>
  <c r="F44" i="10"/>
  <c r="E44" i="10"/>
  <c r="D44" i="10"/>
  <c r="C44" i="10"/>
  <c r="I43" i="10"/>
  <c r="J43" i="10"/>
  <c r="H43" i="10"/>
  <c r="G43" i="10"/>
  <c r="F43" i="10"/>
  <c r="E43" i="10"/>
  <c r="D43" i="10"/>
  <c r="C43" i="10"/>
  <c r="I42" i="10"/>
  <c r="J42" i="10"/>
  <c r="H42" i="10"/>
  <c r="G42" i="10"/>
  <c r="F42" i="10"/>
  <c r="E42" i="10"/>
  <c r="D42" i="10"/>
  <c r="C42" i="10"/>
  <c r="I41" i="10"/>
  <c r="J41" i="10"/>
  <c r="H41" i="10"/>
  <c r="G41" i="10"/>
  <c r="F41" i="10"/>
  <c r="E41" i="10"/>
  <c r="D41" i="10"/>
  <c r="C41" i="10"/>
  <c r="I40" i="10"/>
  <c r="J40" i="10"/>
  <c r="H40" i="10"/>
  <c r="G40" i="10"/>
  <c r="F40" i="10"/>
  <c r="E40" i="10"/>
  <c r="D40" i="10"/>
  <c r="C40" i="10"/>
  <c r="I39" i="10"/>
  <c r="J39" i="10"/>
  <c r="H39" i="10"/>
  <c r="G39" i="10"/>
  <c r="F39" i="10"/>
  <c r="E39" i="10"/>
  <c r="D39" i="10"/>
  <c r="C39" i="10"/>
  <c r="I31" i="10"/>
  <c r="H31" i="10"/>
  <c r="G31" i="10"/>
  <c r="F31" i="10"/>
  <c r="E31" i="10"/>
  <c r="D31" i="10"/>
  <c r="C31" i="10"/>
  <c r="I30" i="10"/>
  <c r="H30" i="10"/>
  <c r="G30" i="10"/>
  <c r="F30" i="10"/>
  <c r="E30" i="10"/>
  <c r="D30" i="10"/>
  <c r="C30" i="10"/>
  <c r="I29" i="10"/>
  <c r="H29" i="10"/>
  <c r="G29" i="10"/>
  <c r="F29" i="10"/>
  <c r="E29" i="10"/>
  <c r="D29" i="10"/>
  <c r="C29" i="10"/>
  <c r="I28" i="10"/>
  <c r="H28" i="10"/>
  <c r="G28" i="10"/>
  <c r="F28" i="10"/>
  <c r="E28" i="10"/>
  <c r="D28" i="10"/>
  <c r="C28" i="10"/>
  <c r="I27" i="10"/>
  <c r="H27" i="10"/>
  <c r="G27" i="10"/>
  <c r="F27" i="10"/>
  <c r="E27" i="10"/>
  <c r="D27" i="10"/>
  <c r="C27" i="10"/>
  <c r="A60" i="10" s="1"/>
  <c r="I26" i="10"/>
  <c r="H26" i="10"/>
  <c r="G26" i="10"/>
  <c r="F26" i="10"/>
  <c r="E26" i="10"/>
  <c r="D26" i="10"/>
  <c r="C26" i="10"/>
  <c r="I25" i="10"/>
  <c r="J25" i="10"/>
  <c r="H25" i="10"/>
  <c r="G25" i="10"/>
  <c r="F25" i="10"/>
  <c r="E25" i="10"/>
  <c r="D25" i="10"/>
  <c r="C25" i="10"/>
  <c r="J27" i="10"/>
  <c r="J26" i="10"/>
  <c r="J28" i="10"/>
  <c r="F17" i="2"/>
  <c r="E17" i="2"/>
  <c r="F14" i="2"/>
  <c r="E14" i="2"/>
  <c r="F13" i="2"/>
  <c r="E13" i="2"/>
  <c r="F12" i="2"/>
  <c r="E12" i="2"/>
  <c r="F11" i="2"/>
  <c r="E11" i="2"/>
  <c r="F10" i="2"/>
  <c r="E10" i="2"/>
  <c r="F9" i="2"/>
  <c r="E9" i="2"/>
  <c r="F8" i="2"/>
  <c r="E8" i="2"/>
  <c r="F7" i="2"/>
  <c r="E7" i="2"/>
  <c r="F6" i="2"/>
  <c r="E6" i="2"/>
  <c r="F5" i="2"/>
  <c r="E5" i="2"/>
  <c r="F4" i="2"/>
  <c r="E4" i="2"/>
  <c r="F3" i="2"/>
  <c r="E3" i="2"/>
  <c r="F2" i="2"/>
  <c r="E2" i="2"/>
  <c r="J30" i="10"/>
  <c r="J29" i="10"/>
  <c r="N44" i="20"/>
  <c r="N43" i="20"/>
  <c r="N42" i="20"/>
  <c r="N41" i="20"/>
  <c r="N40" i="20"/>
  <c r="N39" i="20"/>
  <c r="N38" i="20"/>
  <c r="N37" i="20"/>
  <c r="N36" i="20"/>
  <c r="N35" i="20"/>
  <c r="N34" i="20"/>
  <c r="N33" i="20"/>
  <c r="N32" i="20"/>
  <c r="N31" i="20"/>
  <c r="N30" i="20"/>
  <c r="A176" i="18"/>
  <c r="C176" i="18" s="1"/>
  <c r="D39" i="18"/>
  <c r="C39" i="18"/>
  <c r="B39" i="18"/>
  <c r="C288" i="14"/>
  <c r="A288" i="14"/>
  <c r="O21" i="20" s="1"/>
  <c r="H288" i="14"/>
  <c r="D287" i="14"/>
  <c r="C287" i="14"/>
  <c r="A287" i="14"/>
  <c r="D286" i="14"/>
  <c r="C286" i="14"/>
  <c r="A286" i="14"/>
  <c r="F286" i="14" s="1"/>
  <c r="D285" i="14"/>
  <c r="C285" i="14"/>
  <c r="A285" i="14"/>
  <c r="F285" i="14" s="1"/>
  <c r="C284" i="14"/>
  <c r="A284" i="14"/>
  <c r="H284" i="14" s="1"/>
  <c r="C283" i="14"/>
  <c r="A283" i="14"/>
  <c r="H283" i="14" s="1"/>
  <c r="C282" i="14"/>
  <c r="A282" i="14"/>
  <c r="H282" i="14" s="1"/>
  <c r="D281" i="14"/>
  <c r="C281" i="14"/>
  <c r="A281" i="14"/>
  <c r="F281" i="14" s="1"/>
  <c r="D280" i="14"/>
  <c r="C280" i="14"/>
  <c r="A280" i="14"/>
  <c r="D279" i="14"/>
  <c r="C279" i="14"/>
  <c r="D278" i="14"/>
  <c r="C278" i="14"/>
  <c r="D277" i="14"/>
  <c r="C277" i="14"/>
  <c r="D275" i="14"/>
  <c r="C275" i="14"/>
  <c r="D274" i="14"/>
  <c r="C274" i="14"/>
  <c r="D273" i="14"/>
  <c r="C273" i="14"/>
  <c r="D272" i="14"/>
  <c r="C272" i="14"/>
  <c r="D271" i="14"/>
  <c r="C271" i="14"/>
  <c r="D270" i="14"/>
  <c r="C270" i="14"/>
  <c r="D268" i="14"/>
  <c r="C268" i="14"/>
  <c r="D267" i="14"/>
  <c r="C267" i="14"/>
  <c r="D266" i="14"/>
  <c r="C266" i="14"/>
  <c r="D265" i="14"/>
  <c r="C265" i="14"/>
  <c r="D264" i="14"/>
  <c r="C264" i="14"/>
  <c r="D263" i="14"/>
  <c r="C263" i="14"/>
  <c r="D262" i="14"/>
  <c r="C262" i="14"/>
  <c r="D261" i="14"/>
  <c r="C261" i="14"/>
  <c r="D260" i="14"/>
  <c r="C260" i="14"/>
  <c r="D259" i="14"/>
  <c r="C259" i="14"/>
  <c r="D258" i="14"/>
  <c r="C258" i="14"/>
  <c r="D257" i="14"/>
  <c r="C257" i="14"/>
  <c r="D256" i="14"/>
  <c r="C256" i="14"/>
  <c r="D255" i="14"/>
  <c r="C255" i="14"/>
  <c r="D254" i="14"/>
  <c r="C254" i="14"/>
  <c r="D253" i="14"/>
  <c r="C253" i="14"/>
  <c r="D252" i="14"/>
  <c r="C252" i="14"/>
  <c r="D251" i="14"/>
  <c r="C251" i="14"/>
  <c r="D250" i="14"/>
  <c r="C250" i="14"/>
  <c r="D249" i="14"/>
  <c r="C249" i="14"/>
  <c r="D248" i="14"/>
  <c r="C248" i="14"/>
  <c r="D247" i="14"/>
  <c r="C247" i="14"/>
  <c r="D243" i="14"/>
  <c r="C243" i="14"/>
  <c r="D242" i="14"/>
  <c r="C242" i="14"/>
  <c r="D241" i="14"/>
  <c r="C241" i="14"/>
  <c r="D240" i="14"/>
  <c r="C240" i="14"/>
  <c r="D238" i="14"/>
  <c r="C238" i="14"/>
  <c r="D237" i="14"/>
  <c r="C237" i="14"/>
  <c r="D236" i="14"/>
  <c r="C236" i="14"/>
  <c r="D235" i="14"/>
  <c r="C235" i="14"/>
  <c r="D229" i="14"/>
  <c r="C229" i="14"/>
  <c r="D227" i="14"/>
  <c r="C227" i="14"/>
  <c r="D226" i="14"/>
  <c r="C226" i="14"/>
  <c r="D225" i="14"/>
  <c r="C225" i="14"/>
  <c r="D224" i="14"/>
  <c r="C224" i="14"/>
  <c r="D223" i="14"/>
  <c r="C223" i="14"/>
  <c r="D222" i="14"/>
  <c r="C222" i="14"/>
  <c r="D221" i="14"/>
  <c r="C221" i="14"/>
  <c r="D220" i="14"/>
  <c r="C220" i="14"/>
  <c r="D219" i="14"/>
  <c r="C219" i="14"/>
  <c r="D218" i="14"/>
  <c r="C218" i="14"/>
  <c r="D217" i="14"/>
  <c r="C217" i="14"/>
  <c r="D216" i="14"/>
  <c r="C216" i="14"/>
  <c r="D215" i="14"/>
  <c r="C215" i="14"/>
  <c r="D214" i="14"/>
  <c r="C214" i="14"/>
  <c r="D213" i="14"/>
  <c r="C213" i="14"/>
  <c r="D212" i="14"/>
  <c r="C212" i="14"/>
  <c r="D208" i="14"/>
  <c r="C208" i="14"/>
  <c r="D207" i="14"/>
  <c r="C207" i="14"/>
  <c r="D206" i="14"/>
  <c r="C206" i="14"/>
  <c r="D205" i="14"/>
  <c r="C205" i="14"/>
  <c r="D204" i="14"/>
  <c r="C204" i="14"/>
  <c r="D203" i="14"/>
  <c r="C203" i="14"/>
  <c r="D201" i="14"/>
  <c r="C201" i="14"/>
  <c r="D200" i="14"/>
  <c r="C200" i="14"/>
  <c r="D198" i="14"/>
  <c r="C198" i="14"/>
  <c r="D197" i="14"/>
  <c r="C197" i="14"/>
  <c r="C196" i="14"/>
  <c r="D195" i="14"/>
  <c r="C195" i="14"/>
  <c r="D194" i="14"/>
  <c r="C194" i="14"/>
  <c r="D193" i="14"/>
  <c r="C193" i="14"/>
  <c r="D192" i="14"/>
  <c r="C192" i="14"/>
  <c r="D191" i="14"/>
  <c r="C191" i="14"/>
  <c r="D190" i="14"/>
  <c r="C190" i="14"/>
  <c r="D189" i="14"/>
  <c r="C189" i="14"/>
  <c r="C188" i="14"/>
  <c r="D186" i="14"/>
  <c r="C186" i="14"/>
  <c r="C181" i="14"/>
  <c r="D180" i="14"/>
  <c r="C180" i="14"/>
  <c r="C179" i="14"/>
  <c r="D178" i="14"/>
  <c r="C178" i="14"/>
  <c r="D177" i="14"/>
  <c r="C177" i="14"/>
  <c r="D175" i="14"/>
  <c r="C175" i="14"/>
  <c r="D174" i="14"/>
  <c r="C174" i="14"/>
  <c r="D173" i="14"/>
  <c r="C173" i="14"/>
  <c r="D172" i="14"/>
  <c r="C172" i="14"/>
  <c r="D171" i="14"/>
  <c r="C171" i="14"/>
  <c r="D170" i="14"/>
  <c r="C170" i="14"/>
  <c r="D168" i="14"/>
  <c r="C168" i="14"/>
  <c r="D167" i="14"/>
  <c r="C167" i="14"/>
  <c r="D166" i="14"/>
  <c r="C166" i="14"/>
  <c r="D165" i="14"/>
  <c r="C165" i="14"/>
  <c r="D164" i="14"/>
  <c r="C164" i="14"/>
  <c r="D163" i="14"/>
  <c r="C163" i="14"/>
  <c r="D162" i="14"/>
  <c r="C162" i="14"/>
  <c r="D161" i="14"/>
  <c r="C161" i="14"/>
  <c r="D159" i="14"/>
  <c r="C159" i="14"/>
  <c r="D157" i="14"/>
  <c r="C157" i="14"/>
  <c r="D156" i="14"/>
  <c r="C156" i="14"/>
  <c r="D155" i="14"/>
  <c r="C155" i="14"/>
  <c r="D154" i="14"/>
  <c r="C154" i="14"/>
  <c r="D153" i="14"/>
  <c r="C153" i="14"/>
  <c r="D152" i="14"/>
  <c r="C152" i="14"/>
  <c r="D150" i="14"/>
  <c r="C150" i="14"/>
  <c r="D149" i="14"/>
  <c r="C149" i="14"/>
  <c r="D148" i="14"/>
  <c r="C148" i="14"/>
  <c r="D147" i="14"/>
  <c r="C147" i="14"/>
  <c r="D146" i="14"/>
  <c r="C146" i="14"/>
  <c r="D145" i="14"/>
  <c r="C145" i="14"/>
  <c r="D140" i="14"/>
  <c r="C140" i="14"/>
  <c r="D139" i="14"/>
  <c r="C139" i="14"/>
  <c r="D138" i="14"/>
  <c r="C138" i="14"/>
  <c r="D137" i="14"/>
  <c r="C137" i="14"/>
  <c r="D136" i="14"/>
  <c r="C136" i="14"/>
  <c r="D132" i="14"/>
  <c r="C132" i="14"/>
  <c r="D131" i="14"/>
  <c r="C131" i="14"/>
  <c r="C130" i="14"/>
  <c r="D129" i="14"/>
  <c r="C129" i="14"/>
  <c r="D127" i="14"/>
  <c r="C127" i="14"/>
  <c r="D126" i="14"/>
  <c r="C126" i="14"/>
  <c r="D125" i="14"/>
  <c r="C125" i="14"/>
  <c r="D124" i="14"/>
  <c r="C124" i="14"/>
  <c r="D123" i="14"/>
  <c r="C123" i="14"/>
  <c r="D122" i="14"/>
  <c r="C122" i="14"/>
  <c r="D121" i="14"/>
  <c r="C121" i="14"/>
  <c r="D120" i="14"/>
  <c r="C120" i="14"/>
  <c r="D119" i="14"/>
  <c r="C119" i="14"/>
  <c r="D118" i="14"/>
  <c r="C118" i="14"/>
  <c r="H281" i="14"/>
  <c r="H286" i="14"/>
  <c r="D114" i="14"/>
  <c r="C114" i="14"/>
  <c r="D111" i="14"/>
  <c r="C111" i="14"/>
  <c r="D110" i="14"/>
  <c r="C110" i="14"/>
  <c r="D109" i="14"/>
  <c r="C109" i="14"/>
  <c r="D108" i="14"/>
  <c r="C108" i="14"/>
  <c r="D107" i="14"/>
  <c r="C107" i="14"/>
  <c r="D106" i="14"/>
  <c r="C106" i="14"/>
  <c r="D105" i="14"/>
  <c r="C105" i="14"/>
  <c r="D104" i="14"/>
  <c r="C104" i="14"/>
  <c r="D103" i="14"/>
  <c r="C103" i="14"/>
  <c r="D102" i="14"/>
  <c r="C102" i="14"/>
  <c r="D101" i="14"/>
  <c r="C101" i="14"/>
  <c r="D100" i="14"/>
  <c r="C100" i="14"/>
  <c r="D99" i="14"/>
  <c r="C99" i="14"/>
  <c r="D98" i="14"/>
  <c r="C98" i="14"/>
  <c r="D90" i="14"/>
  <c r="C90" i="14"/>
  <c r="C89" i="14"/>
  <c r="D88" i="14"/>
  <c r="C88" i="14"/>
  <c r="D87" i="14"/>
  <c r="C87" i="14"/>
  <c r="D86" i="14"/>
  <c r="C86" i="14"/>
  <c r="D85" i="14"/>
  <c r="C85" i="14"/>
  <c r="D84" i="14"/>
  <c r="C84" i="14"/>
  <c r="D83" i="14"/>
  <c r="C83" i="14"/>
  <c r="D81" i="14"/>
  <c r="D80" i="14"/>
  <c r="D79" i="14"/>
  <c r="D78" i="14"/>
  <c r="D77" i="14"/>
  <c r="D76" i="14"/>
  <c r="D75" i="14"/>
  <c r="D74" i="14"/>
  <c r="D73" i="14"/>
  <c r="D71" i="14"/>
  <c r="D67" i="14"/>
  <c r="C81" i="14"/>
  <c r="C80" i="14"/>
  <c r="C79" i="14"/>
  <c r="C78" i="14"/>
  <c r="C77" i="14"/>
  <c r="C76" i="14"/>
  <c r="C75" i="14"/>
  <c r="C74" i="14"/>
  <c r="C73" i="14"/>
  <c r="C71" i="14"/>
  <c r="C69" i="14"/>
  <c r="C68" i="14"/>
  <c r="C67" i="14"/>
  <c r="A38" i="14"/>
  <c r="A279" i="14"/>
  <c r="F279" i="14" s="1"/>
  <c r="A278" i="14"/>
  <c r="F278" i="14" s="1"/>
  <c r="A277" i="14"/>
  <c r="A275" i="14"/>
  <c r="F275" i="14" s="1"/>
  <c r="A274" i="14"/>
  <c r="F274" i="14" s="1"/>
  <c r="A273" i="14"/>
  <c r="H273" i="14" s="1"/>
  <c r="A272" i="14"/>
  <c r="F272" i="14" s="1"/>
  <c r="A271" i="14"/>
  <c r="F271" i="14" s="1"/>
  <c r="A270" i="14"/>
  <c r="F270" i="14" s="1"/>
  <c r="A269" i="14"/>
  <c r="F269" i="14" s="1"/>
  <c r="A268" i="14"/>
  <c r="F268" i="14"/>
  <c r="A267" i="14"/>
  <c r="H267" i="14" s="1"/>
  <c r="A266" i="14"/>
  <c r="F266" i="14" s="1"/>
  <c r="A265" i="14"/>
  <c r="F265" i="14"/>
  <c r="A264" i="14"/>
  <c r="F264" i="14" s="1"/>
  <c r="A263" i="14"/>
  <c r="F263" i="14" s="1"/>
  <c r="A262" i="14"/>
  <c r="F262" i="14" s="1"/>
  <c r="A261" i="14"/>
  <c r="H261" i="14" s="1"/>
  <c r="A260" i="14"/>
  <c r="F260" i="14" s="1"/>
  <c r="A259" i="14"/>
  <c r="F259" i="14"/>
  <c r="A258" i="14"/>
  <c r="F258" i="14" s="1"/>
  <c r="A257" i="14"/>
  <c r="F257" i="14" s="1"/>
  <c r="A256" i="14"/>
  <c r="H256" i="14" s="1"/>
  <c r="F256" i="14"/>
  <c r="A255" i="14"/>
  <c r="A254" i="14"/>
  <c r="H254" i="14" s="1"/>
  <c r="A253" i="14"/>
  <c r="H253" i="14" s="1"/>
  <c r="A252" i="14"/>
  <c r="F252" i="14"/>
  <c r="A251" i="14"/>
  <c r="F251" i="14" s="1"/>
  <c r="A250" i="14"/>
  <c r="H250" i="14" s="1"/>
  <c r="A249" i="14"/>
  <c r="F249" i="14"/>
  <c r="A248" i="14"/>
  <c r="F248" i="14" s="1"/>
  <c r="A247" i="14"/>
  <c r="H247" i="14" s="1"/>
  <c r="A245" i="14"/>
  <c r="F245" i="14"/>
  <c r="A244" i="14"/>
  <c r="F244" i="14" s="1"/>
  <c r="A243" i="14"/>
  <c r="F243" i="14"/>
  <c r="A242" i="14"/>
  <c r="F242" i="14" s="1"/>
  <c r="A241" i="14"/>
  <c r="F241" i="14"/>
  <c r="A240" i="14"/>
  <c r="H240" i="14" s="1"/>
  <c r="A238" i="14"/>
  <c r="H238" i="14" s="1"/>
  <c r="A237" i="14"/>
  <c r="F237" i="14" s="1"/>
  <c r="A236" i="14"/>
  <c r="F236" i="14"/>
  <c r="A235" i="14"/>
  <c r="F235" i="14"/>
  <c r="A234" i="14"/>
  <c r="F234" i="14" s="1"/>
  <c r="A229" i="14"/>
  <c r="H229" i="14" s="1"/>
  <c r="A227" i="14"/>
  <c r="H227" i="14" s="1"/>
  <c r="A226" i="14"/>
  <c r="A225" i="14"/>
  <c r="H225" i="14" s="1"/>
  <c r="A224" i="14"/>
  <c r="H224" i="14" s="1"/>
  <c r="F224" i="14"/>
  <c r="A223" i="14"/>
  <c r="H223" i="14" s="1"/>
  <c r="A222" i="14"/>
  <c r="F222" i="14" s="1"/>
  <c r="A221" i="14"/>
  <c r="F221" i="14"/>
  <c r="A220" i="14"/>
  <c r="F220" i="14" s="1"/>
  <c r="A219" i="14"/>
  <c r="F219" i="14"/>
  <c r="A218" i="14"/>
  <c r="F218" i="14" s="1"/>
  <c r="A217" i="14"/>
  <c r="H217" i="14" s="1"/>
  <c r="A216" i="14"/>
  <c r="H216" i="14" s="1"/>
  <c r="A215" i="14"/>
  <c r="F215" i="14" s="1"/>
  <c r="A214" i="14"/>
  <c r="F214" i="14" s="1"/>
  <c r="A213" i="14"/>
  <c r="F213" i="14" s="1"/>
  <c r="A212" i="14"/>
  <c r="F212" i="14"/>
  <c r="A210" i="14"/>
  <c r="F210" i="14" s="1"/>
  <c r="A209" i="14"/>
  <c r="F209" i="14" s="1"/>
  <c r="A208" i="14"/>
  <c r="F208" i="14" s="1"/>
  <c r="A207" i="14"/>
  <c r="F207" i="14"/>
  <c r="A206" i="14"/>
  <c r="F206" i="14" s="1"/>
  <c r="A205" i="14"/>
  <c r="F205" i="14" s="1"/>
  <c r="A204" i="14"/>
  <c r="H204" i="14" s="1"/>
  <c r="A203" i="14"/>
  <c r="H203" i="14" s="1"/>
  <c r="A201" i="14"/>
  <c r="A200" i="14"/>
  <c r="F200" i="14" s="1"/>
  <c r="A198" i="14"/>
  <c r="H198" i="14" s="1"/>
  <c r="F198" i="14"/>
  <c r="A197" i="14"/>
  <c r="H197" i="14" s="1"/>
  <c r="A196" i="14"/>
  <c r="H196" i="14" s="1"/>
  <c r="A195" i="14"/>
  <c r="H195" i="14" s="1"/>
  <c r="A194" i="14"/>
  <c r="F194" i="14"/>
  <c r="A193" i="14"/>
  <c r="F193" i="14"/>
  <c r="A192" i="14"/>
  <c r="F192" i="14" s="1"/>
  <c r="A191" i="14"/>
  <c r="F191" i="14" s="1"/>
  <c r="A190" i="14"/>
  <c r="F190" i="14" s="1"/>
  <c r="A189" i="14"/>
  <c r="F189" i="14"/>
  <c r="A188" i="14"/>
  <c r="A186" i="14"/>
  <c r="H186" i="14" s="1"/>
  <c r="A182" i="14"/>
  <c r="F182" i="14" s="1"/>
  <c r="A181" i="14"/>
  <c r="F181" i="14" s="1"/>
  <c r="A180" i="14"/>
  <c r="H180" i="14" s="1"/>
  <c r="F180" i="14"/>
  <c r="A179" i="14"/>
  <c r="A178" i="14"/>
  <c r="H178" i="14" s="1"/>
  <c r="A177" i="14"/>
  <c r="F177" i="14" s="1"/>
  <c r="A176" i="14"/>
  <c r="H176" i="14" s="1"/>
  <c r="A175" i="14"/>
  <c r="F175" i="14" s="1"/>
  <c r="A174" i="14"/>
  <c r="A173" i="14"/>
  <c r="H173" i="14" s="1"/>
  <c r="A172" i="14"/>
  <c r="A171" i="14"/>
  <c r="H171" i="14" s="1"/>
  <c r="A170" i="14"/>
  <c r="F170" i="14"/>
  <c r="A168" i="14"/>
  <c r="F168" i="14" s="1"/>
  <c r="A167" i="14"/>
  <c r="F167" i="14" s="1"/>
  <c r="A166" i="14"/>
  <c r="F166" i="14"/>
  <c r="A165" i="14"/>
  <c r="F165" i="14" s="1"/>
  <c r="A164" i="14"/>
  <c r="H164" i="14" s="1"/>
  <c r="A163" i="14"/>
  <c r="F163" i="14" s="1"/>
  <c r="A162" i="14"/>
  <c r="H162" i="14" s="1"/>
  <c r="F162" i="14"/>
  <c r="A161" i="14"/>
  <c r="F161" i="14" s="1"/>
  <c r="A160" i="14"/>
  <c r="F160" i="14" s="1"/>
  <c r="H160" i="14"/>
  <c r="A159" i="14"/>
  <c r="F159" i="14" s="1"/>
  <c r="A158" i="14"/>
  <c r="F158" i="14" s="1"/>
  <c r="A157" i="14"/>
  <c r="H157" i="14" s="1"/>
  <c r="A156" i="14"/>
  <c r="F156" i="14" s="1"/>
  <c r="A155" i="14"/>
  <c r="F155" i="14" s="1"/>
  <c r="A154" i="14"/>
  <c r="F154" i="14" s="1"/>
  <c r="A153" i="14"/>
  <c r="F153" i="14"/>
  <c r="A152" i="14"/>
  <c r="H152" i="14" s="1"/>
  <c r="A151" i="14"/>
  <c r="A150" i="14"/>
  <c r="H150" i="14" s="1"/>
  <c r="F150" i="14"/>
  <c r="A149" i="14"/>
  <c r="F149" i="14" s="1"/>
  <c r="A148" i="14"/>
  <c r="F148" i="14"/>
  <c r="A147" i="14"/>
  <c r="F147" i="14" s="1"/>
  <c r="A146" i="14"/>
  <c r="H146" i="14" s="1"/>
  <c r="F146" i="14"/>
  <c r="A145" i="14"/>
  <c r="H145" i="14" s="1"/>
  <c r="A140" i="14"/>
  <c r="F140" i="14" s="1"/>
  <c r="A139" i="14"/>
  <c r="F139" i="14" s="1"/>
  <c r="A138" i="14"/>
  <c r="F138" i="14" s="1"/>
  <c r="A137" i="14"/>
  <c r="H137" i="14" s="1"/>
  <c r="F137" i="14"/>
  <c r="A136" i="14"/>
  <c r="H136" i="14" s="1"/>
  <c r="A135" i="14"/>
  <c r="F135" i="14" s="1"/>
  <c r="A134" i="14"/>
  <c r="H134" i="14" s="1"/>
  <c r="A133" i="14"/>
  <c r="A132" i="14"/>
  <c r="F132" i="14"/>
  <c r="A131" i="14"/>
  <c r="H131" i="14" s="1"/>
  <c r="A130" i="14"/>
  <c r="H130" i="14" s="1"/>
  <c r="A129" i="14"/>
  <c r="F129" i="14" s="1"/>
  <c r="A127" i="14"/>
  <c r="F127" i="14" s="1"/>
  <c r="A126" i="14"/>
  <c r="A125" i="14"/>
  <c r="F125" i="14" s="1"/>
  <c r="A124" i="14"/>
  <c r="F124" i="14" s="1"/>
  <c r="A123" i="14"/>
  <c r="F123" i="14" s="1"/>
  <c r="A122" i="14"/>
  <c r="F122" i="14" s="1"/>
  <c r="A121" i="14"/>
  <c r="H121" i="14" s="1"/>
  <c r="F121" i="14"/>
  <c r="A120" i="14"/>
  <c r="F120" i="14" s="1"/>
  <c r="A119" i="14"/>
  <c r="F119" i="14"/>
  <c r="A118" i="14"/>
  <c r="H118" i="14" s="1"/>
  <c r="A114" i="14"/>
  <c r="A111" i="14"/>
  <c r="F111" i="14" s="1"/>
  <c r="A110" i="14"/>
  <c r="F110" i="14" s="1"/>
  <c r="A109" i="14"/>
  <c r="H109" i="14" s="1"/>
  <c r="F109" i="14"/>
  <c r="A108" i="14"/>
  <c r="F108" i="14" s="1"/>
  <c r="A107" i="14"/>
  <c r="F107" i="14" s="1"/>
  <c r="A106" i="14"/>
  <c r="F106" i="14" s="1"/>
  <c r="A105" i="14"/>
  <c r="H105" i="14" s="1"/>
  <c r="F105" i="14"/>
  <c r="A104" i="14"/>
  <c r="F104" i="14" s="1"/>
  <c r="A103" i="14"/>
  <c r="H103" i="14" s="1"/>
  <c r="A102" i="14"/>
  <c r="H102" i="14" s="1"/>
  <c r="F102" i="14"/>
  <c r="A101" i="14"/>
  <c r="F101" i="14" s="1"/>
  <c r="A100" i="14"/>
  <c r="F100" i="14" s="1"/>
  <c r="A99" i="14"/>
  <c r="H99" i="14" s="1"/>
  <c r="F99" i="14"/>
  <c r="A98" i="14"/>
  <c r="A92" i="14"/>
  <c r="H92" i="14" s="1"/>
  <c r="A91" i="14"/>
  <c r="H91" i="14" s="1"/>
  <c r="A90" i="14"/>
  <c r="H90" i="14" s="1"/>
  <c r="F90" i="14"/>
  <c r="A89" i="14"/>
  <c r="F89" i="14" s="1"/>
  <c r="A88" i="14"/>
  <c r="F88" i="14" s="1"/>
  <c r="A87" i="14"/>
  <c r="H87" i="14" s="1"/>
  <c r="A86" i="14"/>
  <c r="F86" i="14" s="1"/>
  <c r="A85" i="14"/>
  <c r="F85" i="14" s="1"/>
  <c r="A84" i="14"/>
  <c r="F84" i="14" s="1"/>
  <c r="A83" i="14"/>
  <c r="H83" i="14" s="1"/>
  <c r="F83" i="14"/>
  <c r="A81" i="14"/>
  <c r="F81" i="14" s="1"/>
  <c r="A80" i="14"/>
  <c r="F80" i="14" s="1"/>
  <c r="A79" i="14"/>
  <c r="H80" i="14" s="1"/>
  <c r="A78" i="14"/>
  <c r="F78" i="14" s="1"/>
  <c r="A77" i="14"/>
  <c r="H78" i="14" s="1"/>
  <c r="F77" i="14"/>
  <c r="A76" i="14"/>
  <c r="F76" i="14" s="1"/>
  <c r="A75" i="14"/>
  <c r="H76" i="14" s="1"/>
  <c r="A74" i="14"/>
  <c r="F74" i="14" s="1"/>
  <c r="A73" i="14"/>
  <c r="F73" i="14"/>
  <c r="A71" i="14"/>
  <c r="F71" i="14" s="1"/>
  <c r="A69" i="14"/>
  <c r="A68" i="14"/>
  <c r="H70" i="14" s="1"/>
  <c r="A67" i="14"/>
  <c r="H68" i="14" s="1"/>
  <c r="A43" i="14"/>
  <c r="H43" i="14" s="1"/>
  <c r="A42" i="14"/>
  <c r="H42" i="14" s="1"/>
  <c r="A41" i="14"/>
  <c r="A40" i="14"/>
  <c r="H40" i="14" s="1"/>
  <c r="B53" i="1"/>
  <c r="B51" i="10" s="1"/>
  <c r="B51" i="1"/>
  <c r="B49" i="10" s="1"/>
  <c r="B50" i="1"/>
  <c r="B48" i="10" s="1"/>
  <c r="B49" i="1"/>
  <c r="B53" i="14" s="1"/>
  <c r="B48" i="1"/>
  <c r="B46" i="10" s="1"/>
  <c r="B47" i="1"/>
  <c r="B45" i="10" s="1"/>
  <c r="B46" i="1"/>
  <c r="B44" i="10" s="1"/>
  <c r="A39" i="14"/>
  <c r="N18" i="20"/>
  <c r="K235" i="20" s="1"/>
  <c r="H133" i="14"/>
  <c r="F133" i="14"/>
  <c r="O47" i="20"/>
  <c r="O29" i="20"/>
  <c r="O26" i="20"/>
  <c r="O41" i="20"/>
  <c r="F130" i="14"/>
  <c r="F35" i="1"/>
  <c r="F51" i="1"/>
  <c r="F47" i="1"/>
  <c r="F41" i="1"/>
  <c r="J100" i="14"/>
  <c r="F98" i="14"/>
  <c r="H234" i="14"/>
  <c r="F176" i="14"/>
  <c r="H269" i="14"/>
  <c r="H245" i="14"/>
  <c r="H140" i="14"/>
  <c r="H148" i="14"/>
  <c r="H268" i="14"/>
  <c r="H119" i="14"/>
  <c r="H123" i="14"/>
  <c r="H127" i="14"/>
  <c r="H129" i="14"/>
  <c r="H141" i="14"/>
  <c r="H149" i="14"/>
  <c r="H153" i="14"/>
  <c r="H161" i="14"/>
  <c r="H165" i="14"/>
  <c r="H170" i="14"/>
  <c r="H182" i="14"/>
  <c r="H188" i="14"/>
  <c r="H192" i="14"/>
  <c r="H219" i="14"/>
  <c r="H237" i="14"/>
  <c r="H244" i="14"/>
  <c r="H249" i="14"/>
  <c r="H257" i="14"/>
  <c r="H265" i="14"/>
  <c r="H279" i="14"/>
  <c r="H71" i="14"/>
  <c r="H86" i="14"/>
  <c r="H100" i="14"/>
  <c r="H104" i="14"/>
  <c r="F118" i="14"/>
  <c r="H132" i="14"/>
  <c r="H205" i="14"/>
  <c r="H222" i="14"/>
  <c r="H248" i="14"/>
  <c r="H260" i="14"/>
  <c r="H272" i="14"/>
  <c r="H98" i="14"/>
  <c r="H110" i="14"/>
  <c r="H120" i="14"/>
  <c r="H124" i="14"/>
  <c r="H138" i="14"/>
  <c r="H142" i="14"/>
  <c r="H166" i="14"/>
  <c r="H189" i="14"/>
  <c r="H193" i="14"/>
  <c r="H207" i="14"/>
  <c r="H212" i="14"/>
  <c r="H241" i="14"/>
  <c r="H258" i="14"/>
  <c r="H262" i="14"/>
  <c r="H266" i="14"/>
  <c r="H270" i="14"/>
  <c r="H274" i="14"/>
  <c r="H236" i="14"/>
  <c r="H243" i="14"/>
  <c r="H252" i="14"/>
  <c r="H264" i="14"/>
  <c r="H278" i="14"/>
  <c r="H69" i="14"/>
  <c r="H74" i="14"/>
  <c r="H107" i="14"/>
  <c r="H139" i="14"/>
  <c r="H155" i="14"/>
  <c r="H167" i="14"/>
  <c r="H190" i="14"/>
  <c r="H194" i="14"/>
  <c r="H200" i="14"/>
  <c r="H208" i="14"/>
  <c r="H213" i="14"/>
  <c r="H221" i="14"/>
  <c r="H235" i="14"/>
  <c r="H242" i="14"/>
  <c r="H259" i="14"/>
  <c r="H271" i="14"/>
  <c r="H275" i="14"/>
  <c r="D43" i="14"/>
  <c r="C43" i="14"/>
  <c r="D42" i="14"/>
  <c r="C42" i="14"/>
  <c r="D41" i="14"/>
  <c r="C41" i="14"/>
  <c r="C39" i="14"/>
  <c r="B174" i="1"/>
  <c r="B178" i="14" s="1"/>
  <c r="B173" i="1"/>
  <c r="B177" i="14" s="1"/>
  <c r="B172" i="1"/>
  <c r="B171" i="1"/>
  <c r="B175" i="14" s="1"/>
  <c r="B170" i="1"/>
  <c r="B169" i="1"/>
  <c r="B168" i="1"/>
  <c r="B172" i="14" s="1"/>
  <c r="B167" i="1"/>
  <c r="B166" i="1"/>
  <c r="B164" i="1"/>
  <c r="B168" i="14" s="1"/>
  <c r="B163" i="1"/>
  <c r="B167" i="14" s="1"/>
  <c r="B162" i="1"/>
  <c r="B166" i="14" s="1"/>
  <c r="B161" i="1"/>
  <c r="B165" i="14" s="1"/>
  <c r="B160" i="1"/>
  <c r="B159" i="1"/>
  <c r="B163" i="14" s="1"/>
  <c r="B158" i="1"/>
  <c r="B162" i="14" s="1"/>
  <c r="B157" i="1"/>
  <c r="B161" i="14" s="1"/>
  <c r="B156" i="1"/>
  <c r="B160" i="14" s="1"/>
  <c r="B155" i="1"/>
  <c r="B159" i="14" s="1"/>
  <c r="B154" i="1"/>
  <c r="B153" i="1"/>
  <c r="B157" i="14" s="1"/>
  <c r="B152" i="1"/>
  <c r="B151" i="1"/>
  <c r="B155" i="14" s="1"/>
  <c r="B150" i="1"/>
  <c r="B154" i="14" s="1"/>
  <c r="B149" i="1"/>
  <c r="B153" i="14" s="1"/>
  <c r="B148" i="1"/>
  <c r="B147" i="1"/>
  <c r="B151" i="14" s="1"/>
  <c r="B146" i="1"/>
  <c r="B145" i="1"/>
  <c r="B149" i="14"/>
  <c r="B144" i="1"/>
  <c r="B143" i="1"/>
  <c r="B147" i="14" s="1"/>
  <c r="B142" i="1"/>
  <c r="B141" i="1"/>
  <c r="B136" i="1"/>
  <c r="B140" i="14" s="1"/>
  <c r="B135" i="1"/>
  <c r="B134" i="1"/>
  <c r="B133" i="1"/>
  <c r="B137" i="14" s="1"/>
  <c r="B132" i="1"/>
  <c r="B131" i="1"/>
  <c r="B135" i="14" s="1"/>
  <c r="B130" i="1"/>
  <c r="B129" i="1"/>
  <c r="B133" i="14" s="1"/>
  <c r="B128" i="1"/>
  <c r="B132" i="14" s="1"/>
  <c r="B127" i="1"/>
  <c r="B126" i="1"/>
  <c r="B125" i="1"/>
  <c r="B123" i="1"/>
  <c r="B127" i="14" s="1"/>
  <c r="B122" i="1"/>
  <c r="B119" i="10" s="1"/>
  <c r="B121" i="1"/>
  <c r="B125" i="14" s="1"/>
  <c r="B120" i="1"/>
  <c r="B124" i="14" s="1"/>
  <c r="B119" i="1"/>
  <c r="B118" i="1"/>
  <c r="B122" i="14" s="1"/>
  <c r="B117" i="1"/>
  <c r="B121" i="14" s="1"/>
  <c r="B116" i="1"/>
  <c r="B120" i="14" s="1"/>
  <c r="B115" i="1"/>
  <c r="B114" i="1"/>
  <c r="B118" i="14" s="1"/>
  <c r="B111" i="1"/>
  <c r="B110" i="1"/>
  <c r="B107" i="1"/>
  <c r="B106" i="1"/>
  <c r="B110" i="14" s="1"/>
  <c r="B105" i="1"/>
  <c r="B109" i="14" s="1"/>
  <c r="B104" i="1"/>
  <c r="B108" i="14" s="1"/>
  <c r="B103" i="1"/>
  <c r="B102" i="1"/>
  <c r="B101" i="1"/>
  <c r="B105" i="14" s="1"/>
  <c r="B100" i="1"/>
  <c r="B97" i="10" s="1"/>
  <c r="B99" i="1"/>
  <c r="B98" i="1"/>
  <c r="B102" i="14" s="1"/>
  <c r="B97" i="1"/>
  <c r="B101" i="14" s="1"/>
  <c r="B96" i="1"/>
  <c r="B100" i="14" s="1"/>
  <c r="B95" i="1"/>
  <c r="B94" i="1"/>
  <c r="B88" i="1"/>
  <c r="B92" i="14" s="1"/>
  <c r="B87" i="1"/>
  <c r="B91" i="14" s="1"/>
  <c r="B86" i="1"/>
  <c r="B90" i="14" s="1"/>
  <c r="B85" i="1"/>
  <c r="B89" i="14" s="1"/>
  <c r="B84" i="1"/>
  <c r="B88" i="14" s="1"/>
  <c r="B83" i="1"/>
  <c r="B82" i="1"/>
  <c r="B86" i="14" s="1"/>
  <c r="B81" i="1"/>
  <c r="B80" i="1"/>
  <c r="B84" i="14" s="1"/>
  <c r="B79" i="1"/>
  <c r="B83" i="14" s="1"/>
  <c r="B77" i="1"/>
  <c r="B81" i="14" s="1"/>
  <c r="B76" i="1"/>
  <c r="B75" i="1"/>
  <c r="B74" i="1"/>
  <c r="B78" i="14" s="1"/>
  <c r="B73" i="1"/>
  <c r="B77" i="14" s="1"/>
  <c r="B72" i="1"/>
  <c r="B76" i="14" s="1"/>
  <c r="B71" i="1"/>
  <c r="B75" i="14" s="1"/>
  <c r="B70" i="1"/>
  <c r="B74" i="14" s="1"/>
  <c r="B69" i="1"/>
  <c r="B73" i="14" s="1"/>
  <c r="B67" i="1"/>
  <c r="B71" i="14" s="1"/>
  <c r="B65" i="1"/>
  <c r="B64" i="1"/>
  <c r="B63" i="1"/>
  <c r="B45" i="1"/>
  <c r="B43" i="10" s="1"/>
  <c r="B44" i="1"/>
  <c r="B43" i="1"/>
  <c r="B42" i="1"/>
  <c r="B46" i="14" s="1"/>
  <c r="B41" i="1"/>
  <c r="B39" i="10" s="1"/>
  <c r="B32" i="1"/>
  <c r="B30" i="10" s="1"/>
  <c r="B31" i="1"/>
  <c r="B29" i="10" s="1"/>
  <c r="B30" i="1"/>
  <c r="B28" i="10" s="1"/>
  <c r="B29" i="1"/>
  <c r="B27" i="10" s="1"/>
  <c r="B28" i="1"/>
  <c r="B26" i="10" s="1"/>
  <c r="B27" i="1"/>
  <c r="B25" i="10" s="1"/>
  <c r="B22" i="1"/>
  <c r="B21" i="1"/>
  <c r="B20" i="1"/>
  <c r="B19" i="1"/>
  <c r="B18" i="1"/>
  <c r="B17" i="1"/>
  <c r="B16" i="1"/>
  <c r="B15" i="1"/>
  <c r="B14" i="1"/>
  <c r="B13" i="1"/>
  <c r="B12" i="1"/>
  <c r="B11" i="1"/>
  <c r="B10" i="1"/>
  <c r="B9" i="1"/>
  <c r="B8" i="1"/>
  <c r="A20" i="20"/>
  <c r="A21" i="20" s="1"/>
  <c r="A22" i="20" s="1"/>
  <c r="A23" i="20"/>
  <c r="A24" i="20" s="1"/>
  <c r="A25" i="20" s="1"/>
  <c r="A26" i="20" s="1"/>
  <c r="A27" i="20" s="1"/>
  <c r="A28" i="20" s="1"/>
  <c r="A29" i="20" s="1"/>
  <c r="A30" i="20" s="1"/>
  <c r="A31" i="20" s="1"/>
  <c r="A32" i="20" s="1"/>
  <c r="A33" i="20" s="1"/>
  <c r="A34" i="20" s="1"/>
  <c r="A35" i="20" s="1"/>
  <c r="A36" i="20" s="1"/>
  <c r="A37" i="20" s="1"/>
  <c r="A38" i="20" s="1"/>
  <c r="A39" i="20" s="1"/>
  <c r="A40" i="20" s="1"/>
  <c r="A41" i="20" s="1"/>
  <c r="A42" i="20" s="1"/>
  <c r="A43" i="20" s="1"/>
  <c r="A44" i="20" s="1"/>
  <c r="A45" i="20" s="1"/>
  <c r="A46" i="20" s="1"/>
  <c r="A47" i="20" s="1"/>
  <c r="A48" i="20" s="1"/>
  <c r="A49" i="20" s="1"/>
  <c r="A50" i="20" s="1"/>
  <c r="A51" i="20" s="1"/>
  <c r="A52" i="20" s="1"/>
  <c r="A53" i="20" s="1"/>
  <c r="A54" i="20" s="1"/>
  <c r="A55" i="20" s="1"/>
  <c r="A56" i="20" s="1"/>
  <c r="A57" i="20" s="1"/>
  <c r="A58" i="20" s="1"/>
  <c r="A59" i="20" s="1"/>
  <c r="A60" i="20" s="1"/>
  <c r="A61" i="20" s="1"/>
  <c r="A62" i="20" s="1"/>
  <c r="A63" i="20" s="1"/>
  <c r="A64" i="20" s="1"/>
  <c r="A65" i="20" s="1"/>
  <c r="A66" i="20" s="1"/>
  <c r="A67" i="20" s="1"/>
  <c r="A68" i="20" s="1"/>
  <c r="A69" i="20" s="1"/>
  <c r="A70" i="20" s="1"/>
  <c r="A71" i="20" s="1"/>
  <c r="A72" i="20" s="1"/>
  <c r="A73" i="20" s="1"/>
  <c r="A74" i="20" s="1"/>
  <c r="A75" i="20" s="1"/>
  <c r="A76" i="20" s="1"/>
  <c r="A77" i="20" s="1"/>
  <c r="A78" i="20" s="1"/>
  <c r="A79" i="20" s="1"/>
  <c r="A80" i="20" s="1"/>
  <c r="A81" i="20" s="1"/>
  <c r="A82" i="20" s="1"/>
  <c r="A83" i="20" s="1"/>
  <c r="A84" i="20" s="1"/>
  <c r="A85" i="20" s="1"/>
  <c r="A86" i="20" s="1"/>
  <c r="A87" i="20" s="1"/>
  <c r="A88" i="20" s="1"/>
  <c r="A89" i="20" s="1"/>
  <c r="A90" i="20" s="1"/>
  <c r="A91" i="20" s="1"/>
  <c r="A92" i="20" s="1"/>
  <c r="A93" i="20" s="1"/>
  <c r="A94" i="20" s="1"/>
  <c r="A95" i="20" s="1"/>
  <c r="A96" i="20" s="1"/>
  <c r="A97" i="20" s="1"/>
  <c r="A98" i="20" s="1"/>
  <c r="A99" i="20" s="1"/>
  <c r="A100" i="20" s="1"/>
  <c r="A101" i="20" s="1"/>
  <c r="A102" i="20" s="1"/>
  <c r="A103" i="20" s="1"/>
  <c r="A104" i="20" s="1"/>
  <c r="A105" i="20" s="1"/>
  <c r="A106" i="20" s="1"/>
  <c r="A107" i="20" s="1"/>
  <c r="A108" i="20" s="1"/>
  <c r="A109" i="20" s="1"/>
  <c r="A110" i="20" s="1"/>
  <c r="A111" i="20" s="1"/>
  <c r="A112" i="20" s="1"/>
  <c r="A113" i="20" s="1"/>
  <c r="A114" i="20" s="1"/>
  <c r="A115" i="20" s="1"/>
  <c r="A116" i="20" s="1"/>
  <c r="A117" i="20" s="1"/>
  <c r="A118" i="20" s="1"/>
  <c r="A119" i="20" s="1"/>
  <c r="A120" i="20" s="1"/>
  <c r="A121" i="20" s="1"/>
  <c r="A122" i="20" s="1"/>
  <c r="A123" i="20" s="1"/>
  <c r="A124" i="20" s="1"/>
  <c r="A125" i="20" s="1"/>
  <c r="A126" i="20" s="1"/>
  <c r="A127" i="20" s="1"/>
  <c r="A128" i="20" s="1"/>
  <c r="A129" i="20" s="1"/>
  <c r="A130" i="20" s="1"/>
  <c r="A131" i="20" s="1"/>
  <c r="A132" i="20" s="1"/>
  <c r="A133" i="20" s="1"/>
  <c r="A134" i="20" s="1"/>
  <c r="A135" i="20" s="1"/>
  <c r="A136" i="20" s="1"/>
  <c r="A137" i="20" s="1"/>
  <c r="A138" i="20" s="1"/>
  <c r="A139" i="20" s="1"/>
  <c r="A140" i="20" s="1"/>
  <c r="A141" i="20" s="1"/>
  <c r="A142" i="20" s="1"/>
  <c r="A143" i="20" s="1"/>
  <c r="A144" i="20" s="1"/>
  <c r="A145" i="20" s="1"/>
  <c r="A146" i="20" s="1"/>
  <c r="A147" i="20" s="1"/>
  <c r="A148" i="20" s="1"/>
  <c r="A149" i="20" s="1"/>
  <c r="A150" i="20" s="1"/>
  <c r="A151" i="20" s="1"/>
  <c r="A152" i="20" s="1"/>
  <c r="A153" i="20" s="1"/>
  <c r="A154" i="20" s="1"/>
  <c r="A155" i="20" s="1"/>
  <c r="A156" i="20" s="1"/>
  <c r="A157" i="20" s="1"/>
  <c r="A158" i="20" s="1"/>
  <c r="A159" i="20" s="1"/>
  <c r="A160" i="20" s="1"/>
  <c r="A161" i="20" s="1"/>
  <c r="A162" i="20" s="1"/>
  <c r="A163" i="20" s="1"/>
  <c r="A164" i="20" s="1"/>
  <c r="A165" i="20" s="1"/>
  <c r="A166" i="20" s="1"/>
  <c r="A167" i="20" s="1"/>
  <c r="A168" i="20" s="1"/>
  <c r="A169" i="20" s="1"/>
  <c r="A170" i="20" s="1"/>
  <c r="A171" i="20" s="1"/>
  <c r="A172" i="20" s="1"/>
  <c r="A173" i="20" s="1"/>
  <c r="A174" i="20" s="1"/>
  <c r="A175" i="20" s="1"/>
  <c r="A176" i="20" s="1"/>
  <c r="A177" i="20" s="1"/>
  <c r="A178" i="20" s="1"/>
  <c r="A179" i="20" s="1"/>
  <c r="A180" i="20" s="1"/>
  <c r="A181" i="20" s="1"/>
  <c r="A182" i="20" s="1"/>
  <c r="A183" i="20" s="1"/>
  <c r="A184" i="20" s="1"/>
  <c r="A185" i="20" s="1"/>
  <c r="A186" i="20" s="1"/>
  <c r="A187" i="20" s="1"/>
  <c r="A188" i="20" s="1"/>
  <c r="A189" i="20" s="1"/>
  <c r="A190" i="20" s="1"/>
  <c r="A191" i="20" s="1"/>
  <c r="A192" i="20" s="1"/>
  <c r="A193" i="20" s="1"/>
  <c r="A194" i="20" s="1"/>
  <c r="A195" i="20" s="1"/>
  <c r="A196" i="20" s="1"/>
  <c r="A197" i="20" s="1"/>
  <c r="A198" i="20" s="1"/>
  <c r="A199" i="20" s="1"/>
  <c r="A200" i="20" s="1"/>
  <c r="A201" i="20" s="1"/>
  <c r="A202" i="20" s="1"/>
  <c r="A203" i="20" s="1"/>
  <c r="A204" i="20" s="1"/>
  <c r="A205" i="20" s="1"/>
  <c r="A206" i="20" s="1"/>
  <c r="A207" i="20" s="1"/>
  <c r="A208" i="20" s="1"/>
  <c r="A209" i="20" s="1"/>
  <c r="A210" i="20" s="1"/>
  <c r="A211" i="20" s="1"/>
  <c r="A212" i="20" s="1"/>
  <c r="A213" i="20" s="1"/>
  <c r="A214" i="20" s="1"/>
  <c r="A215" i="20" s="1"/>
  <c r="A216" i="20" s="1"/>
  <c r="A217" i="20" s="1"/>
  <c r="A218" i="20" s="1"/>
  <c r="A219" i="20" s="1"/>
  <c r="A220" i="20" s="1"/>
  <c r="A221" i="20" s="1"/>
  <c r="A222" i="20" s="1"/>
  <c r="A223" i="20" s="1"/>
  <c r="A224" i="20" s="1"/>
  <c r="A225" i="20" s="1"/>
  <c r="A226" i="20" s="1"/>
  <c r="A227" i="20" s="1"/>
  <c r="A228" i="20" s="1"/>
  <c r="A229" i="20" s="1"/>
  <c r="A230" i="20" s="1"/>
  <c r="A231" i="20" s="1"/>
  <c r="A232" i="20" s="1"/>
  <c r="A233" i="20" s="1"/>
  <c r="A234" i="20" s="1"/>
  <c r="A235" i="20" s="1"/>
  <c r="A236" i="20" s="1"/>
  <c r="A237" i="20" s="1"/>
  <c r="A238" i="20" s="1"/>
  <c r="A239" i="20" s="1"/>
  <c r="A240" i="20" s="1"/>
  <c r="A241" i="20" s="1"/>
  <c r="A242" i="20" s="1"/>
  <c r="A243" i="20" s="1"/>
  <c r="A244" i="20" s="1"/>
  <c r="A245" i="20" s="1"/>
  <c r="A246" i="20" s="1"/>
  <c r="A247" i="20" s="1"/>
  <c r="A248" i="20" s="1"/>
  <c r="A249" i="20" s="1"/>
  <c r="A250" i="20" s="1"/>
  <c r="A251" i="20" s="1"/>
  <c r="A252" i="20" s="1"/>
  <c r="A253" i="20" s="1"/>
  <c r="A254" i="20" s="1"/>
  <c r="A255" i="20" s="1"/>
  <c r="A256" i="20" s="1"/>
  <c r="E49" i="15"/>
  <c r="D220" i="15" s="1"/>
  <c r="E220" i="15" s="1"/>
  <c r="A276" i="18"/>
  <c r="A275" i="18"/>
  <c r="A274" i="18"/>
  <c r="B274" i="18" s="1"/>
  <c r="A273" i="18"/>
  <c r="A272" i="18"/>
  <c r="C272" i="18" s="1"/>
  <c r="A271" i="18"/>
  <c r="B271" i="18" s="1"/>
  <c r="A270" i="18"/>
  <c r="C270" i="18" s="1"/>
  <c r="A269" i="18"/>
  <c r="C269" i="18" s="1"/>
  <c r="A268" i="18"/>
  <c r="D268" i="18" s="1"/>
  <c r="A267" i="18"/>
  <c r="A266" i="18"/>
  <c r="D266" i="18" s="1"/>
  <c r="A265" i="18"/>
  <c r="D265" i="18" s="1"/>
  <c r="A263" i="18"/>
  <c r="D263" i="18" s="1"/>
  <c r="A262" i="18"/>
  <c r="B262" i="18" s="1"/>
  <c r="A261" i="18"/>
  <c r="B261" i="18" s="1"/>
  <c r="A260" i="18"/>
  <c r="C260" i="18" s="1"/>
  <c r="A259" i="18"/>
  <c r="D259" i="18" s="1"/>
  <c r="A258" i="18"/>
  <c r="A257" i="18"/>
  <c r="A256" i="18"/>
  <c r="A255" i="18"/>
  <c r="D255" i="18" s="1"/>
  <c r="A254" i="18"/>
  <c r="C254" i="18" s="1"/>
  <c r="A253" i="18"/>
  <c r="B253" i="18" s="1"/>
  <c r="A252" i="18"/>
  <c r="D252" i="18" s="1"/>
  <c r="A251" i="18"/>
  <c r="C251" i="18" s="1"/>
  <c r="A250" i="18"/>
  <c r="A249" i="18"/>
  <c r="D249" i="18" s="1"/>
  <c r="A248" i="18"/>
  <c r="A247" i="18"/>
  <c r="D247" i="18" s="1"/>
  <c r="A246" i="18"/>
  <c r="D246" i="18" s="1"/>
  <c r="A245" i="18"/>
  <c r="B245" i="18" s="1"/>
  <c r="A244" i="18"/>
  <c r="D244" i="18" s="1"/>
  <c r="A243" i="18"/>
  <c r="D243" i="18" s="1"/>
  <c r="A242" i="18"/>
  <c r="A241" i="18"/>
  <c r="A240" i="18"/>
  <c r="A239" i="18"/>
  <c r="B239" i="18" s="1"/>
  <c r="A238" i="18"/>
  <c r="C238" i="18" s="1"/>
  <c r="A237" i="18"/>
  <c r="D237" i="18" s="1"/>
  <c r="A236" i="18"/>
  <c r="C236" i="18" s="1"/>
  <c r="A235" i="18"/>
  <c r="D235" i="18" s="1"/>
  <c r="A233" i="18"/>
  <c r="A232" i="18"/>
  <c r="D232" i="18" s="1"/>
  <c r="A231" i="18"/>
  <c r="A230" i="18"/>
  <c r="C230" i="18" s="1"/>
  <c r="A229" i="18"/>
  <c r="D229" i="18" s="1"/>
  <c r="A228" i="18"/>
  <c r="D228" i="18" s="1"/>
  <c r="A226" i="18"/>
  <c r="B226" i="18" s="1"/>
  <c r="A225" i="18"/>
  <c r="C225" i="18" s="1"/>
  <c r="A224" i="18"/>
  <c r="A223" i="18"/>
  <c r="B223" i="18" s="1"/>
  <c r="A222" i="18"/>
  <c r="A217" i="18"/>
  <c r="C217" i="18" s="1"/>
  <c r="A215" i="18"/>
  <c r="B215" i="18" s="1"/>
  <c r="A214" i="18"/>
  <c r="B214" i="18" s="1"/>
  <c r="A213" i="18"/>
  <c r="B213" i="18" s="1"/>
  <c r="A212" i="18"/>
  <c r="B212" i="18" s="1"/>
  <c r="A211" i="18"/>
  <c r="A210" i="18"/>
  <c r="D210" i="18" s="1"/>
  <c r="A209" i="18"/>
  <c r="A208" i="18"/>
  <c r="C208" i="18" s="1"/>
  <c r="A207" i="18"/>
  <c r="D207" i="18" s="1"/>
  <c r="A206" i="18"/>
  <c r="B206" i="18" s="1"/>
  <c r="A205" i="18"/>
  <c r="C205" i="18" s="1"/>
  <c r="A204" i="18"/>
  <c r="B204" i="18" s="1"/>
  <c r="A203" i="18"/>
  <c r="A202" i="18"/>
  <c r="A201" i="18"/>
  <c r="A200" i="18"/>
  <c r="B200" i="18" s="1"/>
  <c r="A198" i="18"/>
  <c r="C198" i="18" s="1"/>
  <c r="A197" i="18"/>
  <c r="D197" i="18" s="1"/>
  <c r="A196" i="18"/>
  <c r="D196" i="18" s="1"/>
  <c r="A195" i="18"/>
  <c r="D195" i="18" s="1"/>
  <c r="A194" i="18"/>
  <c r="A193" i="18"/>
  <c r="B193" i="18" s="1"/>
  <c r="A192" i="18"/>
  <c r="A191" i="18"/>
  <c r="D191" i="18" s="1"/>
  <c r="A190" i="18"/>
  <c r="B190" i="18" s="1"/>
  <c r="A189" i="18"/>
  <c r="C189" i="18" s="1"/>
  <c r="A188" i="18"/>
  <c r="B188" i="18" s="1"/>
  <c r="A186" i="18"/>
  <c r="D186" i="18" s="1"/>
  <c r="A185" i="18"/>
  <c r="A184" i="18"/>
  <c r="C184" i="18" s="1"/>
  <c r="A183" i="18"/>
  <c r="A182" i="18"/>
  <c r="D182" i="18" s="1"/>
  <c r="A181" i="18"/>
  <c r="D181" i="18" s="1"/>
  <c r="A180" i="18"/>
  <c r="B180" i="18" s="1"/>
  <c r="A179" i="18"/>
  <c r="B179" i="18" s="1"/>
  <c r="A178" i="18"/>
  <c r="C178" i="18" s="1"/>
  <c r="A177" i="18"/>
  <c r="A170" i="18"/>
  <c r="C170" i="18" s="1"/>
  <c r="A169" i="18"/>
  <c r="A168" i="18"/>
  <c r="D168" i="18" s="1"/>
  <c r="A167" i="18"/>
  <c r="C167" i="18" s="1"/>
  <c r="A166" i="18"/>
  <c r="B166" i="18" s="1"/>
  <c r="A165" i="18"/>
  <c r="C165" i="18" s="1"/>
  <c r="A164" i="18"/>
  <c r="A163" i="18"/>
  <c r="A162" i="18"/>
  <c r="A161" i="18"/>
  <c r="A160" i="18"/>
  <c r="A159" i="18"/>
  <c r="B159" i="18" s="1"/>
  <c r="A156" i="18"/>
  <c r="C156" i="18" s="1"/>
  <c r="A155" i="18"/>
  <c r="D155" i="18" s="1"/>
  <c r="A154" i="18"/>
  <c r="A153" i="18"/>
  <c r="A152" i="18"/>
  <c r="D152" i="18" s="1"/>
  <c r="A151" i="18"/>
  <c r="A150" i="18"/>
  <c r="B150" i="18" s="1"/>
  <c r="A149" i="18"/>
  <c r="D149" i="18" s="1"/>
  <c r="A148" i="18"/>
  <c r="B148" i="18" s="1"/>
  <c r="A147" i="18"/>
  <c r="C147" i="18" s="1"/>
  <c r="A146" i="18"/>
  <c r="A145" i="18"/>
  <c r="A144" i="18"/>
  <c r="A143" i="18"/>
  <c r="A142" i="18"/>
  <c r="C142" i="18" s="1"/>
  <c r="A141" i="18"/>
  <c r="B141" i="18" s="1"/>
  <c r="A140" i="18"/>
  <c r="B140" i="18" s="1"/>
  <c r="A139" i="18"/>
  <c r="D139" i="18" s="1"/>
  <c r="A138" i="18"/>
  <c r="A137" i="18"/>
  <c r="A136" i="18"/>
  <c r="A135" i="18"/>
  <c r="A134" i="18"/>
  <c r="A133" i="18"/>
  <c r="D133" i="18" s="1"/>
  <c r="A128" i="18"/>
  <c r="C128" i="18" s="1"/>
  <c r="A127" i="18"/>
  <c r="C127" i="18" s="1"/>
  <c r="A126" i="18"/>
  <c r="A125" i="18"/>
  <c r="A124" i="18"/>
  <c r="A123" i="18"/>
  <c r="A122" i="18"/>
  <c r="D122" i="18" s="1"/>
  <c r="A121" i="18"/>
  <c r="D121" i="18" s="1"/>
  <c r="A120" i="18"/>
  <c r="B120" i="18" s="1"/>
  <c r="A119" i="18"/>
  <c r="B119" i="18" s="1"/>
  <c r="A118" i="18"/>
  <c r="A117" i="18"/>
  <c r="A115" i="18"/>
  <c r="B115" i="18" s="1"/>
  <c r="A114" i="18"/>
  <c r="A113" i="18"/>
  <c r="D113" i="18" s="1"/>
  <c r="A112" i="18"/>
  <c r="B112" i="18" s="1"/>
  <c r="A111" i="18"/>
  <c r="B111" i="18" s="1"/>
  <c r="A110" i="18"/>
  <c r="C110" i="18" s="1"/>
  <c r="A109" i="18"/>
  <c r="A108" i="18"/>
  <c r="A107" i="18"/>
  <c r="A106" i="18"/>
  <c r="A103" i="18"/>
  <c r="A102" i="18"/>
  <c r="C102" i="18" s="1"/>
  <c r="A101" i="18"/>
  <c r="D101" i="18" s="1"/>
  <c r="A100" i="18"/>
  <c r="C100" i="18" s="1"/>
  <c r="A99" i="18"/>
  <c r="B99" i="18" s="1"/>
  <c r="A98" i="18"/>
  <c r="A97" i="18"/>
  <c r="D97" i="18" s="1"/>
  <c r="A96" i="18"/>
  <c r="A95" i="18"/>
  <c r="A94" i="18"/>
  <c r="C94" i="18" s="1"/>
  <c r="A93" i="18"/>
  <c r="C93" i="18" s="1"/>
  <c r="A92" i="18"/>
  <c r="D92" i="18" s="1"/>
  <c r="A91" i="18"/>
  <c r="C91" i="18" s="1"/>
  <c r="A90" i="18"/>
  <c r="A89" i="18"/>
  <c r="A88" i="18"/>
  <c r="A86" i="18"/>
  <c r="C86" i="18" s="1"/>
  <c r="A85" i="18"/>
  <c r="C85" i="18" s="1"/>
  <c r="A84" i="18"/>
  <c r="B84" i="18" s="1"/>
  <c r="A83" i="18"/>
  <c r="D83" i="18" s="1"/>
  <c r="A82" i="18"/>
  <c r="D82" i="18" s="1"/>
  <c r="A81" i="18"/>
  <c r="A80" i="18"/>
  <c r="B80" i="18" s="1"/>
  <c r="A79" i="18"/>
  <c r="A78" i="18"/>
  <c r="A77" i="18"/>
  <c r="C77" i="18" s="1"/>
  <c r="A75" i="18"/>
  <c r="C75" i="18" s="1"/>
  <c r="A74" i="18"/>
  <c r="C74" i="18" s="1"/>
  <c r="A73" i="18"/>
  <c r="D73" i="18" s="1"/>
  <c r="A72" i="18"/>
  <c r="A71" i="18"/>
  <c r="A70" i="18"/>
  <c r="A69" i="18"/>
  <c r="D69" i="18" s="1"/>
  <c r="A68" i="18"/>
  <c r="C68" i="18" s="1"/>
  <c r="A67" i="18"/>
  <c r="C67" i="18" s="1"/>
  <c r="C180" i="18"/>
  <c r="C191" i="18"/>
  <c r="C211" i="18"/>
  <c r="B211" i="18"/>
  <c r="D211" i="18"/>
  <c r="D223" i="18"/>
  <c r="C232" i="18"/>
  <c r="B232" i="18"/>
  <c r="B238" i="18"/>
  <c r="C250" i="18"/>
  <c r="B250" i="18"/>
  <c r="D250" i="18"/>
  <c r="C265" i="18"/>
  <c r="B265" i="18"/>
  <c r="C177" i="18"/>
  <c r="B177" i="18"/>
  <c r="D177" i="18"/>
  <c r="D185" i="18"/>
  <c r="C185" i="18"/>
  <c r="B185" i="18"/>
  <c r="D192" i="18"/>
  <c r="C192" i="18"/>
  <c r="B192" i="18"/>
  <c r="C200" i="18"/>
  <c r="C204" i="18"/>
  <c r="D208" i="18"/>
  <c r="D212" i="18"/>
  <c r="C212" i="18"/>
  <c r="D224" i="18"/>
  <c r="C224" i="18"/>
  <c r="B224" i="18"/>
  <c r="D233" i="18"/>
  <c r="C233" i="18"/>
  <c r="B233" i="18"/>
  <c r="B235" i="18"/>
  <c r="D239" i="18"/>
  <c r="C243" i="18"/>
  <c r="B243" i="18"/>
  <c r="B247" i="18"/>
  <c r="D251" i="18"/>
  <c r="C255" i="18"/>
  <c r="B255" i="18"/>
  <c r="B259" i="18"/>
  <c r="C263" i="18"/>
  <c r="B263" i="18"/>
  <c r="C266" i="18"/>
  <c r="B266" i="18"/>
  <c r="B270" i="18"/>
  <c r="D274" i="18"/>
  <c r="C274" i="18"/>
  <c r="B195" i="18"/>
  <c r="C203" i="18"/>
  <c r="B203" i="18"/>
  <c r="D203" i="18"/>
  <c r="C228" i="18"/>
  <c r="B228" i="18"/>
  <c r="C242" i="18"/>
  <c r="B242" i="18"/>
  <c r="D242" i="18"/>
  <c r="B178" i="18"/>
  <c r="B182" i="18"/>
  <c r="C186" i="18"/>
  <c r="D193" i="18"/>
  <c r="C193" i="18"/>
  <c r="D201" i="18"/>
  <c r="C201" i="18"/>
  <c r="B201" i="18"/>
  <c r="B205" i="18"/>
  <c r="D209" i="18"/>
  <c r="C209" i="18"/>
  <c r="B209" i="18"/>
  <c r="D220" i="18"/>
  <c r="B220" i="18"/>
  <c r="C220" i="18"/>
  <c r="D225" i="18"/>
  <c r="B225" i="18"/>
  <c r="D230" i="18"/>
  <c r="B236" i="18"/>
  <c r="D240" i="18"/>
  <c r="C240" i="18"/>
  <c r="B240" i="18"/>
  <c r="D248" i="18"/>
  <c r="C248" i="18"/>
  <c r="B248" i="18"/>
  <c r="D256" i="18"/>
  <c r="C256" i="18"/>
  <c r="B256" i="18"/>
  <c r="D260" i="18"/>
  <c r="D267" i="18"/>
  <c r="C267" i="18"/>
  <c r="B267" i="18"/>
  <c r="C271" i="18"/>
  <c r="D275" i="18"/>
  <c r="C275" i="18"/>
  <c r="B275" i="18"/>
  <c r="D184" i="18"/>
  <c r="B184" i="18"/>
  <c r="B246" i="18"/>
  <c r="C258" i="18"/>
  <c r="B258" i="18"/>
  <c r="D258" i="18"/>
  <c r="C273" i="18"/>
  <c r="B273" i="18"/>
  <c r="D273" i="18"/>
  <c r="C183" i="18"/>
  <c r="B183" i="18"/>
  <c r="D183" i="18"/>
  <c r="B194" i="18"/>
  <c r="D194" i="18"/>
  <c r="C194" i="18"/>
  <c r="B198" i="18"/>
  <c r="B202" i="18"/>
  <c r="D202" i="18"/>
  <c r="C202" i="18"/>
  <c r="B210" i="18"/>
  <c r="C210" i="18"/>
  <c r="B222" i="18"/>
  <c r="D222" i="18"/>
  <c r="C222" i="18"/>
  <c r="C226" i="18"/>
  <c r="B231" i="18"/>
  <c r="C231" i="18"/>
  <c r="D231" i="18"/>
  <c r="B241" i="18"/>
  <c r="D241" i="18"/>
  <c r="C241" i="18"/>
  <c r="B249" i="18"/>
  <c r="C249" i="18"/>
  <c r="D253" i="18"/>
  <c r="C253" i="18"/>
  <c r="B257" i="18"/>
  <c r="D257" i="18"/>
  <c r="C257" i="18"/>
  <c r="B268" i="18"/>
  <c r="C268" i="18"/>
  <c r="B272" i="18"/>
  <c r="D272" i="18"/>
  <c r="B276" i="18"/>
  <c r="D276" i="18"/>
  <c r="C276" i="18"/>
  <c r="D26" i="18"/>
  <c r="C26" i="18"/>
  <c r="B26" i="18"/>
  <c r="D30" i="18"/>
  <c r="C30" i="18"/>
  <c r="B30" i="18"/>
  <c r="B42" i="18"/>
  <c r="D42" i="18"/>
  <c r="C42" i="18"/>
  <c r="B34" i="18"/>
  <c r="C34" i="18"/>
  <c r="D34" i="18"/>
  <c r="B63" i="18"/>
  <c r="D63" i="18"/>
  <c r="C63" i="18"/>
  <c r="C69" i="18"/>
  <c r="B73" i="18"/>
  <c r="C73" i="18"/>
  <c r="D78" i="18"/>
  <c r="B78" i="18"/>
  <c r="C78" i="18"/>
  <c r="C82" i="18"/>
  <c r="B82" i="18"/>
  <c r="D86" i="18"/>
  <c r="B86" i="18"/>
  <c r="D88" i="18"/>
  <c r="B88" i="18"/>
  <c r="C88" i="18"/>
  <c r="D96" i="18"/>
  <c r="C96" i="18"/>
  <c r="B96" i="18"/>
  <c r="D100" i="18"/>
  <c r="D104" i="18"/>
  <c r="B104" i="18"/>
  <c r="C104" i="18"/>
  <c r="D109" i="18"/>
  <c r="B109" i="18"/>
  <c r="C109" i="18"/>
  <c r="C113" i="18"/>
  <c r="B113" i="18"/>
  <c r="D124" i="18"/>
  <c r="C124" i="18"/>
  <c r="B124" i="18"/>
  <c r="D128" i="18"/>
  <c r="D137" i="18"/>
  <c r="B137" i="18"/>
  <c r="C137" i="18"/>
  <c r="D141" i="18"/>
  <c r="D145" i="18"/>
  <c r="C145" i="18"/>
  <c r="B145" i="18"/>
  <c r="B149" i="18"/>
  <c r="D153" i="18"/>
  <c r="B153" i="18"/>
  <c r="C153" i="18"/>
  <c r="D160" i="18"/>
  <c r="C160" i="18"/>
  <c r="B160" i="18"/>
  <c r="D164" i="18"/>
  <c r="B164" i="18"/>
  <c r="C164" i="18"/>
  <c r="B168" i="18"/>
  <c r="C168" i="18"/>
  <c r="D172" i="18"/>
  <c r="C172" i="18"/>
  <c r="B172" i="18"/>
  <c r="D29" i="18"/>
  <c r="B29" i="18"/>
  <c r="C29" i="18"/>
  <c r="A264" i="18" s="1"/>
  <c r="B27" i="18"/>
  <c r="C27" i="18"/>
  <c r="A60" i="18" s="1"/>
  <c r="D27" i="18"/>
  <c r="B31" i="18"/>
  <c r="D31" i="18"/>
  <c r="C31" i="18"/>
  <c r="A227" i="18" s="1"/>
  <c r="C43" i="18"/>
  <c r="D43" i="18"/>
  <c r="B43" i="18"/>
  <c r="C35" i="18"/>
  <c r="D35" i="18"/>
  <c r="B35" i="18"/>
  <c r="C70" i="18"/>
  <c r="D70" i="18"/>
  <c r="B70" i="18"/>
  <c r="B74" i="18"/>
  <c r="D79" i="18"/>
  <c r="C79" i="18"/>
  <c r="B79" i="18"/>
  <c r="D89" i="18"/>
  <c r="B89" i="18"/>
  <c r="C89" i="18"/>
  <c r="B97" i="18"/>
  <c r="C97" i="18"/>
  <c r="C101" i="18"/>
  <c r="B101" i="18"/>
  <c r="D106" i="18"/>
  <c r="B106" i="18"/>
  <c r="C106" i="18"/>
  <c r="B114" i="18"/>
  <c r="D114" i="18"/>
  <c r="C114" i="18"/>
  <c r="C117" i="18"/>
  <c r="B117" i="18"/>
  <c r="D117" i="18"/>
  <c r="B121" i="18"/>
  <c r="C125" i="18"/>
  <c r="D125" i="18"/>
  <c r="B125" i="18"/>
  <c r="B131" i="18"/>
  <c r="C131" i="18"/>
  <c r="D131" i="18"/>
  <c r="D134" i="18"/>
  <c r="C134" i="18"/>
  <c r="B134" i="18"/>
  <c r="D138" i="18"/>
  <c r="C138" i="18"/>
  <c r="B138" i="18"/>
  <c r="B142" i="18"/>
  <c r="D142" i="18"/>
  <c r="B146" i="18"/>
  <c r="D146" i="18"/>
  <c r="C146" i="18"/>
  <c r="D150" i="18"/>
  <c r="C150" i="18"/>
  <c r="D154" i="18"/>
  <c r="B154" i="18"/>
  <c r="C154" i="18"/>
  <c r="B161" i="18"/>
  <c r="D161" i="18"/>
  <c r="C161" i="18"/>
  <c r="D165" i="18"/>
  <c r="C169" i="18"/>
  <c r="D169" i="18"/>
  <c r="B169" i="18"/>
  <c r="B173" i="18"/>
  <c r="D173" i="18"/>
  <c r="C173" i="18"/>
  <c r="D25" i="18"/>
  <c r="C25" i="18"/>
  <c r="A234" i="18" s="1"/>
  <c r="B25" i="18"/>
  <c r="C28" i="18"/>
  <c r="D28" i="18"/>
  <c r="B28" i="18"/>
  <c r="D40" i="18"/>
  <c r="C40" i="18"/>
  <c r="B40" i="18"/>
  <c r="D36" i="18"/>
  <c r="B36" i="18"/>
  <c r="C36" i="18"/>
  <c r="D61" i="18"/>
  <c r="B61" i="18"/>
  <c r="C61" i="18"/>
  <c r="D67" i="18"/>
  <c r="B67" i="18"/>
  <c r="D71" i="18"/>
  <c r="C71" i="18"/>
  <c r="B71" i="18"/>
  <c r="C80" i="18"/>
  <c r="D80" i="18"/>
  <c r="B90" i="18"/>
  <c r="D90" i="18"/>
  <c r="C90" i="18"/>
  <c r="B94" i="18"/>
  <c r="D94" i="18"/>
  <c r="B98" i="18"/>
  <c r="D98" i="18"/>
  <c r="C98" i="18"/>
  <c r="D102" i="18"/>
  <c r="B107" i="18"/>
  <c r="D107" i="18"/>
  <c r="C107" i="18"/>
  <c r="D115" i="18"/>
  <c r="C115" i="18"/>
  <c r="B118" i="18"/>
  <c r="C118" i="18"/>
  <c r="D118" i="18"/>
  <c r="B122" i="18"/>
  <c r="C122" i="18"/>
  <c r="B126" i="18"/>
  <c r="C126" i="18"/>
  <c r="D126" i="18"/>
  <c r="B135" i="18"/>
  <c r="C135" i="18"/>
  <c r="D135" i="18"/>
  <c r="B143" i="18"/>
  <c r="D143" i="18"/>
  <c r="C143" i="18"/>
  <c r="D147" i="18"/>
  <c r="B151" i="18"/>
  <c r="C151" i="18"/>
  <c r="D151" i="18"/>
  <c r="B158" i="18"/>
  <c r="D158" i="18"/>
  <c r="C158" i="18"/>
  <c r="B162" i="18"/>
  <c r="C162" i="18"/>
  <c r="D162" i="18"/>
  <c r="D166" i="18"/>
  <c r="C166" i="18"/>
  <c r="B170" i="18"/>
  <c r="D170" i="18"/>
  <c r="B174" i="18"/>
  <c r="D174" i="18"/>
  <c r="C174" i="18"/>
  <c r="B41" i="18"/>
  <c r="D41" i="18"/>
  <c r="C41" i="18"/>
  <c r="B33" i="18"/>
  <c r="D33" i="18"/>
  <c r="C33" i="18"/>
  <c r="D37" i="18"/>
  <c r="C37" i="18"/>
  <c r="B37" i="18"/>
  <c r="C62" i="18"/>
  <c r="B62" i="18"/>
  <c r="D62" i="18"/>
  <c r="B72" i="18"/>
  <c r="D72" i="18"/>
  <c r="C72" i="18"/>
  <c r="D77" i="18"/>
  <c r="C81" i="18"/>
  <c r="D81" i="18"/>
  <c r="B81" i="18"/>
  <c r="B85" i="18"/>
  <c r="D85" i="18"/>
  <c r="D91" i="18"/>
  <c r="B91" i="18"/>
  <c r="C95" i="18"/>
  <c r="B95" i="18"/>
  <c r="D95" i="18"/>
  <c r="C99" i="18"/>
  <c r="D99" i="18"/>
  <c r="C103" i="18"/>
  <c r="B103" i="18"/>
  <c r="D103" i="18"/>
  <c r="C108" i="18"/>
  <c r="D108" i="18"/>
  <c r="B108" i="18"/>
  <c r="D112" i="18"/>
  <c r="D119" i="18"/>
  <c r="C123" i="18"/>
  <c r="D123" i="18"/>
  <c r="B123" i="18"/>
  <c r="C136" i="18"/>
  <c r="D136" i="18"/>
  <c r="B136" i="18"/>
  <c r="C144" i="18"/>
  <c r="B144" i="18"/>
  <c r="D144" i="18"/>
  <c r="C148" i="18"/>
  <c r="D148" i="18"/>
  <c r="C152" i="18"/>
  <c r="B152" i="18"/>
  <c r="C159" i="18"/>
  <c r="D159" i="18"/>
  <c r="C163" i="18"/>
  <c r="B163" i="18"/>
  <c r="D163" i="18"/>
  <c r="D167" i="18"/>
  <c r="B167" i="18"/>
  <c r="C171" i="18"/>
  <c r="B171" i="18"/>
  <c r="D264" i="18"/>
  <c r="C264" i="18"/>
  <c r="D234" i="18"/>
  <c r="C234" i="18"/>
  <c r="D227" i="18"/>
  <c r="C227" i="18"/>
  <c r="D221" i="18"/>
  <c r="C221" i="18"/>
  <c r="D216" i="18"/>
  <c r="C216" i="18"/>
  <c r="D199" i="18"/>
  <c r="C199" i="18"/>
  <c r="D187" i="18"/>
  <c r="C187" i="18"/>
  <c r="D175" i="18"/>
  <c r="C175" i="18"/>
  <c r="D157" i="18"/>
  <c r="C157" i="18"/>
  <c r="D132" i="18"/>
  <c r="C132" i="18"/>
  <c r="D116" i="18"/>
  <c r="C116" i="18"/>
  <c r="D105" i="18"/>
  <c r="C105" i="18"/>
  <c r="D87" i="18"/>
  <c r="C87" i="18"/>
  <c r="D76" i="18"/>
  <c r="C76" i="18"/>
  <c r="D66" i="18"/>
  <c r="C66" i="18"/>
  <c r="D60" i="18"/>
  <c r="C60" i="18"/>
  <c r="D32" i="18"/>
  <c r="C32" i="18"/>
  <c r="D38" i="18"/>
  <c r="C38" i="18"/>
  <c r="A82" i="14"/>
  <c r="A97" i="14"/>
  <c r="D106" i="20"/>
  <c r="A211" i="14"/>
  <c r="A239" i="14"/>
  <c r="G9" i="14"/>
  <c r="G6" i="14"/>
  <c r="G7" i="14"/>
  <c r="B6" i="14"/>
  <c r="D49" i="15"/>
  <c r="B4" i="15"/>
  <c r="I2" i="14"/>
  <c r="E2" i="15"/>
  <c r="B957" i="12"/>
  <c r="B956" i="12"/>
  <c r="B955" i="12"/>
  <c r="B954" i="12"/>
  <c r="B953" i="12"/>
  <c r="B952" i="12"/>
  <c r="B951" i="12"/>
  <c r="B950" i="12"/>
  <c r="B949" i="12"/>
  <c r="B948" i="12"/>
  <c r="B947" i="12"/>
  <c r="B946" i="12"/>
  <c r="B945" i="12"/>
  <c r="B944" i="12"/>
  <c r="B943" i="12"/>
  <c r="B942" i="12"/>
  <c r="B941" i="12"/>
  <c r="B940" i="12"/>
  <c r="B938" i="12"/>
  <c r="B939" i="12"/>
  <c r="B937" i="12"/>
  <c r="B936" i="12"/>
  <c r="B935" i="12"/>
  <c r="B934" i="12"/>
  <c r="B933" i="12"/>
  <c r="B932" i="12"/>
  <c r="B931" i="12"/>
  <c r="B930" i="12"/>
  <c r="B926" i="12"/>
  <c r="B929" i="12"/>
  <c r="B928" i="12"/>
  <c r="B925" i="12"/>
  <c r="B927" i="12"/>
  <c r="A226" i="15"/>
  <c r="D226" i="15"/>
  <c r="E226" i="15" s="1"/>
  <c r="A225" i="15"/>
  <c r="A224" i="15"/>
  <c r="A223" i="15"/>
  <c r="A222" i="15"/>
  <c r="A221" i="15"/>
  <c r="A220" i="15"/>
  <c r="A219" i="15"/>
  <c r="A218" i="15"/>
  <c r="A217" i="15"/>
  <c r="A216" i="15"/>
  <c r="A215" i="15"/>
  <c r="A214" i="15"/>
  <c r="A213" i="15"/>
  <c r="A212" i="15"/>
  <c r="A211" i="15"/>
  <c r="A210" i="15"/>
  <c r="A209" i="15"/>
  <c r="A208" i="15"/>
  <c r="A207" i="15"/>
  <c r="A206" i="15"/>
  <c r="A205" i="15"/>
  <c r="A204" i="15"/>
  <c r="A203" i="15"/>
  <c r="A202" i="15"/>
  <c r="A201" i="15"/>
  <c r="A200" i="15"/>
  <c r="A199" i="15"/>
  <c r="A198" i="15"/>
  <c r="A197" i="15"/>
  <c r="A196" i="15"/>
  <c r="A195" i="15"/>
  <c r="A194" i="15"/>
  <c r="D194" i="15" s="1"/>
  <c r="E194" i="15" s="1"/>
  <c r="A193" i="15"/>
  <c r="A192" i="15"/>
  <c r="A191" i="15"/>
  <c r="A190" i="15"/>
  <c r="A189" i="15"/>
  <c r="A188" i="15"/>
  <c r="A187" i="15"/>
  <c r="A186" i="15"/>
  <c r="A185" i="15"/>
  <c r="A184" i="15"/>
  <c r="A183" i="15"/>
  <c r="A182" i="15"/>
  <c r="A181" i="15"/>
  <c r="A180" i="15"/>
  <c r="A179" i="15"/>
  <c r="A178" i="15"/>
  <c r="A177" i="15"/>
  <c r="A176" i="15"/>
  <c r="A175" i="15"/>
  <c r="A174" i="15"/>
  <c r="A173" i="15"/>
  <c r="A172" i="15"/>
  <c r="A171" i="15"/>
  <c r="A170" i="15"/>
  <c r="A169" i="15"/>
  <c r="A168" i="15"/>
  <c r="A167" i="15"/>
  <c r="A166" i="15"/>
  <c r="A165" i="15"/>
  <c r="A164" i="15"/>
  <c r="A163" i="15"/>
  <c r="A162" i="15"/>
  <c r="D162" i="15" s="1"/>
  <c r="E162" i="15" s="1"/>
  <c r="A161" i="15"/>
  <c r="A160" i="15"/>
  <c r="A159" i="15"/>
  <c r="A158" i="15"/>
  <c r="A157" i="15"/>
  <c r="A156" i="15"/>
  <c r="A155" i="15"/>
  <c r="A154" i="15"/>
  <c r="A153" i="15"/>
  <c r="A152" i="15"/>
  <c r="A151" i="15"/>
  <c r="A150" i="15"/>
  <c r="A149" i="15"/>
  <c r="A148" i="15"/>
  <c r="A147" i="15"/>
  <c r="A146" i="15"/>
  <c r="A145" i="15"/>
  <c r="A144" i="15"/>
  <c r="A143" i="15"/>
  <c r="A142" i="15"/>
  <c r="A141" i="15"/>
  <c r="A140" i="15"/>
  <c r="A139" i="15"/>
  <c r="A138" i="15"/>
  <c r="A137" i="15"/>
  <c r="A136" i="15"/>
  <c r="A135" i="15"/>
  <c r="A134" i="15"/>
  <c r="A133" i="15"/>
  <c r="A132" i="15"/>
  <c r="A131" i="15"/>
  <c r="A130" i="15"/>
  <c r="D130" i="15" s="1"/>
  <c r="E130" i="15" s="1"/>
  <c r="A129" i="15"/>
  <c r="A128" i="15"/>
  <c r="A127" i="15"/>
  <c r="A126" i="15"/>
  <c r="A125" i="15"/>
  <c r="A124" i="15"/>
  <c r="A123" i="15"/>
  <c r="A122" i="15"/>
  <c r="A121" i="15"/>
  <c r="A120" i="15"/>
  <c r="A119" i="15"/>
  <c r="A118" i="15"/>
  <c r="A117" i="15"/>
  <c r="A116" i="15"/>
  <c r="A115" i="15"/>
  <c r="A114" i="15"/>
  <c r="A113" i="15"/>
  <c r="A112" i="15"/>
  <c r="A111" i="15"/>
  <c r="A110" i="15"/>
  <c r="A109" i="15"/>
  <c r="A108" i="15"/>
  <c r="A107" i="15"/>
  <c r="A106" i="15"/>
  <c r="A105" i="15"/>
  <c r="A104" i="15"/>
  <c r="A103" i="15"/>
  <c r="A102" i="15"/>
  <c r="A101" i="15"/>
  <c r="A100" i="15"/>
  <c r="A99" i="15"/>
  <c r="A98" i="15"/>
  <c r="D98" i="15"/>
  <c r="E98" i="15" s="1"/>
  <c r="A97" i="15"/>
  <c r="A96" i="15"/>
  <c r="A95" i="15"/>
  <c r="A94" i="15"/>
  <c r="A93" i="15"/>
  <c r="A92" i="15"/>
  <c r="A91" i="15"/>
  <c r="A90" i="15"/>
  <c r="A89" i="15"/>
  <c r="A88" i="15"/>
  <c r="A87" i="15"/>
  <c r="A86" i="15"/>
  <c r="A85" i="15"/>
  <c r="A84" i="15"/>
  <c r="A83" i="15"/>
  <c r="A82" i="15"/>
  <c r="A81" i="15"/>
  <c r="A80" i="15"/>
  <c r="A79" i="15"/>
  <c r="A78" i="15"/>
  <c r="A77" i="15"/>
  <c r="A76" i="15"/>
  <c r="A75" i="15"/>
  <c r="A74" i="15"/>
  <c r="A73" i="15"/>
  <c r="A72" i="15"/>
  <c r="A71" i="15"/>
  <c r="A70" i="15"/>
  <c r="A69" i="15"/>
  <c r="A68" i="15"/>
  <c r="A67" i="15"/>
  <c r="A66" i="15"/>
  <c r="D66" i="15" s="1"/>
  <c r="E66" i="15" s="1"/>
  <c r="A65" i="15"/>
  <c r="A64" i="15"/>
  <c r="A63" i="15"/>
  <c r="A62" i="15"/>
  <c r="A61" i="15"/>
  <c r="A60" i="15"/>
  <c r="A59" i="15"/>
  <c r="A58" i="15"/>
  <c r="A57" i="15"/>
  <c r="A56" i="15"/>
  <c r="A55" i="15"/>
  <c r="A54" i="15"/>
  <c r="A53" i="15"/>
  <c r="A52" i="15"/>
  <c r="A51" i="15"/>
  <c r="A50" i="15"/>
  <c r="B5" i="15"/>
  <c r="B49" i="15"/>
  <c r="A49" i="15"/>
  <c r="B184" i="15"/>
  <c r="B185" i="15"/>
  <c r="B186" i="15"/>
  <c r="B187" i="15"/>
  <c r="B188" i="15"/>
  <c r="B189" i="15"/>
  <c r="B190" i="15"/>
  <c r="B191" i="15"/>
  <c r="B192" i="15"/>
  <c r="B193" i="15"/>
  <c r="B194" i="15"/>
  <c r="B195" i="15"/>
  <c r="B196" i="15"/>
  <c r="B197" i="15"/>
  <c r="B198" i="15"/>
  <c r="B199" i="15"/>
  <c r="B200" i="15"/>
  <c r="B201" i="15"/>
  <c r="B202" i="15"/>
  <c r="B203" i="15"/>
  <c r="B204" i="15"/>
  <c r="B205" i="15"/>
  <c r="B206" i="15"/>
  <c r="B207" i="15"/>
  <c r="B208" i="15"/>
  <c r="B209" i="15"/>
  <c r="B210" i="15"/>
  <c r="B211" i="15"/>
  <c r="B212" i="15"/>
  <c r="B213" i="15"/>
  <c r="B214" i="15"/>
  <c r="B215" i="15"/>
  <c r="B216" i="15"/>
  <c r="B217" i="15"/>
  <c r="B218" i="15"/>
  <c r="B219" i="15"/>
  <c r="B220" i="15"/>
  <c r="B221" i="15"/>
  <c r="B222" i="15"/>
  <c r="B223" i="15"/>
  <c r="B224" i="15"/>
  <c r="B225" i="15"/>
  <c r="B226" i="15"/>
  <c r="A227" i="15"/>
  <c r="B227" i="15"/>
  <c r="A228" i="15"/>
  <c r="B228" i="15"/>
  <c r="A229" i="15"/>
  <c r="B229" i="15"/>
  <c r="A230" i="15"/>
  <c r="B230" i="15"/>
  <c r="A231" i="15"/>
  <c r="B231" i="15"/>
  <c r="A232" i="15"/>
  <c r="B232" i="15"/>
  <c r="A233" i="15"/>
  <c r="B233" i="15"/>
  <c r="A234" i="15"/>
  <c r="B234" i="15"/>
  <c r="A235" i="15"/>
  <c r="B235" i="15"/>
  <c r="A236" i="15"/>
  <c r="B236" i="15"/>
  <c r="A237" i="15"/>
  <c r="B237" i="15"/>
  <c r="A238" i="15"/>
  <c r="B238" i="15"/>
  <c r="A239" i="15"/>
  <c r="B239" i="15"/>
  <c r="A240" i="15"/>
  <c r="B240" i="15"/>
  <c r="A241" i="15"/>
  <c r="B241" i="15"/>
  <c r="A242" i="15"/>
  <c r="B242" i="15"/>
  <c r="A243" i="15"/>
  <c r="B243" i="15"/>
  <c r="A244" i="15"/>
  <c r="B244" i="15"/>
  <c r="A245" i="15"/>
  <c r="B245" i="15"/>
  <c r="A246" i="15"/>
  <c r="B246" i="15"/>
  <c r="A247" i="15"/>
  <c r="B247" i="15"/>
  <c r="A248" i="15"/>
  <c r="B248" i="15"/>
  <c r="A249" i="15"/>
  <c r="B249" i="15"/>
  <c r="A250" i="15"/>
  <c r="B250" i="15"/>
  <c r="A251" i="15"/>
  <c r="B251" i="15"/>
  <c r="A252" i="15"/>
  <c r="B252" i="15"/>
  <c r="A253" i="15"/>
  <c r="B253" i="15"/>
  <c r="A254" i="15"/>
  <c r="B254" i="15"/>
  <c r="A255" i="15"/>
  <c r="B255" i="15"/>
  <c r="A256" i="15"/>
  <c r="B256" i="15"/>
  <c r="A257" i="15"/>
  <c r="B257" i="15"/>
  <c r="A258" i="15"/>
  <c r="B258" i="15"/>
  <c r="A259" i="15"/>
  <c r="B259" i="15"/>
  <c r="A260" i="15"/>
  <c r="B260" i="15"/>
  <c r="A261" i="15"/>
  <c r="B261" i="15"/>
  <c r="A262" i="15"/>
  <c r="B262" i="15"/>
  <c r="A263" i="15"/>
  <c r="B263" i="15"/>
  <c r="A264" i="15"/>
  <c r="B264" i="15"/>
  <c r="A265" i="15"/>
  <c r="B265" i="15"/>
  <c r="A266" i="15"/>
  <c r="B266" i="15"/>
  <c r="A267" i="15"/>
  <c r="B267" i="15"/>
  <c r="A268" i="15"/>
  <c r="B268" i="15"/>
  <c r="A269" i="15"/>
  <c r="B269" i="15"/>
  <c r="A270" i="15"/>
  <c r="B270" i="15"/>
  <c r="A271" i="15"/>
  <c r="B271" i="15"/>
  <c r="A272" i="15"/>
  <c r="B272" i="15"/>
  <c r="A273" i="15"/>
  <c r="B273" i="15"/>
  <c r="A274" i="15"/>
  <c r="B274" i="15"/>
  <c r="A275" i="15"/>
  <c r="B275" i="15"/>
  <c r="A276" i="15"/>
  <c r="B276" i="15"/>
  <c r="A277" i="15"/>
  <c r="B277" i="15"/>
  <c r="A278" i="15"/>
  <c r="B278" i="15"/>
  <c r="A279" i="15"/>
  <c r="B279" i="15"/>
  <c r="A280" i="15"/>
  <c r="B280" i="15"/>
  <c r="A281" i="15"/>
  <c r="B281" i="15"/>
  <c r="A282" i="15"/>
  <c r="B282" i="15"/>
  <c r="A283" i="15"/>
  <c r="B283" i="15"/>
  <c r="A284" i="15"/>
  <c r="B284" i="15"/>
  <c r="A285" i="15"/>
  <c r="B285" i="15"/>
  <c r="A286" i="15"/>
  <c r="B286" i="15"/>
  <c r="A287" i="15"/>
  <c r="B287" i="15"/>
  <c r="A288" i="15"/>
  <c r="B288" i="15"/>
  <c r="A289" i="15"/>
  <c r="B289" i="15"/>
  <c r="A290" i="15"/>
  <c r="B290" i="15"/>
  <c r="A291" i="15"/>
  <c r="B291" i="15"/>
  <c r="A292" i="15"/>
  <c r="B292" i="15"/>
  <c r="A293" i="15"/>
  <c r="B293" i="15"/>
  <c r="A294" i="15"/>
  <c r="B294" i="15"/>
  <c r="A295" i="15"/>
  <c r="B295" i="15"/>
  <c r="A296" i="15"/>
  <c r="B296" i="15"/>
  <c r="A297" i="15"/>
  <c r="B297" i="15"/>
  <c r="A298" i="15"/>
  <c r="B298" i="15"/>
  <c r="A299" i="15"/>
  <c r="B299" i="15"/>
  <c r="A300" i="15"/>
  <c r="B300" i="15"/>
  <c r="A301" i="15"/>
  <c r="B301" i="15"/>
  <c r="A302" i="15"/>
  <c r="B302" i="15"/>
  <c r="A303" i="15"/>
  <c r="B303" i="15"/>
  <c r="A304" i="15"/>
  <c r="B304" i="15"/>
  <c r="A305" i="15"/>
  <c r="B305" i="15"/>
  <c r="A306" i="15"/>
  <c r="B306" i="15"/>
  <c r="A307" i="15"/>
  <c r="B307" i="15"/>
  <c r="A308" i="15"/>
  <c r="B308" i="15"/>
  <c r="A309" i="15"/>
  <c r="B309" i="15"/>
  <c r="A310" i="15"/>
  <c r="B310" i="15"/>
  <c r="A311" i="15"/>
  <c r="B311" i="15"/>
  <c r="A312" i="15"/>
  <c r="B312" i="15"/>
  <c r="A313" i="15"/>
  <c r="B313" i="15"/>
  <c r="A314" i="15"/>
  <c r="B314" i="15"/>
  <c r="A315" i="15"/>
  <c r="B315" i="15"/>
  <c r="A316" i="15"/>
  <c r="B316" i="15"/>
  <c r="A317" i="15"/>
  <c r="B317" i="15"/>
  <c r="B117" i="15"/>
  <c r="B118" i="15"/>
  <c r="B119" i="15"/>
  <c r="B120" i="15"/>
  <c r="B121" i="15"/>
  <c r="B122" i="15"/>
  <c r="B123" i="15"/>
  <c r="B124" i="15"/>
  <c r="B125" i="15"/>
  <c r="B126" i="15"/>
  <c r="B127" i="15"/>
  <c r="B128" i="15"/>
  <c r="B129" i="15"/>
  <c r="B130" i="15"/>
  <c r="B131" i="15"/>
  <c r="B132" i="15"/>
  <c r="B133" i="15"/>
  <c r="B134" i="15"/>
  <c r="B135" i="15"/>
  <c r="B136" i="15"/>
  <c r="B137" i="15"/>
  <c r="B138" i="15"/>
  <c r="B139" i="15"/>
  <c r="B140" i="15"/>
  <c r="B141" i="15"/>
  <c r="B142" i="15"/>
  <c r="B143" i="15"/>
  <c r="B144" i="15"/>
  <c r="B145" i="15"/>
  <c r="B146" i="15"/>
  <c r="B147" i="15"/>
  <c r="B148" i="15"/>
  <c r="B149" i="15"/>
  <c r="B150" i="15"/>
  <c r="B151" i="15"/>
  <c r="B152" i="15"/>
  <c r="B153" i="15"/>
  <c r="B154" i="15"/>
  <c r="B155" i="15"/>
  <c r="B156" i="15"/>
  <c r="B157" i="15"/>
  <c r="B158" i="15"/>
  <c r="B159" i="15"/>
  <c r="B160" i="15"/>
  <c r="B161" i="15"/>
  <c r="B162" i="15"/>
  <c r="B163" i="15"/>
  <c r="B164" i="15"/>
  <c r="B165" i="15"/>
  <c r="B166" i="15"/>
  <c r="B167" i="15"/>
  <c r="B168" i="15"/>
  <c r="B169" i="15"/>
  <c r="B170" i="15"/>
  <c r="B171" i="15"/>
  <c r="B172" i="15"/>
  <c r="B173" i="15"/>
  <c r="B174" i="15"/>
  <c r="B175" i="15"/>
  <c r="B176" i="15"/>
  <c r="B177" i="15"/>
  <c r="B178" i="15"/>
  <c r="B179" i="15"/>
  <c r="B180" i="15"/>
  <c r="B181" i="15"/>
  <c r="B182" i="15"/>
  <c r="B183" i="15"/>
  <c r="B51" i="15"/>
  <c r="B52" i="15"/>
  <c r="B53" i="15"/>
  <c r="B54" i="15"/>
  <c r="B55" i="15"/>
  <c r="B56" i="15"/>
  <c r="B57" i="15"/>
  <c r="B58" i="15"/>
  <c r="B59" i="15"/>
  <c r="B60" i="15"/>
  <c r="B61" i="15"/>
  <c r="B62" i="15"/>
  <c r="B63" i="15"/>
  <c r="B64" i="15"/>
  <c r="B65" i="15"/>
  <c r="B66" i="15"/>
  <c r="B67" i="15"/>
  <c r="B68" i="15"/>
  <c r="B69" i="15"/>
  <c r="B70" i="15"/>
  <c r="B71" i="15"/>
  <c r="B72" i="15"/>
  <c r="B73" i="15"/>
  <c r="B74" i="15"/>
  <c r="B75" i="15"/>
  <c r="B76" i="15"/>
  <c r="B77" i="15"/>
  <c r="B78" i="15"/>
  <c r="B79" i="15"/>
  <c r="B80" i="15"/>
  <c r="B81" i="15"/>
  <c r="B82" i="15"/>
  <c r="B83" i="15"/>
  <c r="B84" i="15"/>
  <c r="B85" i="15"/>
  <c r="B86" i="15"/>
  <c r="B87" i="15"/>
  <c r="B88" i="15"/>
  <c r="B89" i="15"/>
  <c r="B90" i="15"/>
  <c r="B91" i="15"/>
  <c r="B92" i="15"/>
  <c r="B93" i="15"/>
  <c r="B94" i="15"/>
  <c r="B95" i="15"/>
  <c r="B96" i="15"/>
  <c r="B97" i="15"/>
  <c r="B98" i="15"/>
  <c r="B99" i="15"/>
  <c r="B100" i="15"/>
  <c r="B101" i="15"/>
  <c r="B102" i="15"/>
  <c r="B103" i="15"/>
  <c r="B104" i="15"/>
  <c r="B105" i="15"/>
  <c r="B106" i="15"/>
  <c r="B107" i="15"/>
  <c r="B108" i="15"/>
  <c r="B109" i="15"/>
  <c r="B110" i="15"/>
  <c r="B111" i="15"/>
  <c r="B112" i="15"/>
  <c r="B113" i="15"/>
  <c r="B114" i="15"/>
  <c r="B115" i="15"/>
  <c r="B116" i="15"/>
  <c r="B50" i="15"/>
  <c r="O22" i="20"/>
  <c r="O23" i="20"/>
  <c r="D213" i="20"/>
  <c r="D212" i="20"/>
  <c r="D214" i="20"/>
  <c r="D118" i="20"/>
  <c r="D114" i="20"/>
  <c r="D110" i="20"/>
  <c r="D103" i="20"/>
  <c r="D99" i="20"/>
  <c r="D117" i="20"/>
  <c r="D113" i="20"/>
  <c r="D109" i="20"/>
  <c r="D102" i="20"/>
  <c r="D98" i="20"/>
  <c r="D111" i="20"/>
  <c r="D100" i="20"/>
  <c r="D116" i="20"/>
  <c r="D112" i="20"/>
  <c r="D105" i="20"/>
  <c r="D101" i="20"/>
  <c r="D119" i="20"/>
  <c r="D115" i="20"/>
  <c r="D104" i="20"/>
  <c r="D211" i="20"/>
  <c r="A144" i="14"/>
  <c r="D29" i="20"/>
  <c r="D25" i="20"/>
  <c r="D28" i="20"/>
  <c r="D27" i="20"/>
  <c r="D26" i="20"/>
  <c r="A128" i="14"/>
  <c r="D108" i="20"/>
  <c r="D107" i="20"/>
  <c r="A117" i="14"/>
  <c r="D97" i="20"/>
  <c r="D71" i="20"/>
  <c r="D72" i="20"/>
  <c r="D70" i="20"/>
  <c r="D68" i="20"/>
  <c r="D172" i="20"/>
  <c r="D168" i="20"/>
  <c r="D155" i="20"/>
  <c r="D158" i="20"/>
  <c r="D169" i="20"/>
  <c r="D171" i="20"/>
  <c r="D167" i="20"/>
  <c r="D154" i="20"/>
  <c r="D165" i="20"/>
  <c r="D170" i="20"/>
  <c r="D166" i="20"/>
  <c r="D157" i="20"/>
  <c r="D153" i="20"/>
  <c r="D173" i="20"/>
  <c r="D156" i="20"/>
  <c r="D207" i="20"/>
  <c r="D120" i="20"/>
  <c r="D206" i="20"/>
  <c r="D205" i="20"/>
  <c r="D208" i="20"/>
  <c r="A233" i="14"/>
  <c r="D146" i="20"/>
  <c r="A169" i="14"/>
  <c r="A199" i="14"/>
  <c r="A228" i="14"/>
  <c r="J163" i="10"/>
  <c r="J235" i="10"/>
  <c r="J230" i="10"/>
  <c r="J206" i="10"/>
  <c r="J202" i="10"/>
  <c r="J198" i="10"/>
  <c r="J194" i="10"/>
  <c r="J191" i="10"/>
  <c r="J187" i="10"/>
  <c r="J183" i="10"/>
  <c r="J171" i="10"/>
  <c r="J164" i="10"/>
  <c r="J149" i="10"/>
  <c r="J145" i="10"/>
  <c r="J141" i="10"/>
  <c r="J111" i="10"/>
  <c r="J106" i="10"/>
  <c r="J102" i="10"/>
  <c r="J98" i="10"/>
  <c r="J94" i="10"/>
  <c r="J84" i="10"/>
  <c r="J80" i="10"/>
  <c r="J76" i="10"/>
  <c r="J71" i="10"/>
  <c r="J67" i="10"/>
  <c r="J62" i="10"/>
  <c r="J234" i="10"/>
  <c r="J229" i="10"/>
  <c r="J205" i="10"/>
  <c r="J201" i="10"/>
  <c r="J197" i="10"/>
  <c r="J193" i="10"/>
  <c r="J190" i="10"/>
  <c r="J186" i="10"/>
  <c r="J182" i="10"/>
  <c r="J179" i="10"/>
  <c r="J207" i="10"/>
  <c r="J199" i="10"/>
  <c r="J184" i="10"/>
  <c r="J177" i="10"/>
  <c r="J166" i="10"/>
  <c r="J150" i="10"/>
  <c r="J144" i="10"/>
  <c r="J139" i="10"/>
  <c r="J104" i="10"/>
  <c r="J99" i="10"/>
  <c r="J93" i="10"/>
  <c r="J85" i="10"/>
  <c r="J79" i="10"/>
  <c r="J73" i="10"/>
  <c r="J68" i="10"/>
  <c r="J61" i="10"/>
  <c r="J233" i="10"/>
  <c r="J189" i="10"/>
  <c r="J165" i="10"/>
  <c r="J143" i="10"/>
  <c r="J97" i="10"/>
  <c r="J78" i="10"/>
  <c r="J66" i="10"/>
  <c r="J195" i="10"/>
  <c r="J101" i="10"/>
  <c r="J70" i="10"/>
  <c r="J200" i="10"/>
  <c r="J178" i="10"/>
  <c r="J151" i="10"/>
  <c r="J100" i="10"/>
  <c r="J89" i="10"/>
  <c r="J69" i="10"/>
  <c r="J228" i="10"/>
  <c r="J196" i="10"/>
  <c r="J181" i="10"/>
  <c r="J148" i="10"/>
  <c r="J138" i="10"/>
  <c r="J103" i="10"/>
  <c r="J92" i="10"/>
  <c r="J83" i="10"/>
  <c r="J72" i="10"/>
  <c r="J203" i="10"/>
  <c r="J147" i="10"/>
  <c r="J96" i="10"/>
  <c r="J82" i="10"/>
  <c r="J64" i="10"/>
  <c r="J146" i="10"/>
  <c r="J105" i="10"/>
  <c r="J74" i="10"/>
  <c r="J227" i="10"/>
  <c r="J188" i="10"/>
  <c r="J142" i="10"/>
  <c r="J107" i="10"/>
  <c r="J91" i="10"/>
  <c r="J77" i="10"/>
  <c r="J185" i="10"/>
  <c r="J167" i="10"/>
  <c r="J140" i="10"/>
  <c r="J95" i="10"/>
  <c r="J81" i="10"/>
  <c r="J63" i="10"/>
  <c r="N47" i="20"/>
  <c r="N49" i="20"/>
  <c r="N45" i="20"/>
  <c r="N48" i="20"/>
  <c r="N46" i="20"/>
  <c r="D53" i="20"/>
  <c r="D52" i="20"/>
  <c r="D210" i="20"/>
  <c r="D51" i="20"/>
  <c r="D121" i="20"/>
  <c r="D50" i="20"/>
  <c r="D255" i="20"/>
  <c r="D251" i="20"/>
  <c r="D247" i="20"/>
  <c r="D253" i="20"/>
  <c r="D248" i="20"/>
  <c r="D252" i="20"/>
  <c r="D246" i="20"/>
  <c r="D250" i="20"/>
  <c r="D254" i="20"/>
  <c r="D249" i="20"/>
  <c r="D256" i="20"/>
  <c r="D245" i="20"/>
  <c r="D203" i="20"/>
  <c r="D202" i="20"/>
  <c r="D159" i="20"/>
  <c r="D54" i="20"/>
  <c r="D24" i="20"/>
  <c r="D150" i="20"/>
  <c r="D61" i="20"/>
  <c r="D57" i="20"/>
  <c r="D149" i="20"/>
  <c r="D60" i="20"/>
  <c r="D56" i="20"/>
  <c r="D152" i="20"/>
  <c r="D59" i="20"/>
  <c r="D151" i="20"/>
  <c r="D147" i="20"/>
  <c r="D62" i="20"/>
  <c r="D58" i="20"/>
  <c r="D148" i="20"/>
  <c r="D63" i="20"/>
  <c r="D55" i="20"/>
  <c r="D22" i="20"/>
  <c r="D21" i="20"/>
  <c r="D18" i="20"/>
  <c r="D20" i="20"/>
  <c r="D209" i="20"/>
  <c r="D19" i="20"/>
  <c r="D243" i="20"/>
  <c r="D239" i="20"/>
  <c r="D235" i="20"/>
  <c r="D231" i="20"/>
  <c r="D227" i="20"/>
  <c r="D223" i="20"/>
  <c r="D217" i="20"/>
  <c r="D242" i="20"/>
  <c r="D237" i="20"/>
  <c r="D232" i="20"/>
  <c r="D226" i="20"/>
  <c r="D221" i="20"/>
  <c r="D218" i="20"/>
  <c r="D49" i="20"/>
  <c r="D45" i="20"/>
  <c r="D41" i="20"/>
  <c r="D15" i="20"/>
  <c r="D11" i="20"/>
  <c r="D7" i="20"/>
  <c r="D3" i="20"/>
  <c r="D241" i="20"/>
  <c r="D236" i="20"/>
  <c r="D230" i="20"/>
  <c r="D225" i="20"/>
  <c r="D220" i="20"/>
  <c r="D216" i="20"/>
  <c r="D48" i="20"/>
  <c r="D44" i="20"/>
  <c r="D14" i="20"/>
  <c r="D10" i="20"/>
  <c r="D6" i="20"/>
  <c r="D240" i="20"/>
  <c r="D224" i="20"/>
  <c r="D234" i="20"/>
  <c r="D43" i="20"/>
  <c r="D244" i="20"/>
  <c r="D238" i="20"/>
  <c r="D233" i="20"/>
  <c r="D228" i="20"/>
  <c r="D222" i="20"/>
  <c r="D219" i="20"/>
  <c r="D46" i="20"/>
  <c r="D42" i="20"/>
  <c r="D16" i="20"/>
  <c r="D12" i="20"/>
  <c r="D8" i="20"/>
  <c r="D4" i="20"/>
  <c r="D229" i="20"/>
  <c r="D47" i="20"/>
  <c r="D13" i="20"/>
  <c r="D9" i="20"/>
  <c r="D5" i="20"/>
  <c r="D17" i="20"/>
  <c r="N28" i="20"/>
  <c r="N27" i="20"/>
  <c r="N26" i="20"/>
  <c r="N29" i="20"/>
  <c r="J216" i="10"/>
  <c r="J219" i="10"/>
  <c r="J218" i="10"/>
  <c r="J220" i="10"/>
  <c r="J212" i="10"/>
  <c r="J217" i="10"/>
  <c r="J215" i="10"/>
  <c r="J214" i="10"/>
  <c r="J213" i="10"/>
  <c r="J135" i="10"/>
  <c r="J114" i="10"/>
  <c r="J129" i="10"/>
  <c r="J238" i="10"/>
  <c r="J236" i="10"/>
  <c r="J134" i="10"/>
  <c r="J156" i="10"/>
  <c r="J158" i="10"/>
  <c r="J123" i="10"/>
  <c r="J127" i="10"/>
  <c r="J119" i="10"/>
  <c r="J154" i="10"/>
  <c r="J130" i="10"/>
  <c r="J125" i="10"/>
  <c r="J161" i="10"/>
  <c r="J160" i="10"/>
  <c r="J159" i="10"/>
  <c r="J153" i="10"/>
  <c r="J155" i="10"/>
  <c r="J116" i="10"/>
  <c r="J157" i="10"/>
  <c r="J132" i="10"/>
  <c r="J115" i="10"/>
  <c r="J131" i="10"/>
  <c r="J133" i="10"/>
  <c r="J126" i="10"/>
  <c r="J128" i="10"/>
  <c r="J124" i="10"/>
  <c r="J122" i="10"/>
  <c r="J117" i="10"/>
  <c r="J118" i="10"/>
  <c r="J120" i="10"/>
  <c r="J112" i="10"/>
  <c r="J113" i="10"/>
  <c r="J175" i="10"/>
  <c r="J174" i="10"/>
  <c r="J173" i="10"/>
  <c r="J176" i="10"/>
  <c r="J172" i="10"/>
  <c r="J168" i="10"/>
  <c r="J169" i="10"/>
  <c r="J170" i="10"/>
  <c r="B61" i="1"/>
  <c r="B59" i="10" s="1"/>
  <c r="B57" i="1"/>
  <c r="B55" i="10" s="1"/>
  <c r="B60" i="1"/>
  <c r="B64" i="14" s="1"/>
  <c r="B56" i="1"/>
  <c r="B54" i="10" s="1"/>
  <c r="B59" i="1"/>
  <c r="B63" i="14" s="1"/>
  <c r="B55" i="1"/>
  <c r="B53" i="10" s="1"/>
  <c r="B58" i="1"/>
  <c r="B54" i="1"/>
  <c r="B58" i="14" s="1"/>
  <c r="B276" i="1"/>
  <c r="B261" i="1"/>
  <c r="B265" i="14" s="1"/>
  <c r="B245" i="1"/>
  <c r="B234" i="1"/>
  <c r="B238" i="14" s="1"/>
  <c r="B218" i="1"/>
  <c r="B222" i="14" s="1"/>
  <c r="B202" i="1"/>
  <c r="B187" i="1"/>
  <c r="B283" i="1"/>
  <c r="B287" i="14" s="1"/>
  <c r="B268" i="1"/>
  <c r="B252" i="1"/>
  <c r="B256" i="14" s="1"/>
  <c r="B238" i="1"/>
  <c r="B242" i="14" s="1"/>
  <c r="B209" i="1"/>
  <c r="B213" i="14" s="1"/>
  <c r="B194" i="1"/>
  <c r="B182" i="1"/>
  <c r="B179" i="10" s="1"/>
  <c r="B274" i="1"/>
  <c r="B259" i="1"/>
  <c r="B263" i="14" s="1"/>
  <c r="B243" i="1"/>
  <c r="B232" i="1"/>
  <c r="B236" i="14"/>
  <c r="B216" i="1"/>
  <c r="B200" i="1"/>
  <c r="B204" i="14" s="1"/>
  <c r="B185" i="1"/>
  <c r="B189" i="14" s="1"/>
  <c r="B277" i="1"/>
  <c r="B281" i="14" s="1"/>
  <c r="B262" i="1"/>
  <c r="B246" i="1"/>
  <c r="B250" i="14" s="1"/>
  <c r="B219" i="1"/>
  <c r="B203" i="1"/>
  <c r="B207" i="14" s="1"/>
  <c r="B188" i="1"/>
  <c r="B184" i="1"/>
  <c r="B188" i="14" s="1"/>
  <c r="B280" i="1"/>
  <c r="B284" i="14" s="1"/>
  <c r="B191" i="1"/>
  <c r="B195" i="14" s="1"/>
  <c r="B256" i="1"/>
  <c r="B263" i="1"/>
  <c r="B267" i="14" s="1"/>
  <c r="B189" i="1"/>
  <c r="B236" i="1"/>
  <c r="B192" i="1"/>
  <c r="B257" i="1"/>
  <c r="B261" i="14" s="1"/>
  <c r="B230" i="1"/>
  <c r="B214" i="1"/>
  <c r="B198" i="1"/>
  <c r="B202" i="14" s="1"/>
  <c r="B279" i="1"/>
  <c r="B283" i="14" s="1"/>
  <c r="B264" i="1"/>
  <c r="B268" i="14" s="1"/>
  <c r="B248" i="1"/>
  <c r="B221" i="1"/>
  <c r="B205" i="1"/>
  <c r="B190" i="1"/>
  <c r="B175" i="1"/>
  <c r="B179" i="14" s="1"/>
  <c r="B271" i="1"/>
  <c r="B255" i="1"/>
  <c r="B259" i="14" s="1"/>
  <c r="B241" i="1"/>
  <c r="B245" i="14" s="1"/>
  <c r="B225" i="1"/>
  <c r="B229" i="14" s="1"/>
  <c r="B212" i="1"/>
  <c r="B216" i="14" s="1"/>
  <c r="B258" i="1"/>
  <c r="B262" i="14" s="1"/>
  <c r="B231" i="1"/>
  <c r="B235" i="14" s="1"/>
  <c r="B215" i="1"/>
  <c r="B199" i="1"/>
  <c r="B265" i="1"/>
  <c r="B176" i="1"/>
  <c r="B266" i="1"/>
  <c r="B284" i="1"/>
  <c r="B269" i="1"/>
  <c r="B253" i="1"/>
  <c r="B257" i="14" s="1"/>
  <c r="B239" i="1"/>
  <c r="B243" i="14" s="1"/>
  <c r="B210" i="1"/>
  <c r="B275" i="1"/>
  <c r="B279" i="14" s="1"/>
  <c r="B260" i="1"/>
  <c r="B244" i="1"/>
  <c r="B248" i="14" s="1"/>
  <c r="B233" i="1"/>
  <c r="B237" i="14" s="1"/>
  <c r="B217" i="1"/>
  <c r="B221" i="14" s="1"/>
  <c r="B201" i="1"/>
  <c r="B186" i="1"/>
  <c r="B282" i="1"/>
  <c r="B267" i="1"/>
  <c r="B271" i="14" s="1"/>
  <c r="B251" i="1"/>
  <c r="B237" i="1"/>
  <c r="B241" i="14" s="1"/>
  <c r="B208" i="1"/>
  <c r="B193" i="1"/>
  <c r="B197" i="14" s="1"/>
  <c r="B178" i="1"/>
  <c r="B182" i="14" s="1"/>
  <c r="B270" i="1"/>
  <c r="B274" i="14" s="1"/>
  <c r="B254" i="1"/>
  <c r="B240" i="1"/>
  <c r="B244" i="14" s="1"/>
  <c r="B211" i="1"/>
  <c r="B215" i="14" s="1"/>
  <c r="B249" i="1"/>
  <c r="B253" i="14" s="1"/>
  <c r="B206" i="1"/>
  <c r="B210" i="14" s="1"/>
  <c r="B213" i="1"/>
  <c r="B217" i="14" s="1"/>
  <c r="B278" i="1"/>
  <c r="B220" i="1"/>
  <c r="B281" i="1"/>
  <c r="B223" i="1"/>
  <c r="B227" i="14" s="1"/>
  <c r="B177" i="1"/>
  <c r="B222" i="1"/>
  <c r="B197" i="1"/>
  <c r="B247" i="1"/>
  <c r="B251" i="14" s="1"/>
  <c r="B204" i="1"/>
  <c r="B250" i="1"/>
  <c r="B254" i="14" s="1"/>
  <c r="J208" i="10"/>
  <c r="J210" i="10"/>
  <c r="J209" i="10"/>
  <c r="J211" i="10"/>
  <c r="J231" i="10"/>
  <c r="J244" i="10"/>
  <c r="J242" i="10"/>
  <c r="J59" i="10"/>
  <c r="J55" i="10"/>
  <c r="J51" i="10"/>
  <c r="J45" i="10"/>
  <c r="J245" i="10"/>
  <c r="J46" i="10"/>
  <c r="J241" i="10"/>
  <c r="J58" i="10"/>
  <c r="J54" i="10"/>
  <c r="J48" i="10"/>
  <c r="J243" i="10"/>
  <c r="J56" i="10"/>
  <c r="J240" i="10"/>
  <c r="J152" i="10"/>
  <c r="J57" i="10"/>
  <c r="J53" i="10"/>
  <c r="J47" i="10"/>
  <c r="J31" i="10"/>
  <c r="J52" i="10"/>
  <c r="J225" i="10"/>
  <c r="J224" i="10"/>
  <c r="J222" i="10"/>
  <c r="J223" i="10"/>
  <c r="J136" i="10"/>
  <c r="J260" i="10"/>
  <c r="J255" i="10"/>
  <c r="J252" i="10"/>
  <c r="J248" i="10"/>
  <c r="J256" i="10"/>
  <c r="J259" i="10"/>
  <c r="J258" i="10"/>
  <c r="J257" i="10"/>
  <c r="J254" i="10"/>
  <c r="J251" i="10"/>
  <c r="J253" i="10"/>
  <c r="J250" i="10"/>
  <c r="J249" i="10"/>
  <c r="J247" i="10"/>
  <c r="J246" i="10"/>
  <c r="J237" i="10"/>
  <c r="E264" i="10"/>
  <c r="H266" i="10"/>
  <c r="C263" i="10"/>
  <c r="D267" i="10"/>
  <c r="I267" i="10"/>
  <c r="G265" i="10"/>
  <c r="D263" i="10"/>
  <c r="D264" i="10"/>
  <c r="E268" i="10"/>
  <c r="E266" i="10"/>
  <c r="C266" i="10"/>
  <c r="H263" i="10"/>
  <c r="F267" i="10"/>
  <c r="D265" i="10"/>
  <c r="C264" i="10"/>
  <c r="I266" i="10"/>
  <c r="F264" i="10"/>
  <c r="G264" i="10"/>
  <c r="H267" i="10"/>
  <c r="F268" i="10"/>
  <c r="G268" i="10"/>
  <c r="C268" i="10"/>
  <c r="I265" i="10"/>
  <c r="G263" i="10"/>
  <c r="E263" i="10"/>
  <c r="D266" i="10"/>
  <c r="F266" i="10"/>
  <c r="I264" i="10"/>
  <c r="C267" i="10"/>
  <c r="E265" i="10"/>
  <c r="D268" i="10"/>
  <c r="G266" i="10"/>
  <c r="H265" i="10"/>
  <c r="H264" i="10"/>
  <c r="I263" i="10"/>
  <c r="E267" i="10"/>
  <c r="F265" i="10"/>
  <c r="C265" i="10"/>
  <c r="G267" i="10"/>
  <c r="F263" i="10"/>
  <c r="I268" i="10"/>
  <c r="H268" i="10"/>
  <c r="J262" i="10"/>
  <c r="J261" i="10"/>
  <c r="C276" i="10"/>
  <c r="D274" i="10"/>
  <c r="D275" i="10"/>
  <c r="G276" i="10"/>
  <c r="G272" i="10"/>
  <c r="H280" i="10"/>
  <c r="H274" i="10"/>
  <c r="G275" i="10"/>
  <c r="G278" i="10"/>
  <c r="E275" i="10"/>
  <c r="E272" i="10"/>
  <c r="I271" i="10"/>
  <c r="D277" i="10"/>
  <c r="D281" i="10"/>
  <c r="D270" i="10"/>
  <c r="E278" i="10"/>
  <c r="G273" i="10"/>
  <c r="E274" i="10"/>
  <c r="H275" i="10"/>
  <c r="D271" i="10"/>
  <c r="F278" i="10"/>
  <c r="C273" i="10"/>
  <c r="H276" i="10"/>
  <c r="F277" i="10"/>
  <c r="E280" i="10"/>
  <c r="C278" i="10"/>
  <c r="C281" i="10"/>
  <c r="C271" i="10"/>
  <c r="D280" i="10"/>
  <c r="H273" i="10"/>
  <c r="D278" i="10"/>
  <c r="G274" i="10"/>
  <c r="I280" i="10"/>
  <c r="F280" i="10"/>
  <c r="C275" i="10"/>
  <c r="H277" i="10"/>
  <c r="E276" i="10"/>
  <c r="F279" i="10"/>
  <c r="H279" i="10"/>
  <c r="F271" i="10"/>
  <c r="G281" i="10"/>
  <c r="C279" i="10"/>
  <c r="F275" i="10"/>
  <c r="E277" i="10"/>
  <c r="I270" i="10"/>
  <c r="I278" i="10"/>
  <c r="F276" i="10"/>
  <c r="E279" i="10"/>
  <c r="E271" i="10"/>
  <c r="H270" i="10"/>
  <c r="E270" i="10"/>
  <c r="H272" i="10"/>
  <c r="C270" i="10"/>
  <c r="F272" i="10"/>
  <c r="F274" i="10"/>
  <c r="D276" i="10"/>
  <c r="F281" i="10"/>
  <c r="G280" i="10"/>
  <c r="E281" i="10"/>
  <c r="I275" i="10"/>
  <c r="D279" i="10"/>
  <c r="I281" i="10"/>
  <c r="H281" i="10"/>
  <c r="I276" i="10"/>
  <c r="J276" i="10"/>
  <c r="H271" i="10"/>
  <c r="G279" i="10"/>
  <c r="F270" i="10"/>
  <c r="G270" i="10"/>
  <c r="I274" i="10"/>
  <c r="C272" i="10"/>
  <c r="C277" i="10"/>
  <c r="I277" i="10"/>
  <c r="D272" i="10"/>
  <c r="I272" i="10"/>
  <c r="C280" i="10"/>
  <c r="G271" i="10"/>
  <c r="E273" i="10"/>
  <c r="C274" i="10"/>
  <c r="F273" i="10"/>
  <c r="I273" i="10"/>
  <c r="J273" i="10"/>
  <c r="D273" i="10"/>
  <c r="I279" i="10"/>
  <c r="G277" i="10"/>
  <c r="H278" i="10"/>
  <c r="J268" i="10"/>
  <c r="J267" i="10"/>
  <c r="J265" i="10"/>
  <c r="J266" i="10"/>
  <c r="J264" i="10"/>
  <c r="J263" i="10"/>
  <c r="J270" i="10"/>
  <c r="J271" i="10"/>
  <c r="J278" i="10"/>
  <c r="J280" i="10"/>
  <c r="J277" i="10"/>
  <c r="J281" i="10"/>
  <c r="J272" i="10"/>
  <c r="J275" i="10"/>
  <c r="J279" i="10"/>
  <c r="J274" i="10"/>
  <c r="N62" i="20"/>
  <c r="N77" i="20"/>
  <c r="B109" i="10"/>
  <c r="N103" i="20"/>
  <c r="D79" i="20"/>
  <c r="N151" i="20"/>
  <c r="N158" i="20"/>
  <c r="B94" i="14"/>
  <c r="K13" i="2"/>
  <c r="J13" i="2" s="1"/>
  <c r="B264" i="14"/>
  <c r="B41" i="14"/>
  <c r="D82" i="20"/>
  <c r="N139" i="20"/>
  <c r="N124" i="20"/>
  <c r="B277" i="14"/>
  <c r="B33" i="10"/>
  <c r="B34" i="10"/>
  <c r="B70" i="10"/>
  <c r="N73" i="20"/>
  <c r="B134" i="10" l="1"/>
  <c r="N78" i="20"/>
  <c r="K88" i="20" s="1"/>
  <c r="N99" i="20"/>
  <c r="N142" i="20"/>
  <c r="D31" i="20"/>
  <c r="P23" i="20"/>
  <c r="A187" i="14"/>
  <c r="D35" i="20"/>
  <c r="N182" i="20"/>
  <c r="N202" i="20"/>
  <c r="D36" i="20"/>
  <c r="D40" i="20"/>
  <c r="N199" i="20"/>
  <c r="D33" i="20"/>
  <c r="D163" i="20"/>
  <c r="D39" i="20"/>
  <c r="D34" i="20"/>
  <c r="D32" i="20"/>
  <c r="N191" i="20"/>
  <c r="N177" i="20"/>
  <c r="D30" i="20"/>
  <c r="N169" i="20"/>
  <c r="D37" i="20"/>
  <c r="D164" i="20"/>
  <c r="N170" i="20"/>
  <c r="D162" i="20"/>
  <c r="N252" i="20"/>
  <c r="N146" i="20"/>
  <c r="K6" i="2"/>
  <c r="J6" i="2" s="1"/>
  <c r="K50" i="20"/>
  <c r="K51" i="20"/>
  <c r="K52" i="20"/>
  <c r="P21" i="20"/>
  <c r="K53" i="20"/>
  <c r="K56" i="20"/>
  <c r="B87" i="10"/>
  <c r="B141" i="10"/>
  <c r="N70" i="20"/>
  <c r="K70" i="20" s="1"/>
  <c r="B80" i="10"/>
  <c r="B89" i="10"/>
  <c r="D65" i="20"/>
  <c r="N75" i="20"/>
  <c r="N130" i="20"/>
  <c r="D78" i="20"/>
  <c r="N115" i="20"/>
  <c r="N197" i="20"/>
  <c r="N201" i="20"/>
  <c r="B219" i="10"/>
  <c r="B63" i="10"/>
  <c r="B142" i="10"/>
  <c r="D90" i="20"/>
  <c r="N110" i="20"/>
  <c r="B100" i="10"/>
  <c r="N178" i="20"/>
  <c r="B157" i="10"/>
  <c r="A66" i="14"/>
  <c r="H67" i="14" s="1"/>
  <c r="R50" i="20" s="1"/>
  <c r="N123" i="20"/>
  <c r="N67" i="20"/>
  <c r="N179" i="20"/>
  <c r="D95" i="20"/>
  <c r="B174" i="10"/>
  <c r="B124" i="10"/>
  <c r="N144" i="20"/>
  <c r="D92" i="20"/>
  <c r="N63" i="20"/>
  <c r="N138" i="20"/>
  <c r="K54" i="20"/>
  <c r="N203" i="20"/>
  <c r="N161" i="20"/>
  <c r="B191" i="10"/>
  <c r="B61" i="10"/>
  <c r="N180" i="20"/>
  <c r="N145" i="20"/>
  <c r="B281" i="10"/>
  <c r="N54" i="20"/>
  <c r="N137" i="20"/>
  <c r="N149" i="20"/>
  <c r="N134" i="20"/>
  <c r="N57" i="20"/>
  <c r="B216" i="10"/>
  <c r="N52" i="20"/>
  <c r="B172" i="10"/>
  <c r="D87" i="20"/>
  <c r="N59" i="20"/>
  <c r="N235" i="20"/>
  <c r="B104" i="10"/>
  <c r="K55" i="20"/>
  <c r="N86" i="20"/>
  <c r="B105" i="10"/>
  <c r="N88" i="20"/>
  <c r="N93" i="20"/>
  <c r="B76" i="10"/>
  <c r="N129" i="20"/>
  <c r="D67" i="20"/>
  <c r="N56" i="20"/>
  <c r="B107" i="10"/>
  <c r="N159" i="20"/>
  <c r="N194" i="20"/>
  <c r="N120" i="20"/>
  <c r="N60" i="20"/>
  <c r="N174" i="20"/>
  <c r="N215" i="20"/>
  <c r="N204" i="20"/>
  <c r="N200" i="20"/>
  <c r="B217" i="10"/>
  <c r="B183" i="10"/>
  <c r="B212" i="10"/>
  <c r="N53" i="20"/>
  <c r="D69" i="20"/>
  <c r="B108" i="10"/>
  <c r="B127" i="10"/>
  <c r="N72" i="20"/>
  <c r="N172" i="20"/>
  <c r="N91" i="20"/>
  <c r="N109" i="20"/>
  <c r="D81" i="20"/>
  <c r="N97" i="20"/>
  <c r="N100" i="20"/>
  <c r="N101" i="20"/>
  <c r="B198" i="10"/>
  <c r="B227" i="10"/>
  <c r="B199" i="10"/>
  <c r="D73" i="20"/>
  <c r="K58" i="20"/>
  <c r="K102" i="20"/>
  <c r="K103" i="20"/>
  <c r="N111" i="20"/>
  <c r="N50" i="20"/>
  <c r="N108" i="20"/>
  <c r="N190" i="20"/>
  <c r="B194" i="10"/>
  <c r="N128" i="20"/>
  <c r="N94" i="20"/>
  <c r="N92" i="20"/>
  <c r="N55" i="20"/>
  <c r="N51" i="20"/>
  <c r="N141" i="20"/>
  <c r="N207" i="20"/>
  <c r="N85" i="20"/>
  <c r="D66" i="20"/>
  <c r="N168" i="20"/>
  <c r="B178" i="10"/>
  <c r="N82" i="20"/>
  <c r="N229" i="20"/>
  <c r="N175" i="20"/>
  <c r="N79" i="20"/>
  <c r="K81" i="20" s="1"/>
  <c r="N119" i="20"/>
  <c r="B72" i="10"/>
  <c r="B64" i="10"/>
  <c r="N64" i="20"/>
  <c r="N71" i="20"/>
  <c r="D83" i="20"/>
  <c r="D94" i="20"/>
  <c r="D88" i="20"/>
  <c r="B186" i="10"/>
  <c r="B73" i="10"/>
  <c r="B132" i="10"/>
  <c r="B151" i="10"/>
  <c r="K104" i="20"/>
  <c r="N184" i="20"/>
  <c r="N105" i="20"/>
  <c r="D89" i="20"/>
  <c r="N74" i="20"/>
  <c r="B205" i="10"/>
  <c r="N140" i="20"/>
  <c r="N87" i="20"/>
  <c r="N125" i="20"/>
  <c r="N122" i="20"/>
  <c r="B129" i="10"/>
  <c r="D96" i="20"/>
  <c r="N107" i="20"/>
  <c r="N195" i="20"/>
  <c r="N208" i="20"/>
  <c r="N211" i="20"/>
  <c r="B213" i="10"/>
  <c r="B166" i="10"/>
  <c r="N80" i="20"/>
  <c r="N83" i="20"/>
  <c r="N181" i="20"/>
  <c r="N136" i="20"/>
  <c r="D86" i="20"/>
  <c r="B131" i="10"/>
  <c r="B167" i="10"/>
  <c r="N113" i="20"/>
  <c r="N162" i="20"/>
  <c r="N189" i="20"/>
  <c r="N106" i="20"/>
  <c r="B229" i="10"/>
  <c r="N112" i="20"/>
  <c r="N89" i="20"/>
  <c r="N209" i="20"/>
  <c r="N102" i="20"/>
  <c r="N65" i="20"/>
  <c r="N185" i="20"/>
  <c r="N213" i="20"/>
  <c r="N127" i="20"/>
  <c r="B96" i="10"/>
  <c r="B116" i="10"/>
  <c r="B169" i="10"/>
  <c r="K105" i="20"/>
  <c r="K221" i="20"/>
  <c r="K222" i="20"/>
  <c r="K226" i="20"/>
  <c r="K227" i="20"/>
  <c r="K59" i="20"/>
  <c r="K238" i="20"/>
  <c r="K62" i="20"/>
  <c r="K242" i="20"/>
  <c r="K63" i="20"/>
  <c r="K243" i="20"/>
  <c r="K97" i="20"/>
  <c r="K245" i="20"/>
  <c r="K98" i="20"/>
  <c r="K249" i="20"/>
  <c r="K99" i="20"/>
  <c r="K252" i="20"/>
  <c r="K100" i="20"/>
  <c r="K253" i="20"/>
  <c r="K101" i="20"/>
  <c r="K256" i="20"/>
  <c r="N232" i="20"/>
  <c r="K220" i="20"/>
  <c r="K236" i="20"/>
  <c r="K237" i="20"/>
  <c r="K254" i="20"/>
  <c r="K223" i="20"/>
  <c r="K239" i="20"/>
  <c r="K255" i="20"/>
  <c r="K224" i="20"/>
  <c r="K240" i="20"/>
  <c r="N244" i="20"/>
  <c r="B263" i="10"/>
  <c r="N241" i="20"/>
  <c r="A246" i="14"/>
  <c r="N222" i="20"/>
  <c r="K225" i="20"/>
  <c r="K241" i="20"/>
  <c r="K163" i="20"/>
  <c r="K164" i="20"/>
  <c r="K165" i="20"/>
  <c r="K228" i="20"/>
  <c r="K244" i="20"/>
  <c r="K166" i="20"/>
  <c r="K167" i="20"/>
  <c r="K229" i="20"/>
  <c r="D91" i="20"/>
  <c r="B86" i="10"/>
  <c r="N104" i="20"/>
  <c r="N247" i="20"/>
  <c r="N152" i="20"/>
  <c r="N205" i="20"/>
  <c r="N84" i="20"/>
  <c r="N256" i="20"/>
  <c r="N98" i="20"/>
  <c r="D84" i="20"/>
  <c r="B233" i="10"/>
  <c r="B242" i="10"/>
  <c r="B91" i="10"/>
  <c r="K230" i="20"/>
  <c r="K246" i="20"/>
  <c r="K168" i="20"/>
  <c r="N217" i="20"/>
  <c r="B257" i="10"/>
  <c r="K57" i="20"/>
  <c r="K231" i="20"/>
  <c r="K247" i="20"/>
  <c r="K169" i="20"/>
  <c r="K216" i="20"/>
  <c r="K232" i="20"/>
  <c r="K248" i="20"/>
  <c r="K170" i="20"/>
  <c r="K217" i="20"/>
  <c r="K233" i="20"/>
  <c r="K171" i="20"/>
  <c r="K60" i="20"/>
  <c r="K218" i="20"/>
  <c r="K234" i="20"/>
  <c r="K250" i="20"/>
  <c r="K172" i="20"/>
  <c r="N251" i="20"/>
  <c r="B222" i="10"/>
  <c r="N219" i="20"/>
  <c r="D215" i="20"/>
  <c r="N233" i="20"/>
  <c r="B275" i="10"/>
  <c r="N239" i="20"/>
  <c r="B224" i="10"/>
  <c r="N237" i="20"/>
  <c r="B223" i="10"/>
  <c r="N254" i="20"/>
  <c r="N228" i="20"/>
  <c r="N238" i="20"/>
  <c r="B252" i="10"/>
  <c r="N216" i="20"/>
  <c r="B271" i="10"/>
  <c r="N250" i="20"/>
  <c r="N224" i="20"/>
  <c r="K61" i="20"/>
  <c r="K219" i="20"/>
  <c r="K173" i="20"/>
  <c r="P22" i="20"/>
  <c r="B103" i="14"/>
  <c r="B131" i="14"/>
  <c r="E21" i="2"/>
  <c r="B111" i="14"/>
  <c r="B237" i="10"/>
  <c r="B225" i="10"/>
  <c r="N253" i="20"/>
  <c r="N206" i="20"/>
  <c r="N255" i="20"/>
  <c r="N164" i="20"/>
  <c r="B196" i="10"/>
  <c r="B268" i="10"/>
  <c r="B253" i="10"/>
  <c r="N249" i="20"/>
  <c r="F21" i="2"/>
  <c r="F64" i="1"/>
  <c r="B201" i="10"/>
  <c r="B208" i="14"/>
  <c r="B235" i="10"/>
  <c r="N220" i="20"/>
  <c r="B88" i="10"/>
  <c r="N246" i="20"/>
  <c r="N225" i="20"/>
  <c r="N227" i="20"/>
  <c r="B208" i="10"/>
  <c r="B262" i="10"/>
  <c r="B240" i="10"/>
  <c r="D130" i="18"/>
  <c r="D179" i="18"/>
  <c r="D269" i="18"/>
  <c r="B156" i="18"/>
  <c r="D127" i="18"/>
  <c r="C206" i="18"/>
  <c r="B244" i="18"/>
  <c r="D236" i="18"/>
  <c r="C213" i="18"/>
  <c r="B189" i="18"/>
  <c r="B269" i="18"/>
  <c r="D156" i="18"/>
  <c r="B127" i="18"/>
  <c r="C112" i="18"/>
  <c r="B155" i="18"/>
  <c r="B102" i="18"/>
  <c r="B75" i="18"/>
  <c r="C121" i="18"/>
  <c r="B110" i="18"/>
  <c r="B83" i="18"/>
  <c r="C149" i="18"/>
  <c r="C261" i="18"/>
  <c r="C237" i="18"/>
  <c r="D206" i="18"/>
  <c r="C179" i="18"/>
  <c r="C246" i="18"/>
  <c r="D271" i="18"/>
  <c r="C244" i="18"/>
  <c r="D213" i="18"/>
  <c r="D189" i="18"/>
  <c r="C188" i="18"/>
  <c r="D205" i="18"/>
  <c r="D75" i="18"/>
  <c r="D110" i="18"/>
  <c r="C83" i="18"/>
  <c r="B133" i="18"/>
  <c r="C120" i="18"/>
  <c r="B92" i="18"/>
  <c r="B69" i="18"/>
  <c r="D261" i="18"/>
  <c r="B237" i="18"/>
  <c r="C190" i="18"/>
  <c r="C207" i="18"/>
  <c r="B252" i="18"/>
  <c r="B186" i="18"/>
  <c r="D254" i="18"/>
  <c r="D200" i="18"/>
  <c r="D188" i="18"/>
  <c r="B129" i="18"/>
  <c r="D129" i="18"/>
  <c r="B147" i="18"/>
  <c r="D74" i="18"/>
  <c r="D270" i="18"/>
  <c r="D68" i="18"/>
  <c r="C111" i="18"/>
  <c r="D140" i="18"/>
  <c r="B68" i="18"/>
  <c r="C139" i="18"/>
  <c r="D111" i="18"/>
  <c r="C84" i="18"/>
  <c r="B93" i="18"/>
  <c r="C133" i="18"/>
  <c r="D120" i="18"/>
  <c r="C92" i="18"/>
  <c r="C245" i="18"/>
  <c r="C214" i="18"/>
  <c r="D190" i="18"/>
  <c r="C252" i="18"/>
  <c r="C197" i="18"/>
  <c r="B196" i="18"/>
  <c r="B130" i="18"/>
  <c r="D226" i="18"/>
  <c r="C140" i="18"/>
  <c r="B139" i="18"/>
  <c r="D84" i="18"/>
  <c r="D93" i="18"/>
  <c r="B128" i="18"/>
  <c r="B100" i="18"/>
  <c r="D245" i="18"/>
  <c r="D214" i="18"/>
  <c r="B197" i="18"/>
  <c r="C182" i="18"/>
  <c r="C195" i="18"/>
  <c r="B217" i="18"/>
  <c r="C196" i="18"/>
  <c r="C119" i="18"/>
  <c r="C155" i="18"/>
  <c r="B77" i="18"/>
  <c r="B165" i="18"/>
  <c r="C141" i="18"/>
  <c r="B260" i="18"/>
  <c r="D55" i="15"/>
  <c r="E55" i="15" s="1"/>
  <c r="D61" i="15"/>
  <c r="E61" i="15" s="1"/>
  <c r="D87" i="15"/>
  <c r="E87" i="15" s="1"/>
  <c r="D93" i="15"/>
  <c r="E93" i="15" s="1"/>
  <c r="D119" i="15"/>
  <c r="E119" i="15" s="1"/>
  <c r="D125" i="15"/>
  <c r="E125" i="15" s="1"/>
  <c r="D151" i="15"/>
  <c r="E151" i="15" s="1"/>
  <c r="D157" i="15"/>
  <c r="E157" i="15" s="1"/>
  <c r="D183" i="15"/>
  <c r="E183" i="15" s="1"/>
  <c r="D189" i="15"/>
  <c r="E189" i="15" s="1"/>
  <c r="D215" i="15"/>
  <c r="E215" i="15" s="1"/>
  <c r="D221" i="15"/>
  <c r="E221" i="15" s="1"/>
  <c r="D67" i="15"/>
  <c r="E67" i="15" s="1"/>
  <c r="D99" i="15"/>
  <c r="E99" i="15" s="1"/>
  <c r="D131" i="15"/>
  <c r="E131" i="15" s="1"/>
  <c r="D163" i="15"/>
  <c r="E163" i="15" s="1"/>
  <c r="D195" i="15"/>
  <c r="E195" i="15" s="1"/>
  <c r="D63" i="15"/>
  <c r="E63" i="15" s="1"/>
  <c r="D75" i="15"/>
  <c r="E75" i="15" s="1"/>
  <c r="D95" i="15"/>
  <c r="E95" i="15" s="1"/>
  <c r="D107" i="15"/>
  <c r="E107" i="15" s="1"/>
  <c r="D127" i="15"/>
  <c r="E127" i="15" s="1"/>
  <c r="D139" i="15"/>
  <c r="E139" i="15" s="1"/>
  <c r="D159" i="15"/>
  <c r="E159" i="15" s="1"/>
  <c r="D171" i="15"/>
  <c r="E171" i="15" s="1"/>
  <c r="D191" i="15"/>
  <c r="E191" i="15" s="1"/>
  <c r="D203" i="15"/>
  <c r="E203" i="15" s="1"/>
  <c r="D223" i="15"/>
  <c r="E223" i="15" s="1"/>
  <c r="D58" i="15"/>
  <c r="E58" i="15" s="1"/>
  <c r="D90" i="15"/>
  <c r="E90" i="15" s="1"/>
  <c r="D122" i="15"/>
  <c r="E122" i="15" s="1"/>
  <c r="D133" i="15"/>
  <c r="E133" i="15" s="1"/>
  <c r="D154" i="15"/>
  <c r="E154" i="15" s="1"/>
  <c r="D165" i="15"/>
  <c r="E165" i="15" s="1"/>
  <c r="D197" i="15"/>
  <c r="E197" i="15" s="1"/>
  <c r="D218" i="15"/>
  <c r="E218" i="15" s="1"/>
  <c r="D69" i="15"/>
  <c r="E69" i="15" s="1"/>
  <c r="D101" i="15"/>
  <c r="E101" i="15" s="1"/>
  <c r="D186" i="15"/>
  <c r="E186" i="15" s="1"/>
  <c r="D50" i="15"/>
  <c r="E50" i="15" s="1"/>
  <c r="D79" i="15"/>
  <c r="E79" i="15" s="1"/>
  <c r="D91" i="15"/>
  <c r="E91" i="15" s="1"/>
  <c r="D111" i="15"/>
  <c r="E111" i="15" s="1"/>
  <c r="D123" i="15"/>
  <c r="E123" i="15" s="1"/>
  <c r="D143" i="15"/>
  <c r="E143" i="15" s="1"/>
  <c r="D155" i="15"/>
  <c r="E155" i="15" s="1"/>
  <c r="D181" i="15"/>
  <c r="E181" i="15" s="1"/>
  <c r="D213" i="15"/>
  <c r="E213" i="15" s="1"/>
  <c r="H263" i="14"/>
  <c r="D59" i="15"/>
  <c r="E59" i="15" s="1"/>
  <c r="D85" i="15"/>
  <c r="E85" i="15" s="1"/>
  <c r="D117" i="15"/>
  <c r="E117" i="15" s="1"/>
  <c r="D149" i="15"/>
  <c r="E149" i="15" s="1"/>
  <c r="D175" i="15"/>
  <c r="E175" i="15" s="1"/>
  <c r="D207" i="15"/>
  <c r="E207" i="15" s="1"/>
  <c r="H191" i="14"/>
  <c r="F38" i="1"/>
  <c r="H41" i="14"/>
  <c r="R27" i="20" s="1"/>
  <c r="S27" i="20" s="1"/>
  <c r="J27" i="20" s="1"/>
  <c r="F37" i="1"/>
  <c r="F41" i="14"/>
  <c r="H93" i="14"/>
  <c r="F93" i="14"/>
  <c r="O20" i="20"/>
  <c r="P20" i="20" s="1"/>
  <c r="D62" i="15"/>
  <c r="E62" i="15" s="1"/>
  <c r="D65" i="15"/>
  <c r="E65" i="15" s="1"/>
  <c r="D68" i="15"/>
  <c r="E68" i="15" s="1"/>
  <c r="D94" i="15"/>
  <c r="E94" i="15" s="1"/>
  <c r="D97" i="15"/>
  <c r="E97" i="15" s="1"/>
  <c r="D100" i="15"/>
  <c r="E100" i="15" s="1"/>
  <c r="D126" i="15"/>
  <c r="E126" i="15" s="1"/>
  <c r="D129" i="15"/>
  <c r="E129" i="15" s="1"/>
  <c r="D132" i="15"/>
  <c r="E132" i="15" s="1"/>
  <c r="D158" i="15"/>
  <c r="E158" i="15" s="1"/>
  <c r="D161" i="15"/>
  <c r="E161" i="15" s="1"/>
  <c r="D164" i="15"/>
  <c r="E164" i="15" s="1"/>
  <c r="D190" i="15"/>
  <c r="E190" i="15" s="1"/>
  <c r="D193" i="15"/>
  <c r="E193" i="15" s="1"/>
  <c r="D196" i="15"/>
  <c r="E196" i="15" s="1"/>
  <c r="D222" i="15"/>
  <c r="E222" i="15" s="1"/>
  <c r="D225" i="15"/>
  <c r="E225" i="15" s="1"/>
  <c r="H111" i="14"/>
  <c r="H88" i="14"/>
  <c r="H181" i="14"/>
  <c r="R54" i="20"/>
  <c r="H101" i="14"/>
  <c r="F55" i="1"/>
  <c r="H135" i="14"/>
  <c r="R28" i="20"/>
  <c r="S28" i="20" s="1"/>
  <c r="J28" i="20" s="1"/>
  <c r="F79" i="14"/>
  <c r="F92" i="14"/>
  <c r="F114" i="14"/>
  <c r="H114" i="14"/>
  <c r="F172" i="14"/>
  <c r="H172" i="14"/>
  <c r="H201" i="14"/>
  <c r="F201" i="14"/>
  <c r="F229" i="14"/>
  <c r="F238" i="14"/>
  <c r="F254" i="14"/>
  <c r="H285" i="14"/>
  <c r="F63" i="1"/>
  <c r="D53" i="15"/>
  <c r="E53" i="15" s="1"/>
  <c r="D82" i="15"/>
  <c r="E82" i="15" s="1"/>
  <c r="D114" i="15"/>
  <c r="E114" i="15" s="1"/>
  <c r="D146" i="15"/>
  <c r="E146" i="15" s="1"/>
  <c r="D178" i="15"/>
  <c r="E178" i="15" s="1"/>
  <c r="D187" i="15"/>
  <c r="E187" i="15" s="1"/>
  <c r="D210" i="15"/>
  <c r="E210" i="15" s="1"/>
  <c r="D219" i="15"/>
  <c r="E219" i="15" s="1"/>
  <c r="F179" i="14"/>
  <c r="H179" i="14"/>
  <c r="D51" i="15"/>
  <c r="E51" i="15" s="1"/>
  <c r="D71" i="15"/>
  <c r="E71" i="15" s="1"/>
  <c r="D74" i="15"/>
  <c r="E74" i="15" s="1"/>
  <c r="D77" i="15"/>
  <c r="E77" i="15" s="1"/>
  <c r="D83" i="15"/>
  <c r="E83" i="15" s="1"/>
  <c r="D103" i="15"/>
  <c r="E103" i="15" s="1"/>
  <c r="D106" i="15"/>
  <c r="E106" i="15" s="1"/>
  <c r="D109" i="15"/>
  <c r="E109" i="15" s="1"/>
  <c r="D115" i="15"/>
  <c r="E115" i="15" s="1"/>
  <c r="D135" i="15"/>
  <c r="E135" i="15" s="1"/>
  <c r="D138" i="15"/>
  <c r="E138" i="15" s="1"/>
  <c r="D141" i="15"/>
  <c r="E141" i="15" s="1"/>
  <c r="D147" i="15"/>
  <c r="E147" i="15" s="1"/>
  <c r="D167" i="15"/>
  <c r="E167" i="15" s="1"/>
  <c r="D170" i="15"/>
  <c r="E170" i="15" s="1"/>
  <c r="D173" i="15"/>
  <c r="E173" i="15" s="1"/>
  <c r="D179" i="15"/>
  <c r="E179" i="15" s="1"/>
  <c r="D199" i="15"/>
  <c r="E199" i="15" s="1"/>
  <c r="D202" i="15"/>
  <c r="E202" i="15" s="1"/>
  <c r="D205" i="15"/>
  <c r="E205" i="15" s="1"/>
  <c r="D211" i="15"/>
  <c r="E211" i="15" s="1"/>
  <c r="H251" i="14"/>
  <c r="H81" i="14"/>
  <c r="H177" i="14"/>
  <c r="H215" i="14"/>
  <c r="F54" i="1"/>
  <c r="O38" i="20"/>
  <c r="P38" i="20" s="1"/>
  <c r="F134" i="14"/>
  <c r="R29" i="20"/>
  <c r="S29" i="20" s="1"/>
  <c r="J29" i="20" s="1"/>
  <c r="F87" i="14"/>
  <c r="F103" i="14"/>
  <c r="F195" i="14"/>
  <c r="F217" i="14"/>
  <c r="F250" i="14"/>
  <c r="O42" i="20"/>
  <c r="P42" i="20" s="1"/>
  <c r="O28" i="20"/>
  <c r="P28" i="20" s="1"/>
  <c r="O34" i="20"/>
  <c r="P34" i="20" s="1"/>
  <c r="O27" i="20"/>
  <c r="P27" i="20" s="1"/>
  <c r="O49" i="20"/>
  <c r="P49" i="20" s="1"/>
  <c r="R41" i="20"/>
  <c r="S41" i="20" s="1"/>
  <c r="J41" i="20" s="1"/>
  <c r="O52" i="20"/>
  <c r="D54" i="15"/>
  <c r="E54" i="15" s="1"/>
  <c r="D57" i="15"/>
  <c r="E57" i="15" s="1"/>
  <c r="D60" i="15"/>
  <c r="E60" i="15" s="1"/>
  <c r="D86" i="15"/>
  <c r="E86" i="15" s="1"/>
  <c r="D89" i="15"/>
  <c r="E89" i="15" s="1"/>
  <c r="D92" i="15"/>
  <c r="E92" i="15" s="1"/>
  <c r="D118" i="15"/>
  <c r="E118" i="15" s="1"/>
  <c r="D121" i="15"/>
  <c r="E121" i="15" s="1"/>
  <c r="D124" i="15"/>
  <c r="E124" i="15" s="1"/>
  <c r="D150" i="15"/>
  <c r="E150" i="15" s="1"/>
  <c r="D153" i="15"/>
  <c r="E153" i="15" s="1"/>
  <c r="D156" i="15"/>
  <c r="E156" i="15" s="1"/>
  <c r="D182" i="15"/>
  <c r="E182" i="15" s="1"/>
  <c r="D185" i="15"/>
  <c r="E185" i="15" s="1"/>
  <c r="D188" i="15"/>
  <c r="E188" i="15" s="1"/>
  <c r="D214" i="15"/>
  <c r="E214" i="15" s="1"/>
  <c r="D217" i="15"/>
  <c r="E217" i="15" s="1"/>
  <c r="H85" i="14"/>
  <c r="H218" i="14"/>
  <c r="H156" i="14"/>
  <c r="H206" i="14"/>
  <c r="F59" i="1"/>
  <c r="O37" i="20"/>
  <c r="P37" i="20" s="1"/>
  <c r="F67" i="14"/>
  <c r="F75" i="14"/>
  <c r="H174" i="14"/>
  <c r="F174" i="14"/>
  <c r="F204" i="14"/>
  <c r="F240" i="14"/>
  <c r="F261" i="14"/>
  <c r="H287" i="14"/>
  <c r="F287" i="14"/>
  <c r="D224" i="15"/>
  <c r="E224" i="15" s="1"/>
  <c r="D216" i="15"/>
  <c r="E216" i="15" s="1"/>
  <c r="D208" i="15"/>
  <c r="E208" i="15" s="1"/>
  <c r="D200" i="15"/>
  <c r="E200" i="15" s="1"/>
  <c r="D192" i="15"/>
  <c r="E192" i="15" s="1"/>
  <c r="D184" i="15"/>
  <c r="E184" i="15" s="1"/>
  <c r="D176" i="15"/>
  <c r="E176" i="15" s="1"/>
  <c r="D168" i="15"/>
  <c r="E168" i="15" s="1"/>
  <c r="D160" i="15"/>
  <c r="E160" i="15" s="1"/>
  <c r="D152" i="15"/>
  <c r="E152" i="15" s="1"/>
  <c r="D144" i="15"/>
  <c r="E144" i="15" s="1"/>
  <c r="D136" i="15"/>
  <c r="E136" i="15" s="1"/>
  <c r="D128" i="15"/>
  <c r="E128" i="15" s="1"/>
  <c r="D120" i="15"/>
  <c r="E120" i="15" s="1"/>
  <c r="D112" i="15"/>
  <c r="E112" i="15" s="1"/>
  <c r="D104" i="15"/>
  <c r="E104" i="15" s="1"/>
  <c r="D96" i="15"/>
  <c r="E96" i="15" s="1"/>
  <c r="D88" i="15"/>
  <c r="E88" i="15" s="1"/>
  <c r="D80" i="15"/>
  <c r="E80" i="15" s="1"/>
  <c r="D72" i="15"/>
  <c r="E72" i="15" s="1"/>
  <c r="D64" i="15"/>
  <c r="E64" i="15" s="1"/>
  <c r="D56" i="15"/>
  <c r="E56" i="15" s="1"/>
  <c r="D52" i="15"/>
  <c r="E52" i="15" s="1"/>
  <c r="D78" i="15"/>
  <c r="E78" i="15" s="1"/>
  <c r="D81" i="15"/>
  <c r="E81" i="15" s="1"/>
  <c r="D84" i="15"/>
  <c r="E84" i="15" s="1"/>
  <c r="D110" i="15"/>
  <c r="E110" i="15" s="1"/>
  <c r="D113" i="15"/>
  <c r="E113" i="15" s="1"/>
  <c r="D116" i="15"/>
  <c r="E116" i="15" s="1"/>
  <c r="D142" i="15"/>
  <c r="E142" i="15" s="1"/>
  <c r="D145" i="15"/>
  <c r="E145" i="15" s="1"/>
  <c r="D148" i="15"/>
  <c r="E148" i="15" s="1"/>
  <c r="D174" i="15"/>
  <c r="E174" i="15" s="1"/>
  <c r="D177" i="15"/>
  <c r="E177" i="15" s="1"/>
  <c r="D180" i="15"/>
  <c r="E180" i="15" s="1"/>
  <c r="D206" i="15"/>
  <c r="E206" i="15" s="1"/>
  <c r="D209" i="15"/>
  <c r="E209" i="15" s="1"/>
  <c r="D212" i="15"/>
  <c r="E212" i="15" s="1"/>
  <c r="H163" i="14"/>
  <c r="F39" i="1"/>
  <c r="H126" i="14"/>
  <c r="F126" i="14"/>
  <c r="F157" i="14"/>
  <c r="F186" i="14"/>
  <c r="F277" i="14"/>
  <c r="H277" i="14"/>
  <c r="F66" i="1"/>
  <c r="D70" i="15"/>
  <c r="E70" i="15" s="1"/>
  <c r="D73" i="15"/>
  <c r="E73" i="15" s="1"/>
  <c r="D76" i="15"/>
  <c r="E76" i="15" s="1"/>
  <c r="D102" i="15"/>
  <c r="E102" i="15" s="1"/>
  <c r="D105" i="15"/>
  <c r="E105" i="15" s="1"/>
  <c r="D108" i="15"/>
  <c r="E108" i="15" s="1"/>
  <c r="D134" i="15"/>
  <c r="E134" i="15" s="1"/>
  <c r="D137" i="15"/>
  <c r="E137" i="15" s="1"/>
  <c r="D140" i="15"/>
  <c r="E140" i="15" s="1"/>
  <c r="D166" i="15"/>
  <c r="E166" i="15" s="1"/>
  <c r="D169" i="15"/>
  <c r="E169" i="15" s="1"/>
  <c r="D172" i="15"/>
  <c r="E172" i="15" s="1"/>
  <c r="D198" i="15"/>
  <c r="E198" i="15" s="1"/>
  <c r="D201" i="15"/>
  <c r="E201" i="15" s="1"/>
  <c r="D204" i="15"/>
  <c r="E204" i="15" s="1"/>
  <c r="H147" i="14"/>
  <c r="H106" i="14"/>
  <c r="F57" i="1"/>
  <c r="F53" i="1"/>
  <c r="O45" i="20"/>
  <c r="P45" i="20" s="1"/>
  <c r="F164" i="14"/>
  <c r="F253" i="14"/>
  <c r="H112" i="14"/>
  <c r="O24" i="20"/>
  <c r="P24" i="20" s="1"/>
  <c r="H154" i="14"/>
  <c r="H214" i="14"/>
  <c r="R26" i="20"/>
  <c r="S26" i="20" s="1"/>
  <c r="J26" i="20" s="1"/>
  <c r="B230" i="10"/>
  <c r="B201" i="14"/>
  <c r="B234" i="14"/>
  <c r="D198" i="18"/>
  <c r="B207" i="18"/>
  <c r="D178" i="18"/>
  <c r="C215" i="18"/>
  <c r="B251" i="18"/>
  <c r="C239" i="18"/>
  <c r="B229" i="18"/>
  <c r="C181" i="18"/>
  <c r="C262" i="18"/>
  <c r="B191" i="18"/>
  <c r="H168" i="14"/>
  <c r="F42" i="14"/>
  <c r="F46" i="1"/>
  <c r="F50" i="1"/>
  <c r="F45" i="1"/>
  <c r="O48" i="20"/>
  <c r="P48" i="20" s="1"/>
  <c r="O44" i="20"/>
  <c r="P44" i="20" s="1"/>
  <c r="O31" i="20"/>
  <c r="P31" i="20" s="1"/>
  <c r="F36" i="1"/>
  <c r="F44" i="1"/>
  <c r="F60" i="1"/>
  <c r="H39" i="14"/>
  <c r="R25" i="20" s="1"/>
  <c r="S25" i="20" s="1"/>
  <c r="J25" i="20" s="1"/>
  <c r="F91" i="14"/>
  <c r="F152" i="14"/>
  <c r="F171" i="14"/>
  <c r="F216" i="14"/>
  <c r="F225" i="14"/>
  <c r="F267" i="14"/>
  <c r="B176" i="18"/>
  <c r="R36" i="20"/>
  <c r="S36" i="20" s="1"/>
  <c r="J36" i="20" s="1"/>
  <c r="C229" i="18"/>
  <c r="B42" i="10"/>
  <c r="B48" i="14"/>
  <c r="R40" i="20"/>
  <c r="S40" i="20" s="1"/>
  <c r="J40" i="20" s="1"/>
  <c r="R42" i="20"/>
  <c r="S42" i="20" s="1"/>
  <c r="J42" i="20" s="1"/>
  <c r="H84" i="14"/>
  <c r="F226" i="14"/>
  <c r="H226" i="14"/>
  <c r="F280" i="14"/>
  <c r="H280" i="14"/>
  <c r="H60" i="14"/>
  <c r="R44" i="20" s="1"/>
  <c r="S44" i="20" s="1"/>
  <c r="J44" i="20" s="1"/>
  <c r="R34" i="20"/>
  <c r="S34" i="20" s="1"/>
  <c r="J34" i="20" s="1"/>
  <c r="F57" i="14"/>
  <c r="F64" i="14"/>
  <c r="H64" i="14"/>
  <c r="R48" i="20" s="1"/>
  <c r="S48" i="20" s="1"/>
  <c r="J48" i="20" s="1"/>
  <c r="R32" i="20"/>
  <c r="S32" i="20" s="1"/>
  <c r="J32" i="20" s="1"/>
  <c r="B238" i="10"/>
  <c r="B230" i="18"/>
  <c r="C259" i="18"/>
  <c r="C247" i="18"/>
  <c r="C235" i="18"/>
  <c r="B208" i="18"/>
  <c r="C223" i="18"/>
  <c r="D180" i="18"/>
  <c r="B98" i="14"/>
  <c r="B158" i="14"/>
  <c r="H125" i="14"/>
  <c r="R52" i="20"/>
  <c r="H220" i="14"/>
  <c r="H175" i="14"/>
  <c r="H122" i="14"/>
  <c r="H79" i="14"/>
  <c r="H209" i="14"/>
  <c r="F40" i="14"/>
  <c r="F58" i="1"/>
  <c r="F42" i="1"/>
  <c r="O36" i="20"/>
  <c r="P36" i="20" s="1"/>
  <c r="O32" i="20"/>
  <c r="P32" i="20" s="1"/>
  <c r="F136" i="14"/>
  <c r="H158" i="14"/>
  <c r="F173" i="14"/>
  <c r="F178" i="14"/>
  <c r="F203" i="14"/>
  <c r="F227" i="14"/>
  <c r="F273" i="14"/>
  <c r="R47" i="20"/>
  <c r="S47" i="20" s="1"/>
  <c r="J47" i="20" s="1"/>
  <c r="H65" i="14"/>
  <c r="R49" i="20" s="1"/>
  <c r="S49" i="20" s="1"/>
  <c r="J49" i="20" s="1"/>
  <c r="F65" i="14"/>
  <c r="B278" i="14"/>
  <c r="B269" i="14"/>
  <c r="B240" i="14"/>
  <c r="D238" i="18"/>
  <c r="H77" i="14"/>
  <c r="H75" i="14"/>
  <c r="H210" i="14"/>
  <c r="F49" i="1"/>
  <c r="F61" i="1"/>
  <c r="O40" i="20"/>
  <c r="P40" i="20" s="1"/>
  <c r="F131" i="14"/>
  <c r="F145" i="14"/>
  <c r="F197" i="14"/>
  <c r="F223" i="14"/>
  <c r="F247" i="14"/>
  <c r="F255" i="14"/>
  <c r="H255" i="14"/>
  <c r="D176" i="18"/>
  <c r="R39" i="20"/>
  <c r="S39" i="20" s="1"/>
  <c r="J39" i="20" s="1"/>
  <c r="O30" i="20"/>
  <c r="P30" i="20" s="1"/>
  <c r="O39" i="20"/>
  <c r="P39" i="20" s="1"/>
  <c r="O33" i="20"/>
  <c r="P33" i="20" s="1"/>
  <c r="O25" i="20"/>
  <c r="P25" i="20" s="1"/>
  <c r="F143" i="14"/>
  <c r="H143" i="14"/>
  <c r="R30" i="20"/>
  <c r="S30" i="20" s="1"/>
  <c r="J30" i="20" s="1"/>
  <c r="R33" i="20"/>
  <c r="S33" i="20" s="1"/>
  <c r="J33" i="20" s="1"/>
  <c r="R37" i="20"/>
  <c r="S37" i="20" s="1"/>
  <c r="J37" i="20" s="1"/>
  <c r="H53" i="14"/>
  <c r="R38" i="20" s="1"/>
  <c r="S38" i="20" s="1"/>
  <c r="F53" i="14"/>
  <c r="B254" i="18"/>
  <c r="D215" i="18"/>
  <c r="B181" i="18"/>
  <c r="D262" i="18"/>
  <c r="F46" i="14"/>
  <c r="F61" i="14"/>
  <c r="H61" i="14"/>
  <c r="R45" i="20" s="1"/>
  <c r="S45" i="20" s="1"/>
  <c r="J45" i="20" s="1"/>
  <c r="B260" i="14"/>
  <c r="F67" i="1"/>
  <c r="D217" i="18"/>
  <c r="D204" i="18"/>
  <c r="B119" i="14"/>
  <c r="B112" i="10"/>
  <c r="H159" i="14"/>
  <c r="H108" i="14"/>
  <c r="H89" i="14"/>
  <c r="F56" i="1"/>
  <c r="F48" i="1"/>
  <c r="F43" i="1"/>
  <c r="O35" i="20"/>
  <c r="P35" i="20" s="1"/>
  <c r="O43" i="20"/>
  <c r="P43" i="20" s="1"/>
  <c r="O46" i="20"/>
  <c r="P46" i="20" s="1"/>
  <c r="R53" i="20"/>
  <c r="H151" i="14"/>
  <c r="F151" i="14"/>
  <c r="R43" i="20"/>
  <c r="S43" i="20" s="1"/>
  <c r="J43" i="20" s="1"/>
  <c r="H62" i="14"/>
  <c r="R46" i="20" s="1"/>
  <c r="S46" i="20" s="1"/>
  <c r="J46" i="20" s="1"/>
  <c r="F62" i="14"/>
  <c r="R31" i="20"/>
  <c r="S31" i="20" s="1"/>
  <c r="J31" i="20" s="1"/>
  <c r="F231" i="14"/>
  <c r="B193" i="10"/>
  <c r="R35" i="20"/>
  <c r="S35" i="20" s="1"/>
  <c r="J35" i="20" s="1"/>
  <c r="N214" i="20"/>
  <c r="N221" i="20"/>
  <c r="N66" i="20"/>
  <c r="D85" i="20"/>
  <c r="N68" i="20"/>
  <c r="N117" i="20"/>
  <c r="N118" i="20"/>
  <c r="N210" i="20"/>
  <c r="K211" i="20" s="1"/>
  <c r="N150" i="20"/>
  <c r="N245" i="20"/>
  <c r="N153" i="20"/>
  <c r="N212" i="20"/>
  <c r="B245" i="10"/>
  <c r="B143" i="10"/>
  <c r="N167" i="20"/>
  <c r="N183" i="20"/>
  <c r="N176" i="20"/>
  <c r="N186" i="20"/>
  <c r="N231" i="20"/>
  <c r="N236" i="20"/>
  <c r="N69" i="20"/>
  <c r="N248" i="20"/>
  <c r="N132" i="20"/>
  <c r="K133" i="20" s="1"/>
  <c r="N196" i="20"/>
  <c r="N243" i="20"/>
  <c r="B259" i="10"/>
  <c r="B78" i="10"/>
  <c r="B99" i="10"/>
  <c r="B122" i="10"/>
  <c r="B270" i="10"/>
  <c r="N165" i="20"/>
  <c r="D93" i="20"/>
  <c r="N135" i="20"/>
  <c r="N61" i="20"/>
  <c r="N131" i="20"/>
  <c r="N193" i="20"/>
  <c r="N171" i="20"/>
  <c r="N154" i="20"/>
  <c r="B278" i="10"/>
  <c r="B93" i="10"/>
  <c r="B36" i="10"/>
  <c r="B272" i="10"/>
  <c r="B247" i="14"/>
  <c r="B123" i="14"/>
  <c r="B128" i="10"/>
  <c r="A239" i="10"/>
  <c r="B170" i="10"/>
  <c r="B60" i="14"/>
  <c r="B85" i="14"/>
  <c r="B126" i="10"/>
  <c r="B98" i="10"/>
  <c r="B49" i="14"/>
  <c r="B236" i="10"/>
  <c r="B176" i="10"/>
  <c r="B107" i="14"/>
  <c r="B84" i="10"/>
  <c r="B87" i="14"/>
  <c r="B256" i="10"/>
  <c r="B226" i="14"/>
  <c r="B220" i="10"/>
  <c r="B260" i="10"/>
  <c r="B206" i="14"/>
  <c r="B59" i="14"/>
  <c r="B173" i="14"/>
  <c r="B177" i="10"/>
  <c r="B160" i="10"/>
  <c r="B154" i="10"/>
  <c r="B146" i="10"/>
  <c r="B148" i="14"/>
  <c r="B104" i="14"/>
  <c r="A66" i="18"/>
  <c r="A105" i="18"/>
  <c r="A199" i="18"/>
  <c r="B68" i="10"/>
  <c r="B190" i="14"/>
  <c r="B126" i="14"/>
  <c r="B117" i="10"/>
  <c r="B141" i="14"/>
  <c r="B176" i="14"/>
  <c r="B261" i="10"/>
  <c r="B211" i="10"/>
  <c r="B218" i="14"/>
  <c r="B247" i="10"/>
  <c r="B195" i="10"/>
  <c r="B45" i="14"/>
  <c r="B70" i="14"/>
  <c r="B223" i="14"/>
  <c r="B171" i="10"/>
  <c r="B186" i="14"/>
  <c r="B52" i="10"/>
  <c r="A116" i="18"/>
  <c r="B69" i="10"/>
  <c r="B57" i="14"/>
  <c r="B275" i="14"/>
  <c r="B65" i="14"/>
  <c r="B111" i="10"/>
  <c r="B288" i="14"/>
  <c r="B138" i="10"/>
  <c r="B145" i="14"/>
  <c r="B47" i="10"/>
  <c r="B181" i="14"/>
  <c r="B266" i="14"/>
  <c r="B43" i="14"/>
  <c r="B139" i="14"/>
  <c r="B81" i="10"/>
  <c r="B138" i="14"/>
  <c r="B135" i="10"/>
  <c r="B214" i="10"/>
  <c r="B218" i="10"/>
  <c r="B225" i="14"/>
  <c r="B71" i="10"/>
  <c r="B276" i="10"/>
  <c r="B159" i="10"/>
  <c r="B161" i="10"/>
  <c r="B267" i="10"/>
  <c r="N160" i="20"/>
  <c r="N188" i="20"/>
  <c r="D64" i="20"/>
  <c r="B94" i="10"/>
  <c r="D80" i="20"/>
  <c r="N166" i="20"/>
  <c r="N116" i="20"/>
  <c r="N198" i="20"/>
  <c r="N81" i="20"/>
  <c r="B246" i="10"/>
  <c r="B125" i="10"/>
  <c r="N240" i="20"/>
  <c r="N187" i="20"/>
  <c r="B140" i="10"/>
  <c r="B158" i="10"/>
  <c r="N173" i="20"/>
  <c r="A72" i="14"/>
  <c r="B277" i="10"/>
  <c r="B115" i="10"/>
  <c r="N126" i="20"/>
  <c r="N223" i="20"/>
  <c r="N242" i="20"/>
  <c r="B250" i="10"/>
  <c r="N218" i="20"/>
  <c r="N230" i="20"/>
  <c r="N156" i="20"/>
  <c r="B243" i="10"/>
  <c r="N148" i="20"/>
  <c r="B118" i="10"/>
  <c r="B168" i="10"/>
  <c r="B101" i="10"/>
  <c r="B79" i="10"/>
  <c r="B274" i="10"/>
  <c r="N155" i="20"/>
  <c r="N163" i="20"/>
  <c r="N226" i="20"/>
  <c r="N157" i="20"/>
  <c r="N76" i="20"/>
  <c r="N114" i="20"/>
  <c r="N234" i="20"/>
  <c r="N192" i="20"/>
  <c r="N58" i="20"/>
  <c r="N147" i="20"/>
  <c r="N121" i="20"/>
  <c r="B215" i="10"/>
  <c r="B106" i="10"/>
  <c r="N133" i="20"/>
  <c r="N143" i="20"/>
  <c r="B136" i="10"/>
  <c r="B147" i="10"/>
  <c r="B187" i="10"/>
  <c r="B83" i="10"/>
  <c r="B145" i="10"/>
  <c r="B185" i="10"/>
  <c r="B251" i="10"/>
  <c r="B266" i="10"/>
  <c r="B184" i="10"/>
  <c r="B85" i="10"/>
  <c r="P29" i="20"/>
  <c r="A221" i="18"/>
  <c r="B220" i="14"/>
  <c r="B203" i="14"/>
  <c r="B212" i="14"/>
  <c r="B197" i="10"/>
  <c r="B133" i="10"/>
  <c r="B66" i="10"/>
  <c r="B148" i="10"/>
  <c r="B129" i="14"/>
  <c r="B191" i="14"/>
  <c r="B165" i="10"/>
  <c r="B58" i="10"/>
  <c r="B282" i="14"/>
  <c r="B244" i="10"/>
  <c r="B241" i="10"/>
  <c r="B192" i="14"/>
  <c r="B205" i="14"/>
  <c r="B103" i="10"/>
  <c r="B130" i="10"/>
  <c r="B285" i="14"/>
  <c r="B185" i="14"/>
  <c r="B175" i="10"/>
  <c r="B181" i="10"/>
  <c r="B95" i="10"/>
  <c r="B209" i="10"/>
  <c r="B190" i="10"/>
  <c r="B77" i="10"/>
  <c r="B155" i="10"/>
  <c r="B115" i="14"/>
  <c r="B150" i="10"/>
  <c r="B174" i="14"/>
  <c r="B114" i="14"/>
  <c r="B231" i="10"/>
  <c r="B270" i="14"/>
  <c r="B203" i="10"/>
  <c r="B54" i="14"/>
  <c r="B228" i="10"/>
  <c r="B113" i="10"/>
  <c r="B67" i="10"/>
  <c r="B144" i="10"/>
  <c r="B200" i="10"/>
  <c r="B258" i="14"/>
  <c r="B200" i="14"/>
  <c r="B219" i="14"/>
  <c r="B55" i="14"/>
  <c r="B182" i="10"/>
  <c r="B61" i="14"/>
  <c r="B102" i="10"/>
  <c r="B74" i="10"/>
  <c r="B114" i="10"/>
  <c r="B80" i="14"/>
  <c r="B273" i="14"/>
  <c r="B40" i="10"/>
  <c r="B62" i="10"/>
  <c r="B68" i="14"/>
  <c r="B146" i="14"/>
  <c r="B139" i="10"/>
  <c r="B153" i="10"/>
  <c r="B189" i="10"/>
  <c r="B196" i="14"/>
  <c r="B79" i="14"/>
  <c r="B280" i="14"/>
  <c r="B273" i="10"/>
  <c r="B193" i="14"/>
  <c r="B56" i="10"/>
  <c r="B62" i="14"/>
  <c r="B130" i="14"/>
  <c r="B123" i="10"/>
  <c r="B255" i="10"/>
  <c r="B99" i="14"/>
  <c r="B92" i="10"/>
  <c r="B214" i="14"/>
  <c r="B207" i="10"/>
  <c r="B120" i="10"/>
  <c r="B210" i="10"/>
  <c r="B194" i="14"/>
  <c r="B198" i="14"/>
  <c r="B170" i="14"/>
  <c r="B163" i="10"/>
  <c r="A137" i="10"/>
  <c r="A192" i="10"/>
  <c r="B188" i="10"/>
  <c r="B171" i="14"/>
  <c r="B164" i="10"/>
  <c r="B209" i="14"/>
  <c r="B202" i="10"/>
  <c r="B264" i="10"/>
  <c r="B258" i="10"/>
  <c r="B156" i="14"/>
  <c r="B149" i="10"/>
  <c r="B255" i="14"/>
  <c r="B248" i="10"/>
  <c r="B173" i="10"/>
  <c r="B180" i="14"/>
  <c r="B265" i="10"/>
  <c r="B272" i="14"/>
  <c r="B41" i="10"/>
  <c r="B47" i="14"/>
  <c r="B67" i="14"/>
  <c r="B224" i="14"/>
  <c r="B279" i="10"/>
  <c r="B286" i="14"/>
  <c r="B249" i="10"/>
  <c r="B206" i="10"/>
  <c r="A110" i="10"/>
  <c r="B156" i="10"/>
  <c r="B57" i="10"/>
  <c r="B252" i="14"/>
  <c r="B134" i="14"/>
  <c r="B50" i="14"/>
  <c r="B280" i="10"/>
  <c r="B106" i="14"/>
  <c r="B234" i="10"/>
  <c r="B152" i="14"/>
  <c r="B51" i="14"/>
  <c r="B82" i="10"/>
  <c r="B136" i="14"/>
  <c r="B164" i="14"/>
  <c r="B52" i="14"/>
  <c r="B69" i="14"/>
  <c r="B150" i="14"/>
  <c r="B152" i="10"/>
  <c r="B254" i="10"/>
  <c r="B249" i="14"/>
  <c r="P41" i="20"/>
  <c r="A75" i="10"/>
  <c r="A87" i="18"/>
  <c r="K150" i="20"/>
  <c r="A162" i="10"/>
  <c r="A65" i="10"/>
  <c r="A157" i="18"/>
  <c r="A90" i="10"/>
  <c r="P47" i="20"/>
  <c r="K19" i="2"/>
  <c r="J19" i="2" s="1"/>
  <c r="R18" i="20"/>
  <c r="S18" i="20" s="1"/>
  <c r="A76" i="18"/>
  <c r="A132" i="18"/>
  <c r="A187" i="18"/>
  <c r="A269" i="10"/>
  <c r="R23" i="20"/>
  <c r="S23" i="20" s="1"/>
  <c r="K152" i="20"/>
  <c r="K158" i="20"/>
  <c r="P26" i="20"/>
  <c r="K9" i="2"/>
  <c r="J9" i="2" s="1"/>
  <c r="K155" i="20"/>
  <c r="A232" i="10"/>
  <c r="K153" i="20"/>
  <c r="R24" i="20"/>
  <c r="S24" i="20" s="1"/>
  <c r="K86" i="20"/>
  <c r="K156" i="20"/>
  <c r="K161" i="20"/>
  <c r="K84" i="20"/>
  <c r="K159" i="20"/>
  <c r="R22" i="20"/>
  <c r="S22" i="20" s="1"/>
  <c r="K146" i="20"/>
  <c r="K20" i="2"/>
  <c r="J20" i="2" s="1"/>
  <c r="K160" i="20"/>
  <c r="R20" i="20"/>
  <c r="S20" i="20" s="1"/>
  <c r="K89" i="20"/>
  <c r="K162" i="20"/>
  <c r="K148" i="20"/>
  <c r="R19" i="20"/>
  <c r="S19" i="20" s="1"/>
  <c r="K149" i="20"/>
  <c r="A121" i="10"/>
  <c r="R21" i="20"/>
  <c r="S21" i="20" s="1"/>
  <c r="A204" i="10"/>
  <c r="A175" i="18"/>
  <c r="A180" i="10"/>
  <c r="A226" i="10"/>
  <c r="F184" i="1" l="1"/>
  <c r="R51" i="20"/>
  <c r="S51" i="20" s="1"/>
  <c r="J51" i="20" s="1"/>
  <c r="O51" i="20"/>
  <c r="P51" i="20" s="1"/>
  <c r="F65" i="1"/>
  <c r="O53" i="20"/>
  <c r="P53" i="20" s="1"/>
  <c r="O54" i="20"/>
  <c r="P54" i="20" s="1"/>
  <c r="O50" i="20"/>
  <c r="P50" i="20" s="1"/>
  <c r="T23" i="20"/>
  <c r="T21" i="20"/>
  <c r="P52" i="20"/>
  <c r="K83" i="20"/>
  <c r="K80" i="20"/>
  <c r="K82" i="20"/>
  <c r="T22" i="20"/>
  <c r="T24" i="20"/>
  <c r="T41" i="20"/>
  <c r="S54" i="20"/>
  <c r="J54" i="20" s="1"/>
  <c r="S50" i="20"/>
  <c r="J50" i="20" s="1"/>
  <c r="T44" i="20"/>
  <c r="T34" i="20"/>
  <c r="T26" i="20"/>
  <c r="T29" i="20"/>
  <c r="H2" i="2"/>
  <c r="D14" i="14" s="1"/>
  <c r="T37" i="20"/>
  <c r="T27" i="20"/>
  <c r="T31" i="20"/>
  <c r="T28" i="20"/>
  <c r="T20" i="20"/>
  <c r="T25" i="20"/>
  <c r="T43" i="20"/>
  <c r="T30" i="20"/>
  <c r="T32" i="20"/>
  <c r="T36" i="20"/>
  <c r="T40" i="20"/>
  <c r="S52" i="20"/>
  <c r="J52" i="20" s="1"/>
  <c r="T33" i="20"/>
  <c r="T45" i="20"/>
  <c r="T47" i="20"/>
  <c r="S53" i="20"/>
  <c r="J53" i="20" s="1"/>
  <c r="H3" i="2"/>
  <c r="D15" i="14" s="1"/>
  <c r="T39" i="20"/>
  <c r="F160" i="1"/>
  <c r="O105" i="20"/>
  <c r="P105" i="20" s="1"/>
  <c r="R150" i="20"/>
  <c r="S150" i="20" s="1"/>
  <c r="J150" i="20" s="1"/>
  <c r="R95" i="20"/>
  <c r="S95" i="20" s="1"/>
  <c r="R125" i="20"/>
  <c r="S125" i="20" s="1"/>
  <c r="J125" i="20" s="1"/>
  <c r="J38" i="20"/>
  <c r="T42" i="20"/>
  <c r="F139" i="1"/>
  <c r="O141" i="20"/>
  <c r="P141" i="20" s="1"/>
  <c r="O97" i="20"/>
  <c r="P97" i="20" s="1"/>
  <c r="F111" i="1"/>
  <c r="R222" i="20"/>
  <c r="S222" i="20" s="1"/>
  <c r="J222" i="20" s="1"/>
  <c r="R102" i="20"/>
  <c r="S102" i="20" s="1"/>
  <c r="J102" i="20" s="1"/>
  <c r="O159" i="20"/>
  <c r="P159" i="20" s="1"/>
  <c r="O248" i="20"/>
  <c r="P248" i="20" s="1"/>
  <c r="R133" i="20"/>
  <c r="S133" i="20" s="1"/>
  <c r="J133" i="20" s="1"/>
  <c r="R253" i="20"/>
  <c r="S253" i="20" s="1"/>
  <c r="J253" i="20" s="1"/>
  <c r="R192" i="20"/>
  <c r="S192" i="20" s="1"/>
  <c r="J192" i="20" s="1"/>
  <c r="O130" i="20"/>
  <c r="P130" i="20" s="1"/>
  <c r="F282" i="1"/>
  <c r="O187" i="20"/>
  <c r="P187" i="20" s="1"/>
  <c r="T38" i="20"/>
  <c r="R127" i="20"/>
  <c r="S127" i="20" s="1"/>
  <c r="J127" i="20" s="1"/>
  <c r="R88" i="20"/>
  <c r="S88" i="20" s="1"/>
  <c r="J88" i="20" s="1"/>
  <c r="R119" i="20"/>
  <c r="S119" i="20" s="1"/>
  <c r="J119" i="20" s="1"/>
  <c r="F99" i="1"/>
  <c r="F157" i="1"/>
  <c r="F172" i="1"/>
  <c r="O101" i="20"/>
  <c r="P101" i="20" s="1"/>
  <c r="R210" i="20"/>
  <c r="S210" i="20" s="1"/>
  <c r="J210" i="20" s="1"/>
  <c r="O140" i="20"/>
  <c r="P140" i="20" s="1"/>
  <c r="F136" i="1"/>
  <c r="R204" i="20"/>
  <c r="S204" i="20" s="1"/>
  <c r="J204" i="20" s="1"/>
  <c r="O123" i="20"/>
  <c r="P123" i="20" s="1"/>
  <c r="R131" i="20"/>
  <c r="S131" i="20" s="1"/>
  <c r="J131" i="20" s="1"/>
  <c r="O256" i="20"/>
  <c r="P256" i="20" s="1"/>
  <c r="R68" i="20"/>
  <c r="S68" i="20" s="1"/>
  <c r="J68" i="20" s="1"/>
  <c r="R227" i="20"/>
  <c r="S227" i="20" s="1"/>
  <c r="J227" i="20" s="1"/>
  <c r="R247" i="20"/>
  <c r="S247" i="20" s="1"/>
  <c r="R100" i="20"/>
  <c r="S100" i="20" s="1"/>
  <c r="J100" i="20" s="1"/>
  <c r="R63" i="20"/>
  <c r="S63" i="20" s="1"/>
  <c r="J63" i="20" s="1"/>
  <c r="O211" i="20"/>
  <c r="P211" i="20" s="1"/>
  <c r="O73" i="20"/>
  <c r="P73" i="20" s="1"/>
  <c r="O201" i="20"/>
  <c r="P201" i="20" s="1"/>
  <c r="F120" i="1"/>
  <c r="O151" i="20"/>
  <c r="P151" i="20" s="1"/>
  <c r="F198" i="1"/>
  <c r="F193" i="1"/>
  <c r="O249" i="20"/>
  <c r="P249" i="20" s="1"/>
  <c r="O213" i="20"/>
  <c r="P213" i="20" s="1"/>
  <c r="F247" i="1"/>
  <c r="F131" i="1"/>
  <c r="T46" i="20"/>
  <c r="R101" i="20"/>
  <c r="S101" i="20" s="1"/>
  <c r="J101" i="20" s="1"/>
  <c r="T35" i="20"/>
  <c r="H4" i="2"/>
  <c r="D16" i="14" s="1"/>
  <c r="T48" i="20"/>
  <c r="T49" i="20"/>
  <c r="O203" i="20"/>
  <c r="P203" i="20" s="1"/>
  <c r="F88" i="1"/>
  <c r="R147" i="20"/>
  <c r="S147" i="20" s="1"/>
  <c r="J147" i="20" s="1"/>
  <c r="F152" i="1"/>
  <c r="O152" i="20"/>
  <c r="P152" i="20" s="1"/>
  <c r="F185" i="1"/>
  <c r="F166" i="1"/>
  <c r="R86" i="20"/>
  <c r="S86" i="20" s="1"/>
  <c r="J86" i="20" s="1"/>
  <c r="O137" i="20"/>
  <c r="P137" i="20" s="1"/>
  <c r="F84" i="1"/>
  <c r="R70" i="20"/>
  <c r="S70" i="20" s="1"/>
  <c r="J70" i="20" s="1"/>
  <c r="R168" i="20"/>
  <c r="S168" i="20" s="1"/>
  <c r="J168" i="20" s="1"/>
  <c r="R152" i="20"/>
  <c r="S152" i="20" s="1"/>
  <c r="J152" i="20" s="1"/>
  <c r="O79" i="20"/>
  <c r="P79" i="20" s="1"/>
  <c r="R78" i="20"/>
  <c r="S78" i="20" s="1"/>
  <c r="J78" i="20" s="1"/>
  <c r="F115" i="1"/>
  <c r="O232" i="20"/>
  <c r="P232" i="20" s="1"/>
  <c r="R73" i="20"/>
  <c r="S73" i="20" s="1"/>
  <c r="J73" i="20" s="1"/>
  <c r="O246" i="20"/>
  <c r="P246" i="20" s="1"/>
  <c r="F127" i="1"/>
  <c r="F243" i="1"/>
  <c r="O116" i="20"/>
  <c r="P116" i="20" s="1"/>
  <c r="O86" i="20"/>
  <c r="P86" i="20" s="1"/>
  <c r="F204" i="1"/>
  <c r="R170" i="20"/>
  <c r="S170" i="20" s="1"/>
  <c r="J170" i="20" s="1"/>
  <c r="R139" i="20"/>
  <c r="S139" i="20" s="1"/>
  <c r="J139" i="20" s="1"/>
  <c r="R148" i="20"/>
  <c r="S148" i="20" s="1"/>
  <c r="J148" i="20" s="1"/>
  <c r="F130" i="1"/>
  <c r="O144" i="20"/>
  <c r="P144" i="20" s="1"/>
  <c r="O117" i="20"/>
  <c r="P117" i="20" s="1"/>
  <c r="F241" i="1"/>
  <c r="O210" i="20"/>
  <c r="P210" i="20" s="1"/>
  <c r="R189" i="20"/>
  <c r="S189" i="20" s="1"/>
  <c r="J189" i="20" s="1"/>
  <c r="R211" i="20"/>
  <c r="S211" i="20" s="1"/>
  <c r="J211" i="20" s="1"/>
  <c r="R235" i="20"/>
  <c r="S235" i="20" s="1"/>
  <c r="R236" i="20"/>
  <c r="S236" i="20" s="1"/>
  <c r="J236" i="20" s="1"/>
  <c r="F105" i="1"/>
  <c r="O173" i="20"/>
  <c r="P173" i="20" s="1"/>
  <c r="O169" i="20"/>
  <c r="P169" i="20" s="1"/>
  <c r="O227" i="20"/>
  <c r="P227" i="20" s="1"/>
  <c r="F194" i="1"/>
  <c r="R59" i="20"/>
  <c r="S59" i="20" s="1"/>
  <c r="J59" i="20" s="1"/>
  <c r="O109" i="20"/>
  <c r="P109" i="20" s="1"/>
  <c r="R129" i="20"/>
  <c r="S129" i="20" s="1"/>
  <c r="J129" i="20" s="1"/>
  <c r="R243" i="20"/>
  <c r="S243" i="20" s="1"/>
  <c r="J243" i="20" s="1"/>
  <c r="R226" i="20"/>
  <c r="S226" i="20" s="1"/>
  <c r="J226" i="20" s="1"/>
  <c r="F275" i="1"/>
  <c r="F252" i="1"/>
  <c r="R145" i="20"/>
  <c r="S145" i="20" s="1"/>
  <c r="J145" i="20" s="1"/>
  <c r="F72" i="1"/>
  <c r="R154" i="20"/>
  <c r="S154" i="20" s="1"/>
  <c r="J154" i="20" s="1"/>
  <c r="R56" i="20"/>
  <c r="S56" i="20" s="1"/>
  <c r="J56" i="20" s="1"/>
  <c r="R160" i="20"/>
  <c r="S160" i="20" s="1"/>
  <c r="J160" i="20" s="1"/>
  <c r="R109" i="20"/>
  <c r="S109" i="20" s="1"/>
  <c r="J109" i="20" s="1"/>
  <c r="O60" i="20"/>
  <c r="P60" i="20" s="1"/>
  <c r="F212" i="1"/>
  <c r="O170" i="20"/>
  <c r="P170" i="20" s="1"/>
  <c r="F162" i="1"/>
  <c r="U64" i="20"/>
  <c r="C76" i="10" s="1"/>
  <c r="R164" i="20"/>
  <c r="S164" i="20" s="1"/>
  <c r="J164" i="20" s="1"/>
  <c r="F213" i="1"/>
  <c r="O194" i="20"/>
  <c r="P194" i="20" s="1"/>
  <c r="O77" i="20"/>
  <c r="P77" i="20" s="1"/>
  <c r="F283" i="1"/>
  <c r="R194" i="20"/>
  <c r="S194" i="20" s="1"/>
  <c r="J194" i="20" s="1"/>
  <c r="R167" i="20"/>
  <c r="S167" i="20" s="1"/>
  <c r="J167" i="20" s="1"/>
  <c r="R216" i="20"/>
  <c r="S216" i="20" s="1"/>
  <c r="R84" i="20"/>
  <c r="S84" i="20" s="1"/>
  <c r="J84" i="20" s="1"/>
  <c r="F102" i="1"/>
  <c r="F121" i="1"/>
  <c r="R173" i="20"/>
  <c r="S173" i="20" s="1"/>
  <c r="J173" i="20" s="1"/>
  <c r="R57" i="20"/>
  <c r="S57" i="20" s="1"/>
  <c r="J57" i="20" s="1"/>
  <c r="R206" i="20"/>
  <c r="S206" i="20" s="1"/>
  <c r="J206" i="20" s="1"/>
  <c r="F255" i="1"/>
  <c r="O171" i="20"/>
  <c r="P171" i="20" s="1"/>
  <c r="F218" i="1"/>
  <c r="F126" i="1"/>
  <c r="O150" i="20"/>
  <c r="P150" i="20" s="1"/>
  <c r="F128" i="1"/>
  <c r="R207" i="20"/>
  <c r="S207" i="20" s="1"/>
  <c r="J207" i="20" s="1"/>
  <c r="F142" i="1"/>
  <c r="O157" i="20"/>
  <c r="P157" i="20" s="1"/>
  <c r="R205" i="20"/>
  <c r="S205" i="20" s="1"/>
  <c r="J205" i="20" s="1"/>
  <c r="F261" i="1"/>
  <c r="R124" i="20"/>
  <c r="S124" i="20" s="1"/>
  <c r="J124" i="20" s="1"/>
  <c r="R65" i="20"/>
  <c r="S65" i="20" s="1"/>
  <c r="J65" i="20" s="1"/>
  <c r="F215" i="1"/>
  <c r="R245" i="20"/>
  <c r="S245" i="20" s="1"/>
  <c r="F238" i="1"/>
  <c r="R248" i="20"/>
  <c r="S248" i="20" s="1"/>
  <c r="J248" i="20" s="1"/>
  <c r="R75" i="20"/>
  <c r="S75" i="20" s="1"/>
  <c r="J75" i="20" s="1"/>
  <c r="F148" i="1"/>
  <c r="F258" i="1"/>
  <c r="F137" i="1"/>
  <c r="O231" i="20"/>
  <c r="P231" i="20" s="1"/>
  <c r="O19" i="20"/>
  <c r="P19" i="20" s="1"/>
  <c r="T19" i="20" s="1"/>
  <c r="F209" i="1"/>
  <c r="R140" i="20"/>
  <c r="S140" i="20" s="1"/>
  <c r="J140" i="20" s="1"/>
  <c r="F214" i="1"/>
  <c r="F246" i="1"/>
  <c r="F188" i="1"/>
  <c r="F133" i="1"/>
  <c r="R123" i="20"/>
  <c r="S123" i="20" s="1"/>
  <c r="J123" i="20" s="1"/>
  <c r="O190" i="20"/>
  <c r="P190" i="20" s="1"/>
  <c r="F240" i="1"/>
  <c r="O247" i="20"/>
  <c r="P247" i="20" s="1"/>
  <c r="R146" i="20"/>
  <c r="S146" i="20" s="1"/>
  <c r="J146" i="20" s="1"/>
  <c r="R76" i="20"/>
  <c r="S76" i="20" s="1"/>
  <c r="J76" i="20" s="1"/>
  <c r="O208" i="20"/>
  <c r="P208" i="20" s="1"/>
  <c r="F141" i="1"/>
  <c r="F117" i="1"/>
  <c r="O94" i="20"/>
  <c r="P94" i="20" s="1"/>
  <c r="F89" i="1"/>
  <c r="F257" i="1"/>
  <c r="R228" i="20"/>
  <c r="S228" i="20" s="1"/>
  <c r="J228" i="20" s="1"/>
  <c r="F250" i="1"/>
  <c r="F171" i="1"/>
  <c r="R224" i="20"/>
  <c r="S224" i="20" s="1"/>
  <c r="J224" i="20" s="1"/>
  <c r="O251" i="20"/>
  <c r="P251" i="20" s="1"/>
  <c r="F76" i="1"/>
  <c r="R134" i="20"/>
  <c r="S134" i="20" s="1"/>
  <c r="J134" i="20" s="1"/>
  <c r="F174" i="1"/>
  <c r="H73" i="14"/>
  <c r="R55" i="20" s="1"/>
  <c r="S55" i="20" s="1"/>
  <c r="R107" i="20"/>
  <c r="S107" i="20" s="1"/>
  <c r="J107" i="20" s="1"/>
  <c r="R234" i="20"/>
  <c r="S234" i="20" s="1"/>
  <c r="J234" i="20" s="1"/>
  <c r="R66" i="20"/>
  <c r="S66" i="20" s="1"/>
  <c r="J66" i="20" s="1"/>
  <c r="F280" i="1"/>
  <c r="O104" i="20"/>
  <c r="P104" i="20" s="1"/>
  <c r="O99" i="20"/>
  <c r="P99" i="20" s="1"/>
  <c r="F178" i="1"/>
  <c r="R219" i="20"/>
  <c r="S219" i="20" s="1"/>
  <c r="J219" i="20" s="1"/>
  <c r="R96" i="20"/>
  <c r="S96" i="20" s="1"/>
  <c r="O243" i="20"/>
  <c r="P243" i="20" s="1"/>
  <c r="R142" i="20"/>
  <c r="S142" i="20" s="1"/>
  <c r="J142" i="20" s="1"/>
  <c r="O253" i="20"/>
  <c r="P253" i="20" s="1"/>
  <c r="O70" i="20"/>
  <c r="P70" i="20" s="1"/>
  <c r="R241" i="20"/>
  <c r="S241" i="20" s="1"/>
  <c r="J241" i="20" s="1"/>
  <c r="R176" i="20"/>
  <c r="S176" i="20" s="1"/>
  <c r="J176" i="20" s="1"/>
  <c r="F264" i="1"/>
  <c r="O185" i="20"/>
  <c r="P185" i="20" s="1"/>
  <c r="R85" i="20"/>
  <c r="S85" i="20" s="1"/>
  <c r="J85" i="20" s="1"/>
  <c r="F134" i="1"/>
  <c r="O160" i="20"/>
  <c r="P160" i="20" s="1"/>
  <c r="R172" i="20"/>
  <c r="S172" i="20" s="1"/>
  <c r="J172" i="20" s="1"/>
  <c r="R178" i="20"/>
  <c r="S178" i="20" s="1"/>
  <c r="J178" i="20" s="1"/>
  <c r="F150" i="1"/>
  <c r="O129" i="20"/>
  <c r="P129" i="20" s="1"/>
  <c r="O238" i="20"/>
  <c r="P238" i="20" s="1"/>
  <c r="F70" i="1"/>
  <c r="F119" i="1"/>
  <c r="F211" i="1"/>
  <c r="O136" i="20"/>
  <c r="P136" i="20" s="1"/>
  <c r="F182" i="1"/>
  <c r="R157" i="20"/>
  <c r="S157" i="20" s="1"/>
  <c r="J157" i="20" s="1"/>
  <c r="F85" i="1"/>
  <c r="F237" i="1"/>
  <c r="R62" i="20"/>
  <c r="S62" i="20" s="1"/>
  <c r="J62" i="20" s="1"/>
  <c r="R155" i="20"/>
  <c r="S155" i="20" s="1"/>
  <c r="R237" i="20"/>
  <c r="S237" i="20" s="1"/>
  <c r="J237" i="20" s="1"/>
  <c r="F98" i="1"/>
  <c r="R217" i="20"/>
  <c r="S217" i="20" s="1"/>
  <c r="J217" i="20" s="1"/>
  <c r="R193" i="20"/>
  <c r="S193" i="20" s="1"/>
  <c r="J193" i="20" s="1"/>
  <c r="R72" i="20"/>
  <c r="S72" i="20" s="1"/>
  <c r="J72" i="20" s="1"/>
  <c r="R67" i="20"/>
  <c r="S67" i="20" s="1"/>
  <c r="J67" i="20" s="1"/>
  <c r="R251" i="20"/>
  <c r="S251" i="20" s="1"/>
  <c r="J251" i="20" s="1"/>
  <c r="F232" i="1"/>
  <c r="F230" i="1"/>
  <c r="R190" i="20"/>
  <c r="S190" i="20" s="1"/>
  <c r="J190" i="20" s="1"/>
  <c r="F180" i="1"/>
  <c r="R64" i="20"/>
  <c r="S64" i="20" s="1"/>
  <c r="J64" i="20" s="1"/>
  <c r="F187" i="1"/>
  <c r="R252" i="20"/>
  <c r="S252" i="20" s="1"/>
  <c r="J252" i="20" s="1"/>
  <c r="O126" i="20"/>
  <c r="P126" i="20" s="1"/>
  <c r="O92" i="20"/>
  <c r="P92" i="20" s="1"/>
  <c r="R61" i="20"/>
  <c r="S61" i="20" s="1"/>
  <c r="J61" i="20" s="1"/>
  <c r="F216" i="1"/>
  <c r="R246" i="20"/>
  <c r="S246" i="20" s="1"/>
  <c r="F103" i="1"/>
  <c r="R175" i="20"/>
  <c r="S175" i="20" s="1"/>
  <c r="J175" i="20" s="1"/>
  <c r="R187" i="20"/>
  <c r="S187" i="20" s="1"/>
  <c r="J187" i="20" s="1"/>
  <c r="R215" i="20"/>
  <c r="S215" i="20" s="1"/>
  <c r="J215" i="20" s="1"/>
  <c r="R83" i="20"/>
  <c r="O178" i="20"/>
  <c r="P178" i="20" s="1"/>
  <c r="O78" i="20"/>
  <c r="P78" i="20" s="1"/>
  <c r="O147" i="20"/>
  <c r="P147" i="20" s="1"/>
  <c r="F138" i="1"/>
  <c r="F80" i="1"/>
  <c r="R159" i="20"/>
  <c r="S159" i="20" s="1"/>
  <c r="J159" i="20" s="1"/>
  <c r="O163" i="20"/>
  <c r="P163" i="20" s="1"/>
  <c r="F220" i="1"/>
  <c r="O193" i="20"/>
  <c r="P193" i="20" s="1"/>
  <c r="R82" i="20"/>
  <c r="R171" i="20"/>
  <c r="S171" i="20" s="1"/>
  <c r="J171" i="20" s="1"/>
  <c r="F77" i="1"/>
  <c r="O158" i="20"/>
  <c r="P158" i="20" s="1"/>
  <c r="O229" i="20"/>
  <c r="P229" i="20" s="1"/>
  <c r="O81" i="20"/>
  <c r="P81" i="20" s="1"/>
  <c r="F101" i="1"/>
  <c r="F269" i="1"/>
  <c r="R116" i="20"/>
  <c r="S116" i="20" s="1"/>
  <c r="J116" i="20" s="1"/>
  <c r="O120" i="20"/>
  <c r="P120" i="20" s="1"/>
  <c r="R153" i="20"/>
  <c r="S153" i="20" s="1"/>
  <c r="F208" i="1"/>
  <c r="R200" i="20"/>
  <c r="S200" i="20" s="1"/>
  <c r="J200" i="20" s="1"/>
  <c r="F158" i="1"/>
  <c r="F236" i="1"/>
  <c r="O204" i="20"/>
  <c r="R126" i="20"/>
  <c r="S126" i="20" s="1"/>
  <c r="J126" i="20" s="1"/>
  <c r="R165" i="20"/>
  <c r="S165" i="20" s="1"/>
  <c r="J165" i="20" s="1"/>
  <c r="F201" i="1"/>
  <c r="F149" i="1"/>
  <c r="R179" i="20"/>
  <c r="S179" i="20" s="1"/>
  <c r="J179" i="20" s="1"/>
  <c r="R120" i="20"/>
  <c r="S120" i="20" s="1"/>
  <c r="J120" i="20" s="1"/>
  <c r="R98" i="20"/>
  <c r="S98" i="20" s="1"/>
  <c r="R213" i="20"/>
  <c r="S213" i="20" s="1"/>
  <c r="J213" i="20" s="1"/>
  <c r="R185" i="20"/>
  <c r="S185" i="20" s="1"/>
  <c r="J185" i="20" s="1"/>
  <c r="R91" i="20"/>
  <c r="S91" i="20" s="1"/>
  <c r="J91" i="20" s="1"/>
  <c r="R87" i="20"/>
  <c r="S87" i="20" s="1"/>
  <c r="J87" i="20" s="1"/>
  <c r="R195" i="20"/>
  <c r="S195" i="20" s="1"/>
  <c r="J195" i="20" s="1"/>
  <c r="R188" i="20"/>
  <c r="S188" i="20" s="1"/>
  <c r="J188" i="20" s="1"/>
  <c r="R144" i="20"/>
  <c r="S144" i="20" s="1"/>
  <c r="J144" i="20" s="1"/>
  <c r="F217" i="1"/>
  <c r="O125" i="20"/>
  <c r="P125" i="20" s="1"/>
  <c r="O88" i="20"/>
  <c r="P88" i="20" s="1"/>
  <c r="O149" i="20"/>
  <c r="P149" i="20" s="1"/>
  <c r="O179" i="20"/>
  <c r="P179" i="20" s="1"/>
  <c r="F173" i="1"/>
  <c r="O106" i="20"/>
  <c r="P106" i="20" s="1"/>
  <c r="O207" i="20"/>
  <c r="P207" i="20" s="1"/>
  <c r="F206" i="1"/>
  <c r="F94" i="1"/>
  <c r="R199" i="20"/>
  <c r="S199" i="20" s="1"/>
  <c r="J199" i="20" s="1"/>
  <c r="R174" i="20"/>
  <c r="S174" i="20" s="1"/>
  <c r="J174" i="20" s="1"/>
  <c r="O131" i="20"/>
  <c r="P131" i="20" s="1"/>
  <c r="F219" i="1"/>
  <c r="R218" i="20"/>
  <c r="S218" i="20" s="1"/>
  <c r="J218" i="20" s="1"/>
  <c r="O112" i="20"/>
  <c r="P112" i="20" s="1"/>
  <c r="R169" i="20"/>
  <c r="S169" i="20" s="1"/>
  <c r="J169" i="20" s="1"/>
  <c r="R58" i="20"/>
  <c r="S58" i="20" s="1"/>
  <c r="J58" i="20" s="1"/>
  <c r="R231" i="20"/>
  <c r="S231" i="20" s="1"/>
  <c r="J231" i="20" s="1"/>
  <c r="R143" i="20"/>
  <c r="S143" i="20" s="1"/>
  <c r="J143" i="20" s="1"/>
  <c r="R106" i="20"/>
  <c r="S106" i="20" s="1"/>
  <c r="R232" i="20"/>
  <c r="S232" i="20" s="1"/>
  <c r="J232" i="20" s="1"/>
  <c r="F234" i="1"/>
  <c r="O209" i="20"/>
  <c r="P209" i="20" s="1"/>
  <c r="O226" i="20"/>
  <c r="P226" i="20" s="1"/>
  <c r="O200" i="20"/>
  <c r="P200" i="20" s="1"/>
  <c r="O189" i="20"/>
  <c r="P189" i="20" s="1"/>
  <c r="O127" i="20"/>
  <c r="P127" i="20" s="1"/>
  <c r="F273" i="1"/>
  <c r="F163" i="1"/>
  <c r="F125" i="1"/>
  <c r="F82" i="1"/>
  <c r="R136" i="20"/>
  <c r="S136" i="20" s="1"/>
  <c r="J136" i="20" s="1"/>
  <c r="F186" i="1"/>
  <c r="R184" i="20"/>
  <c r="S184" i="20" s="1"/>
  <c r="J184" i="20" s="1"/>
  <c r="O197" i="20"/>
  <c r="P197" i="20" s="1"/>
  <c r="R69" i="20"/>
  <c r="S69" i="20" s="1"/>
  <c r="J69" i="20" s="1"/>
  <c r="O188" i="20"/>
  <c r="P188" i="20" s="1"/>
  <c r="R201" i="20"/>
  <c r="S201" i="20" s="1"/>
  <c r="J201" i="20" s="1"/>
  <c r="R239" i="20"/>
  <c r="S239" i="20" s="1"/>
  <c r="J239" i="20" s="1"/>
  <c r="R196" i="20"/>
  <c r="S196" i="20" s="1"/>
  <c r="J196" i="20" s="1"/>
  <c r="O196" i="20"/>
  <c r="P196" i="20" s="1"/>
  <c r="F118" i="1"/>
  <c r="O236" i="20"/>
  <c r="P236" i="20" s="1"/>
  <c r="O216" i="20"/>
  <c r="P216" i="20" s="1"/>
  <c r="O183" i="20"/>
  <c r="P183" i="20" s="1"/>
  <c r="F144" i="1"/>
  <c r="R197" i="20"/>
  <c r="S197" i="20" s="1"/>
  <c r="J197" i="20" s="1"/>
  <c r="R158" i="20"/>
  <c r="S158" i="20" s="1"/>
  <c r="J158" i="20" s="1"/>
  <c r="O68" i="20"/>
  <c r="P68" i="20" s="1"/>
  <c r="O124" i="20"/>
  <c r="P124" i="20" s="1"/>
  <c r="F181" i="1"/>
  <c r="F176" i="1"/>
  <c r="O146" i="20"/>
  <c r="P146" i="20" s="1"/>
  <c r="R177" i="20"/>
  <c r="S177" i="20" s="1"/>
  <c r="J177" i="20" s="1"/>
  <c r="F147" i="1"/>
  <c r="R163" i="20"/>
  <c r="S163" i="20" s="1"/>
  <c r="R117" i="20"/>
  <c r="S117" i="20" s="1"/>
  <c r="J117" i="20" s="1"/>
  <c r="R94" i="20"/>
  <c r="S94" i="20" s="1"/>
  <c r="J94" i="20" s="1"/>
  <c r="F268" i="1"/>
  <c r="O239" i="20"/>
  <c r="P239" i="20" s="1"/>
  <c r="O111" i="20"/>
  <c r="P111" i="20" s="1"/>
  <c r="O115" i="20"/>
  <c r="P115" i="20" s="1"/>
  <c r="R238" i="20"/>
  <c r="S238" i="20" s="1"/>
  <c r="O235" i="20"/>
  <c r="P235" i="20" s="1"/>
  <c r="O121" i="20"/>
  <c r="P121" i="20" s="1"/>
  <c r="R130" i="20"/>
  <c r="S130" i="20" s="1"/>
  <c r="J130" i="20" s="1"/>
  <c r="O103" i="20"/>
  <c r="P103" i="20" s="1"/>
  <c r="O214" i="20"/>
  <c r="P214" i="20" s="1"/>
  <c r="F122" i="1"/>
  <c r="R250" i="20"/>
  <c r="S250" i="20" s="1"/>
  <c r="J250" i="20" s="1"/>
  <c r="R220" i="20"/>
  <c r="S220" i="20" s="1"/>
  <c r="J220" i="20" s="1"/>
  <c r="R156" i="20"/>
  <c r="S156" i="20" s="1"/>
  <c r="J156" i="20" s="1"/>
  <c r="O75" i="20"/>
  <c r="P75" i="20" s="1"/>
  <c r="O119" i="20"/>
  <c r="P119" i="20" s="1"/>
  <c r="O177" i="20"/>
  <c r="P177" i="20" s="1"/>
  <c r="R141" i="20"/>
  <c r="S141" i="20" s="1"/>
  <c r="J141" i="20" s="1"/>
  <c r="R209" i="20"/>
  <c r="S209" i="20" s="1"/>
  <c r="J209" i="20" s="1"/>
  <c r="R223" i="20"/>
  <c r="S223" i="20" s="1"/>
  <c r="R212" i="20"/>
  <c r="S212" i="20" s="1"/>
  <c r="J212" i="20" s="1"/>
  <c r="R151" i="20"/>
  <c r="S151" i="20" s="1"/>
  <c r="J151" i="20" s="1"/>
  <c r="R135" i="20"/>
  <c r="S135" i="20" s="1"/>
  <c r="J135" i="20" s="1"/>
  <c r="O56" i="20"/>
  <c r="P56" i="20" s="1"/>
  <c r="O98" i="20"/>
  <c r="P98" i="20" s="1"/>
  <c r="O145" i="20"/>
  <c r="P145" i="20" s="1"/>
  <c r="O72" i="20"/>
  <c r="P72" i="20" s="1"/>
  <c r="O62" i="20"/>
  <c r="P62" i="20" s="1"/>
  <c r="F263" i="1"/>
  <c r="O168" i="20"/>
  <c r="P168" i="20" s="1"/>
  <c r="O110" i="20"/>
  <c r="P110" i="20" s="1"/>
  <c r="F199" i="1"/>
  <c r="O71" i="20"/>
  <c r="P71" i="20" s="1"/>
  <c r="R111" i="20"/>
  <c r="S111" i="20" s="1"/>
  <c r="J111" i="20" s="1"/>
  <c r="O76" i="20"/>
  <c r="P76" i="20" s="1"/>
  <c r="R118" i="20"/>
  <c r="S118" i="20" s="1"/>
  <c r="J118" i="20" s="1"/>
  <c r="O143" i="20"/>
  <c r="P143" i="20" s="1"/>
  <c r="F87" i="1"/>
  <c r="R240" i="20"/>
  <c r="S240" i="20" s="1"/>
  <c r="J240" i="20" s="1"/>
  <c r="O206" i="20"/>
  <c r="P206" i="20" s="1"/>
  <c r="F227" i="1"/>
  <c r="F108" i="1"/>
  <c r="F266" i="1"/>
  <c r="R254" i="20"/>
  <c r="S254" i="20" s="1"/>
  <c r="J254" i="20" s="1"/>
  <c r="R74" i="20"/>
  <c r="S74" i="20" s="1"/>
  <c r="J74" i="20" s="1"/>
  <c r="R89" i="20"/>
  <c r="S89" i="20" s="1"/>
  <c r="J89" i="20" s="1"/>
  <c r="R121" i="20"/>
  <c r="S121" i="20" s="1"/>
  <c r="J121" i="20" s="1"/>
  <c r="R191" i="20"/>
  <c r="S191" i="20" s="1"/>
  <c r="J191" i="20" s="1"/>
  <c r="R112" i="20"/>
  <c r="S112" i="20" s="1"/>
  <c r="J112" i="20" s="1"/>
  <c r="O221" i="20"/>
  <c r="P221" i="20" s="1"/>
  <c r="O223" i="20"/>
  <c r="P223" i="20" s="1"/>
  <c r="O154" i="20"/>
  <c r="P154" i="20" s="1"/>
  <c r="R214" i="20"/>
  <c r="S214" i="20" s="1"/>
  <c r="J214" i="20" s="1"/>
  <c r="F155" i="1"/>
  <c r="R183" i="20"/>
  <c r="S183" i="20" s="1"/>
  <c r="J183" i="20" s="1"/>
  <c r="F153" i="1"/>
  <c r="R221" i="20"/>
  <c r="S221" i="20" s="1"/>
  <c r="J221" i="20" s="1"/>
  <c r="O102" i="20"/>
  <c r="P102" i="20" s="1"/>
  <c r="F110" i="1"/>
  <c r="R115" i="20"/>
  <c r="S115" i="20" s="1"/>
  <c r="J115" i="20" s="1"/>
  <c r="F83" i="1"/>
  <c r="F231" i="1"/>
  <c r="O220" i="20"/>
  <c r="P220" i="20" s="1"/>
  <c r="F74" i="1"/>
  <c r="R249" i="20"/>
  <c r="S249" i="20" s="1"/>
  <c r="J249" i="20" s="1"/>
  <c r="O114" i="20"/>
  <c r="P114" i="20" s="1"/>
  <c r="R81" i="20"/>
  <c r="S81" i="20" s="1"/>
  <c r="J81" i="20" s="1"/>
  <c r="R103" i="20"/>
  <c r="S103" i="20" s="1"/>
  <c r="J103" i="20" s="1"/>
  <c r="R79" i="20"/>
  <c r="S79" i="20" s="1"/>
  <c r="J79" i="20" s="1"/>
  <c r="R230" i="20"/>
  <c r="S230" i="20" s="1"/>
  <c r="J230" i="20" s="1"/>
  <c r="R182" i="20"/>
  <c r="S182" i="20" s="1"/>
  <c r="J182" i="20" s="1"/>
  <c r="R203" i="20"/>
  <c r="S203" i="20" s="1"/>
  <c r="J203" i="20" s="1"/>
  <c r="R180" i="20"/>
  <c r="S180" i="20" s="1"/>
  <c r="J180" i="20" s="1"/>
  <c r="R92" i="20"/>
  <c r="S92" i="20" s="1"/>
  <c r="J92" i="20" s="1"/>
  <c r="R132" i="20"/>
  <c r="S132" i="20" s="1"/>
  <c r="J132" i="20" s="1"/>
  <c r="O100" i="20"/>
  <c r="P100" i="20" s="1"/>
  <c r="O89" i="20"/>
  <c r="P89" i="20" s="1"/>
  <c r="O174" i="20"/>
  <c r="P174" i="20" s="1"/>
  <c r="O212" i="20"/>
  <c r="P212" i="20" s="1"/>
  <c r="R229" i="20"/>
  <c r="S229" i="20" s="1"/>
  <c r="J229" i="20" s="1"/>
  <c r="O250" i="20"/>
  <c r="P250" i="20" s="1"/>
  <c r="O155" i="20"/>
  <c r="P155" i="20" s="1"/>
  <c r="O162" i="20"/>
  <c r="P162" i="20" s="1"/>
  <c r="O252" i="20"/>
  <c r="P252" i="20" s="1"/>
  <c r="R225" i="20"/>
  <c r="S225" i="20" s="1"/>
  <c r="J225" i="20" s="1"/>
  <c r="R208" i="20"/>
  <c r="S208" i="20" s="1"/>
  <c r="J208" i="20" s="1"/>
  <c r="O83" i="20"/>
  <c r="P83" i="20" s="1"/>
  <c r="F197" i="1"/>
  <c r="F167" i="1"/>
  <c r="F135" i="1"/>
  <c r="O254" i="20"/>
  <c r="P254" i="20" s="1"/>
  <c r="O87" i="20"/>
  <c r="P87" i="20" s="1"/>
  <c r="R93" i="20"/>
  <c r="S93" i="20" s="1"/>
  <c r="J93" i="20" s="1"/>
  <c r="R138" i="20"/>
  <c r="S138" i="20" s="1"/>
  <c r="J138" i="20" s="1"/>
  <c r="R149" i="20"/>
  <c r="S149" i="20" s="1"/>
  <c r="J149" i="20" s="1"/>
  <c r="R80" i="20"/>
  <c r="S80" i="20" s="1"/>
  <c r="J80" i="20" s="1"/>
  <c r="R105" i="20"/>
  <c r="S105" i="20" s="1"/>
  <c r="F281" i="1"/>
  <c r="O205" i="20"/>
  <c r="P205" i="20" s="1"/>
  <c r="F270" i="1"/>
  <c r="F271" i="1"/>
  <c r="R198" i="20"/>
  <c r="S198" i="20" s="1"/>
  <c r="J198" i="20" s="1"/>
  <c r="R104" i="20"/>
  <c r="S104" i="20" s="1"/>
  <c r="J104" i="20" s="1"/>
  <c r="F104" i="1"/>
  <c r="R77" i="20"/>
  <c r="S77" i="20" s="1"/>
  <c r="J77" i="20" s="1"/>
  <c r="O59" i="20"/>
  <c r="P59" i="20" s="1"/>
  <c r="O233" i="20"/>
  <c r="P233" i="20" s="1"/>
  <c r="R97" i="20"/>
  <c r="S97" i="20" s="1"/>
  <c r="O84" i="20"/>
  <c r="P84" i="20" s="1"/>
  <c r="F92" i="1"/>
  <c r="R186" i="20"/>
  <c r="S186" i="20" s="1"/>
  <c r="J186" i="20" s="1"/>
  <c r="F75" i="1"/>
  <c r="O244" i="20"/>
  <c r="P244" i="20" s="1"/>
  <c r="F284" i="1"/>
  <c r="F146" i="1"/>
  <c r="O230" i="20"/>
  <c r="P230" i="20" s="1"/>
  <c r="R90" i="20"/>
  <c r="S90" i="20" s="1"/>
  <c r="J90" i="20" s="1"/>
  <c r="O58" i="20"/>
  <c r="P58" i="20" s="1"/>
  <c r="R113" i="20"/>
  <c r="S113" i="20" s="1"/>
  <c r="J113" i="20" s="1"/>
  <c r="F132" i="1"/>
  <c r="F244" i="1"/>
  <c r="O242" i="20"/>
  <c r="P242" i="20" s="1"/>
  <c r="O134" i="20"/>
  <c r="P134" i="20" s="1"/>
  <c r="F274" i="1"/>
  <c r="O191" i="20"/>
  <c r="P191" i="20" s="1"/>
  <c r="F71" i="1"/>
  <c r="O172" i="20"/>
  <c r="P172" i="20" s="1"/>
  <c r="F175" i="1"/>
  <c r="F267" i="1"/>
  <c r="F170" i="1"/>
  <c r="F253" i="1"/>
  <c r="F123" i="1"/>
  <c r="O153" i="20"/>
  <c r="P153" i="20" s="1"/>
  <c r="O65" i="20"/>
  <c r="P65" i="20" s="1"/>
  <c r="O139" i="20"/>
  <c r="P139" i="20" s="1"/>
  <c r="F189" i="1"/>
  <c r="O234" i="20"/>
  <c r="P234" i="20" s="1"/>
  <c r="O18" i="20"/>
  <c r="P18" i="20" s="1"/>
  <c r="T18" i="20" s="1"/>
  <c r="O184" i="20"/>
  <c r="P184" i="20" s="1"/>
  <c r="O107" i="20"/>
  <c r="P107" i="20" s="1"/>
  <c r="F260" i="1"/>
  <c r="F221" i="1"/>
  <c r="F262" i="1"/>
  <c r="O63" i="20"/>
  <c r="P63" i="20" s="1"/>
  <c r="R122" i="20"/>
  <c r="S122" i="20" s="1"/>
  <c r="J122" i="20" s="1"/>
  <c r="O55" i="20"/>
  <c r="P55" i="20" s="1"/>
  <c r="O237" i="20"/>
  <c r="P237" i="20" s="1"/>
  <c r="O64" i="20"/>
  <c r="P64" i="20" s="1"/>
  <c r="O57" i="20"/>
  <c r="P57" i="20" s="1"/>
  <c r="O166" i="20"/>
  <c r="P166" i="20" s="1"/>
  <c r="F256" i="1"/>
  <c r="O245" i="20"/>
  <c r="P245" i="20" s="1"/>
  <c r="F156" i="1"/>
  <c r="O61" i="20"/>
  <c r="P61" i="20" s="1"/>
  <c r="O67" i="20"/>
  <c r="P67" i="20" s="1"/>
  <c r="O96" i="20"/>
  <c r="P96" i="20" s="1"/>
  <c r="F279" i="1"/>
  <c r="F233" i="1"/>
  <c r="F245" i="1"/>
  <c r="O132" i="20"/>
  <c r="P132" i="20" s="1"/>
  <c r="O224" i="20"/>
  <c r="P224" i="20" s="1"/>
  <c r="O240" i="20"/>
  <c r="P240" i="20" s="1"/>
  <c r="F278" i="1"/>
  <c r="O91" i="20"/>
  <c r="P91" i="20" s="1"/>
  <c r="O255" i="20"/>
  <c r="P255" i="20" s="1"/>
  <c r="R108" i="20"/>
  <c r="S108" i="20" s="1"/>
  <c r="J108" i="20" s="1"/>
  <c r="O66" i="20"/>
  <c r="P66" i="20" s="1"/>
  <c r="O135" i="20"/>
  <c r="P135" i="20" s="1"/>
  <c r="O118" i="20"/>
  <c r="P118" i="20" s="1"/>
  <c r="F169" i="1"/>
  <c r="O85" i="20"/>
  <c r="P85" i="20" s="1"/>
  <c r="F251" i="1"/>
  <c r="O122" i="20"/>
  <c r="P122" i="20" s="1"/>
  <c r="F159" i="1"/>
  <c r="F226" i="1"/>
  <c r="F191" i="1"/>
  <c r="F95" i="1"/>
  <c r="F239" i="1"/>
  <c r="F107" i="1"/>
  <c r="F86" i="1"/>
  <c r="F177" i="1"/>
  <c r="F97" i="1"/>
  <c r="O215" i="20"/>
  <c r="P215" i="20" s="1"/>
  <c r="O80" i="20"/>
  <c r="P80" i="20" s="1"/>
  <c r="O186" i="20"/>
  <c r="P186" i="20" s="1"/>
  <c r="O113" i="20"/>
  <c r="P113" i="20" s="1"/>
  <c r="F196" i="1"/>
  <c r="F210" i="1"/>
  <c r="F145" i="1"/>
  <c r="R99" i="20"/>
  <c r="S99" i="20" s="1"/>
  <c r="J99" i="20" s="1"/>
  <c r="O217" i="20"/>
  <c r="P217" i="20" s="1"/>
  <c r="F69" i="1"/>
  <c r="O182" i="20"/>
  <c r="P182" i="20" s="1"/>
  <c r="F259" i="1"/>
  <c r="O142" i="20"/>
  <c r="P142" i="20" s="1"/>
  <c r="O180" i="20"/>
  <c r="P180" i="20" s="1"/>
  <c r="F112" i="1"/>
  <c r="O148" i="20"/>
  <c r="P148" i="20" s="1"/>
  <c r="O74" i="20"/>
  <c r="P74" i="20" s="1"/>
  <c r="F73" i="1"/>
  <c r="F91" i="1"/>
  <c r="F90" i="1"/>
  <c r="F190" i="1"/>
  <c r="O202" i="20"/>
  <c r="P202" i="20" s="1"/>
  <c r="F179" i="1"/>
  <c r="O165" i="20"/>
  <c r="P165" i="20" s="1"/>
  <c r="F200" i="1"/>
  <c r="F81" i="1"/>
  <c r="F225" i="1"/>
  <c r="O228" i="20"/>
  <c r="P228" i="20" s="1"/>
  <c r="F154" i="1"/>
  <c r="F254" i="1"/>
  <c r="F168" i="1"/>
  <c r="F203" i="1"/>
  <c r="F161" i="1"/>
  <c r="O95" i="20"/>
  <c r="P95" i="20" s="1"/>
  <c r="F129" i="1"/>
  <c r="O175" i="20"/>
  <c r="P175" i="20" s="1"/>
  <c r="O69" i="20"/>
  <c r="P69" i="20" s="1"/>
  <c r="F222" i="1"/>
  <c r="F116" i="1"/>
  <c r="O133" i="20"/>
  <c r="P133" i="20" s="1"/>
  <c r="F164" i="1"/>
  <c r="O222" i="20"/>
  <c r="P222" i="20" s="1"/>
  <c r="F114" i="1"/>
  <c r="R114" i="20"/>
  <c r="S114" i="20" s="1"/>
  <c r="J114" i="20" s="1"/>
  <c r="F276" i="1"/>
  <c r="O176" i="20"/>
  <c r="P176" i="20" s="1"/>
  <c r="F265" i="1"/>
  <c r="O161" i="20"/>
  <c r="P161" i="20" s="1"/>
  <c r="O241" i="20"/>
  <c r="P241" i="20" s="1"/>
  <c r="O219" i="20"/>
  <c r="P219" i="20" s="1"/>
  <c r="F106" i="1"/>
  <c r="F79" i="1"/>
  <c r="O218" i="20"/>
  <c r="P218" i="20" s="1"/>
  <c r="O225" i="20"/>
  <c r="P225" i="20" s="1"/>
  <c r="O128" i="20"/>
  <c r="P128" i="20" s="1"/>
  <c r="O156" i="20"/>
  <c r="P156" i="20" s="1"/>
  <c r="F228" i="1"/>
  <c r="O164" i="20"/>
  <c r="P164" i="20" s="1"/>
  <c r="R128" i="20"/>
  <c r="S128" i="20" s="1"/>
  <c r="J128" i="20" s="1"/>
  <c r="F192" i="1"/>
  <c r="F205" i="1"/>
  <c r="R161" i="20"/>
  <c r="S161" i="20" s="1"/>
  <c r="J161" i="20" s="1"/>
  <c r="O199" i="20"/>
  <c r="P199" i="20" s="1"/>
  <c r="R137" i="20"/>
  <c r="S137" i="20" s="1"/>
  <c r="J137" i="20" s="1"/>
  <c r="R71" i="20"/>
  <c r="S71" i="20" s="1"/>
  <c r="J71" i="20" s="1"/>
  <c r="R242" i="20"/>
  <c r="S242" i="20" s="1"/>
  <c r="J242" i="20" s="1"/>
  <c r="R255" i="20"/>
  <c r="S255" i="20" s="1"/>
  <c r="O195" i="20"/>
  <c r="P195" i="20" s="1"/>
  <c r="F96" i="1"/>
  <c r="F248" i="1"/>
  <c r="O93" i="20"/>
  <c r="P93" i="20" s="1"/>
  <c r="R110" i="20"/>
  <c r="S110" i="20" s="1"/>
  <c r="J110" i="20" s="1"/>
  <c r="R181" i="20"/>
  <c r="S181" i="20" s="1"/>
  <c r="J181" i="20" s="1"/>
  <c r="R256" i="20"/>
  <c r="S256" i="20" s="1"/>
  <c r="F223" i="1"/>
  <c r="F249" i="1"/>
  <c r="O192" i="20"/>
  <c r="P192" i="20" s="1"/>
  <c r="O167" i="20"/>
  <c r="P167" i="20" s="1"/>
  <c r="O138" i="20"/>
  <c r="P138" i="20" s="1"/>
  <c r="F202" i="1"/>
  <c r="O82" i="20"/>
  <c r="P82" i="20" s="1"/>
  <c r="F109" i="1"/>
  <c r="O108" i="20"/>
  <c r="P108" i="20" s="1"/>
  <c r="F100" i="1"/>
  <c r="O198" i="20"/>
  <c r="P198" i="20" s="1"/>
  <c r="F277" i="1"/>
  <c r="R162" i="20"/>
  <c r="S162" i="20" s="1"/>
  <c r="R166" i="20"/>
  <c r="S166" i="20" s="1"/>
  <c r="O181" i="20"/>
  <c r="P181" i="20" s="1"/>
  <c r="R233" i="20"/>
  <c r="S233" i="20" s="1"/>
  <c r="R244" i="20"/>
  <c r="S244" i="20" s="1"/>
  <c r="F143" i="1"/>
  <c r="R60" i="20"/>
  <c r="S60" i="20" s="1"/>
  <c r="J60" i="20" s="1"/>
  <c r="O90" i="20"/>
  <c r="P90" i="20" s="1"/>
  <c r="F151" i="1"/>
  <c r="R202" i="20"/>
  <c r="S202" i="20" s="1"/>
  <c r="J202" i="20" s="1"/>
  <c r="T51" i="20" l="1"/>
  <c r="T50" i="20"/>
  <c r="S82" i="20"/>
  <c r="J82" i="20" s="1"/>
  <c r="S83" i="20"/>
  <c r="J83" i="20" s="1"/>
  <c r="T54" i="20"/>
  <c r="H13" i="2"/>
  <c r="D25" i="14" s="1"/>
  <c r="J55" i="20"/>
  <c r="H6" i="2"/>
  <c r="D18" i="14" s="1"/>
  <c r="T127" i="20"/>
  <c r="J245" i="20"/>
  <c r="H20" i="2"/>
  <c r="D32" i="14" s="1"/>
  <c r="H9" i="2"/>
  <c r="D21" i="14" s="1"/>
  <c r="H5" i="2"/>
  <c r="D17" i="14" s="1"/>
  <c r="G2" i="2"/>
  <c r="I2" i="2" s="1"/>
  <c r="G14" i="14" s="1"/>
  <c r="T95" i="20"/>
  <c r="T65" i="20"/>
  <c r="T88" i="20"/>
  <c r="T66" i="20"/>
  <c r="T68" i="20"/>
  <c r="T125" i="20"/>
  <c r="J216" i="20"/>
  <c r="H19" i="2"/>
  <c r="D31" i="14" s="1"/>
  <c r="G4" i="2"/>
  <c r="E16" i="14" s="1"/>
  <c r="T123" i="20"/>
  <c r="T52" i="20"/>
  <c r="T63" i="20"/>
  <c r="T119" i="20"/>
  <c r="T97" i="20"/>
  <c r="T192" i="20"/>
  <c r="T105" i="20"/>
  <c r="T53" i="20"/>
  <c r="T145" i="20"/>
  <c r="T131" i="20"/>
  <c r="T101" i="20"/>
  <c r="T129" i="20"/>
  <c r="T168" i="20"/>
  <c r="G3" i="2"/>
  <c r="E15" i="14" s="1"/>
  <c r="T133" i="20"/>
  <c r="T210" i="20"/>
  <c r="T75" i="20"/>
  <c r="T147" i="20"/>
  <c r="T213" i="20"/>
  <c r="T205" i="20"/>
  <c r="T72" i="20"/>
  <c r="T55" i="20"/>
  <c r="T124" i="20"/>
  <c r="T76" i="20"/>
  <c r="T243" i="20"/>
  <c r="T64" i="20"/>
  <c r="T178" i="20"/>
  <c r="T172" i="20"/>
  <c r="T74" i="20"/>
  <c r="T107" i="20"/>
  <c r="T189" i="20"/>
  <c r="T199" i="20"/>
  <c r="T157" i="20"/>
  <c r="T194" i="20"/>
  <c r="T100" i="20"/>
  <c r="T197" i="20"/>
  <c r="T185" i="20"/>
  <c r="T112" i="20"/>
  <c r="T81" i="20"/>
  <c r="T173" i="20"/>
  <c r="T170" i="20"/>
  <c r="T249" i="20"/>
  <c r="T57" i="20"/>
  <c r="T154" i="20"/>
  <c r="T70" i="20"/>
  <c r="T235" i="20"/>
  <c r="T151" i="20"/>
  <c r="T167" i="20"/>
  <c r="T247" i="20"/>
  <c r="T238" i="20"/>
  <c r="T190" i="20"/>
  <c r="T67" i="20"/>
  <c r="T139" i="20"/>
  <c r="T196" i="20"/>
  <c r="T58" i="20"/>
  <c r="T171" i="20"/>
  <c r="T246" i="20"/>
  <c r="T193" i="20"/>
  <c r="T211" i="20"/>
  <c r="T176" i="20"/>
  <c r="T62" i="20"/>
  <c r="T142" i="20"/>
  <c r="T96" i="20"/>
  <c r="T61" i="20"/>
  <c r="T109" i="20"/>
  <c r="T182" i="20"/>
  <c r="T136" i="20"/>
  <c r="T121" i="20"/>
  <c r="T195" i="20"/>
  <c r="J98" i="20"/>
  <c r="T98" i="20"/>
  <c r="T85" i="20"/>
  <c r="T203" i="20"/>
  <c r="T130" i="20"/>
  <c r="T208" i="20"/>
  <c r="T91" i="20"/>
  <c r="T56" i="20"/>
  <c r="T236" i="20"/>
  <c r="T200" i="20"/>
  <c r="T140" i="20"/>
  <c r="T186" i="20"/>
  <c r="T215" i="20"/>
  <c r="T134" i="20"/>
  <c r="T115" i="20"/>
  <c r="T73" i="20"/>
  <c r="T111" i="20"/>
  <c r="T209" i="20"/>
  <c r="T179" i="20"/>
  <c r="T245" i="20"/>
  <c r="T120" i="20"/>
  <c r="T92" i="20"/>
  <c r="T191" i="20"/>
  <c r="T159" i="20"/>
  <c r="T146" i="20"/>
  <c r="T78" i="20"/>
  <c r="T239" i="20"/>
  <c r="T187" i="20"/>
  <c r="T77" i="20"/>
  <c r="T206" i="20"/>
  <c r="T87" i="20"/>
  <c r="T207" i="20"/>
  <c r="T174" i="20"/>
  <c r="T241" i="20"/>
  <c r="T79" i="20"/>
  <c r="T175" i="20"/>
  <c r="T234" i="20"/>
  <c r="T59" i="20"/>
  <c r="T214" i="20"/>
  <c r="T180" i="20"/>
  <c r="T177" i="20"/>
  <c r="T226" i="20"/>
  <c r="T106" i="20"/>
  <c r="T117" i="20"/>
  <c r="J247" i="20"/>
  <c r="T251" i="20"/>
  <c r="T198" i="20"/>
  <c r="T143" i="20"/>
  <c r="T250" i="20"/>
  <c r="T228" i="20"/>
  <c r="T118" i="20"/>
  <c r="T237" i="20"/>
  <c r="T160" i="20"/>
  <c r="T188" i="20"/>
  <c r="T212" i="20"/>
  <c r="J223" i="20"/>
  <c r="T223" i="20"/>
  <c r="T153" i="20"/>
  <c r="J153" i="20"/>
  <c r="J163" i="20"/>
  <c r="T163" i="20"/>
  <c r="T150" i="20"/>
  <c r="T113" i="20"/>
  <c r="T126" i="20"/>
  <c r="T114" i="20"/>
  <c r="T201" i="20"/>
  <c r="T116" i="20"/>
  <c r="T132" i="20"/>
  <c r="T164" i="20"/>
  <c r="T69" i="20"/>
  <c r="T184" i="20"/>
  <c r="T240" i="20"/>
  <c r="T227" i="20"/>
  <c r="T156" i="20"/>
  <c r="T148" i="20"/>
  <c r="T135" i="20"/>
  <c r="H17" i="2"/>
  <c r="D29" i="14" s="1"/>
  <c r="T141" i="20"/>
  <c r="T93" i="20"/>
  <c r="T144" i="20"/>
  <c r="T225" i="20"/>
  <c r="T90" i="20"/>
  <c r="H18" i="2"/>
  <c r="D30" i="14" s="1"/>
  <c r="T94" i="20"/>
  <c r="H15" i="2"/>
  <c r="D27" i="14" s="1"/>
  <c r="T165" i="20"/>
  <c r="T222" i="20"/>
  <c r="T224" i="20"/>
  <c r="T183" i="20"/>
  <c r="T138" i="20"/>
  <c r="J162" i="20"/>
  <c r="T162" i="20"/>
  <c r="T108" i="20"/>
  <c r="T128" i="20"/>
  <c r="H11" i="2"/>
  <c r="D23" i="14" s="1"/>
  <c r="T218" i="20"/>
  <c r="J97" i="20"/>
  <c r="T248" i="20"/>
  <c r="T255" i="20"/>
  <c r="T122" i="20"/>
  <c r="T229" i="20"/>
  <c r="H10" i="2"/>
  <c r="D22" i="14" s="1"/>
  <c r="J233" i="20"/>
  <c r="T233" i="20"/>
  <c r="J256" i="20"/>
  <c r="T256" i="20"/>
  <c r="T166" i="20"/>
  <c r="J166" i="20"/>
  <c r="J244" i="20"/>
  <c r="T244" i="20"/>
  <c r="J105" i="20"/>
  <c r="T252" i="20"/>
  <c r="J238" i="20"/>
  <c r="J246" i="20"/>
  <c r="T220" i="20"/>
  <c r="T169" i="20"/>
  <c r="H7" i="2"/>
  <c r="D19" i="14" s="1"/>
  <c r="T137" i="20"/>
  <c r="H14" i="2"/>
  <c r="D26" i="14" s="1"/>
  <c r="T181" i="20"/>
  <c r="T253" i="20"/>
  <c r="T221" i="20"/>
  <c r="H12" i="2"/>
  <c r="D24" i="14" s="1"/>
  <c r="J106" i="20"/>
  <c r="T71" i="20"/>
  <c r="H16" i="2"/>
  <c r="D28" i="14" s="1"/>
  <c r="T99" i="20"/>
  <c r="T230" i="20"/>
  <c r="T202" i="20"/>
  <c r="T110" i="20"/>
  <c r="T60" i="20"/>
  <c r="T103" i="20"/>
  <c r="T102" i="20"/>
  <c r="J155" i="20"/>
  <c r="T219" i="20"/>
  <c r="T155" i="20"/>
  <c r="T254" i="20"/>
  <c r="T104" i="20"/>
  <c r="T158" i="20"/>
  <c r="T232" i="20"/>
  <c r="T231" i="20"/>
  <c r="T161" i="20"/>
  <c r="T86" i="20"/>
  <c r="J255" i="20"/>
  <c r="T89" i="20"/>
  <c r="T152" i="20"/>
  <c r="T216" i="20"/>
  <c r="T217" i="20"/>
  <c r="T149" i="20"/>
  <c r="J235" i="20"/>
  <c r="T84" i="20"/>
  <c r="T242" i="20"/>
  <c r="T80" i="20"/>
  <c r="H8" i="2" l="1"/>
  <c r="D20" i="14" s="1"/>
  <c r="T83" i="20"/>
  <c r="T82" i="20"/>
  <c r="G13" i="2"/>
  <c r="G6" i="2"/>
  <c r="G5" i="2"/>
  <c r="E17" i="14" s="1"/>
  <c r="G9" i="2"/>
  <c r="E14" i="14"/>
  <c r="I4" i="2"/>
  <c r="G16" i="14" s="1"/>
  <c r="I3" i="2"/>
  <c r="G15" i="14" s="1"/>
  <c r="G16" i="2"/>
  <c r="E28" i="14" s="1"/>
  <c r="G15" i="2"/>
  <c r="E27" i="14" s="1"/>
  <c r="G17" i="2"/>
  <c r="E29" i="14" s="1"/>
  <c r="G18" i="2"/>
  <c r="I18" i="2" s="1"/>
  <c r="G30" i="14" s="1"/>
  <c r="G20" i="2"/>
  <c r="G7" i="2"/>
  <c r="E19" i="14" s="1"/>
  <c r="G10" i="2"/>
  <c r="E22" i="14" s="1"/>
  <c r="G14" i="2"/>
  <c r="E26" i="14" s="1"/>
  <c r="G11" i="2"/>
  <c r="E23" i="14" s="1"/>
  <c r="G19" i="2"/>
  <c r="G12" i="2"/>
  <c r="I12" i="2" s="1"/>
  <c r="G24" i="14" s="1"/>
  <c r="G8" i="2" l="1"/>
  <c r="E20" i="14" s="1"/>
  <c r="H21" i="2"/>
  <c r="D34" i="14" s="1"/>
  <c r="E25" i="14"/>
  <c r="I13" i="2"/>
  <c r="G25" i="14" s="1"/>
  <c r="I5" i="2"/>
  <c r="G17" i="14" s="1"/>
  <c r="E18" i="14"/>
  <c r="I6" i="2"/>
  <c r="G18" i="14" s="1"/>
  <c r="E32" i="14"/>
  <c r="I20" i="2"/>
  <c r="G32" i="14" s="1"/>
  <c r="E21" i="14"/>
  <c r="I9" i="2"/>
  <c r="G21" i="14" s="1"/>
  <c r="E31" i="14"/>
  <c r="I19" i="2"/>
  <c r="G31" i="14" s="1"/>
  <c r="I16" i="2"/>
  <c r="G28" i="14" s="1"/>
  <c r="I15" i="2"/>
  <c r="G27" i="14" s="1"/>
  <c r="I17" i="2"/>
  <c r="G29" i="14" s="1"/>
  <c r="E30" i="14"/>
  <c r="I10" i="2"/>
  <c r="G22" i="14" s="1"/>
  <c r="I7" i="2"/>
  <c r="G19" i="14" s="1"/>
  <c r="I14" i="2"/>
  <c r="G26" i="14" s="1"/>
  <c r="I11" i="2"/>
  <c r="G23" i="14" s="1"/>
  <c r="E24" i="14"/>
  <c r="G21" i="2" l="1"/>
  <c r="I21" i="2" s="1"/>
  <c r="G34" i="14" s="1"/>
  <c r="I8" i="2"/>
  <c r="G20" i="14" s="1"/>
  <c r="E33" i="14" l="1"/>
  <c r="E34" i="14"/>
</calcChain>
</file>

<file path=xl/sharedStrings.xml><?xml version="1.0" encoding="utf-8"?>
<sst xmlns="http://schemas.openxmlformats.org/spreadsheetml/2006/main" count="7907" uniqueCount="3514">
  <si>
    <t>Proceed to the next tab, Instructions.</t>
  </si>
  <si>
    <t>HECVAT - Full | Instructions</t>
  </si>
  <si>
    <t>Target Audience</t>
  </si>
  <si>
    <t>Document Layout</t>
  </si>
  <si>
    <t>General Information</t>
  </si>
  <si>
    <t>Qualifiers</t>
  </si>
  <si>
    <r>
      <t xml:space="preserve">Populate this section </t>
    </r>
    <r>
      <rPr>
        <b/>
        <sz val="11"/>
        <color indexed="8"/>
        <rFont val="Verdana"/>
        <family val="2"/>
      </rPr>
      <t>completely</t>
    </r>
    <r>
      <rPr>
        <sz val="11"/>
        <color indexed="8"/>
        <rFont val="Verdana"/>
        <family val="2"/>
      </rPr>
      <t xml:space="preserve"> before continuing. Answers in this section can determine which sections will be required for this assessment. By answering "No" to Qualifiers, their matched sections become optional and are highlighted in orange.</t>
    </r>
  </si>
  <si>
    <t>Documentation</t>
  </si>
  <si>
    <t>Company Overview</t>
  </si>
  <si>
    <t>This section is focused on company background, size, and business area experience.</t>
  </si>
  <si>
    <t>Safeguards</t>
  </si>
  <si>
    <t>The remainder of the document consists of various safeguards, grouped generally by section.</t>
  </si>
  <si>
    <t xml:space="preserve">Figure 1: </t>
  </si>
  <si>
    <t>Optional Safeguards Based on Qualifiers</t>
  </si>
  <si>
    <t xml:space="preserve">Figure 2: </t>
  </si>
  <si>
    <t>Definitions</t>
  </si>
  <si>
    <t>Institution</t>
  </si>
  <si>
    <t>Vendor Hosting Regions</t>
  </si>
  <si>
    <t>Vendor Work Locations</t>
  </si>
  <si>
    <t>Data Reporting and Scoring</t>
  </si>
  <si>
    <t>Assessment Instructions For Risk/Security Assessors</t>
  </si>
  <si>
    <t>HECVAT - Full | Vendor Response</t>
  </si>
  <si>
    <t>Vendor Response</t>
  </si>
  <si>
    <t>DATE-01</t>
  </si>
  <si>
    <t>Date</t>
  </si>
  <si>
    <t>GNRL-01 through GNRL-08; populated by the Vendor</t>
  </si>
  <si>
    <t>GNRL-01</t>
  </si>
  <si>
    <t>Vendor Name</t>
  </si>
  <si>
    <t>GNRL-02</t>
  </si>
  <si>
    <t>GNRL-03</t>
  </si>
  <si>
    <t>GNRL-04</t>
  </si>
  <si>
    <t>GNRL-05</t>
  </si>
  <si>
    <t>GNRL-06</t>
  </si>
  <si>
    <t>Vendor Contact Name</t>
  </si>
  <si>
    <t>GNRL-07</t>
  </si>
  <si>
    <t>Vendor Contact Title</t>
  </si>
  <si>
    <t>GNRL-08</t>
  </si>
  <si>
    <t>GNRL-09</t>
  </si>
  <si>
    <t>GNRL-10</t>
  </si>
  <si>
    <t>Vendor Accessibility Contact Name</t>
  </si>
  <si>
    <t>GNRL-11</t>
  </si>
  <si>
    <t>Vendor Accessibility Contact Title</t>
  </si>
  <si>
    <t>GNRL-12</t>
  </si>
  <si>
    <t>GNRL-13</t>
  </si>
  <si>
    <t>GNRL-14</t>
  </si>
  <si>
    <t>GNRL-15</t>
  </si>
  <si>
    <t>Instructions</t>
  </si>
  <si>
    <t>Vendor Answers</t>
  </si>
  <si>
    <t>Additional Information</t>
  </si>
  <si>
    <t>Guidance</t>
  </si>
  <si>
    <t>Analyst Notes</t>
  </si>
  <si>
    <r>
      <t xml:space="preserve">The institution conducts Third Party Security Assessments on a variety of third parties. As such, not all assessment questions are relevant to each party. To alleviate complexity, a "qualifier" strategy is implemented and allows for various parties to utilize this common documentation instrument. </t>
    </r>
    <r>
      <rPr>
        <b/>
        <sz val="12"/>
        <color theme="1"/>
        <rFont val="Verdana"/>
        <family val="2"/>
      </rPr>
      <t>Responses to the following questions will determine the need to answer additional questions below</t>
    </r>
    <r>
      <rPr>
        <sz val="12"/>
        <color theme="1"/>
        <rFont val="Verdana"/>
        <family val="2"/>
      </rPr>
      <t xml:space="preserve">. </t>
    </r>
  </si>
  <si>
    <t>QUAL-01</t>
  </si>
  <si>
    <t>QUAL-02</t>
  </si>
  <si>
    <t>QUAL-03</t>
  </si>
  <si>
    <t>QUAL-04</t>
  </si>
  <si>
    <t>QUAL-05</t>
  </si>
  <si>
    <t>QUAL-06</t>
  </si>
  <si>
    <t>QUAL-07</t>
  </si>
  <si>
    <t>COMP-01</t>
  </si>
  <si>
    <t xml:space="preserve"> </t>
  </si>
  <si>
    <t>COMP-02</t>
  </si>
  <si>
    <t>COMP-03</t>
  </si>
  <si>
    <t>COMP-04</t>
  </si>
  <si>
    <t>COMP-05</t>
  </si>
  <si>
    <t>DOCU-01</t>
  </si>
  <si>
    <t>DOCU-02</t>
  </si>
  <si>
    <t>DOCU-03</t>
  </si>
  <si>
    <t>DOCU-04</t>
  </si>
  <si>
    <t>DOCU-05</t>
  </si>
  <si>
    <t>DOCU-06</t>
  </si>
  <si>
    <t>DOCU-07</t>
  </si>
  <si>
    <t>DOCU-08</t>
  </si>
  <si>
    <t>DOCU-09</t>
  </si>
  <si>
    <t>DOCU-10</t>
  </si>
  <si>
    <t>DOCU-11</t>
  </si>
  <si>
    <t xml:space="preserve">IT Accessibility </t>
  </si>
  <si>
    <t>ITAC-01</t>
  </si>
  <si>
    <t>ITAC-02</t>
  </si>
  <si>
    <t>ITAC-03</t>
  </si>
  <si>
    <t>ITAC-04</t>
  </si>
  <si>
    <t>ITAC-05</t>
  </si>
  <si>
    <t>ITAC-06</t>
  </si>
  <si>
    <t>ITAC-07</t>
  </si>
  <si>
    <t>ITAC-08</t>
  </si>
  <si>
    <t>ITAC-09</t>
  </si>
  <si>
    <t>THRD-01</t>
  </si>
  <si>
    <t>THRD-02</t>
  </si>
  <si>
    <t>THRD-03</t>
  </si>
  <si>
    <t>THRD-04</t>
  </si>
  <si>
    <t>THRD-05</t>
  </si>
  <si>
    <t>CONS-01</t>
  </si>
  <si>
    <t>CONS-02</t>
  </si>
  <si>
    <t>CONS-03</t>
  </si>
  <si>
    <t>CONS-04</t>
  </si>
  <si>
    <t>CONS-05</t>
  </si>
  <si>
    <t>CONS-06</t>
  </si>
  <si>
    <t>CONS-07</t>
  </si>
  <si>
    <t>CONS-08</t>
  </si>
  <si>
    <t>CONS-09</t>
  </si>
  <si>
    <t>Application/Service Security</t>
  </si>
  <si>
    <t>APPL-01</t>
  </si>
  <si>
    <t>APPL-02</t>
  </si>
  <si>
    <t>APPL-03</t>
  </si>
  <si>
    <t>APPL-04</t>
  </si>
  <si>
    <t>APPL-05</t>
  </si>
  <si>
    <t>APPL-06</t>
  </si>
  <si>
    <t>APPL-07</t>
  </si>
  <si>
    <t>APPL-08</t>
  </si>
  <si>
    <t>APPL-09</t>
  </si>
  <si>
    <t>APPL-10</t>
  </si>
  <si>
    <t>APPL-11</t>
  </si>
  <si>
    <t>APPL-12</t>
  </si>
  <si>
    <t>APPL-13</t>
  </si>
  <si>
    <t>APPL-14</t>
  </si>
  <si>
    <t>Authentication, Authorization, and Accounting</t>
  </si>
  <si>
    <t>AAAI-01</t>
  </si>
  <si>
    <t>AAAI-02</t>
  </si>
  <si>
    <t>AAAI-03</t>
  </si>
  <si>
    <t>AAAI-04</t>
  </si>
  <si>
    <t>AAAI-05</t>
  </si>
  <si>
    <t>AAAI-06</t>
  </si>
  <si>
    <t>AAAI-07</t>
  </si>
  <si>
    <t>AAAI-08</t>
  </si>
  <si>
    <t>AAAI-09</t>
  </si>
  <si>
    <t>AAAI-10</t>
  </si>
  <si>
    <t>AAAI-11</t>
  </si>
  <si>
    <t>AAAI-12</t>
  </si>
  <si>
    <t>AAAI-13</t>
  </si>
  <si>
    <t>AAAI-14</t>
  </si>
  <si>
    <t>AAAI-15</t>
  </si>
  <si>
    <t>AAAI-16</t>
  </si>
  <si>
    <t>AAAI-17</t>
  </si>
  <si>
    <t>AAAI-18</t>
  </si>
  <si>
    <t>AAAI-19</t>
  </si>
  <si>
    <t>BCPL-01</t>
  </si>
  <si>
    <t>BCPL-02</t>
  </si>
  <si>
    <t>BCPL-03</t>
  </si>
  <si>
    <t>BCPL-04</t>
  </si>
  <si>
    <t>BCPL-05</t>
  </si>
  <si>
    <t>BCPL-06</t>
  </si>
  <si>
    <t>BCPL-07</t>
  </si>
  <si>
    <t>BCPL-08</t>
  </si>
  <si>
    <t>BCPL-09</t>
  </si>
  <si>
    <t>BCPL-10</t>
  </si>
  <si>
    <t>Change Management</t>
  </si>
  <si>
    <t>CHNG-01</t>
  </si>
  <si>
    <t>CHNG-02</t>
  </si>
  <si>
    <t>CHNG-03</t>
  </si>
  <si>
    <t>CHNG-04</t>
  </si>
  <si>
    <t>CHNG-05</t>
  </si>
  <si>
    <t>CHNG-06</t>
  </si>
  <si>
    <t>CHNG-07</t>
  </si>
  <si>
    <t>CHNG-08</t>
  </si>
  <si>
    <t>CHNG-09</t>
  </si>
  <si>
    <t>CHNG-10</t>
  </si>
  <si>
    <t>CHNG-11</t>
  </si>
  <si>
    <t>CHNG-12</t>
  </si>
  <si>
    <t>CHNG-13</t>
  </si>
  <si>
    <t>CHNG-14</t>
  </si>
  <si>
    <t>CHNG-15</t>
  </si>
  <si>
    <t>Data</t>
  </si>
  <si>
    <t>DATA-01</t>
  </si>
  <si>
    <t>DATA-02</t>
  </si>
  <si>
    <t>DATA-03</t>
  </si>
  <si>
    <t>DATA-04</t>
  </si>
  <si>
    <t>DATA-05</t>
  </si>
  <si>
    <t>DATA-06</t>
  </si>
  <si>
    <t>DATA-07</t>
  </si>
  <si>
    <t>DATA-08</t>
  </si>
  <si>
    <t>DATA-09</t>
  </si>
  <si>
    <t>DATA-10</t>
  </si>
  <si>
    <t>DATA-11</t>
  </si>
  <si>
    <t>DATA-12</t>
  </si>
  <si>
    <t>DATA-13</t>
  </si>
  <si>
    <t>DATA-14</t>
  </si>
  <si>
    <t>DATA-15</t>
  </si>
  <si>
    <t>DATA-16</t>
  </si>
  <si>
    <t>DATA-17</t>
  </si>
  <si>
    <t>DATA-18</t>
  </si>
  <si>
    <t>DATA-19</t>
  </si>
  <si>
    <t>DATA-20</t>
  </si>
  <si>
    <t>DATA-21</t>
  </si>
  <si>
    <t>DATA-22</t>
  </si>
  <si>
    <t>DATA-23</t>
  </si>
  <si>
    <t>DATA-24</t>
  </si>
  <si>
    <t>Datacenter</t>
  </si>
  <si>
    <t>DCTR-01</t>
  </si>
  <si>
    <t>DCTR-02</t>
  </si>
  <si>
    <t>DCTR-03</t>
  </si>
  <si>
    <t>DCTR-04</t>
  </si>
  <si>
    <t>DCTR-05</t>
  </si>
  <si>
    <t>DCTR-06</t>
  </si>
  <si>
    <t>DCTR-07</t>
  </si>
  <si>
    <t>DCTR-08</t>
  </si>
  <si>
    <t>DCTR-09</t>
  </si>
  <si>
    <t>DCTR-10</t>
  </si>
  <si>
    <t>DCTR-11</t>
  </si>
  <si>
    <t>DCTR-12</t>
  </si>
  <si>
    <t>DCTR-13</t>
  </si>
  <si>
    <t>DCTR-14</t>
  </si>
  <si>
    <t>DCTR-15</t>
  </si>
  <si>
    <t>DCTR-16</t>
  </si>
  <si>
    <t>DCTR-17</t>
  </si>
  <si>
    <t>DRPL-01</t>
  </si>
  <si>
    <t>DRPL-02</t>
  </si>
  <si>
    <t>DRPL-03</t>
  </si>
  <si>
    <t>DRPL-04</t>
  </si>
  <si>
    <t>DRPL-05</t>
  </si>
  <si>
    <t>DRPL-06</t>
  </si>
  <si>
    <t>DRPL-07</t>
  </si>
  <si>
    <t>DRPL-08</t>
  </si>
  <si>
    <t>DRPL-09</t>
  </si>
  <si>
    <t>DRPL-10</t>
  </si>
  <si>
    <t>DRPL-11</t>
  </si>
  <si>
    <t>Firewalls, IDS, IPS, and Networking</t>
  </si>
  <si>
    <t>FIDP-01</t>
  </si>
  <si>
    <t>FIDP-02</t>
  </si>
  <si>
    <t>FIDP-03</t>
  </si>
  <si>
    <t>FIDP-04</t>
  </si>
  <si>
    <t>FIDP-05</t>
  </si>
  <si>
    <t>FIDP-06</t>
  </si>
  <si>
    <t>FIDP-07</t>
  </si>
  <si>
    <t>FIDP-08</t>
  </si>
  <si>
    <t>FIDP-09</t>
  </si>
  <si>
    <t>FIDP-10</t>
  </si>
  <si>
    <t>FIDP-11</t>
  </si>
  <si>
    <t>Policies, Procedures, and Processes</t>
  </si>
  <si>
    <t>PPPR-01</t>
  </si>
  <si>
    <t>PPPR-02</t>
  </si>
  <si>
    <t>PPPR-03</t>
  </si>
  <si>
    <t>PPPR-04</t>
  </si>
  <si>
    <t>PPPR-05</t>
  </si>
  <si>
    <t>PPPR-06</t>
  </si>
  <si>
    <t>PPPR-07</t>
  </si>
  <si>
    <t>PPPR-08</t>
  </si>
  <si>
    <t>PPPR-09</t>
  </si>
  <si>
    <t>PPPR-10</t>
  </si>
  <si>
    <t>PPPR-11</t>
  </si>
  <si>
    <t>PPPR-12</t>
  </si>
  <si>
    <t>PPPR-13</t>
  </si>
  <si>
    <t>PPPR-14</t>
  </si>
  <si>
    <t>PPPR-15</t>
  </si>
  <si>
    <t>PPPR-16</t>
  </si>
  <si>
    <t>Incident Handling</t>
  </si>
  <si>
    <t>HFIH-01</t>
  </si>
  <si>
    <t>HFIH-02</t>
  </si>
  <si>
    <t>HFIH-03</t>
  </si>
  <si>
    <t>HFIH-04</t>
  </si>
  <si>
    <t>Quality Assurance</t>
  </si>
  <si>
    <t>QLAS-01</t>
  </si>
  <si>
    <t>QLAS-02</t>
  </si>
  <si>
    <t>QLAS-03</t>
  </si>
  <si>
    <t>QLAS-04</t>
  </si>
  <si>
    <t>QLAS-05</t>
  </si>
  <si>
    <t>Vulnerability Scanning</t>
  </si>
  <si>
    <t>VULN-01</t>
  </si>
  <si>
    <t>VULN-02</t>
  </si>
  <si>
    <t>VULN-03</t>
  </si>
  <si>
    <t>VULN-04</t>
  </si>
  <si>
    <t>VULN-05</t>
  </si>
  <si>
    <t>VULN-06</t>
  </si>
  <si>
    <t>HIPA-01</t>
  </si>
  <si>
    <t>Refer to HIPAA regulations documentation for supplemental guidance in this section.</t>
  </si>
  <si>
    <t>HIPA-02</t>
  </si>
  <si>
    <t>HIPA-03</t>
  </si>
  <si>
    <t>HIPA-04</t>
  </si>
  <si>
    <t>HIPA-05</t>
  </si>
  <si>
    <t>HIPA-06</t>
  </si>
  <si>
    <t>HIPA-07</t>
  </si>
  <si>
    <t>HIPA-08</t>
  </si>
  <si>
    <t>HIPA-09</t>
  </si>
  <si>
    <t>HIPA-10</t>
  </si>
  <si>
    <t>HIPA-11</t>
  </si>
  <si>
    <t>HIPA-12</t>
  </si>
  <si>
    <t>HIPA-13</t>
  </si>
  <si>
    <t>HIPA-14</t>
  </si>
  <si>
    <t>HIPA-15</t>
  </si>
  <si>
    <t>HIPA-16</t>
  </si>
  <si>
    <t>HIPA-17</t>
  </si>
  <si>
    <t>HIPA-18</t>
  </si>
  <si>
    <t>HIPA-19</t>
  </si>
  <si>
    <t>HIPA-20</t>
  </si>
  <si>
    <t>HIPA-21</t>
  </si>
  <si>
    <t>HIPA-22</t>
  </si>
  <si>
    <t>HIPA-23</t>
  </si>
  <si>
    <t>HIPA-24</t>
  </si>
  <si>
    <t>HIPA-25</t>
  </si>
  <si>
    <t>HIPA-26</t>
  </si>
  <si>
    <t>HIPA-27</t>
  </si>
  <si>
    <t>HIPA-28</t>
  </si>
  <si>
    <t>HIPA-29</t>
  </si>
  <si>
    <t>PCID-01</t>
  </si>
  <si>
    <t>PCID-02</t>
  </si>
  <si>
    <t>PCID-03</t>
  </si>
  <si>
    <t>PCID-04</t>
  </si>
  <si>
    <t>PCID-05</t>
  </si>
  <si>
    <t>PCID-06</t>
  </si>
  <si>
    <t>PCID-07</t>
  </si>
  <si>
    <t>PCID-08</t>
  </si>
  <si>
    <t>PCID-09</t>
  </si>
  <si>
    <t>PCID-10</t>
  </si>
  <si>
    <t>PCID-11</t>
  </si>
  <si>
    <t>PCID-12</t>
  </si>
  <si>
    <t>HECVAT - Full | Analyst Report</t>
  </si>
  <si>
    <t>Institution Assessment</t>
  </si>
  <si>
    <t>Product Name</t>
  </si>
  <si>
    <t>Product Description</t>
  </si>
  <si>
    <t>HECVAT Version</t>
  </si>
  <si>
    <t>Full</t>
  </si>
  <si>
    <t>Vendor Email Address</t>
  </si>
  <si>
    <t>Date Prepared</t>
  </si>
  <si>
    <t>Step 1: Select your institution's security framework</t>
  </si>
  <si>
    <t>Report Sections</t>
  </si>
  <si>
    <t>Max_Score</t>
  </si>
  <si>
    <t>Score</t>
  </si>
  <si>
    <t>Score %</t>
  </si>
  <si>
    <t>Overall Score</t>
  </si>
  <si>
    <t>Step 2: Override/Correct Vendor Responses and Set Weights Per Institution's Use Case</t>
  </si>
  <si>
    <t>ID</t>
  </si>
  <si>
    <t>Question</t>
  </si>
  <si>
    <t>Vendor Answer</t>
  </si>
  <si>
    <t>Preferred Response</t>
  </si>
  <si>
    <t>Compliant Override</t>
  </si>
  <si>
    <t>Default Weight</t>
  </si>
  <si>
    <t>Weight Override</t>
  </si>
  <si>
    <t>Qualitative Question</t>
  </si>
  <si>
    <t xml:space="preserve">  </t>
  </si>
  <si>
    <t>HECVAT - Full | Analyst Reference</t>
  </si>
  <si>
    <r>
      <t>Connect</t>
    </r>
    <r>
      <rPr>
        <sz val="14"/>
        <color theme="1"/>
        <rFont val="Verdana"/>
        <family val="2"/>
      </rPr>
      <t xml:space="preserve"> with your higher education peers by joining the </t>
    </r>
    <r>
      <rPr>
        <b/>
        <sz val="14"/>
        <color theme="1"/>
        <rFont val="Verdana"/>
        <family val="2"/>
      </rPr>
      <t>EDUCAUSE HECVAT Users Community Group</t>
    </r>
    <r>
      <rPr>
        <sz val="14"/>
        <color theme="1"/>
        <rFont val="Verdana"/>
        <family val="2"/>
      </rPr>
      <t xml:space="preserve"> at https://connect.educause.edu.</t>
    </r>
  </si>
  <si>
    <t>Reason for Question</t>
  </si>
  <si>
    <t>Follow-up Inquiries/Responses</t>
  </si>
  <si>
    <t xml:space="preserve">Qualifier responses are meant to set the response requirements for a vendor and the intended use case. Since responses to these questions can make some question sections optional, vendors often answer sections partially, if they have the proper documentation. Depending on the security program maturity and risk tolerance of your institution, not all vendor responses will be relevant. </t>
  </si>
  <si>
    <t>HECVAT - Full - Summary Report</t>
  </si>
  <si>
    <t>Vendor</t>
  </si>
  <si>
    <t>Description</t>
  </si>
  <si>
    <t>Institution's Security Framework</t>
  </si>
  <si>
    <t>5.1.1</t>
  </si>
  <si>
    <t>Policies for information security</t>
  </si>
  <si>
    <t>5.1.2</t>
  </si>
  <si>
    <t>Review of the policies for information security</t>
  </si>
  <si>
    <t>6.1.1</t>
  </si>
  <si>
    <t>Information security roles and responsibilities</t>
  </si>
  <si>
    <t>6.1.2</t>
  </si>
  <si>
    <t>Segregation of duties</t>
  </si>
  <si>
    <t>6.1.3</t>
  </si>
  <si>
    <t>Contact with authorities</t>
  </si>
  <si>
    <t>6.1.4</t>
  </si>
  <si>
    <t>Contact with special interest groups</t>
  </si>
  <si>
    <t>6.1.5</t>
  </si>
  <si>
    <t>Information security in project management</t>
  </si>
  <si>
    <t>6.2.1</t>
  </si>
  <si>
    <t>Mobile device policy</t>
  </si>
  <si>
    <t>6.2.2</t>
  </si>
  <si>
    <t>Teleworking</t>
  </si>
  <si>
    <t>7.1.1</t>
  </si>
  <si>
    <t>Screening</t>
  </si>
  <si>
    <t>7.1.2</t>
  </si>
  <si>
    <t>Terms and conditions of employment</t>
  </si>
  <si>
    <t>7.2.1</t>
  </si>
  <si>
    <t>Management responsibilities</t>
  </si>
  <si>
    <t>7.2.2</t>
  </si>
  <si>
    <t>Information security awareness, education and training</t>
  </si>
  <si>
    <t>7.2.3</t>
  </si>
  <si>
    <t>Disciplinary process</t>
  </si>
  <si>
    <t>7.3.1</t>
  </si>
  <si>
    <t>Termination or change of employment responsibilities</t>
  </si>
  <si>
    <t>8.1.1</t>
  </si>
  <si>
    <t>Inventory of assets</t>
  </si>
  <si>
    <t>8.1.2</t>
  </si>
  <si>
    <t>Ownership of assets</t>
  </si>
  <si>
    <t>8.1.3</t>
  </si>
  <si>
    <t>Acceptable use of assets</t>
  </si>
  <si>
    <t>8.1.4</t>
  </si>
  <si>
    <t>Return of assets</t>
  </si>
  <si>
    <t>8.2.1</t>
  </si>
  <si>
    <t>Classification of information</t>
  </si>
  <si>
    <t>8.2.2</t>
  </si>
  <si>
    <t>Labelling of information</t>
  </si>
  <si>
    <t>8.2.3</t>
  </si>
  <si>
    <t>Handling of assets</t>
  </si>
  <si>
    <t>8.3.1</t>
  </si>
  <si>
    <t>Management of removable media</t>
  </si>
  <si>
    <t>8.3.2</t>
  </si>
  <si>
    <t>Disposal of media</t>
  </si>
  <si>
    <t>8.3.3</t>
  </si>
  <si>
    <t>Physical media transfer</t>
  </si>
  <si>
    <t>9.1.1</t>
  </si>
  <si>
    <t>Access control policy</t>
  </si>
  <si>
    <t>9.1.2</t>
  </si>
  <si>
    <t>Access to networks and network services</t>
  </si>
  <si>
    <t>9.2.1</t>
  </si>
  <si>
    <t>User registration and de-registration</t>
  </si>
  <si>
    <t>9.2.2</t>
  </si>
  <si>
    <t>User access provisioning</t>
  </si>
  <si>
    <t>9.2.3</t>
  </si>
  <si>
    <t>Management of privileged access rights</t>
  </si>
  <si>
    <t>9.2.4</t>
  </si>
  <si>
    <t>Management of secret authentication information of users</t>
  </si>
  <si>
    <t>9.2.5</t>
  </si>
  <si>
    <t>Review of user access rights</t>
  </si>
  <si>
    <t>9.2.6</t>
  </si>
  <si>
    <t>Removal or adjustment of access rights</t>
  </si>
  <si>
    <t>9.3.1</t>
  </si>
  <si>
    <t>Use of secret authentication information</t>
  </si>
  <si>
    <t>9.4.1</t>
  </si>
  <si>
    <t>Information access restriction</t>
  </si>
  <si>
    <t>9.4.2</t>
  </si>
  <si>
    <t>Secure log-on procedures</t>
  </si>
  <si>
    <t>9.4.3</t>
  </si>
  <si>
    <t>Password management system</t>
  </si>
  <si>
    <t>9.4.4</t>
  </si>
  <si>
    <t>Use of privileged utility programs</t>
  </si>
  <si>
    <t>9.4.5</t>
  </si>
  <si>
    <t>Access control to program source code</t>
  </si>
  <si>
    <t>10.1.1</t>
  </si>
  <si>
    <t>Policy on the use of cryptographic controls</t>
  </si>
  <si>
    <t>10.1.2</t>
  </si>
  <si>
    <t>Key management</t>
  </si>
  <si>
    <t>11.1.1</t>
  </si>
  <si>
    <t>Physical security perimeter</t>
  </si>
  <si>
    <t>11.1.2</t>
  </si>
  <si>
    <t>Physical entry controls</t>
  </si>
  <si>
    <t>11.1.3</t>
  </si>
  <si>
    <t>Securing offices, rooms and facilities</t>
  </si>
  <si>
    <t>11.1.4</t>
  </si>
  <si>
    <t>Protecting against external and environmental threats</t>
  </si>
  <si>
    <t>11.1.5</t>
  </si>
  <si>
    <t>Working in secure areas</t>
  </si>
  <si>
    <t>11.1.6</t>
  </si>
  <si>
    <t>Delivery and loading areas</t>
  </si>
  <si>
    <t>11.2.1</t>
  </si>
  <si>
    <t>Equipment siting and protection</t>
  </si>
  <si>
    <t>11.2.2</t>
  </si>
  <si>
    <t>Supporting utilities</t>
  </si>
  <si>
    <t>11.2.3</t>
  </si>
  <si>
    <t>Cabling security</t>
  </si>
  <si>
    <t>11.2.4</t>
  </si>
  <si>
    <t>Equipment maintenance</t>
  </si>
  <si>
    <t>11.2.5</t>
  </si>
  <si>
    <t>Removal of assets</t>
  </si>
  <si>
    <t>11.2.6</t>
  </si>
  <si>
    <t>Security of equipment and assets off-premises</t>
  </si>
  <si>
    <t>11.2.7</t>
  </si>
  <si>
    <t>Secure disposal or re-use of equipment</t>
  </si>
  <si>
    <t>11.2.8</t>
  </si>
  <si>
    <t>Unattended user equipment</t>
  </si>
  <si>
    <t>11.2.9</t>
  </si>
  <si>
    <t>Clear desk and clear screen policy</t>
  </si>
  <si>
    <t>12.1.1</t>
  </si>
  <si>
    <t>Documented operating procedures</t>
  </si>
  <si>
    <t>12.1.2</t>
  </si>
  <si>
    <t>Change management</t>
  </si>
  <si>
    <t>12.1.3</t>
  </si>
  <si>
    <t>Capacity management</t>
  </si>
  <si>
    <t>12.1.4</t>
  </si>
  <si>
    <t>Separation of development, testing and operational environments</t>
  </si>
  <si>
    <t>12.2.1</t>
  </si>
  <si>
    <t>Controls against malware</t>
  </si>
  <si>
    <t>12.3.1</t>
  </si>
  <si>
    <t>Information backup</t>
  </si>
  <si>
    <t>12.4.1</t>
  </si>
  <si>
    <t>Event logging</t>
  </si>
  <si>
    <t>12.4.2</t>
  </si>
  <si>
    <t>Protection of log information</t>
  </si>
  <si>
    <t>12.4.3</t>
  </si>
  <si>
    <t>Administrator and operator logs</t>
  </si>
  <si>
    <t>12.4.4</t>
  </si>
  <si>
    <t>Clock synchronisation</t>
  </si>
  <si>
    <t>12.5.1</t>
  </si>
  <si>
    <t>Installation of software on operational systems</t>
  </si>
  <si>
    <t>12.6.1</t>
  </si>
  <si>
    <t>Management of technical vulnerabilities</t>
  </si>
  <si>
    <t>12.6.2</t>
  </si>
  <si>
    <t>Restrictions on software installation</t>
  </si>
  <si>
    <t>12.7.1</t>
  </si>
  <si>
    <t>Information systems audit controls</t>
  </si>
  <si>
    <t>13.1.1</t>
  </si>
  <si>
    <t xml:space="preserve">Network controls </t>
  </si>
  <si>
    <t>13.1.2</t>
  </si>
  <si>
    <t>Security of network services</t>
  </si>
  <si>
    <t>13.1.3</t>
  </si>
  <si>
    <t>Segregation in networks</t>
  </si>
  <si>
    <t>13.2.1</t>
  </si>
  <si>
    <t>Information transfer policies and procedures</t>
  </si>
  <si>
    <t>13.2.2</t>
  </si>
  <si>
    <t>Agreements on information transfer</t>
  </si>
  <si>
    <t>13.2.3</t>
  </si>
  <si>
    <t>Electronic messaging</t>
  </si>
  <si>
    <t>13.2.4</t>
  </si>
  <si>
    <t>Confidentiality or non-disclosure agreements</t>
  </si>
  <si>
    <t>14.1.1</t>
  </si>
  <si>
    <t>Information Security requirements analysis and specification</t>
  </si>
  <si>
    <t>14.1.2</t>
  </si>
  <si>
    <t>Securing application services on public networks</t>
  </si>
  <si>
    <t>14.1.3</t>
  </si>
  <si>
    <t>Protecting application services transactions</t>
  </si>
  <si>
    <t>14.2.1</t>
  </si>
  <si>
    <t>Secure development policy</t>
  </si>
  <si>
    <t>14.2.2</t>
  </si>
  <si>
    <t>System change control procedures</t>
  </si>
  <si>
    <t>14.2.3</t>
  </si>
  <si>
    <t>Technical review of applications after operating platform changes</t>
  </si>
  <si>
    <t>14.2.4</t>
  </si>
  <si>
    <t>Restrictions on changes to software packages</t>
  </si>
  <si>
    <t>14.2.5</t>
  </si>
  <si>
    <t>Secure system engineering principles</t>
  </si>
  <si>
    <t>14.2.6</t>
  </si>
  <si>
    <t>Secure development environment</t>
  </si>
  <si>
    <t>14.2.7</t>
  </si>
  <si>
    <t>Outsourced development</t>
  </si>
  <si>
    <t>14.2.8</t>
  </si>
  <si>
    <t>System security testing</t>
  </si>
  <si>
    <t>14.2.9</t>
  </si>
  <si>
    <t>System acceptance testing</t>
  </si>
  <si>
    <t>14.3.1</t>
  </si>
  <si>
    <t>Protection of test data</t>
  </si>
  <si>
    <t>15.1.1</t>
  </si>
  <si>
    <t>Information security policy for supplier relationships</t>
  </si>
  <si>
    <t>15.1.2</t>
  </si>
  <si>
    <t>Addressing security within supplier agreements</t>
  </si>
  <si>
    <t>15.1.3</t>
  </si>
  <si>
    <t>Information and communication technology supply chain</t>
  </si>
  <si>
    <t>15.2.1</t>
  </si>
  <si>
    <t>Monitoring and review of supplier services</t>
  </si>
  <si>
    <t>15.2.2</t>
  </si>
  <si>
    <t>Managing changes to supplier services</t>
  </si>
  <si>
    <t>16.1.1</t>
  </si>
  <si>
    <t>Responsibilities and procedures</t>
  </si>
  <si>
    <t>16.1.2</t>
  </si>
  <si>
    <t>Reporting information security events</t>
  </si>
  <si>
    <t>16.1.3</t>
  </si>
  <si>
    <t>Reporting information security weaknesses</t>
  </si>
  <si>
    <t>16.1.4</t>
  </si>
  <si>
    <t>Assessment of and decision on information security events</t>
  </si>
  <si>
    <t>16.1.5</t>
  </si>
  <si>
    <t>Response to information security incidents</t>
  </si>
  <si>
    <t>16.1.6</t>
  </si>
  <si>
    <t>Learning from information security incidents</t>
  </si>
  <si>
    <t>16.1.7</t>
  </si>
  <si>
    <t>Collection of evidence</t>
  </si>
  <si>
    <t>17.1.1</t>
  </si>
  <si>
    <t>Planning information security continuity</t>
  </si>
  <si>
    <t>17.1.2</t>
  </si>
  <si>
    <t>Implementing information security continuity</t>
  </si>
  <si>
    <t>17.1.3</t>
  </si>
  <si>
    <t>Verify, review and evaluate information security continuity</t>
  </si>
  <si>
    <t>17.2.1</t>
  </si>
  <si>
    <t>Availability of information processing facilities</t>
  </si>
  <si>
    <t>18.1.1</t>
  </si>
  <si>
    <t>Identification of applicable legislation and contractual requirements</t>
  </si>
  <si>
    <t>18.1.2</t>
  </si>
  <si>
    <t>Intellectual property rights</t>
  </si>
  <si>
    <t>18.1.3</t>
  </si>
  <si>
    <t>Protection of records</t>
  </si>
  <si>
    <t>18.1.4</t>
  </si>
  <si>
    <t>Privacy and protection of personally identifiable information</t>
  </si>
  <si>
    <t>18.1.5</t>
  </si>
  <si>
    <t>Regulation of cryptographic controls</t>
  </si>
  <si>
    <t>18.2.1</t>
  </si>
  <si>
    <t>Independent review of information security</t>
  </si>
  <si>
    <t>18.2.2</t>
  </si>
  <si>
    <t>Compliance with security policies and standards</t>
  </si>
  <si>
    <t>18.2.3</t>
  </si>
  <si>
    <t>Technical compliance review</t>
  </si>
  <si>
    <t>8.2.3, 10.1.1</t>
  </si>
  <si>
    <t>Handling of assets; Policy on the use of cryptographic controls</t>
  </si>
  <si>
    <t>11.1.1,11.1.2</t>
  </si>
  <si>
    <t>Physical security perimeter; Physical entry controls</t>
  </si>
  <si>
    <t>9.2.3, 9.3.1, 9.4.3</t>
  </si>
  <si>
    <t>Management of privileged access rights; Use of secret authentication information; Password management system</t>
  </si>
  <si>
    <t>9.1.1, 9.2.3, 9.3.1, 9.4.3</t>
  </si>
  <si>
    <t>Access control policy; Management of privileged access rights; Use of secret authentication information; Password management system</t>
  </si>
  <si>
    <t>CSC 1</t>
  </si>
  <si>
    <t>Inventory of Authorized and Unauthorized Devices</t>
  </si>
  <si>
    <t>CSC 2</t>
  </si>
  <si>
    <t>Inventory of Authorized and Unauthorized Software</t>
  </si>
  <si>
    <t>CSC 3</t>
  </si>
  <si>
    <t>Secure Configurations for Hardware and Software</t>
  </si>
  <si>
    <t>CSC 4</t>
  </si>
  <si>
    <t>Continuous Vulnerability Assessment and Remediation</t>
  </si>
  <si>
    <t>CSC 5</t>
  </si>
  <si>
    <t>Malware Defenses</t>
  </si>
  <si>
    <t>CSC 6</t>
  </si>
  <si>
    <t>Application Software Security</t>
  </si>
  <si>
    <t>CSC 7</t>
  </si>
  <si>
    <t>Wireless Access Control</t>
  </si>
  <si>
    <t>CSC 8</t>
  </si>
  <si>
    <t>Data Recovery Capability</t>
  </si>
  <si>
    <t>CSC 9</t>
  </si>
  <si>
    <t>Security Skills Assessment and Appropriate Training to Fill Gaps</t>
  </si>
  <si>
    <t>CSC 10</t>
  </si>
  <si>
    <t>Secure Configurations for Network Devices</t>
  </si>
  <si>
    <t>CSC 11</t>
  </si>
  <si>
    <t>Limitation and Control of Network Ports</t>
  </si>
  <si>
    <t>CSC 12</t>
  </si>
  <si>
    <t>Controlled Use of Administrative Privileges</t>
  </si>
  <si>
    <t>CSC 13</t>
  </si>
  <si>
    <t>Boundary Defense</t>
  </si>
  <si>
    <t>CSC 14</t>
  </si>
  <si>
    <t>Maintenance, Monitoring, and Analysis of Audit Logs</t>
  </si>
  <si>
    <t>CSC 15</t>
  </si>
  <si>
    <t>Controlled Access Based on the Need to Know</t>
  </si>
  <si>
    <t>CSC 16</t>
  </si>
  <si>
    <t>Account Monitoring and Control</t>
  </si>
  <si>
    <t>CSC 17</t>
  </si>
  <si>
    <t>Data Protection</t>
  </si>
  <si>
    <t>CSC 18</t>
  </si>
  <si>
    <t>Incident Response and Management</t>
  </si>
  <si>
    <t>CSC 19</t>
  </si>
  <si>
    <t>Secure Network Engineering</t>
  </si>
  <si>
    <t>CSC 20</t>
  </si>
  <si>
    <t>Penetration Tests and Red Team Exercises</t>
  </si>
  <si>
    <t>ID.AM-1</t>
  </si>
  <si>
    <t xml:space="preserve"> Physical devices and systems within the organization are inventoried</t>
  </si>
  <si>
    <t>ID.AM-2</t>
  </si>
  <si>
    <t xml:space="preserve"> Software platforms and applications within the organization are inventoried</t>
  </si>
  <si>
    <t>ID.AM-3</t>
  </si>
  <si>
    <t xml:space="preserve"> Organizational communication and data flows are mapped</t>
  </si>
  <si>
    <t>ID.AM-4</t>
  </si>
  <si>
    <t xml:space="preserve"> External information systems are catalogued</t>
  </si>
  <si>
    <t>ID.AM-5</t>
  </si>
  <si>
    <t xml:space="preserve"> Resources (e.g., hardware, devices, data, and software) are prioritized based on their classification, criticality, and business value </t>
  </si>
  <si>
    <t>ID.AM-6</t>
  </si>
  <si>
    <t xml:space="preserve"> Cybersecurity roles and responsibilities for the entire workforce and third-party stakeholders (e.g., suppliers, customers, partners) are established</t>
  </si>
  <si>
    <t>ID.BE-1</t>
  </si>
  <si>
    <t xml:space="preserve"> The organization’s role in the supply chain is identified and communicated</t>
  </si>
  <si>
    <t>ID.BE-2</t>
  </si>
  <si>
    <t xml:space="preserve"> The organization’s place in critical infrastructure and its industry sector is identified and communicated</t>
  </si>
  <si>
    <t>ID.BE-3</t>
  </si>
  <si>
    <t xml:space="preserve"> Priorities for organizational mission, objectives, and activities are established and communicated</t>
  </si>
  <si>
    <t>ID.BE-4</t>
  </si>
  <si>
    <t xml:space="preserve"> Dependencies and critical functions for delivery of critical services are established</t>
  </si>
  <si>
    <t>ID.BE-5</t>
  </si>
  <si>
    <t xml:space="preserve"> Resilience requirements to support delivery of critical services are established</t>
  </si>
  <si>
    <t>ID.GV-1</t>
  </si>
  <si>
    <t xml:space="preserve"> Organizational information security policy is established</t>
  </si>
  <si>
    <t>ID.GV-2</t>
  </si>
  <si>
    <t xml:space="preserve"> Information security roles &amp; responsibilities are coordinated and aligned with internal roles and external partners</t>
  </si>
  <si>
    <t>ID.GV-3</t>
  </si>
  <si>
    <t xml:space="preserve"> Legal and regulatory requirements regarding cybersecurity, including privacy and civil liberties obligations, are understood and managed</t>
  </si>
  <si>
    <t>ID.GV-4</t>
  </si>
  <si>
    <t xml:space="preserve"> Governance and risk management processes address cybersecurity risks</t>
  </si>
  <si>
    <t>ID.RA-1</t>
  </si>
  <si>
    <t xml:space="preserve"> Asset vulnerabilities are identified and documented</t>
  </si>
  <si>
    <t>ID.RA-2</t>
  </si>
  <si>
    <t xml:space="preserve"> Threat and vulnerability information is received from information sharing forums and sources</t>
  </si>
  <si>
    <t>ID.RA-3</t>
  </si>
  <si>
    <t xml:space="preserve"> Threats, both internal and external, are identified and documented</t>
  </si>
  <si>
    <t>ID.RA-4</t>
  </si>
  <si>
    <t xml:space="preserve"> Potential business impacts and likelihoods are identified</t>
  </si>
  <si>
    <t>ID.RA-5</t>
  </si>
  <si>
    <t xml:space="preserve"> Threats, vulnerabilities, likelihoods, and impacts are used to determine risk</t>
  </si>
  <si>
    <t>ID.RA-6</t>
  </si>
  <si>
    <t xml:space="preserve"> Risk responses are identified and prioritized</t>
  </si>
  <si>
    <t>ID.RM-1</t>
  </si>
  <si>
    <t xml:space="preserve"> Risk management processes are established, managed, and agreed to by organizational stakeholders</t>
  </si>
  <si>
    <t>ID.RM-2</t>
  </si>
  <si>
    <t xml:space="preserve"> Organizational risk tolerance is determined and clearly expressed</t>
  </si>
  <si>
    <t>ID.RM-3</t>
  </si>
  <si>
    <t xml:space="preserve"> The organization’s determination of risk tolerance is informed by its role in critical infrastructure and sector specific risk analysis</t>
  </si>
  <si>
    <t>PR.AC-1</t>
  </si>
  <si>
    <t xml:space="preserve"> Identities and credentials are managed for authorized devices and users</t>
  </si>
  <si>
    <t>PR.AC-2</t>
  </si>
  <si>
    <t xml:space="preserve"> Physical access to assets is managed and protected</t>
  </si>
  <si>
    <t>PR.AC-3</t>
  </si>
  <si>
    <t xml:space="preserve"> Remote access is managed</t>
  </si>
  <si>
    <t>PR.AC-4</t>
  </si>
  <si>
    <t xml:space="preserve"> Access permissions are managed, incorporating the principles of least privilege and separation of duties</t>
  </si>
  <si>
    <t>PR.AC-5</t>
  </si>
  <si>
    <t xml:space="preserve"> Network integrity is protected, incorporating network segregation where appropriate</t>
  </si>
  <si>
    <t>PR.AT-1</t>
  </si>
  <si>
    <t xml:space="preserve"> All users are informed and trained </t>
  </si>
  <si>
    <t>PR.AT-2</t>
  </si>
  <si>
    <t xml:space="preserve"> Privileged users understand roles &amp; responsibilities </t>
  </si>
  <si>
    <t>PR.AT-3</t>
  </si>
  <si>
    <t xml:space="preserve"> Third-party stakeholders (e.g., suppliers, customers, partners) understand roles &amp; responsibilities </t>
  </si>
  <si>
    <t>PR.AT-4</t>
  </si>
  <si>
    <t xml:space="preserve"> Senior executives understand roles &amp; responsibilities </t>
  </si>
  <si>
    <t>PR.AT-5</t>
  </si>
  <si>
    <t xml:space="preserve"> Physical and information security personnel understand roles &amp; responsibilities </t>
  </si>
  <si>
    <t>PR.DS-1</t>
  </si>
  <si>
    <t xml:space="preserve"> Data-at-rest is protected</t>
  </si>
  <si>
    <t>PR.DS-2</t>
  </si>
  <si>
    <t xml:space="preserve"> Data-in-transit is protected</t>
  </si>
  <si>
    <t>PR.DS-3</t>
  </si>
  <si>
    <t xml:space="preserve"> Assets are formally managed throughout removal, transfers, and disposition</t>
  </si>
  <si>
    <t>PR.DS-4</t>
  </si>
  <si>
    <t xml:space="preserve"> Adequate capacity to ensure availability is maintained</t>
  </si>
  <si>
    <t>PR.DS-5</t>
  </si>
  <si>
    <t xml:space="preserve"> Protections against data leaks are implemented</t>
  </si>
  <si>
    <t>PR.DS-6</t>
  </si>
  <si>
    <t xml:space="preserve"> Integrity checking mechanisms are used to verify software, firmware, and information integrity</t>
  </si>
  <si>
    <t>PR.DS-7</t>
  </si>
  <si>
    <t xml:space="preserve"> The development and testing environment(s) are separate from the production environment</t>
  </si>
  <si>
    <t>PR.IP-1</t>
  </si>
  <si>
    <t xml:space="preserve"> A baseline configuration of information technology/industrial control systems is created and maintained</t>
  </si>
  <si>
    <t>PR.IP-2</t>
  </si>
  <si>
    <t xml:space="preserve"> A System Development Life Cycle to manage systems is implemented</t>
  </si>
  <si>
    <t>PR.IP-3</t>
  </si>
  <si>
    <t xml:space="preserve"> Configuration change control processes are in place</t>
  </si>
  <si>
    <t>PR.IP-4</t>
  </si>
  <si>
    <t xml:space="preserve"> Backups of information are conducted, maintained, and tested periodically</t>
  </si>
  <si>
    <t>PR.IP-5</t>
  </si>
  <si>
    <t xml:space="preserve"> Policy and regulations regarding the physical operating environment for organizational assets are met</t>
  </si>
  <si>
    <t>PR.IP-6</t>
  </si>
  <si>
    <t xml:space="preserve"> Data is destroyed according to policy</t>
  </si>
  <si>
    <t>PR.IP-7</t>
  </si>
  <si>
    <t xml:space="preserve"> Protection processes are continuously improved</t>
  </si>
  <si>
    <t>PR.IP-8</t>
  </si>
  <si>
    <t xml:space="preserve"> Effectiveness of protection technologies is shared with appropriate parties</t>
  </si>
  <si>
    <t>PR.IP-9</t>
  </si>
  <si>
    <t xml:space="preserve"> Response plans (Incident Response and Business Continuity) and recovery plans (Incident Recovery and Disaster Recovery) are in place and managed</t>
  </si>
  <si>
    <t>PR.IP-10</t>
  </si>
  <si>
    <t xml:space="preserve"> Response and recovery plans are tested</t>
  </si>
  <si>
    <t>PR.IP-11</t>
  </si>
  <si>
    <t xml:space="preserve"> Cybersecurity is included in human resources practices (e.g., deprovisioning, personnel screening)</t>
  </si>
  <si>
    <t>PR.IP-12</t>
  </si>
  <si>
    <t xml:space="preserve"> A vulnerability management plan is developed and implemented</t>
  </si>
  <si>
    <t>PR.MA-1</t>
  </si>
  <si>
    <t xml:space="preserve"> Maintenance and repair of organizational assets is performed and logged in a timely manner, with approved and controlled tools</t>
  </si>
  <si>
    <t>PR.MA-2</t>
  </si>
  <si>
    <t xml:space="preserve"> Remote maintenance of organizational assets is approved, logged, and performed in a manner that prevents unauthorized access</t>
  </si>
  <si>
    <t>PR.PT-1</t>
  </si>
  <si>
    <t xml:space="preserve"> Audit/log records are determined, documented, implemented, and reviewed in accordance with policy</t>
  </si>
  <si>
    <t>PR.PT-2</t>
  </si>
  <si>
    <t xml:space="preserve"> Removable media is protected and its use restricted according to policy</t>
  </si>
  <si>
    <t>PR.PT-3</t>
  </si>
  <si>
    <t xml:space="preserve"> Access to systems and assets is controlled, incorporating the principle of least functionality</t>
  </si>
  <si>
    <t>PR.PT-4</t>
  </si>
  <si>
    <t xml:space="preserve"> Communications and control networks are protected</t>
  </si>
  <si>
    <t>DE.AE-1</t>
  </si>
  <si>
    <t xml:space="preserve"> A baseline of network operations and expected data flows for users and systems is established and managed</t>
  </si>
  <si>
    <t>DE.AE-2</t>
  </si>
  <si>
    <t xml:space="preserve"> Detected events are analyzed to understand attack targets and methods</t>
  </si>
  <si>
    <t>DE.AE-3</t>
  </si>
  <si>
    <t xml:space="preserve"> Event data are aggregated and correlated from multiple sources and sensors</t>
  </si>
  <si>
    <t>DE.AE-4</t>
  </si>
  <si>
    <t xml:space="preserve"> Impact of events is determined</t>
  </si>
  <si>
    <t>DE.AE-5</t>
  </si>
  <si>
    <t xml:space="preserve"> Incident alert thresholds are established</t>
  </si>
  <si>
    <t>DE.CM-1</t>
  </si>
  <si>
    <t xml:space="preserve"> The network is monitored to detect potential cybersecurity events</t>
  </si>
  <si>
    <t>DE.CM-2</t>
  </si>
  <si>
    <t xml:space="preserve"> The physical environment is monitored to detect potential cybersecurity events</t>
  </si>
  <si>
    <t>DE.CM-3</t>
  </si>
  <si>
    <t xml:space="preserve"> Personnel activity is monitored to detect potential cybersecurity events</t>
  </si>
  <si>
    <t>DE.CM-4</t>
  </si>
  <si>
    <t xml:space="preserve"> Malicious code is detected</t>
  </si>
  <si>
    <t>DE.CM-5</t>
  </si>
  <si>
    <t xml:space="preserve"> Unauthorized mobile code is detected</t>
  </si>
  <si>
    <t>DE.CM-6</t>
  </si>
  <si>
    <t xml:space="preserve"> External service provider activity is monitored to detect potential cybersecurity events</t>
  </si>
  <si>
    <t>DE.CM-7</t>
  </si>
  <si>
    <t xml:space="preserve"> Monitoring for unauthorized personnel, connections, devices, and software is performed</t>
  </si>
  <si>
    <t>DE.CM-8</t>
  </si>
  <si>
    <t xml:space="preserve"> Vulnerability scans are performed</t>
  </si>
  <si>
    <t>DE.DP-1</t>
  </si>
  <si>
    <t xml:space="preserve"> Roles and responsibilities for detection are well defined to ensure accountability</t>
  </si>
  <si>
    <t>DE.DP-2</t>
  </si>
  <si>
    <t xml:space="preserve"> Detection activities comply with all applicable requirements</t>
  </si>
  <si>
    <t>DE.DP-3</t>
  </si>
  <si>
    <t xml:space="preserve"> Detection processes are tested</t>
  </si>
  <si>
    <t>DE.DP-4</t>
  </si>
  <si>
    <t xml:space="preserve"> Event detection information is communicated to appropriate parties</t>
  </si>
  <si>
    <t>DE.DP-5</t>
  </si>
  <si>
    <t xml:space="preserve"> Detection processes are continuously improved</t>
  </si>
  <si>
    <t>RS.RP-1</t>
  </si>
  <si>
    <t xml:space="preserve"> Response plan is executed during or after an event</t>
  </si>
  <si>
    <t>RS.CO-1</t>
  </si>
  <si>
    <t xml:space="preserve"> Personnel know their roles and order of operations when a response is needed</t>
  </si>
  <si>
    <t>RS.CO-2</t>
  </si>
  <si>
    <t xml:space="preserve"> Events are reported consistent with established criteria</t>
  </si>
  <si>
    <t>RS.CO-3</t>
  </si>
  <si>
    <t xml:space="preserve"> Information is shared consistent with response plans</t>
  </si>
  <si>
    <t>RS.CO-4</t>
  </si>
  <si>
    <t xml:space="preserve"> Coordination with stakeholders occurs consistent with response plans</t>
  </si>
  <si>
    <t>RS.CO-5</t>
  </si>
  <si>
    <t xml:space="preserve"> Voluntary information sharing occurs with external stakeholders to achieve broader cybersecurity situational awareness </t>
  </si>
  <si>
    <t>RS.AN-1</t>
  </si>
  <si>
    <t xml:space="preserve"> Notifications from detection systems are investigated </t>
  </si>
  <si>
    <t>RS.AN-2</t>
  </si>
  <si>
    <t xml:space="preserve"> The impact of the incident is understood</t>
  </si>
  <si>
    <t>RS.AN-3</t>
  </si>
  <si>
    <t xml:space="preserve"> Forensics are performed</t>
  </si>
  <si>
    <t>RS.AN-4</t>
  </si>
  <si>
    <t xml:space="preserve"> Incidents are categorized consistent with response plans</t>
  </si>
  <si>
    <t>RS.MI-1</t>
  </si>
  <si>
    <t xml:space="preserve"> Incidents are contained</t>
  </si>
  <si>
    <t>RS.MI-2</t>
  </si>
  <si>
    <t xml:space="preserve"> Incidents are mitigated</t>
  </si>
  <si>
    <t>RS.MI-3</t>
  </si>
  <si>
    <t xml:space="preserve"> Newly identified vulnerabilities are mitigated or documented as accepted risks</t>
  </si>
  <si>
    <t>RS.IM-1</t>
  </si>
  <si>
    <t xml:space="preserve"> Response plans incorporate lessons learned</t>
  </si>
  <si>
    <t>RS.IM-2</t>
  </si>
  <si>
    <t xml:space="preserve"> Response strategies are updated</t>
  </si>
  <si>
    <t>RC.RP-1</t>
  </si>
  <si>
    <t xml:space="preserve"> Recovery plan is executed during or after an event</t>
  </si>
  <si>
    <t>RC.IM-1</t>
  </si>
  <si>
    <t xml:space="preserve"> Recovery plans incorporate lessons learned</t>
  </si>
  <si>
    <t>RC.IM-2</t>
  </si>
  <si>
    <t xml:space="preserve"> Recovery strategies are updated</t>
  </si>
  <si>
    <t>RC.CO-1</t>
  </si>
  <si>
    <t xml:space="preserve"> Public relations are managed</t>
  </si>
  <si>
    <t>RC.CO-2</t>
  </si>
  <si>
    <t xml:space="preserve"> Reputation after an event is repaired</t>
  </si>
  <si>
    <t>RC.CO-3</t>
  </si>
  <si>
    <t xml:space="preserve"> Recovery activities are communicated to internal stakeholders and executive and management teams</t>
  </si>
  <si>
    <t>PR.AC-4, PR.PT-3</t>
  </si>
  <si>
    <t xml:space="preserve"> Access permissions are managed, incorporating the principles of least privilege and separation of duties;  Access to systems and assets is controlled, incorporating the principle of least functionality</t>
  </si>
  <si>
    <t>ID.AM-1, ID.AM-2, ID.AM-4</t>
  </si>
  <si>
    <t xml:space="preserve"> Physical devices and systems within the organization are inventoried;  Software platforms and applications within the organization are inventoried;  Organizational communication and data flows are mapped</t>
  </si>
  <si>
    <t>PR.AC-1, PR.AC-4</t>
  </si>
  <si>
    <t xml:space="preserve"> Identities and credentials are managed for authorized devices and users;  Access permissions are managed, incorporating the principles of least privilege and separation of duties</t>
  </si>
  <si>
    <t>PR.AC-2, PR.IP-5</t>
  </si>
  <si>
    <t xml:space="preserve"> Physical access to assets is managed and protected;  Policy and regulations regarding the physical operating environment for organizational assets are met</t>
  </si>
  <si>
    <t>PR.DS-1, PR.DS-2</t>
  </si>
  <si>
    <t xml:space="preserve"> Data-at-rest is protected;  Data-in-transit is protected</t>
  </si>
  <si>
    <t>DE.CM-1, DE.CM-2, DE.CM-7</t>
  </si>
  <si>
    <t xml:space="preserve"> The network is monitored to detect potential cybersecurity events;  The physical environment is monitored to detect potential cybersecurity events;  Monitoring for unauthorized personnel, connections, devices, and software is performed</t>
  </si>
  <si>
    <t>PR.AC-2, PR.AT-5, PR.IP-5, DE.CM-2</t>
  </si>
  <si>
    <t xml:space="preserve"> Physical access to assets is managed and protected;  Physical and information security personnel understand roles &amp; responsibilities ;  Policy and regulations regarding the physical operating environment for organizational assets are met;  The physical environment is monitored to detect potential cybersecurity events</t>
  </si>
  <si>
    <t>PR.AC-2, PR.AC-4, PR.DS-1, PR.DS-3, PR.DS-5</t>
  </si>
  <si>
    <t xml:space="preserve"> Physical access to assets is managed and protected,  Access permissions are managed, incorporating the principles of least privilege and separation of duties;  Data-at-rest is protected;  Assets are formally managed throughout removal, transfers, and disposition;  Protections against data leaks are implemented</t>
  </si>
  <si>
    <t>PR.IP-1, PR.IP-2</t>
  </si>
  <si>
    <t xml:space="preserve"> A baseline configuration of information technology/industrial control systems is created and maintained;  A System Development Life Cycle to manage systems is implemented</t>
  </si>
  <si>
    <t>3.1.1</t>
  </si>
  <si>
    <t>Limit system access to authorized users, processes acting on behalf of authorized users, and devices (including other systems).</t>
  </si>
  <si>
    <t>3.1.2</t>
  </si>
  <si>
    <t>Limit system access to the types of transactions and functions that authorized users are permitted to execute.</t>
  </si>
  <si>
    <t>3.1.3</t>
  </si>
  <si>
    <t>Control the flow of CUI in accordance with approved authorizations.</t>
  </si>
  <si>
    <t>3.1.4</t>
  </si>
  <si>
    <t>Separate the duties of individuals to reduce the risk of malevolent activity without collusion.</t>
  </si>
  <si>
    <t>3.1.5</t>
  </si>
  <si>
    <t>Employ the principle of least privilege, including for specific security functions and privileged accounts.</t>
  </si>
  <si>
    <t>3.1.6</t>
  </si>
  <si>
    <t>Use non-privileged accounts or roles when accessing nonsecurity functions.</t>
  </si>
  <si>
    <t>3.1.7</t>
  </si>
  <si>
    <t>Prevent non-privileged users from executing privileged functions and capture the execution of such functions in audit logs.</t>
  </si>
  <si>
    <t>3.1.8</t>
  </si>
  <si>
    <t>Limit unsuccessful logon attempts.</t>
  </si>
  <si>
    <t>3.1.9</t>
  </si>
  <si>
    <t>Provide privacy and security notices consistent with applicable CUI rules.</t>
  </si>
  <si>
    <t>3.1.10</t>
  </si>
  <si>
    <t>Use session lock with pattern-hiding displays to prevent access and viewing of data after a period of inactivity.</t>
  </si>
  <si>
    <t>3.1.11</t>
  </si>
  <si>
    <t>Terminate (automatically) a user session after a defined condition.</t>
  </si>
  <si>
    <t>3.1.12</t>
  </si>
  <si>
    <t>Monitor and control remote access sessions.</t>
  </si>
  <si>
    <t>3.1.13</t>
  </si>
  <si>
    <t>Employ cryptographic mechanisms to protect the confidentiality of remote access sessions.</t>
  </si>
  <si>
    <t>3.1.14</t>
  </si>
  <si>
    <t>Route remote access via managed access control points.</t>
  </si>
  <si>
    <t>3.1.15</t>
  </si>
  <si>
    <t>Authorize remote execution of privileged commands and remote access to security-relevant information</t>
  </si>
  <si>
    <t>3.1.16</t>
  </si>
  <si>
    <t>Authorize wireless access prior to allowing such connections.</t>
  </si>
  <si>
    <t>3.1.17</t>
  </si>
  <si>
    <t>Protect wireless access using authentication and encryption.</t>
  </si>
  <si>
    <t>3.1.18</t>
  </si>
  <si>
    <t>Control connection of mobile devices.</t>
  </si>
  <si>
    <t>3.1.19</t>
  </si>
  <si>
    <t>Encrypt CUI on mobile devices and mobile computing platforms.21</t>
  </si>
  <si>
    <t>3.1.20</t>
  </si>
  <si>
    <t>Verify and control/limit connections to and use of external systems.</t>
  </si>
  <si>
    <t>3.1.21</t>
  </si>
  <si>
    <t>Limit use of portable storage devices on external systems.</t>
  </si>
  <si>
    <t>3.1.22</t>
  </si>
  <si>
    <t>Control CUI posted or processed on publicly accessible systems.</t>
  </si>
  <si>
    <t>3.2.1</t>
  </si>
  <si>
    <t>Ensure that managers, systems administrators, and users of organizational systems are made aware of the security risks associated with their activities and of the applicable policies, standards, and procedures related to the security of those systems.</t>
  </si>
  <si>
    <t>3.2.2</t>
  </si>
  <si>
    <t>Ensure that personnel are trained to carry out their assigned information security-related duties and responsibilities.</t>
  </si>
  <si>
    <t>3.2.3</t>
  </si>
  <si>
    <t>Provide security awareness training on recognizing and reporting potential indicators of insider reat.</t>
  </si>
  <si>
    <t>3.3.1</t>
  </si>
  <si>
    <t>Create and retain system audit logs and records to the extent needed to enable the monitoring, analysis, investigation, and reporting of unlawful or unauthorized system activity.</t>
  </si>
  <si>
    <t>3.3.2</t>
  </si>
  <si>
    <t>Ensure that the actions of individual system users can be uniquely traced to those users so they can be held accountable for their actions.</t>
  </si>
  <si>
    <t>3.3.3</t>
  </si>
  <si>
    <t>Review and update logged events.</t>
  </si>
  <si>
    <t>3.3.4</t>
  </si>
  <si>
    <t>Alert in the event of an audit logging process failure.</t>
  </si>
  <si>
    <t>3.3.5</t>
  </si>
  <si>
    <t>Correlate audit record review, analysis, and reporting processes for investigation and response to indications of unlawful, unauthorized, suspicious, or unusual activity.</t>
  </si>
  <si>
    <t>3.3.6</t>
  </si>
  <si>
    <t>Provide audit record reduction and report generation to support on-demand analysis and reporting.</t>
  </si>
  <si>
    <t>3.3.7</t>
  </si>
  <si>
    <t>Provide a system capability that compares and synchronizes internal system clocks with an authoritative source to generate time stamps for audit records.</t>
  </si>
  <si>
    <t>3.3.8</t>
  </si>
  <si>
    <t>Protect audit information and audit logging tools from unauthorized access, modification, and deletion.</t>
  </si>
  <si>
    <t>3.3.9</t>
  </si>
  <si>
    <t>Limit management of audit logging functionality to a subset of privileged users.</t>
  </si>
  <si>
    <t>3.4.1</t>
  </si>
  <si>
    <t>Establish and maintain baseline configurations and inventories of organizational systems (including hardware, software, firmware, and documentation) throughout the respective system development life cycles.</t>
  </si>
  <si>
    <t>3.4.2</t>
  </si>
  <si>
    <t>Establish and enforce security configuration settings for information technology products employed in organizational systems.</t>
  </si>
  <si>
    <t>3.4.3</t>
  </si>
  <si>
    <t>Track, review, approve or disapprove, and log changes to organizational systems.</t>
  </si>
  <si>
    <t>3.4.4</t>
  </si>
  <si>
    <t>Analyze the security impact of changes prior to implementation.</t>
  </si>
  <si>
    <t>3.4.5</t>
  </si>
  <si>
    <t>Define, document, approve, and enforce physical and logical access restrictions associated with changes to organizational systems.</t>
  </si>
  <si>
    <t>3.4.6</t>
  </si>
  <si>
    <t>Employ the principle of least functionality by configuring organizational systems to provide only essential capabilities.</t>
  </si>
  <si>
    <t>3.4.7</t>
  </si>
  <si>
    <t>Restrict, disable, or prevent the use of nonessential programs, functions, ports, protocols, and services.</t>
  </si>
  <si>
    <t>3.4.8</t>
  </si>
  <si>
    <t>Apply deny-by-exception (blacklisting) policy to prevent the use of unauthorized software or deny-all, permit-by-exception (whitelisting) policy to allow the execution of authorized software.</t>
  </si>
  <si>
    <t>3.4.9</t>
  </si>
  <si>
    <t>Control and monitor user-installed software.</t>
  </si>
  <si>
    <t>3.5.1</t>
  </si>
  <si>
    <t>Identify system users, processes acting on behalf of users, and devices.</t>
  </si>
  <si>
    <t>3.5.2</t>
  </si>
  <si>
    <t>Authenticate (or verify) the identities of users, processes, or devices, as a prerequisite to allowing access to organizational systems.</t>
  </si>
  <si>
    <t>3.5.3</t>
  </si>
  <si>
    <t>Use multifactor authentication 22 for local and network access 23 to privileged accounts and for network access to non-privileged accounts.</t>
  </si>
  <si>
    <t>3.5.4</t>
  </si>
  <si>
    <t>Employ replay-resistant authentication mechanisms for network access to privileged and non- privileged accounts.</t>
  </si>
  <si>
    <t>3.5.5</t>
  </si>
  <si>
    <t>Prevent reuse of identifiers for a defined period.</t>
  </si>
  <si>
    <t>3.5.6</t>
  </si>
  <si>
    <t>Disable identifiers after a defined period of inactivity.</t>
  </si>
  <si>
    <t>3.5.7</t>
  </si>
  <si>
    <t>Enforce a minimum password complexity and change of characters when new passwords are created.</t>
  </si>
  <si>
    <t>3.5.8</t>
  </si>
  <si>
    <t>Prohibit password reuse for a specified number of generations.</t>
  </si>
  <si>
    <t>3.5.9</t>
  </si>
  <si>
    <t>Allow temporary password use for system logons with an immediate change to a permanent password.</t>
  </si>
  <si>
    <t>3.5.10</t>
  </si>
  <si>
    <t>Store and transmit only cryptographically-protected passwords.</t>
  </si>
  <si>
    <t>3.5.11</t>
  </si>
  <si>
    <t>Obscure feedback of authentication information.</t>
  </si>
  <si>
    <t>3.6.1</t>
  </si>
  <si>
    <t>Establish an operational incident-handling capability for organizational systems that includes preparation, detection, analysis, containment, recovery, and user response activities.</t>
  </si>
  <si>
    <t>3.6.2</t>
  </si>
  <si>
    <t>Track, document, and report incidents to designated officials and/or authorities both internal and external to the organization.</t>
  </si>
  <si>
    <t>3.6.3</t>
  </si>
  <si>
    <t>Test the organizational incident response capability.</t>
  </si>
  <si>
    <t>3.7.1</t>
  </si>
  <si>
    <t>Perform maintenance on organizational systems.</t>
  </si>
  <si>
    <t>3.7.2</t>
  </si>
  <si>
    <t>Provide controls on the tools, techniques, mechanisms, and personnel used to conduct system maintenance.</t>
  </si>
  <si>
    <t>3.7.3</t>
  </si>
  <si>
    <t>Ensure equipment removed for off-site maintenance is sanitized of any CUI.</t>
  </si>
  <si>
    <t>3.7.4</t>
  </si>
  <si>
    <t>Check media containing diagnostic and test programs for malicious code before the media are used in organizational systems.</t>
  </si>
  <si>
    <t>3.7.5</t>
  </si>
  <si>
    <t>Require multifactor authentication to establish nonlocal maintenance sessions via external netw connections and terminate such connections when nonlocal maintenance is complete.</t>
  </si>
  <si>
    <t>3.7.6</t>
  </si>
  <si>
    <t>Supervise the maintenance activities of maintenance personnel without required access authorization.</t>
  </si>
  <si>
    <t>3.8.1</t>
  </si>
  <si>
    <t>Protect (i.e., physically control and securely store) system media containing CUI, both paper and digital.</t>
  </si>
  <si>
    <t>3.8.2</t>
  </si>
  <si>
    <t>Limit access to CUI on system media to authorized users.</t>
  </si>
  <si>
    <t>3.8.3</t>
  </si>
  <si>
    <t>Sanitize or destroy system media containing CUI before disposal or release for reuse.</t>
  </si>
  <si>
    <t>3.8.4</t>
  </si>
  <si>
    <t xml:space="preserve">Mark media with necessary CUI markings and distribution limitations. </t>
  </si>
  <si>
    <t>3.8.5</t>
  </si>
  <si>
    <t>Control access to media containing CUI and maintain accountability for media during transport outside of controlled areas.</t>
  </si>
  <si>
    <t>3.8.6</t>
  </si>
  <si>
    <t>Implement cryptographic mechanisms to protect the confidentiality of CUI stored on digital media during transport unless otherwise protected by alternative physical safeguards.</t>
  </si>
  <si>
    <t>3.8.7</t>
  </si>
  <si>
    <t>Control the use of removable media on system components.</t>
  </si>
  <si>
    <t>3.8.8</t>
  </si>
  <si>
    <t>Prohibit the use of portable storage devices when such devices have no identifiable owner.</t>
  </si>
  <si>
    <t>3.8.9</t>
  </si>
  <si>
    <t>Protect the confidentiality of backup CUI at storage locations.</t>
  </si>
  <si>
    <t>3.9.1</t>
  </si>
  <si>
    <t>Screen individuals prior to authorizing access to organizational systems containing CUI.</t>
  </si>
  <si>
    <t>3.9.2</t>
  </si>
  <si>
    <t>Ensure that organizational systems containing CUI are protected during and after personnel actions such as terminations and transfers.</t>
  </si>
  <si>
    <t>3.10.1</t>
  </si>
  <si>
    <t>Limit physical access to organizational systems, equipment, and the respective operating environments to authorized individuals.</t>
  </si>
  <si>
    <t>3.10.2</t>
  </si>
  <si>
    <t>Protect and monitor the physical facility and support infrastructure for organizational systems.</t>
  </si>
  <si>
    <t>3.10.3</t>
  </si>
  <si>
    <t>Escort visitors and monitor visitor activity.</t>
  </si>
  <si>
    <t>3.10.4</t>
  </si>
  <si>
    <t>Maintain audit logs of physical access.</t>
  </si>
  <si>
    <t>3.10.5</t>
  </si>
  <si>
    <t>Control and manage physical access devices.</t>
  </si>
  <si>
    <t>3.10.6</t>
  </si>
  <si>
    <t>Enforce safeguarding measures for CUI at alternate work sites.</t>
  </si>
  <si>
    <t>3.11.1</t>
  </si>
  <si>
    <t>Periodically assess the risk to organizational operations (including mission, functions, image, or reputation), organizational assets, and individuals, resulting from the operation of organizational systems and the associated processing, storage, or transmission of CUI.</t>
  </si>
  <si>
    <t>3.11.2</t>
  </si>
  <si>
    <t>Scan for vulnerabilities in organizational systems and applications periodically and when new vulnerabilities affecting those systems and applications are identified.</t>
  </si>
  <si>
    <t>3.11.3</t>
  </si>
  <si>
    <t>Remediate vulnerabilities in accordance with risk assessments.</t>
  </si>
  <si>
    <t>3.12.1</t>
  </si>
  <si>
    <t>Periodically assess the security controls in organizational systems to determine if the controls are effective in their application.</t>
  </si>
  <si>
    <t>3.12.2</t>
  </si>
  <si>
    <t>Develop and implement plans of action designed to correct deficiencies and reduce or eliminate vulnerabilities in organizational systems.</t>
  </si>
  <si>
    <t>3.12.3</t>
  </si>
  <si>
    <t>Monitor security controls on an ongoing basis to ensure the continued effectiveness of the controls.</t>
  </si>
  <si>
    <t>3.12.4</t>
  </si>
  <si>
    <t>Develop, document, and periodically update system security plans that describe system boundaries, system environments of operation, how security requirements are implemented, and the relationships with or connections to other systems.</t>
  </si>
  <si>
    <t>3.13.1</t>
  </si>
  <si>
    <t>Monitor, control, and protect communications (i.e., information transmitted or received by organizational systems) at the external boundaries and key internal boundaries of organizational systems.</t>
  </si>
  <si>
    <t>3.13.2</t>
  </si>
  <si>
    <t>Employ architectural designs, software development techniques, and systems engineering principles that promote effective information security within organizational systems.</t>
  </si>
  <si>
    <t>3.13.3</t>
  </si>
  <si>
    <t>Separate user functionality from system management functionality.</t>
  </si>
  <si>
    <t>3.13.4</t>
  </si>
  <si>
    <t>Prevent unauthorized and unintended information transfer via shared system resources.</t>
  </si>
  <si>
    <t>3.13.5</t>
  </si>
  <si>
    <t>Implement subnetworks for publicly accessible system components that are physically or logically separated from internal networks.</t>
  </si>
  <si>
    <t>3.13.6</t>
  </si>
  <si>
    <t>Deny network communications traffic by default and allow network communications traffic by exception (i.e., deny all, permit by exception).</t>
  </si>
  <si>
    <t>3.13.7</t>
  </si>
  <si>
    <t>Prevent remote devices from simultaneously establishing non-remote connections with organizational systems and communicating via some other connection to resources in external networks (i.e., split tunneling).</t>
  </si>
  <si>
    <t>3.13.8</t>
  </si>
  <si>
    <t>Implement cryptographic mechanisms to prevent unauthorized disclosure of CUI during transmission unless otherwise protected by alternative physical safeguards.</t>
  </si>
  <si>
    <t>3.13.9</t>
  </si>
  <si>
    <t>Terminate network connections associated with communications sessions at the end of the sessions or after a defined period of inactivity.</t>
  </si>
  <si>
    <t>3.13.10</t>
  </si>
  <si>
    <t>Establish and manage cryptographic keys for cryptography employed in organizational systems.</t>
  </si>
  <si>
    <t>3.13.11</t>
  </si>
  <si>
    <t>Employ FIPS-validated cryptography when used to protect the confidentiality of CUI.</t>
  </si>
  <si>
    <t>3.13.12</t>
  </si>
  <si>
    <t>Prohibit remote activation 27 of collaborative computing devices and provide indication of devices in use to users present at the device.</t>
  </si>
  <si>
    <t>3.13.13</t>
  </si>
  <si>
    <t>Control and monitor the use of mobile code.</t>
  </si>
  <si>
    <t>3.13.14</t>
  </si>
  <si>
    <t>Control and monitor the use of Voice over Internet Protocol (VoIP) technologies.</t>
  </si>
  <si>
    <t>3.13.15</t>
  </si>
  <si>
    <t>Protect the authenticity of communications sessions.</t>
  </si>
  <si>
    <t>3.13.16</t>
  </si>
  <si>
    <t>Protect the confidentiality of CUI at rest.</t>
  </si>
  <si>
    <t>3.14.1</t>
  </si>
  <si>
    <t>Identify, report, and correct system flaws in a timely manner.</t>
  </si>
  <si>
    <t>3.14.2</t>
  </si>
  <si>
    <t>Provide protection from malicious code at designated locations within organizational systems.</t>
  </si>
  <si>
    <t>3.14.3</t>
  </si>
  <si>
    <t>Monitor system security alerts and advisories and take action in response.</t>
  </si>
  <si>
    <t>3.14.4</t>
  </si>
  <si>
    <t>Update malicious code protection mechanisms when new releases are available.</t>
  </si>
  <si>
    <t>3.14.5</t>
  </si>
  <si>
    <t>Perform periodic scans of organizational systems and real-time scans of files from external sources as files are downloaded, opened, or executed.</t>
  </si>
  <si>
    <t>3.14.6</t>
  </si>
  <si>
    <t>Monitor organizational systems, including inbound and outbound communications traffic, to detect attacks and indicators of potential attacks.</t>
  </si>
  <si>
    <t>3.14.7</t>
  </si>
  <si>
    <t>Identify unauthorized use of organizational systems.</t>
  </si>
  <si>
    <t>3.1.1, 3.1.2, 3.1.7</t>
  </si>
  <si>
    <t>Limit system access to authorized users, processes acting on behalf of authorized users, and devices (including other systems).; Limit system access to the types of transactions and functions that authorized users are permitted to execute.; Prevent non-privileged users from executing privileged functions and capture the execution of such functions in audit logs.</t>
  </si>
  <si>
    <t>3.1.12, 3.1.13, 3.1.14, 3.1.14, 3.1.15, 3.1.8, 3.1.20, 3.7.5, 3.8.2, 3.13.7</t>
  </si>
  <si>
    <t>Monitor and control remote access sessions.; Employ cryptographic mechanisms to protect the confidentiality of remote access sessions.; Route remote access via managed access control points.; Authorize remote execution of privileged commands and remote access to security-relevant information; Limit unsuccessful logon attempts.; Require multifactor authentication to establish nonlocal maintenance sessions via external netw connections and terminate such connections when nonlocal maintenance is complete.; Limit access to CUI on system media to authorized users.; Prevent remote devices from simultaneously establishing non-remote connections with organizational systems and communicating via some other connection to resources in external networks (i.e., split tunneling).</t>
  </si>
  <si>
    <t>3.1.7, 3.3.2, 3.3.3, 3.3.4, 3.3.5, 3.4.3, 3.7.1, 3.7.6, 3.10.4, 3.10.5</t>
  </si>
  <si>
    <t>Prevent non-privileged users from executing privileged functions and capture the execution of such functions in audit logs.; Ensure that the actions of individual system users can be uniquely traced to those users so they can be held accountable for their actions.; Review and update logged events.; Alert in the event of an audit logging process failure.; Correlate audit record review, analysis, and reporting processes for investigation and response to indications of unlawful, unauthorized, suspicious, or unusual activity.; Track, review, approve or disapprove, and log changes to organizational systems.; Perform maintenance on organizational systems.; Supervise the maintenance activities of maintenance personnel without required access authorization.;Maintain audit logs of physical access.;Control and manage physical access devices.</t>
  </si>
  <si>
    <t>3.4.3, 3.4.4</t>
  </si>
  <si>
    <t>Track, review, approve or disapprove, and log changes to organizational systems.; Analyze the security impact of changes prior to implementation.</t>
  </si>
  <si>
    <t>3.1.3, 3.8.1</t>
  </si>
  <si>
    <t>Control the flow of CUI in accordance with approved authorizations.;Protect (i.e., physically control and securely store) system media containing CUI, both paper and digital.</t>
  </si>
  <si>
    <t>3.1.19, 3.8.1</t>
  </si>
  <si>
    <t>Encrypt CUI on mobile devices and mobile computing platforms.21;Protect (i.e., physically control and securely store) system media containing CUI, both paper and digital.</t>
  </si>
  <si>
    <t>3.7.1, 3.7.2, 3.8.3</t>
  </si>
  <si>
    <t>Perform maintenance on organizational systems.;Provide controls on the tools, techniques, mechanisms, and personnel used to conduct system maintenance.;Sanitize or destroy system media containing CUI before disposal or release for reuse.</t>
  </si>
  <si>
    <t>3.8.1, 3.8.2</t>
  </si>
  <si>
    <t>Protect (i.e., physically control and securely store) system media containing CUI, both paper and digital.;Limit access to CUI on system media to authorized users.</t>
  </si>
  <si>
    <t>3.6.1, 3.14.6, 3.14.7</t>
  </si>
  <si>
    <t>Establish an operational incident-handling capability for organizational systems that includes preparation, detection, analysis, containment, recovery, and user response activities.;Monitor organizational systems, including inbound and outbound communications traffic, to detect attacks and indicators of potential attacks.;Identify unauthorized use of organizational systems.</t>
  </si>
  <si>
    <t>3.8.2, 3.10.1, 3.10.2, 3.10.5, 3.10.6, 3.12.1</t>
  </si>
  <si>
    <t>Limit access to CUI on system media to authorized users.; Limit physical access to organizational systems, equipment, and the respective operating environments to authorized individuals.; Protect and monitor the physical facility and support infrastructure for organizational systems.; Control and manage physical access devices.; Enforce safeguarding measures for CUI at alternate work sites.; Periodically assess the security controls in organizational systems to determine if the controls are effective in their application.</t>
  </si>
  <si>
    <t>3.8.1, 3.8.5, 3.8.7</t>
  </si>
  <si>
    <t>Protect (i.e., physically control and securely store) system media containing CUI, both paper and digital.;Control access to media containing CUI and maintain accountability for media during transport outside of controlled areas.;Control the use of removable media on system components.</t>
  </si>
  <si>
    <t>3.9.1, 3.9.2</t>
  </si>
  <si>
    <t>Screen individuals prior to authorizing access to organizational systems containing CUI.;Ensure that organizational systems containing CUI are protected during and after personnel actions such as terminations and transfers.</t>
  </si>
  <si>
    <t>3.6.1, 3.12.2</t>
  </si>
  <si>
    <t>Establish an operational incident-handling capability for organizational systems that includes preparation, detection, analysis, containment, recovery, and user response activities.;Develop and implement plans of action designed to correct deficiencies and reduce or eliminate vulnerabilities in organizational systems.</t>
  </si>
  <si>
    <t>3.1.18, 3.7.1, 3.13.13</t>
  </si>
  <si>
    <t>Control connection of mobile devices.;Perform maintenance on organizational systems.;Separate user functionality from system management functionality.</t>
  </si>
  <si>
    <t>3.11.1, 3.11.2, 3.11.3</t>
  </si>
  <si>
    <t>Periodically assess the risk to organizational operations (including mission, functions, image, or reputation), organizational assets, and individuals, resulting from the operation of organizational systems and the associated processing, storage, or transmission of CUI.;Scan for vulnerabilities in organizational systems and applications periodically and when new vulnerabilities affecting those systems and applications are identified.;Remediate vulnerabilities in accordance with risk assessments.</t>
  </si>
  <si>
    <r>
      <rPr>
        <sz val="10"/>
        <color rgb="FF231F20"/>
        <rFont val="Helvetica"/>
        <family val="2"/>
        <scheme val="minor"/>
      </rPr>
      <t>AC-1</t>
    </r>
  </si>
  <si>
    <r>
      <rPr>
        <sz val="10"/>
        <color rgb="FF231F20"/>
        <rFont val="Helvetica"/>
        <family val="2"/>
        <scheme val="minor"/>
      </rPr>
      <t>Access Control Policy and Procedures</t>
    </r>
  </si>
  <si>
    <r>
      <rPr>
        <sz val="10"/>
        <color rgb="FF231F20"/>
        <rFont val="Helvetica"/>
        <family val="2"/>
        <scheme val="minor"/>
      </rPr>
      <t>AC-2</t>
    </r>
  </si>
  <si>
    <r>
      <rPr>
        <sz val="10"/>
        <color rgb="FF231F20"/>
        <rFont val="Helvetica"/>
        <family val="2"/>
        <scheme val="minor"/>
      </rPr>
      <t>Account Management</t>
    </r>
  </si>
  <si>
    <r>
      <rPr>
        <sz val="10"/>
        <color rgb="FF231F20"/>
        <rFont val="Helvetica"/>
        <family val="2"/>
        <scheme val="minor"/>
      </rPr>
      <t>AC-3</t>
    </r>
  </si>
  <si>
    <r>
      <rPr>
        <sz val="10"/>
        <color rgb="FF231F20"/>
        <rFont val="Helvetica"/>
        <family val="2"/>
        <scheme val="minor"/>
      </rPr>
      <t>Access Enforcement</t>
    </r>
  </si>
  <si>
    <r>
      <rPr>
        <sz val="10"/>
        <color rgb="FF231F20"/>
        <rFont val="Helvetica"/>
        <family val="2"/>
        <scheme val="minor"/>
      </rPr>
      <t>AC-4</t>
    </r>
  </si>
  <si>
    <r>
      <rPr>
        <sz val="10"/>
        <color rgb="FF231F20"/>
        <rFont val="Helvetica"/>
        <family val="2"/>
        <scheme val="minor"/>
      </rPr>
      <t>Information Flow Enforcement</t>
    </r>
  </si>
  <si>
    <r>
      <rPr>
        <sz val="10"/>
        <color rgb="FF231F20"/>
        <rFont val="Helvetica"/>
        <family val="2"/>
        <scheme val="minor"/>
      </rPr>
      <t>AC-5</t>
    </r>
  </si>
  <si>
    <r>
      <rPr>
        <sz val="10"/>
        <color rgb="FF231F20"/>
        <rFont val="Helvetica"/>
        <family val="2"/>
        <scheme val="minor"/>
      </rPr>
      <t>Separation of Duties</t>
    </r>
  </si>
  <si>
    <r>
      <rPr>
        <sz val="10"/>
        <color rgb="FF231F20"/>
        <rFont val="Helvetica"/>
        <family val="2"/>
        <scheme val="minor"/>
      </rPr>
      <t>AC-6</t>
    </r>
  </si>
  <si>
    <r>
      <rPr>
        <sz val="10"/>
        <color rgb="FF231F20"/>
        <rFont val="Helvetica"/>
        <family val="2"/>
        <scheme val="minor"/>
      </rPr>
      <t>Least Privilege</t>
    </r>
  </si>
  <si>
    <t>AC-6(9)</t>
  </si>
  <si>
    <t>Access Control: Auditing use of privileged functions</t>
  </si>
  <si>
    <r>
      <rPr>
        <sz val="10"/>
        <color rgb="FF231F20"/>
        <rFont val="Helvetica"/>
        <family val="2"/>
        <scheme val="minor"/>
      </rPr>
      <t>AC-7</t>
    </r>
  </si>
  <si>
    <r>
      <rPr>
        <sz val="10"/>
        <color rgb="FF231F20"/>
        <rFont val="Helvetica"/>
        <family val="2"/>
        <scheme val="minor"/>
      </rPr>
      <t>Unsuccessful Logon Attempts</t>
    </r>
  </si>
  <si>
    <r>
      <rPr>
        <sz val="10"/>
        <color rgb="FF231F20"/>
        <rFont val="Helvetica"/>
        <family val="2"/>
        <scheme val="minor"/>
      </rPr>
      <t>AC-8</t>
    </r>
  </si>
  <si>
    <r>
      <rPr>
        <sz val="10"/>
        <color rgb="FF231F20"/>
        <rFont val="Helvetica"/>
        <family val="2"/>
        <scheme val="minor"/>
      </rPr>
      <t>System Use Notification</t>
    </r>
  </si>
  <si>
    <r>
      <rPr>
        <sz val="10"/>
        <color rgb="FF231F20"/>
        <rFont val="Helvetica"/>
        <family val="2"/>
        <scheme val="minor"/>
      </rPr>
      <t>AC-9</t>
    </r>
  </si>
  <si>
    <r>
      <rPr>
        <sz val="10"/>
        <color rgb="FF231F20"/>
        <rFont val="Helvetica"/>
        <family val="2"/>
        <scheme val="minor"/>
      </rPr>
      <t>Previous Logon (Access) Notification</t>
    </r>
  </si>
  <si>
    <r>
      <rPr>
        <sz val="10"/>
        <color rgb="FF231F20"/>
        <rFont val="Helvetica"/>
        <family val="2"/>
        <scheme val="minor"/>
      </rPr>
      <t>AC-10</t>
    </r>
  </si>
  <si>
    <r>
      <rPr>
        <sz val="10"/>
        <color rgb="FF231F20"/>
        <rFont val="Helvetica"/>
        <family val="2"/>
        <scheme val="minor"/>
      </rPr>
      <t>Concurrent Session Control</t>
    </r>
  </si>
  <si>
    <r>
      <rPr>
        <sz val="10"/>
        <color rgb="FF231F20"/>
        <rFont val="Helvetica"/>
        <family val="2"/>
        <scheme val="minor"/>
      </rPr>
      <t>AC-11</t>
    </r>
  </si>
  <si>
    <r>
      <rPr>
        <sz val="10"/>
        <color rgb="FF231F20"/>
        <rFont val="Helvetica"/>
        <family val="2"/>
        <scheme val="minor"/>
      </rPr>
      <t>Session Lock</t>
    </r>
  </si>
  <si>
    <r>
      <rPr>
        <sz val="10"/>
        <color rgb="FF231F20"/>
        <rFont val="Helvetica"/>
        <family val="2"/>
        <scheme val="minor"/>
      </rPr>
      <t>AC-12</t>
    </r>
  </si>
  <si>
    <r>
      <rPr>
        <sz val="10"/>
        <color rgb="FF231F20"/>
        <rFont val="Helvetica"/>
        <family val="2"/>
        <scheme val="minor"/>
      </rPr>
      <t>Session Termination</t>
    </r>
  </si>
  <si>
    <r>
      <rPr>
        <sz val="10"/>
        <color rgb="FF231F20"/>
        <rFont val="Helvetica"/>
        <family val="2"/>
        <scheme val="minor"/>
      </rPr>
      <t>AC-13</t>
    </r>
  </si>
  <si>
    <r>
      <rPr>
        <b/>
        <sz val="10"/>
        <color rgb="FF231F20"/>
        <rFont val="Helvetica"/>
        <family val="2"/>
        <scheme val="minor"/>
      </rPr>
      <t>Withdrawn</t>
    </r>
  </si>
  <si>
    <r>
      <rPr>
        <sz val="10"/>
        <color rgb="FF231F20"/>
        <rFont val="Helvetica"/>
        <family val="2"/>
        <scheme val="minor"/>
      </rPr>
      <t>AC-14</t>
    </r>
  </si>
  <si>
    <t>Permitted Actions without Identification or Authentication</t>
  </si>
  <si>
    <r>
      <rPr>
        <sz val="10"/>
        <color rgb="FF231F20"/>
        <rFont val="Helvetica"/>
        <family val="2"/>
        <scheme val="minor"/>
      </rPr>
      <t>AC-15</t>
    </r>
  </si>
  <si>
    <r>
      <rPr>
        <sz val="10"/>
        <color rgb="FF231F20"/>
        <rFont val="Helvetica"/>
        <family val="2"/>
        <scheme val="minor"/>
      </rPr>
      <t>AC-16</t>
    </r>
  </si>
  <si>
    <r>
      <rPr>
        <sz val="10"/>
        <color rgb="FF231F20"/>
        <rFont val="Helvetica"/>
        <family val="2"/>
        <scheme val="minor"/>
      </rPr>
      <t>Security Attributes</t>
    </r>
  </si>
  <si>
    <r>
      <rPr>
        <sz val="10"/>
        <color rgb="FF231F20"/>
        <rFont val="Helvetica"/>
        <family val="2"/>
        <scheme val="minor"/>
      </rPr>
      <t>AC-17</t>
    </r>
  </si>
  <si>
    <r>
      <rPr>
        <sz val="10"/>
        <color rgb="FF231F20"/>
        <rFont val="Helvetica"/>
        <family val="2"/>
        <scheme val="minor"/>
      </rPr>
      <t>Remote Access</t>
    </r>
  </si>
  <si>
    <r>
      <rPr>
        <sz val="10"/>
        <color rgb="FF231F20"/>
        <rFont val="Helvetica"/>
        <family val="2"/>
        <scheme val="minor"/>
      </rPr>
      <t>AC-18</t>
    </r>
  </si>
  <si>
    <r>
      <rPr>
        <sz val="10"/>
        <color rgb="FF231F20"/>
        <rFont val="Helvetica"/>
        <family val="2"/>
        <scheme val="minor"/>
      </rPr>
      <t>Wireless Access</t>
    </r>
  </si>
  <si>
    <r>
      <rPr>
        <sz val="10"/>
        <color rgb="FF231F20"/>
        <rFont val="Helvetica"/>
        <family val="2"/>
        <scheme val="minor"/>
      </rPr>
      <t>AC-19</t>
    </r>
  </si>
  <si>
    <r>
      <rPr>
        <sz val="10"/>
        <color rgb="FF231F20"/>
        <rFont val="Helvetica"/>
        <family val="2"/>
        <scheme val="minor"/>
      </rPr>
      <t>Access Control for Mobile Devices</t>
    </r>
  </si>
  <si>
    <t>AC-19(5)</t>
  </si>
  <si>
    <t>Access Control: Full device / container based encryption</t>
  </si>
  <si>
    <r>
      <rPr>
        <sz val="10"/>
        <color rgb="FF231F20"/>
        <rFont val="Helvetica"/>
        <family val="2"/>
        <scheme val="minor"/>
      </rPr>
      <t>AC-20</t>
    </r>
  </si>
  <si>
    <r>
      <rPr>
        <sz val="10"/>
        <color rgb="FF231F20"/>
        <rFont val="Helvetica"/>
        <family val="2"/>
        <scheme val="minor"/>
      </rPr>
      <t>Use of External Information Systems</t>
    </r>
  </si>
  <si>
    <r>
      <rPr>
        <sz val="10"/>
        <color rgb="FF231F20"/>
        <rFont val="Helvetica"/>
        <family val="2"/>
        <scheme val="minor"/>
      </rPr>
      <t>AC-21</t>
    </r>
  </si>
  <si>
    <r>
      <rPr>
        <sz val="10"/>
        <color rgb="FF231F20"/>
        <rFont val="Helvetica"/>
        <family val="2"/>
        <scheme val="minor"/>
      </rPr>
      <t>Information Sharing</t>
    </r>
  </si>
  <si>
    <r>
      <rPr>
        <sz val="10"/>
        <color rgb="FF231F20"/>
        <rFont val="Helvetica"/>
        <family val="2"/>
        <scheme val="minor"/>
      </rPr>
      <t>AC-22</t>
    </r>
  </si>
  <si>
    <r>
      <rPr>
        <sz val="10"/>
        <color rgb="FF231F20"/>
        <rFont val="Helvetica"/>
        <family val="2"/>
        <scheme val="minor"/>
      </rPr>
      <t>Publicly Accessible Content</t>
    </r>
  </si>
  <si>
    <r>
      <rPr>
        <sz val="10"/>
        <color rgb="FF231F20"/>
        <rFont val="Helvetica"/>
        <family val="2"/>
        <scheme val="minor"/>
      </rPr>
      <t>AC-23</t>
    </r>
  </si>
  <si>
    <r>
      <rPr>
        <sz val="10"/>
        <color rgb="FF231F20"/>
        <rFont val="Helvetica"/>
        <family val="2"/>
        <scheme val="minor"/>
      </rPr>
      <t>Data Mining Protection</t>
    </r>
  </si>
  <si>
    <r>
      <rPr>
        <sz val="10"/>
        <color rgb="FF231F20"/>
        <rFont val="Helvetica"/>
        <family val="2"/>
        <scheme val="minor"/>
      </rPr>
      <t>AC-24</t>
    </r>
  </si>
  <si>
    <r>
      <rPr>
        <sz val="10"/>
        <color rgb="FF231F20"/>
        <rFont val="Helvetica"/>
        <family val="2"/>
        <scheme val="minor"/>
      </rPr>
      <t>Access Control Decisions</t>
    </r>
  </si>
  <si>
    <r>
      <rPr>
        <sz val="10"/>
        <color rgb="FF231F20"/>
        <rFont val="Helvetica"/>
        <family val="2"/>
        <scheme val="minor"/>
      </rPr>
      <t>AC-25</t>
    </r>
  </si>
  <si>
    <r>
      <rPr>
        <sz val="10"/>
        <color rgb="FF231F20"/>
        <rFont val="Helvetica"/>
        <family val="2"/>
        <scheme val="minor"/>
      </rPr>
      <t>Reference Monitor</t>
    </r>
  </si>
  <si>
    <r>
      <rPr>
        <sz val="10"/>
        <color rgb="FF231F20"/>
        <rFont val="Helvetica"/>
        <family val="2"/>
        <scheme val="minor"/>
      </rPr>
      <t>AT-1</t>
    </r>
  </si>
  <si>
    <t>Security Awareness and Training Policy and Procedures</t>
  </si>
  <si>
    <r>
      <rPr>
        <sz val="10"/>
        <color rgb="FF231F20"/>
        <rFont val="Helvetica"/>
        <family val="2"/>
        <scheme val="minor"/>
      </rPr>
      <t>AT-2</t>
    </r>
  </si>
  <si>
    <r>
      <rPr>
        <sz val="10"/>
        <color rgb="FF231F20"/>
        <rFont val="Helvetica"/>
        <family val="2"/>
        <scheme val="minor"/>
      </rPr>
      <t>Security Awareness Training</t>
    </r>
  </si>
  <si>
    <r>
      <rPr>
        <sz val="10"/>
        <color rgb="FF231F20"/>
        <rFont val="Helvetica"/>
        <family val="2"/>
        <scheme val="minor"/>
      </rPr>
      <t>AT-3</t>
    </r>
  </si>
  <si>
    <r>
      <rPr>
        <sz val="10"/>
        <color rgb="FF231F20"/>
        <rFont val="Helvetica"/>
        <family val="2"/>
        <scheme val="minor"/>
      </rPr>
      <t>Role-Based Security Training</t>
    </r>
  </si>
  <si>
    <r>
      <rPr>
        <sz val="10"/>
        <color rgb="FF231F20"/>
        <rFont val="Helvetica"/>
        <family val="2"/>
        <scheme val="minor"/>
      </rPr>
      <t>AT-4</t>
    </r>
  </si>
  <si>
    <r>
      <rPr>
        <sz val="10"/>
        <color rgb="FF231F20"/>
        <rFont val="Helvetica"/>
        <family val="2"/>
        <scheme val="minor"/>
      </rPr>
      <t>Security Training Records</t>
    </r>
  </si>
  <si>
    <r>
      <rPr>
        <sz val="10"/>
        <color rgb="FF231F20"/>
        <rFont val="Helvetica"/>
        <family val="2"/>
        <scheme val="minor"/>
      </rPr>
      <t>AT-5</t>
    </r>
  </si>
  <si>
    <r>
      <rPr>
        <sz val="10"/>
        <color rgb="FF231F20"/>
        <rFont val="Helvetica"/>
        <family val="2"/>
        <scheme val="minor"/>
      </rPr>
      <t>AU-1</t>
    </r>
  </si>
  <si>
    <t>Audit and Accountability Policy and Procedures</t>
  </si>
  <si>
    <r>
      <rPr>
        <sz val="10"/>
        <color rgb="FF231F20"/>
        <rFont val="Helvetica"/>
        <family val="2"/>
        <scheme val="minor"/>
      </rPr>
      <t>AU-2</t>
    </r>
  </si>
  <si>
    <r>
      <rPr>
        <sz val="10"/>
        <color rgb="FF231F20"/>
        <rFont val="Helvetica"/>
        <family val="2"/>
        <scheme val="minor"/>
      </rPr>
      <t>Audit Events</t>
    </r>
  </si>
  <si>
    <t>AU-2(3)</t>
  </si>
  <si>
    <t>Audit and Accountability: reviews and updates</t>
  </si>
  <si>
    <r>
      <rPr>
        <sz val="10"/>
        <color rgb="FF231F20"/>
        <rFont val="Helvetica"/>
        <family val="2"/>
        <scheme val="minor"/>
      </rPr>
      <t>AU-3</t>
    </r>
  </si>
  <si>
    <r>
      <rPr>
        <sz val="10"/>
        <color rgb="FF231F20"/>
        <rFont val="Helvetica"/>
        <family val="2"/>
        <scheme val="minor"/>
      </rPr>
      <t>Content of Audit Records</t>
    </r>
  </si>
  <si>
    <r>
      <rPr>
        <sz val="10"/>
        <color rgb="FF231F20"/>
        <rFont val="Helvetica"/>
        <family val="2"/>
        <scheme val="minor"/>
      </rPr>
      <t>AU-4</t>
    </r>
  </si>
  <si>
    <r>
      <rPr>
        <sz val="10"/>
        <color rgb="FF231F20"/>
        <rFont val="Helvetica"/>
        <family val="2"/>
        <scheme val="minor"/>
      </rPr>
      <t>Audit Storage Capacity</t>
    </r>
  </si>
  <si>
    <r>
      <rPr>
        <sz val="10"/>
        <color rgb="FF231F20"/>
        <rFont val="Helvetica"/>
        <family val="2"/>
        <scheme val="minor"/>
      </rPr>
      <t>AU-5</t>
    </r>
  </si>
  <si>
    <r>
      <rPr>
        <sz val="10"/>
        <color rgb="FF231F20"/>
        <rFont val="Helvetica"/>
        <family val="2"/>
        <scheme val="minor"/>
      </rPr>
      <t>Response to Audit Processing Failures</t>
    </r>
  </si>
  <si>
    <r>
      <rPr>
        <sz val="10"/>
        <color rgb="FF231F20"/>
        <rFont val="Helvetica"/>
        <family val="2"/>
        <scheme val="minor"/>
      </rPr>
      <t>AU-6</t>
    </r>
  </si>
  <si>
    <r>
      <rPr>
        <sz val="10"/>
        <color rgb="FF231F20"/>
        <rFont val="Helvetica"/>
        <family val="2"/>
        <scheme val="minor"/>
      </rPr>
      <t>Audit Review, Analysis, and Reporting</t>
    </r>
  </si>
  <si>
    <r>
      <rPr>
        <sz val="10"/>
        <color rgb="FF231F20"/>
        <rFont val="Helvetica"/>
        <family val="2"/>
        <scheme val="minor"/>
      </rPr>
      <t>AU-7</t>
    </r>
  </si>
  <si>
    <r>
      <rPr>
        <sz val="10"/>
        <color rgb="FF231F20"/>
        <rFont val="Helvetica"/>
        <family val="2"/>
        <scheme val="minor"/>
      </rPr>
      <t>Audit Reduction and Report Generation</t>
    </r>
  </si>
  <si>
    <r>
      <rPr>
        <sz val="10"/>
        <color rgb="FF231F20"/>
        <rFont val="Helvetica"/>
        <family val="2"/>
        <scheme val="minor"/>
      </rPr>
      <t>AU-8</t>
    </r>
  </si>
  <si>
    <r>
      <rPr>
        <sz val="10"/>
        <color rgb="FF231F20"/>
        <rFont val="Helvetica"/>
        <family val="2"/>
        <scheme val="minor"/>
      </rPr>
      <t>Time Stamps</t>
    </r>
  </si>
  <si>
    <r>
      <rPr>
        <sz val="10"/>
        <color rgb="FF231F20"/>
        <rFont val="Helvetica"/>
        <family val="2"/>
        <scheme val="minor"/>
      </rPr>
      <t>AU-9</t>
    </r>
  </si>
  <si>
    <r>
      <rPr>
        <sz val="10"/>
        <color rgb="FF231F20"/>
        <rFont val="Helvetica"/>
        <family val="2"/>
        <scheme val="minor"/>
      </rPr>
      <t>Protection of Audit Information</t>
    </r>
  </si>
  <si>
    <r>
      <rPr>
        <sz val="10"/>
        <color rgb="FF231F20"/>
        <rFont val="Helvetica"/>
        <family val="2"/>
        <scheme val="minor"/>
      </rPr>
      <t>AU-10</t>
    </r>
  </si>
  <si>
    <r>
      <rPr>
        <sz val="10"/>
        <color rgb="FF231F20"/>
        <rFont val="Helvetica"/>
        <family val="2"/>
        <scheme val="minor"/>
      </rPr>
      <t>Non-repudiation</t>
    </r>
  </si>
  <si>
    <r>
      <rPr>
        <sz val="10"/>
        <color rgb="FF231F20"/>
        <rFont val="Helvetica"/>
        <family val="2"/>
        <scheme val="minor"/>
      </rPr>
      <t>AU-11</t>
    </r>
  </si>
  <si>
    <r>
      <rPr>
        <sz val="10"/>
        <color rgb="FF231F20"/>
        <rFont val="Helvetica"/>
        <family val="2"/>
        <scheme val="minor"/>
      </rPr>
      <t>Audit Record Retention</t>
    </r>
  </si>
  <si>
    <r>
      <rPr>
        <sz val="10"/>
        <color rgb="FF231F20"/>
        <rFont val="Helvetica"/>
        <family val="2"/>
        <scheme val="minor"/>
      </rPr>
      <t>AU-12</t>
    </r>
  </si>
  <si>
    <r>
      <rPr>
        <sz val="10"/>
        <color rgb="FF231F20"/>
        <rFont val="Helvetica"/>
        <family val="2"/>
        <scheme val="minor"/>
      </rPr>
      <t>Audit Generation</t>
    </r>
  </si>
  <si>
    <r>
      <rPr>
        <sz val="10"/>
        <color rgb="FF231F20"/>
        <rFont val="Helvetica"/>
        <family val="2"/>
        <scheme val="minor"/>
      </rPr>
      <t>AU-13</t>
    </r>
  </si>
  <si>
    <r>
      <rPr>
        <sz val="10"/>
        <color rgb="FF231F20"/>
        <rFont val="Helvetica"/>
        <family val="2"/>
        <scheme val="minor"/>
      </rPr>
      <t>Monitoring for Information Disclosure</t>
    </r>
  </si>
  <si>
    <r>
      <rPr>
        <sz val="10"/>
        <color rgb="FF231F20"/>
        <rFont val="Helvetica"/>
        <family val="2"/>
        <scheme val="minor"/>
      </rPr>
      <t>AU-14</t>
    </r>
  </si>
  <si>
    <r>
      <rPr>
        <sz val="10"/>
        <color rgb="FF231F20"/>
        <rFont val="Helvetica"/>
        <family val="2"/>
        <scheme val="minor"/>
      </rPr>
      <t>Session Audit</t>
    </r>
  </si>
  <si>
    <r>
      <rPr>
        <sz val="10"/>
        <color rgb="FF231F20"/>
        <rFont val="Helvetica"/>
        <family val="2"/>
        <scheme val="minor"/>
      </rPr>
      <t>AU-15</t>
    </r>
  </si>
  <si>
    <r>
      <rPr>
        <sz val="10"/>
        <color rgb="FF231F20"/>
        <rFont val="Helvetica"/>
        <family val="2"/>
        <scheme val="minor"/>
      </rPr>
      <t>Alternate Audit Capability</t>
    </r>
  </si>
  <si>
    <r>
      <rPr>
        <sz val="10"/>
        <color rgb="FF231F20"/>
        <rFont val="Helvetica"/>
        <family val="2"/>
        <scheme val="minor"/>
      </rPr>
      <t>AU-16</t>
    </r>
  </si>
  <si>
    <r>
      <rPr>
        <sz val="10"/>
        <color rgb="FF231F20"/>
        <rFont val="Helvetica"/>
        <family val="2"/>
        <scheme val="minor"/>
      </rPr>
      <t>Cross-Organizational Auditing</t>
    </r>
  </si>
  <si>
    <r>
      <rPr>
        <sz val="10"/>
        <color rgb="FF231F20"/>
        <rFont val="Helvetica"/>
        <family val="2"/>
        <scheme val="minor"/>
      </rPr>
      <t>CA-1</t>
    </r>
  </si>
  <si>
    <t>Security Assessment and Authorization Policies and Procedures</t>
  </si>
  <si>
    <r>
      <rPr>
        <sz val="10"/>
        <color rgb="FF231F20"/>
        <rFont val="Helvetica"/>
        <family val="2"/>
        <scheme val="minor"/>
      </rPr>
      <t>CA-2</t>
    </r>
  </si>
  <si>
    <r>
      <rPr>
        <sz val="10"/>
        <color rgb="FF231F20"/>
        <rFont val="Helvetica"/>
        <family val="2"/>
        <scheme val="minor"/>
      </rPr>
      <t>Security Assessments</t>
    </r>
  </si>
  <si>
    <r>
      <rPr>
        <sz val="10"/>
        <color rgb="FF231F20"/>
        <rFont val="Helvetica"/>
        <family val="2"/>
        <scheme val="minor"/>
      </rPr>
      <t>CA-3</t>
    </r>
  </si>
  <si>
    <r>
      <rPr>
        <sz val="10"/>
        <color rgb="FF231F20"/>
        <rFont val="Helvetica"/>
        <family val="2"/>
        <scheme val="minor"/>
      </rPr>
      <t>System Interconnections</t>
    </r>
  </si>
  <si>
    <r>
      <rPr>
        <sz val="10"/>
        <color rgb="FF231F20"/>
        <rFont val="Helvetica"/>
        <family val="2"/>
        <scheme val="minor"/>
      </rPr>
      <t>CA-4</t>
    </r>
  </si>
  <si>
    <r>
      <rPr>
        <sz val="10"/>
        <color rgb="FF231F20"/>
        <rFont val="Helvetica"/>
        <family val="2"/>
        <scheme val="minor"/>
      </rPr>
      <t>CA-5</t>
    </r>
  </si>
  <si>
    <r>
      <rPr>
        <sz val="10"/>
        <color rgb="FF231F20"/>
        <rFont val="Helvetica"/>
        <family val="2"/>
        <scheme val="minor"/>
      </rPr>
      <t>Plan of Action and Milestones</t>
    </r>
  </si>
  <si>
    <r>
      <rPr>
        <sz val="10"/>
        <color rgb="FF231F20"/>
        <rFont val="Helvetica"/>
        <family val="2"/>
        <scheme val="minor"/>
      </rPr>
      <t>CA-6</t>
    </r>
  </si>
  <si>
    <r>
      <rPr>
        <sz val="10"/>
        <color rgb="FF231F20"/>
        <rFont val="Helvetica"/>
        <family val="2"/>
        <scheme val="minor"/>
      </rPr>
      <t>Security Authorization</t>
    </r>
  </si>
  <si>
    <r>
      <rPr>
        <sz val="10"/>
        <color rgb="FF231F20"/>
        <rFont val="Helvetica"/>
        <family val="2"/>
        <scheme val="minor"/>
      </rPr>
      <t>CA-7</t>
    </r>
  </si>
  <si>
    <r>
      <rPr>
        <sz val="10"/>
        <color rgb="FF231F20"/>
        <rFont val="Helvetica"/>
        <family val="2"/>
        <scheme val="minor"/>
      </rPr>
      <t>Continuous Monitoring</t>
    </r>
  </si>
  <si>
    <r>
      <rPr>
        <sz val="10"/>
        <color rgb="FF231F20"/>
        <rFont val="Helvetica"/>
        <family val="2"/>
        <scheme val="minor"/>
      </rPr>
      <t>CA-8</t>
    </r>
  </si>
  <si>
    <r>
      <rPr>
        <sz val="10"/>
        <color rgb="FF231F20"/>
        <rFont val="Helvetica"/>
        <family val="2"/>
        <scheme val="minor"/>
      </rPr>
      <t>Penetration Testing</t>
    </r>
  </si>
  <si>
    <r>
      <rPr>
        <sz val="10"/>
        <color rgb="FF231F20"/>
        <rFont val="Helvetica"/>
        <family val="2"/>
        <scheme val="minor"/>
      </rPr>
      <t>CA-9</t>
    </r>
  </si>
  <si>
    <r>
      <rPr>
        <sz val="10"/>
        <color rgb="FF231F20"/>
        <rFont val="Helvetica"/>
        <family val="2"/>
        <scheme val="minor"/>
      </rPr>
      <t>Internal System Connections</t>
    </r>
  </si>
  <si>
    <r>
      <rPr>
        <sz val="10"/>
        <color rgb="FF231F20"/>
        <rFont val="Helvetica"/>
        <family val="2"/>
        <scheme val="minor"/>
      </rPr>
      <t>CM-1</t>
    </r>
  </si>
  <si>
    <t>Configuration Management Policy and Procedures</t>
  </si>
  <si>
    <r>
      <rPr>
        <sz val="10"/>
        <color rgb="FF231F20"/>
        <rFont val="Helvetica"/>
        <family val="2"/>
        <scheme val="minor"/>
      </rPr>
      <t>CM-2</t>
    </r>
  </si>
  <si>
    <r>
      <rPr>
        <sz val="10"/>
        <color rgb="FF231F20"/>
        <rFont val="Helvetica"/>
        <family val="2"/>
        <scheme val="minor"/>
      </rPr>
      <t>Baseline Configuration</t>
    </r>
  </si>
  <si>
    <r>
      <rPr>
        <sz val="10"/>
        <color rgb="FF231F20"/>
        <rFont val="Helvetica"/>
        <family val="2"/>
        <scheme val="minor"/>
      </rPr>
      <t>CM-3</t>
    </r>
  </si>
  <si>
    <r>
      <rPr>
        <sz val="10"/>
        <color rgb="FF231F20"/>
        <rFont val="Helvetica"/>
        <family val="2"/>
        <scheme val="minor"/>
      </rPr>
      <t>Configuration Change Control</t>
    </r>
  </si>
  <si>
    <r>
      <rPr>
        <sz val="10"/>
        <color rgb="FF231F20"/>
        <rFont val="Helvetica"/>
        <family val="2"/>
        <scheme val="minor"/>
      </rPr>
      <t>CM-4</t>
    </r>
  </si>
  <si>
    <r>
      <rPr>
        <sz val="10"/>
        <color rgb="FF231F20"/>
        <rFont val="Helvetica"/>
        <family val="2"/>
        <scheme val="minor"/>
      </rPr>
      <t>Security Impact Analysis</t>
    </r>
  </si>
  <si>
    <r>
      <rPr>
        <sz val="10"/>
        <color rgb="FF231F20"/>
        <rFont val="Helvetica"/>
        <family val="2"/>
        <scheme val="minor"/>
      </rPr>
      <t>CM-5</t>
    </r>
  </si>
  <si>
    <r>
      <rPr>
        <sz val="10"/>
        <color rgb="FF231F20"/>
        <rFont val="Helvetica"/>
        <family val="2"/>
        <scheme val="minor"/>
      </rPr>
      <t>Access Restrictions for Change</t>
    </r>
  </si>
  <si>
    <r>
      <rPr>
        <sz val="10"/>
        <color rgb="FF231F20"/>
        <rFont val="Helvetica"/>
        <family val="2"/>
        <scheme val="minor"/>
      </rPr>
      <t>CM-6</t>
    </r>
  </si>
  <si>
    <r>
      <rPr>
        <sz val="10"/>
        <color rgb="FF231F20"/>
        <rFont val="Helvetica"/>
        <family val="2"/>
        <scheme val="minor"/>
      </rPr>
      <t>Configuration Settings</t>
    </r>
  </si>
  <si>
    <r>
      <rPr>
        <sz val="10"/>
        <color rgb="FF231F20"/>
        <rFont val="Helvetica"/>
        <family val="2"/>
        <scheme val="minor"/>
      </rPr>
      <t>CM-7</t>
    </r>
  </si>
  <si>
    <r>
      <rPr>
        <sz val="10"/>
        <color rgb="FF231F20"/>
        <rFont val="Helvetica"/>
        <family val="2"/>
        <scheme val="minor"/>
      </rPr>
      <t>Least Functionality</t>
    </r>
  </si>
  <si>
    <r>
      <rPr>
        <sz val="10"/>
        <color rgb="FF231F20"/>
        <rFont val="Helvetica"/>
        <family val="2"/>
        <scheme val="minor"/>
      </rPr>
      <t>CM-8</t>
    </r>
  </si>
  <si>
    <r>
      <rPr>
        <sz val="10"/>
        <color rgb="FF231F20"/>
        <rFont val="Helvetica"/>
        <family val="2"/>
        <scheme val="minor"/>
      </rPr>
      <t>Information System Component Inventory</t>
    </r>
  </si>
  <si>
    <r>
      <rPr>
        <sz val="10"/>
        <color rgb="FF231F20"/>
        <rFont val="Helvetica"/>
        <family val="2"/>
        <scheme val="minor"/>
      </rPr>
      <t>CM-9</t>
    </r>
  </si>
  <si>
    <r>
      <rPr>
        <sz val="10"/>
        <color rgb="FF231F20"/>
        <rFont val="Helvetica"/>
        <family val="2"/>
        <scheme val="minor"/>
      </rPr>
      <t>Configuration Management Plan</t>
    </r>
  </si>
  <si>
    <r>
      <rPr>
        <sz val="10"/>
        <color rgb="FF231F20"/>
        <rFont val="Helvetica"/>
        <family val="2"/>
        <scheme val="minor"/>
      </rPr>
      <t>CM-10</t>
    </r>
  </si>
  <si>
    <r>
      <rPr>
        <sz val="10"/>
        <color rgb="FF231F20"/>
        <rFont val="Helvetica"/>
        <family val="2"/>
        <scheme val="minor"/>
      </rPr>
      <t>Software Usage Restrictions</t>
    </r>
  </si>
  <si>
    <r>
      <rPr>
        <sz val="10"/>
        <color rgb="FF231F20"/>
        <rFont val="Helvetica"/>
        <family val="2"/>
        <scheme val="minor"/>
      </rPr>
      <t>CM-11</t>
    </r>
  </si>
  <si>
    <r>
      <rPr>
        <sz val="10"/>
        <color rgb="FF231F20"/>
        <rFont val="Helvetica"/>
        <family val="2"/>
        <scheme val="minor"/>
      </rPr>
      <t>User-Installed Software</t>
    </r>
  </si>
  <si>
    <r>
      <rPr>
        <sz val="10"/>
        <color rgb="FF231F20"/>
        <rFont val="Helvetica"/>
        <family val="2"/>
        <scheme val="minor"/>
      </rPr>
      <t>CP-1</t>
    </r>
  </si>
  <si>
    <t>Contingency Planning Policy and Procedures</t>
  </si>
  <si>
    <r>
      <rPr>
        <sz val="10"/>
        <color rgb="FF231F20"/>
        <rFont val="Helvetica"/>
        <family val="2"/>
        <scheme val="minor"/>
      </rPr>
      <t>CP-2</t>
    </r>
  </si>
  <si>
    <r>
      <rPr>
        <sz val="10"/>
        <color rgb="FF231F20"/>
        <rFont val="Helvetica"/>
        <family val="2"/>
        <scheme val="minor"/>
      </rPr>
      <t>Contingency Plan</t>
    </r>
  </si>
  <si>
    <r>
      <rPr>
        <sz val="10"/>
        <color rgb="FF231F20"/>
        <rFont val="Helvetica"/>
        <family val="2"/>
        <scheme val="minor"/>
      </rPr>
      <t>CP-3</t>
    </r>
  </si>
  <si>
    <r>
      <rPr>
        <sz val="10"/>
        <color rgb="FF231F20"/>
        <rFont val="Helvetica"/>
        <family val="2"/>
        <scheme val="minor"/>
      </rPr>
      <t>Contingency Training</t>
    </r>
  </si>
  <si>
    <r>
      <rPr>
        <sz val="10"/>
        <color rgb="FF231F20"/>
        <rFont val="Helvetica"/>
        <family val="2"/>
        <scheme val="minor"/>
      </rPr>
      <t>CP-4</t>
    </r>
  </si>
  <si>
    <r>
      <rPr>
        <sz val="10"/>
        <color rgb="FF231F20"/>
        <rFont val="Helvetica"/>
        <family val="2"/>
        <scheme val="minor"/>
      </rPr>
      <t>Contingency Plan Testing</t>
    </r>
  </si>
  <si>
    <r>
      <rPr>
        <sz val="10"/>
        <color rgb="FF231F20"/>
        <rFont val="Helvetica"/>
        <family val="2"/>
        <scheme val="minor"/>
      </rPr>
      <t>CP-5</t>
    </r>
  </si>
  <si>
    <r>
      <rPr>
        <sz val="10"/>
        <color rgb="FF231F20"/>
        <rFont val="Helvetica"/>
        <family val="2"/>
        <scheme val="minor"/>
      </rPr>
      <t>CP-6</t>
    </r>
  </si>
  <si>
    <r>
      <rPr>
        <sz val="10"/>
        <color rgb="FF231F20"/>
        <rFont val="Helvetica"/>
        <family val="2"/>
        <scheme val="minor"/>
      </rPr>
      <t>Alternate Storage Site</t>
    </r>
  </si>
  <si>
    <r>
      <rPr>
        <sz val="10"/>
        <color rgb="FF231F20"/>
        <rFont val="Helvetica"/>
        <family val="2"/>
        <scheme val="minor"/>
      </rPr>
      <t>CP-7</t>
    </r>
  </si>
  <si>
    <r>
      <rPr>
        <sz val="10"/>
        <color rgb="FF231F20"/>
        <rFont val="Helvetica"/>
        <family val="2"/>
        <scheme val="minor"/>
      </rPr>
      <t>Alternate Processing Site</t>
    </r>
  </si>
  <si>
    <r>
      <rPr>
        <sz val="10"/>
        <color rgb="FF231F20"/>
        <rFont val="Helvetica"/>
        <family val="2"/>
        <scheme val="minor"/>
      </rPr>
      <t>CP-8</t>
    </r>
  </si>
  <si>
    <r>
      <rPr>
        <sz val="10"/>
        <color rgb="FF231F20"/>
        <rFont val="Helvetica"/>
        <family val="2"/>
        <scheme val="minor"/>
      </rPr>
      <t>Telecommunications Services</t>
    </r>
  </si>
  <si>
    <r>
      <rPr>
        <sz val="10"/>
        <color rgb="FF231F20"/>
        <rFont val="Helvetica"/>
        <family val="2"/>
        <scheme val="minor"/>
      </rPr>
      <t>CP-9</t>
    </r>
  </si>
  <si>
    <r>
      <rPr>
        <sz val="10"/>
        <color rgb="FF231F20"/>
        <rFont val="Helvetica"/>
        <family val="2"/>
        <scheme val="minor"/>
      </rPr>
      <t>Information System Backup</t>
    </r>
  </si>
  <si>
    <r>
      <rPr>
        <sz val="10"/>
        <color rgb="FF231F20"/>
        <rFont val="Helvetica"/>
        <family val="2"/>
        <scheme val="minor"/>
      </rPr>
      <t>CP-10</t>
    </r>
  </si>
  <si>
    <t>Information System Recovery and Reconstitution</t>
  </si>
  <si>
    <r>
      <rPr>
        <sz val="10"/>
        <color rgb="FF231F20"/>
        <rFont val="Helvetica"/>
        <family val="2"/>
        <scheme val="minor"/>
      </rPr>
      <t>CP-11</t>
    </r>
  </si>
  <si>
    <r>
      <rPr>
        <sz val="10"/>
        <color rgb="FF231F20"/>
        <rFont val="Helvetica"/>
        <family val="2"/>
        <scheme val="minor"/>
      </rPr>
      <t>Alternate Communications Protocols</t>
    </r>
  </si>
  <si>
    <r>
      <rPr>
        <sz val="10"/>
        <color rgb="FF231F20"/>
        <rFont val="Helvetica"/>
        <family val="2"/>
        <scheme val="minor"/>
      </rPr>
      <t>CP-12</t>
    </r>
  </si>
  <si>
    <r>
      <rPr>
        <sz val="10"/>
        <color rgb="FF231F20"/>
        <rFont val="Helvetica"/>
        <family val="2"/>
        <scheme val="minor"/>
      </rPr>
      <t>Safe Mode</t>
    </r>
  </si>
  <si>
    <r>
      <rPr>
        <sz val="10"/>
        <color rgb="FF231F20"/>
        <rFont val="Helvetica"/>
        <family val="2"/>
        <scheme val="minor"/>
      </rPr>
      <t>CP-13</t>
    </r>
  </si>
  <si>
    <r>
      <rPr>
        <sz val="10"/>
        <color rgb="FF231F20"/>
        <rFont val="Helvetica"/>
        <family val="2"/>
        <scheme val="minor"/>
      </rPr>
      <t>Alternative Security Mechanisms</t>
    </r>
  </si>
  <si>
    <r>
      <rPr>
        <sz val="10"/>
        <color rgb="FF231F20"/>
        <rFont val="Helvetica"/>
        <family val="2"/>
        <scheme val="minor"/>
      </rPr>
      <t>IA-1</t>
    </r>
  </si>
  <si>
    <t>Identification and Authentication Policy and Procedures</t>
  </si>
  <si>
    <r>
      <rPr>
        <sz val="10"/>
        <color rgb="FF231F20"/>
        <rFont val="Helvetica"/>
        <family val="2"/>
        <scheme val="minor"/>
      </rPr>
      <t>IA-2</t>
    </r>
  </si>
  <si>
    <t>Identification and Authentication (Organizational Users)</t>
  </si>
  <si>
    <r>
      <rPr>
        <sz val="10"/>
        <color rgb="FF231F20"/>
        <rFont val="Helvetica"/>
        <family val="2"/>
        <scheme val="minor"/>
      </rPr>
      <t>IA-3</t>
    </r>
  </si>
  <si>
    <r>
      <rPr>
        <sz val="10"/>
        <color rgb="FF231F20"/>
        <rFont val="Helvetica"/>
        <family val="2"/>
        <scheme val="minor"/>
      </rPr>
      <t>Device Identification and Authentication</t>
    </r>
  </si>
  <si>
    <r>
      <rPr>
        <sz val="10"/>
        <color rgb="FF231F20"/>
        <rFont val="Helvetica"/>
        <family val="2"/>
        <scheme val="minor"/>
      </rPr>
      <t>IA-4</t>
    </r>
  </si>
  <si>
    <r>
      <rPr>
        <sz val="10"/>
        <color rgb="FF231F20"/>
        <rFont val="Helvetica"/>
        <family val="2"/>
        <scheme val="minor"/>
      </rPr>
      <t>Identifier Management</t>
    </r>
  </si>
  <si>
    <r>
      <rPr>
        <sz val="10"/>
        <color rgb="FF231F20"/>
        <rFont val="Helvetica"/>
        <family val="2"/>
        <scheme val="minor"/>
      </rPr>
      <t>IA-5</t>
    </r>
  </si>
  <si>
    <r>
      <rPr>
        <sz val="10"/>
        <color rgb="FF231F20"/>
        <rFont val="Helvetica"/>
        <family val="2"/>
        <scheme val="minor"/>
      </rPr>
      <t>Authenticator Management</t>
    </r>
  </si>
  <si>
    <t>IA-5(1)</t>
  </si>
  <si>
    <t>Password -Based Authentication: Enforces minimum complexity</t>
  </si>
  <si>
    <r>
      <rPr>
        <sz val="10"/>
        <color rgb="FF231F20"/>
        <rFont val="Helvetica"/>
        <family val="2"/>
        <scheme val="minor"/>
      </rPr>
      <t>IA-6</t>
    </r>
  </si>
  <si>
    <r>
      <rPr>
        <sz val="10"/>
        <color rgb="FF231F20"/>
        <rFont val="Helvetica"/>
        <family val="2"/>
        <scheme val="minor"/>
      </rPr>
      <t>Authenticator Feedback</t>
    </r>
  </si>
  <si>
    <r>
      <rPr>
        <sz val="10"/>
        <color rgb="FF231F20"/>
        <rFont val="Helvetica"/>
        <family val="2"/>
        <scheme val="minor"/>
      </rPr>
      <t>IA-7</t>
    </r>
  </si>
  <si>
    <r>
      <rPr>
        <sz val="10"/>
        <color rgb="FF231F20"/>
        <rFont val="Helvetica"/>
        <family val="2"/>
        <scheme val="minor"/>
      </rPr>
      <t>Cryptographic Module Authentication</t>
    </r>
  </si>
  <si>
    <r>
      <rPr>
        <sz val="10"/>
        <color rgb="FF231F20"/>
        <rFont val="Helvetica"/>
        <family val="2"/>
        <scheme val="minor"/>
      </rPr>
      <t>IA-8</t>
    </r>
  </si>
  <si>
    <r>
      <rPr>
        <sz val="10"/>
        <color rgb="FF231F20"/>
        <rFont val="Helvetica"/>
        <family val="2"/>
        <scheme val="minor"/>
      </rPr>
      <t>Identification and Authentication (Non- Organizational Users)</t>
    </r>
  </si>
  <si>
    <r>
      <rPr>
        <sz val="10"/>
        <color rgb="FF231F20"/>
        <rFont val="Helvetica"/>
        <family val="2"/>
        <scheme val="minor"/>
      </rPr>
      <t>IA-9</t>
    </r>
  </si>
  <si>
    <r>
      <rPr>
        <sz val="10"/>
        <color rgb="FF231F20"/>
        <rFont val="Helvetica"/>
        <family val="2"/>
        <scheme val="minor"/>
      </rPr>
      <t>Service Identification and Authentication</t>
    </r>
  </si>
  <si>
    <r>
      <rPr>
        <sz val="10"/>
        <color rgb="FF231F20"/>
        <rFont val="Helvetica"/>
        <family val="2"/>
        <scheme val="minor"/>
      </rPr>
      <t>IA-10</t>
    </r>
  </si>
  <si>
    <r>
      <rPr>
        <sz val="10"/>
        <color rgb="FF231F20"/>
        <rFont val="Helvetica"/>
        <family val="2"/>
        <scheme val="minor"/>
      </rPr>
      <t>Adaptive Identification and Authentication</t>
    </r>
  </si>
  <si>
    <r>
      <rPr>
        <sz val="10"/>
        <color rgb="FF231F20"/>
        <rFont val="Helvetica"/>
        <family val="2"/>
        <scheme val="minor"/>
      </rPr>
      <t>IA-11</t>
    </r>
  </si>
  <si>
    <r>
      <rPr>
        <sz val="10"/>
        <color rgb="FF231F20"/>
        <rFont val="Helvetica"/>
        <family val="2"/>
        <scheme val="minor"/>
      </rPr>
      <t>Re-authentication</t>
    </r>
  </si>
  <si>
    <r>
      <rPr>
        <sz val="10"/>
        <color rgb="FF231F20"/>
        <rFont val="Helvetica"/>
        <family val="2"/>
        <scheme val="minor"/>
      </rPr>
      <t>IR-1</t>
    </r>
  </si>
  <si>
    <r>
      <rPr>
        <sz val="10"/>
        <color rgb="FF231F20"/>
        <rFont val="Helvetica"/>
        <family val="2"/>
        <scheme val="minor"/>
      </rPr>
      <t>Incident Response Policy and Procedures</t>
    </r>
  </si>
  <si>
    <r>
      <rPr>
        <sz val="10"/>
        <color rgb="FF231F20"/>
        <rFont val="Helvetica"/>
        <family val="2"/>
        <scheme val="minor"/>
      </rPr>
      <t>IR-2</t>
    </r>
  </si>
  <si>
    <r>
      <rPr>
        <sz val="10"/>
        <color rgb="FF231F20"/>
        <rFont val="Helvetica"/>
        <family val="2"/>
        <scheme val="minor"/>
      </rPr>
      <t>Incident Response Training</t>
    </r>
  </si>
  <si>
    <r>
      <rPr>
        <sz val="10"/>
        <color rgb="FF231F20"/>
        <rFont val="Helvetica"/>
        <family val="2"/>
        <scheme val="minor"/>
      </rPr>
      <t>IR-3</t>
    </r>
  </si>
  <si>
    <r>
      <rPr>
        <sz val="10"/>
        <color rgb="FF231F20"/>
        <rFont val="Helvetica"/>
        <family val="2"/>
        <scheme val="minor"/>
      </rPr>
      <t>Incident Response Testing</t>
    </r>
  </si>
  <si>
    <r>
      <rPr>
        <sz val="10"/>
        <color rgb="FF231F20"/>
        <rFont val="Helvetica"/>
        <family val="2"/>
        <scheme val="minor"/>
      </rPr>
      <t>IR-4</t>
    </r>
  </si>
  <si>
    <r>
      <rPr>
        <sz val="10"/>
        <color rgb="FF231F20"/>
        <rFont val="Helvetica"/>
        <family val="2"/>
        <scheme val="minor"/>
      </rPr>
      <t>Incident Handling</t>
    </r>
  </si>
  <si>
    <r>
      <rPr>
        <sz val="10"/>
        <color rgb="FF231F20"/>
        <rFont val="Helvetica"/>
        <family val="2"/>
        <scheme val="minor"/>
      </rPr>
      <t>IR-5</t>
    </r>
  </si>
  <si>
    <r>
      <rPr>
        <sz val="10"/>
        <color rgb="FF231F20"/>
        <rFont val="Helvetica"/>
        <family val="2"/>
        <scheme val="minor"/>
      </rPr>
      <t>Incident Monitoring</t>
    </r>
  </si>
  <si>
    <r>
      <rPr>
        <sz val="10"/>
        <color rgb="FF231F20"/>
        <rFont val="Helvetica"/>
        <family val="2"/>
        <scheme val="minor"/>
      </rPr>
      <t>IR-6</t>
    </r>
  </si>
  <si>
    <r>
      <rPr>
        <sz val="10"/>
        <color rgb="FF231F20"/>
        <rFont val="Helvetica"/>
        <family val="2"/>
        <scheme val="minor"/>
      </rPr>
      <t>Incident Reporting</t>
    </r>
  </si>
  <si>
    <r>
      <rPr>
        <sz val="10"/>
        <color rgb="FF231F20"/>
        <rFont val="Helvetica"/>
        <family val="2"/>
        <scheme val="minor"/>
      </rPr>
      <t>IR-7</t>
    </r>
  </si>
  <si>
    <r>
      <rPr>
        <sz val="10"/>
        <color rgb="FF231F20"/>
        <rFont val="Helvetica"/>
        <family val="2"/>
        <scheme val="minor"/>
      </rPr>
      <t>Incident Response Assistance</t>
    </r>
  </si>
  <si>
    <r>
      <rPr>
        <sz val="10"/>
        <color rgb="FF231F20"/>
        <rFont val="Helvetica"/>
        <family val="2"/>
        <scheme val="minor"/>
      </rPr>
      <t>IR-8</t>
    </r>
  </si>
  <si>
    <r>
      <rPr>
        <sz val="10"/>
        <color rgb="FF231F20"/>
        <rFont val="Helvetica"/>
        <family val="2"/>
        <scheme val="minor"/>
      </rPr>
      <t>Incident Response Plan</t>
    </r>
  </si>
  <si>
    <r>
      <rPr>
        <sz val="10"/>
        <color rgb="FF231F20"/>
        <rFont val="Helvetica"/>
        <family val="2"/>
        <scheme val="minor"/>
      </rPr>
      <t>IR-9</t>
    </r>
  </si>
  <si>
    <r>
      <rPr>
        <sz val="10"/>
        <color rgb="FF231F20"/>
        <rFont val="Helvetica"/>
        <family val="2"/>
        <scheme val="minor"/>
      </rPr>
      <t>Information Spillage Response</t>
    </r>
  </si>
  <si>
    <r>
      <rPr>
        <sz val="10"/>
        <color rgb="FF231F20"/>
        <rFont val="Helvetica"/>
        <family val="2"/>
        <scheme val="minor"/>
      </rPr>
      <t>IR-10</t>
    </r>
  </si>
  <si>
    <t>Integrated Information Security Analysis Team</t>
  </si>
  <si>
    <r>
      <rPr>
        <sz val="10"/>
        <color rgb="FF231F20"/>
        <rFont val="Helvetica"/>
        <family val="2"/>
        <scheme val="minor"/>
      </rPr>
      <t>MA-1</t>
    </r>
  </si>
  <si>
    <r>
      <rPr>
        <sz val="10"/>
        <color rgb="FF231F20"/>
        <rFont val="Helvetica"/>
        <family val="2"/>
        <scheme val="minor"/>
      </rPr>
      <t>System Maintenance Policy and Procedures</t>
    </r>
  </si>
  <si>
    <r>
      <rPr>
        <sz val="10"/>
        <color rgb="FF231F20"/>
        <rFont val="Helvetica"/>
        <family val="2"/>
        <scheme val="minor"/>
      </rPr>
      <t>MA-2</t>
    </r>
  </si>
  <si>
    <r>
      <rPr>
        <sz val="10"/>
        <color rgb="FF231F20"/>
        <rFont val="Helvetica"/>
        <family val="2"/>
        <scheme val="minor"/>
      </rPr>
      <t>Controlled Maintenance</t>
    </r>
  </si>
  <si>
    <r>
      <rPr>
        <sz val="10"/>
        <color rgb="FF231F20"/>
        <rFont val="Helvetica"/>
        <family val="2"/>
        <scheme val="minor"/>
      </rPr>
      <t>MA-3</t>
    </r>
  </si>
  <si>
    <r>
      <rPr>
        <sz val="10"/>
        <color rgb="FF231F20"/>
        <rFont val="Helvetica"/>
        <family val="2"/>
        <scheme val="minor"/>
      </rPr>
      <t>Maintenance Tools</t>
    </r>
  </si>
  <si>
    <r>
      <rPr>
        <sz val="10"/>
        <color rgb="FF231F20"/>
        <rFont val="Helvetica"/>
        <family val="2"/>
        <scheme val="minor"/>
      </rPr>
      <t>MA-4</t>
    </r>
  </si>
  <si>
    <r>
      <rPr>
        <sz val="10"/>
        <color rgb="FF231F20"/>
        <rFont val="Helvetica"/>
        <family val="2"/>
        <scheme val="minor"/>
      </rPr>
      <t>Nonlocal Maintenance</t>
    </r>
  </si>
  <si>
    <r>
      <rPr>
        <sz val="10"/>
        <color rgb="FF231F20"/>
        <rFont val="Helvetica"/>
        <family val="2"/>
        <scheme val="minor"/>
      </rPr>
      <t>MA-5</t>
    </r>
  </si>
  <si>
    <r>
      <rPr>
        <sz val="10"/>
        <color rgb="FF231F20"/>
        <rFont val="Helvetica"/>
        <family val="2"/>
        <scheme val="minor"/>
      </rPr>
      <t>Maintenance Personnel</t>
    </r>
  </si>
  <si>
    <r>
      <rPr>
        <sz val="10"/>
        <color rgb="FF231F20"/>
        <rFont val="Helvetica"/>
        <family val="2"/>
        <scheme val="minor"/>
      </rPr>
      <t>MA-6</t>
    </r>
  </si>
  <si>
    <r>
      <rPr>
        <sz val="10"/>
        <color rgb="FF231F20"/>
        <rFont val="Helvetica"/>
        <family val="2"/>
        <scheme val="minor"/>
      </rPr>
      <t>Timely Maintenance</t>
    </r>
  </si>
  <si>
    <r>
      <rPr>
        <sz val="10"/>
        <color rgb="FF231F20"/>
        <rFont val="Helvetica"/>
        <family val="2"/>
        <scheme val="minor"/>
      </rPr>
      <t>MP-1</t>
    </r>
  </si>
  <si>
    <r>
      <rPr>
        <sz val="10"/>
        <color rgb="FF231F20"/>
        <rFont val="Helvetica"/>
        <family val="2"/>
        <scheme val="minor"/>
      </rPr>
      <t>Media Protection Policy and Procedures</t>
    </r>
  </si>
  <si>
    <r>
      <rPr>
        <sz val="10"/>
        <color rgb="FF231F20"/>
        <rFont val="Helvetica"/>
        <family val="2"/>
        <scheme val="minor"/>
      </rPr>
      <t>MP-2</t>
    </r>
  </si>
  <si>
    <r>
      <rPr>
        <sz val="10"/>
        <color rgb="FF231F20"/>
        <rFont val="Helvetica"/>
        <family val="2"/>
        <scheme val="minor"/>
      </rPr>
      <t>Media Access</t>
    </r>
  </si>
  <si>
    <r>
      <rPr>
        <sz val="10"/>
        <color rgb="FF231F20"/>
        <rFont val="Helvetica"/>
        <family val="2"/>
        <scheme val="minor"/>
      </rPr>
      <t>MP-3</t>
    </r>
  </si>
  <si>
    <r>
      <rPr>
        <sz val="10"/>
        <color rgb="FF231F20"/>
        <rFont val="Helvetica"/>
        <family val="2"/>
        <scheme val="minor"/>
      </rPr>
      <t>Media Marking</t>
    </r>
  </si>
  <si>
    <r>
      <rPr>
        <sz val="10"/>
        <color rgb="FF231F20"/>
        <rFont val="Helvetica"/>
        <family val="2"/>
        <scheme val="minor"/>
      </rPr>
      <t>MP-4</t>
    </r>
  </si>
  <si>
    <r>
      <rPr>
        <sz val="10"/>
        <color rgb="FF231F20"/>
        <rFont val="Helvetica"/>
        <family val="2"/>
        <scheme val="minor"/>
      </rPr>
      <t>Media Storage</t>
    </r>
  </si>
  <si>
    <r>
      <rPr>
        <sz val="10"/>
        <color rgb="FF231F20"/>
        <rFont val="Helvetica"/>
        <family val="2"/>
        <scheme val="minor"/>
      </rPr>
      <t>MP-5</t>
    </r>
  </si>
  <si>
    <r>
      <rPr>
        <sz val="10"/>
        <color rgb="FF231F20"/>
        <rFont val="Helvetica"/>
        <family val="2"/>
        <scheme val="minor"/>
      </rPr>
      <t>Media Transport</t>
    </r>
  </si>
  <si>
    <r>
      <rPr>
        <sz val="10"/>
        <color rgb="FF231F20"/>
        <rFont val="Helvetica"/>
        <family val="2"/>
        <scheme val="minor"/>
      </rPr>
      <t>MP-6</t>
    </r>
  </si>
  <si>
    <r>
      <rPr>
        <sz val="10"/>
        <color rgb="FF231F20"/>
        <rFont val="Helvetica"/>
        <family val="2"/>
        <scheme val="minor"/>
      </rPr>
      <t>Media Sanitization</t>
    </r>
  </si>
  <si>
    <r>
      <rPr>
        <sz val="10"/>
        <color rgb="FF231F20"/>
        <rFont val="Helvetica"/>
        <family val="2"/>
        <scheme val="minor"/>
      </rPr>
      <t>MP-7</t>
    </r>
  </si>
  <si>
    <r>
      <rPr>
        <sz val="10"/>
        <color rgb="FF231F20"/>
        <rFont val="Helvetica"/>
        <family val="2"/>
        <scheme val="minor"/>
      </rPr>
      <t>Media Use</t>
    </r>
  </si>
  <si>
    <r>
      <rPr>
        <sz val="10"/>
        <color rgb="FF231F20"/>
        <rFont val="Helvetica"/>
        <family val="2"/>
        <scheme val="minor"/>
      </rPr>
      <t>MP-8</t>
    </r>
  </si>
  <si>
    <r>
      <rPr>
        <sz val="10"/>
        <color rgb="FF231F20"/>
        <rFont val="Helvetica"/>
        <family val="2"/>
        <scheme val="minor"/>
      </rPr>
      <t>Media Downgrading</t>
    </r>
  </si>
  <si>
    <r>
      <rPr>
        <sz val="10"/>
        <color rgb="FF231F20"/>
        <rFont val="Helvetica"/>
        <family val="2"/>
        <scheme val="minor"/>
      </rPr>
      <t>PE-1</t>
    </r>
  </si>
  <si>
    <t>Physical and Environmental Protection Policy and Procedures</t>
  </si>
  <si>
    <r>
      <rPr>
        <sz val="10"/>
        <color rgb="FF231F20"/>
        <rFont val="Helvetica"/>
        <family val="2"/>
        <scheme val="minor"/>
      </rPr>
      <t>PE-2</t>
    </r>
  </si>
  <si>
    <r>
      <rPr>
        <sz val="10"/>
        <color rgb="FF231F20"/>
        <rFont val="Helvetica"/>
        <family val="2"/>
        <scheme val="minor"/>
      </rPr>
      <t>Physical Access Authorizations</t>
    </r>
  </si>
  <si>
    <r>
      <rPr>
        <sz val="10"/>
        <color rgb="FF231F20"/>
        <rFont val="Helvetica"/>
        <family val="2"/>
        <scheme val="minor"/>
      </rPr>
      <t>PE-3</t>
    </r>
  </si>
  <si>
    <r>
      <rPr>
        <sz val="10"/>
        <color rgb="FF231F20"/>
        <rFont val="Helvetica"/>
        <family val="2"/>
        <scheme val="minor"/>
      </rPr>
      <t>Physical Access Control</t>
    </r>
  </si>
  <si>
    <r>
      <rPr>
        <sz val="10"/>
        <color rgb="FF231F20"/>
        <rFont val="Helvetica"/>
        <family val="2"/>
        <scheme val="minor"/>
      </rPr>
      <t>PE-4</t>
    </r>
  </si>
  <si>
    <r>
      <rPr>
        <sz val="10"/>
        <color rgb="FF231F20"/>
        <rFont val="Helvetica"/>
        <family val="2"/>
        <scheme val="minor"/>
      </rPr>
      <t>Access Control for Transmission Medium</t>
    </r>
  </si>
  <si>
    <r>
      <rPr>
        <sz val="10"/>
        <color rgb="FF231F20"/>
        <rFont val="Helvetica"/>
        <family val="2"/>
        <scheme val="minor"/>
      </rPr>
      <t>PE-5</t>
    </r>
  </si>
  <si>
    <r>
      <rPr>
        <sz val="10"/>
        <color rgb="FF231F20"/>
        <rFont val="Helvetica"/>
        <family val="2"/>
        <scheme val="minor"/>
      </rPr>
      <t>Access Control for Output Devices</t>
    </r>
  </si>
  <si>
    <r>
      <rPr>
        <sz val="10"/>
        <color rgb="FF231F20"/>
        <rFont val="Helvetica"/>
        <family val="2"/>
        <scheme val="minor"/>
      </rPr>
      <t>PE-6</t>
    </r>
  </si>
  <si>
    <r>
      <rPr>
        <sz val="10"/>
        <color rgb="FF231F20"/>
        <rFont val="Helvetica"/>
        <family val="2"/>
        <scheme val="minor"/>
      </rPr>
      <t>Monitoring Physical Access</t>
    </r>
  </si>
  <si>
    <r>
      <rPr>
        <sz val="10"/>
        <color rgb="FF231F20"/>
        <rFont val="Helvetica"/>
        <family val="2"/>
        <scheme val="minor"/>
      </rPr>
      <t>PE-7</t>
    </r>
  </si>
  <si>
    <r>
      <rPr>
        <sz val="10"/>
        <color rgb="FF231F20"/>
        <rFont val="Helvetica"/>
        <family val="2"/>
        <scheme val="minor"/>
      </rPr>
      <t>PE-8</t>
    </r>
  </si>
  <si>
    <r>
      <rPr>
        <sz val="10"/>
        <color rgb="FF231F20"/>
        <rFont val="Helvetica"/>
        <family val="2"/>
        <scheme val="minor"/>
      </rPr>
      <t>Visitor Access Records</t>
    </r>
  </si>
  <si>
    <r>
      <rPr>
        <sz val="10"/>
        <color rgb="FF231F20"/>
        <rFont val="Helvetica"/>
        <family val="2"/>
        <scheme val="minor"/>
      </rPr>
      <t>PE-9</t>
    </r>
  </si>
  <si>
    <r>
      <rPr>
        <sz val="10"/>
        <color rgb="FF231F20"/>
        <rFont val="Helvetica"/>
        <family val="2"/>
        <scheme val="minor"/>
      </rPr>
      <t>Power Equipment and Cabling</t>
    </r>
  </si>
  <si>
    <r>
      <rPr>
        <sz val="10"/>
        <color rgb="FF231F20"/>
        <rFont val="Helvetica"/>
        <family val="2"/>
        <scheme val="minor"/>
      </rPr>
      <t>PE-10</t>
    </r>
  </si>
  <si>
    <r>
      <rPr>
        <sz val="10"/>
        <color rgb="FF231F20"/>
        <rFont val="Helvetica"/>
        <family val="2"/>
        <scheme val="minor"/>
      </rPr>
      <t>Emergency Shutoff</t>
    </r>
  </si>
  <si>
    <r>
      <rPr>
        <sz val="10"/>
        <color rgb="FF231F20"/>
        <rFont val="Helvetica"/>
        <family val="2"/>
        <scheme val="minor"/>
      </rPr>
      <t>PE-11</t>
    </r>
  </si>
  <si>
    <r>
      <rPr>
        <sz val="10"/>
        <color rgb="FF231F20"/>
        <rFont val="Helvetica"/>
        <family val="2"/>
        <scheme val="minor"/>
      </rPr>
      <t>Emergency Power</t>
    </r>
  </si>
  <si>
    <r>
      <rPr>
        <sz val="10"/>
        <color rgb="FF231F20"/>
        <rFont val="Helvetica"/>
        <family val="2"/>
        <scheme val="minor"/>
      </rPr>
      <t>PE-12</t>
    </r>
  </si>
  <si>
    <r>
      <rPr>
        <sz val="10"/>
        <color rgb="FF231F20"/>
        <rFont val="Helvetica"/>
        <family val="2"/>
        <scheme val="minor"/>
      </rPr>
      <t>Emergency Lighting</t>
    </r>
  </si>
  <si>
    <r>
      <rPr>
        <sz val="10"/>
        <color rgb="FF231F20"/>
        <rFont val="Helvetica"/>
        <family val="2"/>
        <scheme val="minor"/>
      </rPr>
      <t>PE-13</t>
    </r>
  </si>
  <si>
    <r>
      <rPr>
        <sz val="10"/>
        <color rgb="FF231F20"/>
        <rFont val="Helvetica"/>
        <family val="2"/>
        <scheme val="minor"/>
      </rPr>
      <t>Fire Protection</t>
    </r>
  </si>
  <si>
    <r>
      <rPr>
        <sz val="10"/>
        <color rgb="FF231F20"/>
        <rFont val="Helvetica"/>
        <family val="2"/>
        <scheme val="minor"/>
      </rPr>
      <t>PE-14</t>
    </r>
  </si>
  <si>
    <r>
      <rPr>
        <sz val="10"/>
        <color rgb="FF231F20"/>
        <rFont val="Helvetica"/>
        <family val="2"/>
        <scheme val="minor"/>
      </rPr>
      <t>Temperature and Humidity Controls</t>
    </r>
  </si>
  <si>
    <r>
      <rPr>
        <sz val="10"/>
        <color rgb="FF231F20"/>
        <rFont val="Helvetica"/>
        <family val="2"/>
        <scheme val="minor"/>
      </rPr>
      <t>PE-15</t>
    </r>
  </si>
  <si>
    <r>
      <rPr>
        <sz val="10"/>
        <color rgb="FF231F20"/>
        <rFont val="Helvetica"/>
        <family val="2"/>
        <scheme val="minor"/>
      </rPr>
      <t>Water Damage Protection</t>
    </r>
  </si>
  <si>
    <r>
      <rPr>
        <sz val="10"/>
        <color rgb="FF231F20"/>
        <rFont val="Helvetica"/>
        <family val="2"/>
        <scheme val="minor"/>
      </rPr>
      <t>PE-16</t>
    </r>
  </si>
  <si>
    <r>
      <rPr>
        <sz val="10"/>
        <color rgb="FF231F20"/>
        <rFont val="Helvetica"/>
        <family val="2"/>
        <scheme val="minor"/>
      </rPr>
      <t>Delivery and Removal</t>
    </r>
  </si>
  <si>
    <r>
      <rPr>
        <sz val="10"/>
        <color rgb="FF231F20"/>
        <rFont val="Helvetica"/>
        <family val="2"/>
        <scheme val="minor"/>
      </rPr>
      <t>PE-17</t>
    </r>
  </si>
  <si>
    <r>
      <rPr>
        <sz val="10"/>
        <color rgb="FF231F20"/>
        <rFont val="Helvetica"/>
        <family val="2"/>
        <scheme val="minor"/>
      </rPr>
      <t>Alternate Work Site</t>
    </r>
  </si>
  <si>
    <r>
      <rPr>
        <sz val="10"/>
        <color rgb="FF231F20"/>
        <rFont val="Helvetica"/>
        <family val="2"/>
        <scheme val="minor"/>
      </rPr>
      <t>PE-18</t>
    </r>
  </si>
  <si>
    <r>
      <rPr>
        <sz val="10"/>
        <color rgb="FF231F20"/>
        <rFont val="Helvetica"/>
        <family val="2"/>
        <scheme val="minor"/>
      </rPr>
      <t>Location of Information System Components</t>
    </r>
  </si>
  <si>
    <r>
      <rPr>
        <sz val="10"/>
        <color rgb="FF231F20"/>
        <rFont val="Helvetica"/>
        <family val="2"/>
        <scheme val="minor"/>
      </rPr>
      <t>PE-19</t>
    </r>
  </si>
  <si>
    <r>
      <rPr>
        <sz val="10"/>
        <color rgb="FF231F20"/>
        <rFont val="Helvetica"/>
        <family val="2"/>
        <scheme val="minor"/>
      </rPr>
      <t>Information Leakage</t>
    </r>
  </si>
  <si>
    <r>
      <rPr>
        <sz val="10"/>
        <color rgb="FF231F20"/>
        <rFont val="Helvetica"/>
        <family val="2"/>
        <scheme val="minor"/>
      </rPr>
      <t>PE-20</t>
    </r>
  </si>
  <si>
    <r>
      <rPr>
        <sz val="10"/>
        <color rgb="FF231F20"/>
        <rFont val="Helvetica"/>
        <family val="2"/>
        <scheme val="minor"/>
      </rPr>
      <t>Asset Monitoring and Tracking</t>
    </r>
  </si>
  <si>
    <r>
      <rPr>
        <sz val="10"/>
        <color rgb="FF231F20"/>
        <rFont val="Helvetica"/>
        <family val="2"/>
        <scheme val="minor"/>
      </rPr>
      <t>PL-1</t>
    </r>
  </si>
  <si>
    <r>
      <rPr>
        <sz val="10"/>
        <color rgb="FF231F20"/>
        <rFont val="Helvetica"/>
        <family val="2"/>
        <scheme val="minor"/>
      </rPr>
      <t>Security Planning Policy and Procedures</t>
    </r>
  </si>
  <si>
    <r>
      <rPr>
        <sz val="10"/>
        <color rgb="FF231F20"/>
        <rFont val="Helvetica"/>
        <family val="2"/>
        <scheme val="minor"/>
      </rPr>
      <t>PL-2</t>
    </r>
  </si>
  <si>
    <r>
      <rPr>
        <sz val="10"/>
        <color rgb="FF231F20"/>
        <rFont val="Helvetica"/>
        <family val="2"/>
        <scheme val="minor"/>
      </rPr>
      <t>System Security Plan</t>
    </r>
  </si>
  <si>
    <r>
      <rPr>
        <sz val="10"/>
        <color rgb="FF231F20"/>
        <rFont val="Helvetica"/>
        <family val="2"/>
        <scheme val="minor"/>
      </rPr>
      <t>PL-3</t>
    </r>
  </si>
  <si>
    <r>
      <rPr>
        <sz val="10"/>
        <color rgb="FF231F20"/>
        <rFont val="Helvetica"/>
        <family val="2"/>
        <scheme val="minor"/>
      </rPr>
      <t>PL-4</t>
    </r>
  </si>
  <si>
    <r>
      <rPr>
        <sz val="10"/>
        <color rgb="FF231F20"/>
        <rFont val="Helvetica"/>
        <family val="2"/>
        <scheme val="minor"/>
      </rPr>
      <t>Rules of Behavior</t>
    </r>
  </si>
  <si>
    <r>
      <rPr>
        <sz val="10"/>
        <color rgb="FF231F20"/>
        <rFont val="Helvetica"/>
        <family val="2"/>
        <scheme val="minor"/>
      </rPr>
      <t>PL-5</t>
    </r>
  </si>
  <si>
    <r>
      <rPr>
        <sz val="10"/>
        <color rgb="FF231F20"/>
        <rFont val="Helvetica"/>
        <family val="2"/>
        <scheme val="minor"/>
      </rPr>
      <t>PL-6</t>
    </r>
  </si>
  <si>
    <r>
      <rPr>
        <sz val="10"/>
        <color rgb="FF231F20"/>
        <rFont val="Helvetica"/>
        <family val="2"/>
        <scheme val="minor"/>
      </rPr>
      <t>PL-7</t>
    </r>
  </si>
  <si>
    <r>
      <rPr>
        <sz val="10"/>
        <color rgb="FF231F20"/>
        <rFont val="Helvetica"/>
        <family val="2"/>
        <scheme val="minor"/>
      </rPr>
      <t>Security Concept of Operations</t>
    </r>
  </si>
  <si>
    <r>
      <rPr>
        <sz val="10"/>
        <color rgb="FF231F20"/>
        <rFont val="Helvetica"/>
        <family val="2"/>
        <scheme val="minor"/>
      </rPr>
      <t>PL-8</t>
    </r>
  </si>
  <si>
    <r>
      <rPr>
        <sz val="10"/>
        <color rgb="FF231F20"/>
        <rFont val="Helvetica"/>
        <family val="2"/>
        <scheme val="minor"/>
      </rPr>
      <t>Information Security Architecture</t>
    </r>
  </si>
  <si>
    <r>
      <rPr>
        <sz val="10"/>
        <color rgb="FF231F20"/>
        <rFont val="Helvetica"/>
        <family val="2"/>
        <scheme val="minor"/>
      </rPr>
      <t>PL-9</t>
    </r>
  </si>
  <si>
    <r>
      <rPr>
        <sz val="10"/>
        <color rgb="FF231F20"/>
        <rFont val="Helvetica"/>
        <family val="2"/>
        <scheme val="minor"/>
      </rPr>
      <t>Central Management</t>
    </r>
  </si>
  <si>
    <r>
      <rPr>
        <sz val="10"/>
        <color rgb="FF231F20"/>
        <rFont val="Helvetica"/>
        <family val="2"/>
        <scheme val="minor"/>
      </rPr>
      <t>PS-1</t>
    </r>
  </si>
  <si>
    <r>
      <rPr>
        <sz val="10"/>
        <color rgb="FF231F20"/>
        <rFont val="Helvetica"/>
        <family val="2"/>
        <scheme val="minor"/>
      </rPr>
      <t>Personnel Security Policy and Procedures</t>
    </r>
  </si>
  <si>
    <r>
      <rPr>
        <sz val="10"/>
        <color rgb="FF231F20"/>
        <rFont val="Helvetica"/>
        <family val="2"/>
        <scheme val="minor"/>
      </rPr>
      <t>PS-2</t>
    </r>
  </si>
  <si>
    <r>
      <rPr>
        <sz val="10"/>
        <color rgb="FF231F20"/>
        <rFont val="Helvetica"/>
        <family val="2"/>
        <scheme val="minor"/>
      </rPr>
      <t>Position Risk Designation</t>
    </r>
  </si>
  <si>
    <r>
      <rPr>
        <sz val="10"/>
        <color rgb="FF231F20"/>
        <rFont val="Helvetica"/>
        <family val="2"/>
        <scheme val="minor"/>
      </rPr>
      <t>PS-3</t>
    </r>
  </si>
  <si>
    <r>
      <rPr>
        <sz val="10"/>
        <color rgb="FF231F20"/>
        <rFont val="Helvetica"/>
        <family val="2"/>
        <scheme val="minor"/>
      </rPr>
      <t>Personnel Screening</t>
    </r>
  </si>
  <si>
    <r>
      <rPr>
        <sz val="10"/>
        <color rgb="FF231F20"/>
        <rFont val="Helvetica"/>
        <family val="2"/>
        <scheme val="minor"/>
      </rPr>
      <t>PS-4</t>
    </r>
  </si>
  <si>
    <r>
      <rPr>
        <sz val="10"/>
        <color rgb="FF231F20"/>
        <rFont val="Helvetica"/>
        <family val="2"/>
        <scheme val="minor"/>
      </rPr>
      <t>Personnel Termination</t>
    </r>
  </si>
  <si>
    <r>
      <rPr>
        <sz val="10"/>
        <color rgb="FF231F20"/>
        <rFont val="Helvetica"/>
        <family val="2"/>
        <scheme val="minor"/>
      </rPr>
      <t>PS-5</t>
    </r>
  </si>
  <si>
    <r>
      <rPr>
        <sz val="10"/>
        <color rgb="FF231F20"/>
        <rFont val="Helvetica"/>
        <family val="2"/>
        <scheme val="minor"/>
      </rPr>
      <t>Personnel Transfer</t>
    </r>
  </si>
  <si>
    <r>
      <rPr>
        <sz val="10"/>
        <color rgb="FF231F20"/>
        <rFont val="Helvetica"/>
        <family val="2"/>
        <scheme val="minor"/>
      </rPr>
      <t>PS-6</t>
    </r>
  </si>
  <si>
    <r>
      <rPr>
        <sz val="10"/>
        <color rgb="FF231F20"/>
        <rFont val="Helvetica"/>
        <family val="2"/>
        <scheme val="minor"/>
      </rPr>
      <t>Access Agreements</t>
    </r>
  </si>
  <si>
    <r>
      <rPr>
        <sz val="10"/>
        <color rgb="FF231F20"/>
        <rFont val="Helvetica"/>
        <family val="2"/>
        <scheme val="minor"/>
      </rPr>
      <t>PS-7</t>
    </r>
  </si>
  <si>
    <r>
      <rPr>
        <sz val="10"/>
        <color rgb="FF231F20"/>
        <rFont val="Helvetica"/>
        <family val="2"/>
        <scheme val="minor"/>
      </rPr>
      <t>Third-Party Personnel Security</t>
    </r>
  </si>
  <si>
    <r>
      <rPr>
        <sz val="10"/>
        <color rgb="FF231F20"/>
        <rFont val="Helvetica"/>
        <family val="2"/>
        <scheme val="minor"/>
      </rPr>
      <t>PS-8</t>
    </r>
  </si>
  <si>
    <r>
      <rPr>
        <sz val="10"/>
        <color rgb="FF231F20"/>
        <rFont val="Helvetica"/>
        <family val="2"/>
        <scheme val="minor"/>
      </rPr>
      <t>Personnel Sanctions</t>
    </r>
  </si>
  <si>
    <r>
      <rPr>
        <sz val="10"/>
        <color rgb="FF231F20"/>
        <rFont val="Helvetica"/>
        <family val="2"/>
        <scheme val="minor"/>
      </rPr>
      <t>RA-1</t>
    </r>
  </si>
  <si>
    <r>
      <rPr>
        <sz val="10"/>
        <color rgb="FF231F20"/>
        <rFont val="Helvetica"/>
        <family val="2"/>
        <scheme val="minor"/>
      </rPr>
      <t>Risk Assessment Policy and Procedures</t>
    </r>
  </si>
  <si>
    <r>
      <rPr>
        <sz val="10"/>
        <color rgb="FF231F20"/>
        <rFont val="Helvetica"/>
        <family val="2"/>
        <scheme val="minor"/>
      </rPr>
      <t>RA-2</t>
    </r>
  </si>
  <si>
    <r>
      <rPr>
        <sz val="10"/>
        <color rgb="FF231F20"/>
        <rFont val="Helvetica"/>
        <family val="2"/>
        <scheme val="minor"/>
      </rPr>
      <t>Security Categorization</t>
    </r>
  </si>
  <si>
    <r>
      <rPr>
        <sz val="10"/>
        <color rgb="FF231F20"/>
        <rFont val="Helvetica"/>
        <family val="2"/>
        <scheme val="minor"/>
      </rPr>
      <t>RA-3</t>
    </r>
  </si>
  <si>
    <r>
      <rPr>
        <sz val="10"/>
        <color rgb="FF231F20"/>
        <rFont val="Helvetica"/>
        <family val="2"/>
        <scheme val="minor"/>
      </rPr>
      <t>Risk Assessment</t>
    </r>
  </si>
  <si>
    <r>
      <rPr>
        <sz val="10"/>
        <color rgb="FF231F20"/>
        <rFont val="Helvetica"/>
        <family val="2"/>
        <scheme val="minor"/>
      </rPr>
      <t>RA-4</t>
    </r>
  </si>
  <si>
    <r>
      <rPr>
        <sz val="10"/>
        <color rgb="FF231F20"/>
        <rFont val="Helvetica"/>
        <family val="2"/>
        <scheme val="minor"/>
      </rPr>
      <t>RA-5</t>
    </r>
  </si>
  <si>
    <r>
      <rPr>
        <sz val="10"/>
        <color rgb="FF231F20"/>
        <rFont val="Helvetica"/>
        <family val="2"/>
        <scheme val="minor"/>
      </rPr>
      <t>Vulnerability Scanning</t>
    </r>
  </si>
  <si>
    <r>
      <rPr>
        <sz val="10"/>
        <color rgb="FF231F20"/>
        <rFont val="Helvetica"/>
        <family val="2"/>
        <scheme val="minor"/>
      </rPr>
      <t>RA-6</t>
    </r>
  </si>
  <si>
    <t>Technical Surveillance Countermeasures Survey</t>
  </si>
  <si>
    <r>
      <rPr>
        <sz val="10"/>
        <color rgb="FF231F20"/>
        <rFont val="Helvetica"/>
        <family val="2"/>
        <scheme val="minor"/>
      </rPr>
      <t>SA-1</t>
    </r>
  </si>
  <si>
    <t>System and Services Acquisition Policy and Procedures</t>
  </si>
  <si>
    <r>
      <rPr>
        <sz val="10"/>
        <color rgb="FF231F20"/>
        <rFont val="Helvetica"/>
        <family val="2"/>
        <scheme val="minor"/>
      </rPr>
      <t>SA-2</t>
    </r>
  </si>
  <si>
    <r>
      <rPr>
        <sz val="10"/>
        <color rgb="FF231F20"/>
        <rFont val="Helvetica"/>
        <family val="2"/>
        <scheme val="minor"/>
      </rPr>
      <t>Allocation of Resources</t>
    </r>
  </si>
  <si>
    <r>
      <rPr>
        <sz val="10"/>
        <color rgb="FF231F20"/>
        <rFont val="Helvetica"/>
        <family val="2"/>
        <scheme val="minor"/>
      </rPr>
      <t>SA-3</t>
    </r>
  </si>
  <si>
    <r>
      <rPr>
        <sz val="10"/>
        <color rgb="FF231F20"/>
        <rFont val="Helvetica"/>
        <family val="2"/>
        <scheme val="minor"/>
      </rPr>
      <t>System Development Life Cycle</t>
    </r>
  </si>
  <si>
    <r>
      <rPr>
        <sz val="10"/>
        <color rgb="FF231F20"/>
        <rFont val="Helvetica"/>
        <family val="2"/>
        <scheme val="minor"/>
      </rPr>
      <t>SA-4</t>
    </r>
  </si>
  <si>
    <r>
      <rPr>
        <sz val="10"/>
        <color rgb="FF231F20"/>
        <rFont val="Helvetica"/>
        <family val="2"/>
        <scheme val="minor"/>
      </rPr>
      <t>Acquisition Process</t>
    </r>
  </si>
  <si>
    <r>
      <rPr>
        <sz val="10"/>
        <color rgb="FF231F20"/>
        <rFont val="Helvetica"/>
        <family val="2"/>
        <scheme val="minor"/>
      </rPr>
      <t>SA-5</t>
    </r>
  </si>
  <si>
    <r>
      <rPr>
        <sz val="10"/>
        <color rgb="FF231F20"/>
        <rFont val="Helvetica"/>
        <family val="2"/>
        <scheme val="minor"/>
      </rPr>
      <t>Information System Documentation</t>
    </r>
  </si>
  <si>
    <r>
      <rPr>
        <sz val="10"/>
        <color rgb="FF231F20"/>
        <rFont val="Helvetica"/>
        <family val="2"/>
        <scheme val="minor"/>
      </rPr>
      <t>SA-6</t>
    </r>
  </si>
  <si>
    <r>
      <rPr>
        <sz val="10"/>
        <color rgb="FF231F20"/>
        <rFont val="Helvetica"/>
        <family val="2"/>
        <scheme val="minor"/>
      </rPr>
      <t>SA-7</t>
    </r>
  </si>
  <si>
    <r>
      <rPr>
        <sz val="10"/>
        <color rgb="FF231F20"/>
        <rFont val="Helvetica"/>
        <family val="2"/>
        <scheme val="minor"/>
      </rPr>
      <t>SA-8</t>
    </r>
  </si>
  <si>
    <r>
      <rPr>
        <sz val="10"/>
        <color rgb="FF231F20"/>
        <rFont val="Helvetica"/>
        <family val="2"/>
        <scheme val="minor"/>
      </rPr>
      <t>Security Engineering Principles</t>
    </r>
  </si>
  <si>
    <r>
      <rPr>
        <sz val="10"/>
        <color rgb="FF231F20"/>
        <rFont val="Helvetica"/>
        <family val="2"/>
        <scheme val="minor"/>
      </rPr>
      <t>SA-9</t>
    </r>
  </si>
  <si>
    <r>
      <rPr>
        <sz val="10"/>
        <color rgb="FF231F20"/>
        <rFont val="Helvetica"/>
        <family val="2"/>
        <scheme val="minor"/>
      </rPr>
      <t>External Information System Services</t>
    </r>
  </si>
  <si>
    <r>
      <rPr>
        <sz val="10"/>
        <color rgb="FF231F20"/>
        <rFont val="Helvetica"/>
        <family val="2"/>
        <scheme val="minor"/>
      </rPr>
      <t>SA-10</t>
    </r>
  </si>
  <si>
    <r>
      <rPr>
        <sz val="10"/>
        <color rgb="FF231F20"/>
        <rFont val="Helvetica"/>
        <family val="2"/>
        <scheme val="minor"/>
      </rPr>
      <t>Developer Configuration Management</t>
    </r>
  </si>
  <si>
    <r>
      <rPr>
        <sz val="10"/>
        <color rgb="FF231F20"/>
        <rFont val="Helvetica"/>
        <family val="2"/>
        <scheme val="minor"/>
      </rPr>
      <t>SA-11</t>
    </r>
  </si>
  <si>
    <r>
      <rPr>
        <sz val="10"/>
        <color rgb="FF231F20"/>
        <rFont val="Helvetica"/>
        <family val="2"/>
        <scheme val="minor"/>
      </rPr>
      <t>Developer Security Testing and Evaluation</t>
    </r>
  </si>
  <si>
    <r>
      <rPr>
        <sz val="10"/>
        <color rgb="FF231F20"/>
        <rFont val="Helvetica"/>
        <family val="2"/>
        <scheme val="minor"/>
      </rPr>
      <t>SA-12</t>
    </r>
  </si>
  <si>
    <r>
      <rPr>
        <sz val="10"/>
        <color rgb="FF231F20"/>
        <rFont val="Helvetica"/>
        <family val="2"/>
        <scheme val="minor"/>
      </rPr>
      <t>Supply Chain Protection</t>
    </r>
  </si>
  <si>
    <r>
      <rPr>
        <sz val="10"/>
        <color rgb="FF231F20"/>
        <rFont val="Helvetica"/>
        <family val="2"/>
        <scheme val="minor"/>
      </rPr>
      <t>SA-13</t>
    </r>
  </si>
  <si>
    <r>
      <rPr>
        <sz val="10"/>
        <color rgb="FF231F20"/>
        <rFont val="Helvetica"/>
        <family val="2"/>
        <scheme val="minor"/>
      </rPr>
      <t>Trustworthiness</t>
    </r>
  </si>
  <si>
    <r>
      <rPr>
        <sz val="10"/>
        <color rgb="FF231F20"/>
        <rFont val="Helvetica"/>
        <family val="2"/>
        <scheme val="minor"/>
      </rPr>
      <t>SA-14</t>
    </r>
  </si>
  <si>
    <r>
      <rPr>
        <sz val="10"/>
        <color rgb="FF231F20"/>
        <rFont val="Helvetica"/>
        <family val="2"/>
        <scheme val="minor"/>
      </rPr>
      <t>Criticality Analysis</t>
    </r>
  </si>
  <si>
    <r>
      <rPr>
        <sz val="10"/>
        <color rgb="FF231F20"/>
        <rFont val="Helvetica"/>
        <family val="2"/>
        <scheme val="minor"/>
      </rPr>
      <t>SA-15</t>
    </r>
  </si>
  <si>
    <t>Development Process, Standards, and Tools</t>
  </si>
  <si>
    <r>
      <rPr>
        <sz val="10"/>
        <color rgb="FF231F20"/>
        <rFont val="Helvetica"/>
        <family val="2"/>
        <scheme val="minor"/>
      </rPr>
      <t>SA-16</t>
    </r>
  </si>
  <si>
    <r>
      <rPr>
        <sz val="10"/>
        <color rgb="FF231F20"/>
        <rFont val="Helvetica"/>
        <family val="2"/>
        <scheme val="minor"/>
      </rPr>
      <t>Developer-Provided Training</t>
    </r>
  </si>
  <si>
    <r>
      <rPr>
        <sz val="10"/>
        <color rgb="FF231F20"/>
        <rFont val="Helvetica"/>
        <family val="2"/>
        <scheme val="minor"/>
      </rPr>
      <t>SA-17</t>
    </r>
  </si>
  <si>
    <r>
      <rPr>
        <sz val="10"/>
        <color rgb="FF231F20"/>
        <rFont val="Helvetica"/>
        <family val="2"/>
        <scheme val="minor"/>
      </rPr>
      <t>Developer Security Architecture and Design</t>
    </r>
  </si>
  <si>
    <r>
      <rPr>
        <sz val="10"/>
        <color rgb="FF231F20"/>
        <rFont val="Helvetica"/>
        <family val="2"/>
        <scheme val="minor"/>
      </rPr>
      <t>SA-18</t>
    </r>
  </si>
  <si>
    <r>
      <rPr>
        <sz val="10"/>
        <color rgb="FF231F20"/>
        <rFont val="Helvetica"/>
        <family val="2"/>
        <scheme val="minor"/>
      </rPr>
      <t>Tamper Resistance and Detection</t>
    </r>
  </si>
  <si>
    <r>
      <rPr>
        <sz val="10"/>
        <color rgb="FF231F20"/>
        <rFont val="Helvetica"/>
        <family val="2"/>
        <scheme val="minor"/>
      </rPr>
      <t>SA-19</t>
    </r>
  </si>
  <si>
    <r>
      <rPr>
        <sz val="10"/>
        <color rgb="FF231F20"/>
        <rFont val="Helvetica"/>
        <family val="2"/>
        <scheme val="minor"/>
      </rPr>
      <t>Component Authenticity</t>
    </r>
  </si>
  <si>
    <r>
      <rPr>
        <sz val="10"/>
        <color rgb="FF231F20"/>
        <rFont val="Helvetica"/>
        <family val="2"/>
        <scheme val="minor"/>
      </rPr>
      <t>SA-20</t>
    </r>
  </si>
  <si>
    <t>Customized Development of Critical Components</t>
  </si>
  <si>
    <r>
      <rPr>
        <sz val="10"/>
        <color rgb="FF231F20"/>
        <rFont val="Helvetica"/>
        <family val="2"/>
        <scheme val="minor"/>
      </rPr>
      <t>SA-21</t>
    </r>
  </si>
  <si>
    <r>
      <rPr>
        <sz val="10"/>
        <color rgb="FF231F20"/>
        <rFont val="Helvetica"/>
        <family val="2"/>
        <scheme val="minor"/>
      </rPr>
      <t>Developer Screening</t>
    </r>
  </si>
  <si>
    <r>
      <rPr>
        <sz val="10"/>
        <color rgb="FF231F20"/>
        <rFont val="Helvetica"/>
        <family val="2"/>
        <scheme val="minor"/>
      </rPr>
      <t>SA-22</t>
    </r>
  </si>
  <si>
    <r>
      <rPr>
        <sz val="10"/>
        <color rgb="FF231F20"/>
        <rFont val="Helvetica"/>
        <family val="2"/>
        <scheme val="minor"/>
      </rPr>
      <t>Unsupported System Components</t>
    </r>
  </si>
  <si>
    <r>
      <rPr>
        <sz val="10"/>
        <color rgb="FF231F20"/>
        <rFont val="Helvetica"/>
        <family val="2"/>
        <scheme val="minor"/>
      </rPr>
      <t>SC-1</t>
    </r>
  </si>
  <si>
    <t>System and Communications Protection Policy and Procedures</t>
  </si>
  <si>
    <r>
      <rPr>
        <sz val="10"/>
        <color rgb="FF231F20"/>
        <rFont val="Helvetica"/>
        <family val="2"/>
        <scheme val="minor"/>
      </rPr>
      <t>SC-2</t>
    </r>
  </si>
  <si>
    <r>
      <rPr>
        <sz val="10"/>
        <color rgb="FF231F20"/>
        <rFont val="Helvetica"/>
        <family val="2"/>
        <scheme val="minor"/>
      </rPr>
      <t>Application Partitioning</t>
    </r>
  </si>
  <si>
    <r>
      <rPr>
        <sz val="10"/>
        <color rgb="FF231F20"/>
        <rFont val="Helvetica"/>
        <family val="2"/>
        <scheme val="minor"/>
      </rPr>
      <t>SC-3</t>
    </r>
  </si>
  <si>
    <r>
      <rPr>
        <sz val="10"/>
        <color rgb="FF231F20"/>
        <rFont val="Helvetica"/>
        <family val="2"/>
        <scheme val="minor"/>
      </rPr>
      <t>Security Function Isolation</t>
    </r>
  </si>
  <si>
    <r>
      <rPr>
        <sz val="10"/>
        <color rgb="FF231F20"/>
        <rFont val="Helvetica"/>
        <family val="2"/>
        <scheme val="minor"/>
      </rPr>
      <t>SC-4</t>
    </r>
  </si>
  <si>
    <r>
      <rPr>
        <sz val="10"/>
        <color rgb="FF231F20"/>
        <rFont val="Helvetica"/>
        <family val="2"/>
        <scheme val="minor"/>
      </rPr>
      <t>Information in Shared Resources</t>
    </r>
  </si>
  <si>
    <r>
      <rPr>
        <sz val="10"/>
        <color rgb="FF231F20"/>
        <rFont val="Helvetica"/>
        <family val="2"/>
        <scheme val="minor"/>
      </rPr>
      <t>SC-5</t>
    </r>
  </si>
  <si>
    <r>
      <rPr>
        <sz val="10"/>
        <color rgb="FF231F20"/>
        <rFont val="Helvetica"/>
        <family val="2"/>
        <scheme val="minor"/>
      </rPr>
      <t>Denial of Service Protection</t>
    </r>
  </si>
  <si>
    <r>
      <rPr>
        <sz val="10"/>
        <color rgb="FF231F20"/>
        <rFont val="Helvetica"/>
        <family val="2"/>
        <scheme val="minor"/>
      </rPr>
      <t>SC-6</t>
    </r>
  </si>
  <si>
    <r>
      <rPr>
        <sz val="10"/>
        <color rgb="FF231F20"/>
        <rFont val="Helvetica"/>
        <family val="2"/>
        <scheme val="minor"/>
      </rPr>
      <t>Resource Availability</t>
    </r>
  </si>
  <si>
    <r>
      <rPr>
        <sz val="10"/>
        <color rgb="FF231F20"/>
        <rFont val="Helvetica"/>
        <family val="2"/>
        <scheme val="minor"/>
      </rPr>
      <t>SC-7</t>
    </r>
  </si>
  <si>
    <r>
      <rPr>
        <sz val="10"/>
        <color rgb="FF231F20"/>
        <rFont val="Helvetica"/>
        <family val="2"/>
        <scheme val="minor"/>
      </rPr>
      <t>Boundary Protection</t>
    </r>
  </si>
  <si>
    <r>
      <rPr>
        <sz val="10"/>
        <color rgb="FF231F20"/>
        <rFont val="Helvetica"/>
        <family val="2"/>
        <scheme val="minor"/>
      </rPr>
      <t>SC-8</t>
    </r>
  </si>
  <si>
    <r>
      <rPr>
        <sz val="10"/>
        <color rgb="FF231F20"/>
        <rFont val="Helvetica"/>
        <family val="2"/>
        <scheme val="minor"/>
      </rPr>
      <t>Transmission Confidentiality and Integrity</t>
    </r>
  </si>
  <si>
    <r>
      <rPr>
        <sz val="10"/>
        <color rgb="FF231F20"/>
        <rFont val="Helvetica"/>
        <family val="2"/>
        <scheme val="minor"/>
      </rPr>
      <t>SC-9</t>
    </r>
  </si>
  <si>
    <r>
      <rPr>
        <sz val="10"/>
        <color rgb="FF231F20"/>
        <rFont val="Helvetica"/>
        <family val="2"/>
        <scheme val="minor"/>
      </rPr>
      <t>SC-10</t>
    </r>
  </si>
  <si>
    <r>
      <rPr>
        <sz val="10"/>
        <color rgb="FF231F20"/>
        <rFont val="Helvetica"/>
        <family val="2"/>
        <scheme val="minor"/>
      </rPr>
      <t>Network Disconnect</t>
    </r>
  </si>
  <si>
    <r>
      <rPr>
        <sz val="10"/>
        <color rgb="FF231F20"/>
        <rFont val="Helvetica"/>
        <family val="2"/>
        <scheme val="minor"/>
      </rPr>
      <t>SC-11</t>
    </r>
  </si>
  <si>
    <r>
      <rPr>
        <sz val="10"/>
        <color rgb="FF231F20"/>
        <rFont val="Helvetica"/>
        <family val="2"/>
        <scheme val="minor"/>
      </rPr>
      <t>Trusted Path</t>
    </r>
  </si>
  <si>
    <r>
      <rPr>
        <sz val="10"/>
        <color rgb="FF231F20"/>
        <rFont val="Helvetica"/>
        <family val="2"/>
        <scheme val="minor"/>
      </rPr>
      <t>SC-12</t>
    </r>
  </si>
  <si>
    <t>Cryptographic Key Establishment and Management</t>
  </si>
  <si>
    <r>
      <rPr>
        <sz val="10"/>
        <color rgb="FF231F20"/>
        <rFont val="Helvetica"/>
        <family val="2"/>
        <scheme val="minor"/>
      </rPr>
      <t>SC-13</t>
    </r>
  </si>
  <si>
    <r>
      <rPr>
        <sz val="10"/>
        <color rgb="FF231F20"/>
        <rFont val="Helvetica"/>
        <family val="2"/>
        <scheme val="minor"/>
      </rPr>
      <t>Cryptographic Protection</t>
    </r>
  </si>
  <si>
    <r>
      <rPr>
        <sz val="10"/>
        <color rgb="FF231F20"/>
        <rFont val="Helvetica"/>
        <family val="2"/>
        <scheme val="minor"/>
      </rPr>
      <t>SC-14</t>
    </r>
  </si>
  <si>
    <r>
      <rPr>
        <sz val="10"/>
        <color rgb="FF231F20"/>
        <rFont val="Helvetica"/>
        <family val="2"/>
        <scheme val="minor"/>
      </rPr>
      <t>SC-15</t>
    </r>
  </si>
  <si>
    <r>
      <rPr>
        <sz val="10"/>
        <color rgb="FF231F20"/>
        <rFont val="Helvetica"/>
        <family val="2"/>
        <scheme val="minor"/>
      </rPr>
      <t>Collaborative Computing Devices</t>
    </r>
  </si>
  <si>
    <r>
      <rPr>
        <sz val="10"/>
        <color rgb="FF231F20"/>
        <rFont val="Helvetica"/>
        <family val="2"/>
        <scheme val="minor"/>
      </rPr>
      <t>SC-16</t>
    </r>
  </si>
  <si>
    <r>
      <rPr>
        <sz val="10"/>
        <color rgb="FF231F20"/>
        <rFont val="Helvetica"/>
        <family val="2"/>
        <scheme val="minor"/>
      </rPr>
      <t>Transmission of Security Attributes</t>
    </r>
  </si>
  <si>
    <r>
      <rPr>
        <sz val="10"/>
        <color rgb="FF231F20"/>
        <rFont val="Helvetica"/>
        <family val="2"/>
        <scheme val="minor"/>
      </rPr>
      <t>SC-17</t>
    </r>
  </si>
  <si>
    <r>
      <rPr>
        <sz val="10"/>
        <color rgb="FF231F20"/>
        <rFont val="Helvetica"/>
        <family val="2"/>
        <scheme val="minor"/>
      </rPr>
      <t>Public Key Infrastructure Certificates</t>
    </r>
  </si>
  <si>
    <r>
      <rPr>
        <sz val="10"/>
        <color rgb="FF231F20"/>
        <rFont val="Helvetica"/>
        <family val="2"/>
        <scheme val="minor"/>
      </rPr>
      <t>SC-18</t>
    </r>
  </si>
  <si>
    <r>
      <rPr>
        <sz val="10"/>
        <color rgb="FF231F20"/>
        <rFont val="Helvetica"/>
        <family val="2"/>
        <scheme val="minor"/>
      </rPr>
      <t>Mobile Code</t>
    </r>
  </si>
  <si>
    <r>
      <rPr>
        <sz val="10"/>
        <color rgb="FF231F20"/>
        <rFont val="Helvetica"/>
        <family val="2"/>
        <scheme val="minor"/>
      </rPr>
      <t>SC-19</t>
    </r>
  </si>
  <si>
    <r>
      <rPr>
        <sz val="10"/>
        <color rgb="FF231F20"/>
        <rFont val="Helvetica"/>
        <family val="2"/>
        <scheme val="minor"/>
      </rPr>
      <t>Voice Over Internet Protocol</t>
    </r>
  </si>
  <si>
    <r>
      <rPr>
        <sz val="10"/>
        <color rgb="FF231F20"/>
        <rFont val="Helvetica"/>
        <family val="2"/>
        <scheme val="minor"/>
      </rPr>
      <t>SC-20</t>
    </r>
  </si>
  <si>
    <t>Secure Name /Address Resolution Service (Authoritative Source)</t>
  </si>
  <si>
    <r>
      <rPr>
        <sz val="10"/>
        <color rgb="FF231F20"/>
        <rFont val="Helvetica"/>
        <family val="2"/>
        <scheme val="minor"/>
      </rPr>
      <t>SC-21</t>
    </r>
  </si>
  <si>
    <t>Secure Name /Address Resolution Service (Recursive or Caching Resolver)</t>
  </si>
  <si>
    <r>
      <rPr>
        <sz val="10"/>
        <color rgb="FF231F20"/>
        <rFont val="Helvetica"/>
        <family val="2"/>
        <scheme val="minor"/>
      </rPr>
      <t>SC-22</t>
    </r>
  </si>
  <si>
    <t>Architecture and Provisioning for Name/Address Resolution Service</t>
  </si>
  <si>
    <r>
      <rPr>
        <sz val="10"/>
        <color rgb="FF231F20"/>
        <rFont val="Helvetica"/>
        <family val="2"/>
        <scheme val="minor"/>
      </rPr>
      <t>SC-23</t>
    </r>
  </si>
  <si>
    <r>
      <rPr>
        <sz val="10"/>
        <color rgb="FF231F20"/>
        <rFont val="Helvetica"/>
        <family val="2"/>
        <scheme val="minor"/>
      </rPr>
      <t>Session Authenticity</t>
    </r>
  </si>
  <si>
    <r>
      <rPr>
        <sz val="10"/>
        <color rgb="FF231F20"/>
        <rFont val="Helvetica"/>
        <family val="2"/>
        <scheme val="minor"/>
      </rPr>
      <t>SC-24</t>
    </r>
  </si>
  <si>
    <r>
      <rPr>
        <sz val="10"/>
        <color rgb="FF231F20"/>
        <rFont val="Helvetica"/>
        <family val="2"/>
        <scheme val="minor"/>
      </rPr>
      <t>Fail in Known State</t>
    </r>
  </si>
  <si>
    <r>
      <rPr>
        <sz val="10"/>
        <color rgb="FF231F20"/>
        <rFont val="Helvetica"/>
        <family val="2"/>
        <scheme val="minor"/>
      </rPr>
      <t>SC-25</t>
    </r>
  </si>
  <si>
    <r>
      <rPr>
        <sz val="10"/>
        <color rgb="FF231F20"/>
        <rFont val="Helvetica"/>
        <family val="2"/>
        <scheme val="minor"/>
      </rPr>
      <t>Thin Nodes</t>
    </r>
  </si>
  <si>
    <r>
      <rPr>
        <sz val="10"/>
        <color rgb="FF231F20"/>
        <rFont val="Helvetica"/>
        <family val="2"/>
        <scheme val="minor"/>
      </rPr>
      <t>SC-26</t>
    </r>
  </si>
  <si>
    <r>
      <rPr>
        <sz val="10"/>
        <color rgb="FF231F20"/>
        <rFont val="Helvetica"/>
        <family val="2"/>
        <scheme val="minor"/>
      </rPr>
      <t>Honeypots</t>
    </r>
  </si>
  <si>
    <r>
      <rPr>
        <sz val="10"/>
        <color rgb="FF231F20"/>
        <rFont val="Helvetica"/>
        <family val="2"/>
        <scheme val="minor"/>
      </rPr>
      <t>SC-27</t>
    </r>
  </si>
  <si>
    <r>
      <rPr>
        <sz val="10"/>
        <color rgb="FF231F20"/>
        <rFont val="Helvetica"/>
        <family val="2"/>
        <scheme val="minor"/>
      </rPr>
      <t>Platform-Independent Applications</t>
    </r>
  </si>
  <si>
    <r>
      <rPr>
        <sz val="10"/>
        <color rgb="FF231F20"/>
        <rFont val="Helvetica"/>
        <family val="2"/>
        <scheme val="minor"/>
      </rPr>
      <t>SC-28</t>
    </r>
  </si>
  <si>
    <r>
      <rPr>
        <sz val="10"/>
        <color rgb="FF231F20"/>
        <rFont val="Helvetica"/>
        <family val="2"/>
        <scheme val="minor"/>
      </rPr>
      <t>Protection of Information at Rest</t>
    </r>
  </si>
  <si>
    <r>
      <rPr>
        <sz val="10"/>
        <color rgb="FF231F20"/>
        <rFont val="Helvetica"/>
        <family val="2"/>
        <scheme val="minor"/>
      </rPr>
      <t>SC-29</t>
    </r>
  </si>
  <si>
    <r>
      <rPr>
        <sz val="10"/>
        <color rgb="FF231F20"/>
        <rFont val="Helvetica"/>
        <family val="2"/>
        <scheme val="minor"/>
      </rPr>
      <t>Heterogeneity</t>
    </r>
  </si>
  <si>
    <r>
      <rPr>
        <sz val="10"/>
        <color rgb="FF231F20"/>
        <rFont val="Helvetica"/>
        <family val="2"/>
        <scheme val="minor"/>
      </rPr>
      <t>SC-30</t>
    </r>
  </si>
  <si>
    <r>
      <rPr>
        <sz val="10"/>
        <color rgb="FF231F20"/>
        <rFont val="Helvetica"/>
        <family val="2"/>
        <scheme val="minor"/>
      </rPr>
      <t>Concealment and Misdirection</t>
    </r>
  </si>
  <si>
    <r>
      <rPr>
        <sz val="10"/>
        <color rgb="FF231F20"/>
        <rFont val="Helvetica"/>
        <family val="2"/>
        <scheme val="minor"/>
      </rPr>
      <t>SC-31</t>
    </r>
  </si>
  <si>
    <r>
      <rPr>
        <sz val="10"/>
        <color rgb="FF231F20"/>
        <rFont val="Helvetica"/>
        <family val="2"/>
        <scheme val="minor"/>
      </rPr>
      <t>Covert Channel Analysis</t>
    </r>
  </si>
  <si>
    <r>
      <rPr>
        <sz val="10"/>
        <color rgb="FF231F20"/>
        <rFont val="Helvetica"/>
        <family val="2"/>
        <scheme val="minor"/>
      </rPr>
      <t>SC-32</t>
    </r>
  </si>
  <si>
    <r>
      <rPr>
        <sz val="10"/>
        <color rgb="FF231F20"/>
        <rFont val="Helvetica"/>
        <family val="2"/>
        <scheme val="minor"/>
      </rPr>
      <t>Information System Partitioning</t>
    </r>
  </si>
  <si>
    <r>
      <rPr>
        <sz val="10"/>
        <color rgb="FF231F20"/>
        <rFont val="Helvetica"/>
        <family val="2"/>
        <scheme val="minor"/>
      </rPr>
      <t>SC-33</t>
    </r>
  </si>
  <si>
    <r>
      <rPr>
        <sz val="10"/>
        <color rgb="FF231F20"/>
        <rFont val="Helvetica"/>
        <family val="2"/>
        <scheme val="minor"/>
      </rPr>
      <t>SC-34</t>
    </r>
  </si>
  <si>
    <r>
      <rPr>
        <sz val="10"/>
        <color rgb="FF231F20"/>
        <rFont val="Helvetica"/>
        <family val="2"/>
        <scheme val="minor"/>
      </rPr>
      <t>Non-Modifiable Executable Programs</t>
    </r>
  </si>
  <si>
    <r>
      <rPr>
        <sz val="10"/>
        <color rgb="FF231F20"/>
        <rFont val="Helvetica"/>
        <family val="2"/>
        <scheme val="minor"/>
      </rPr>
      <t>SC-35</t>
    </r>
  </si>
  <si>
    <r>
      <rPr>
        <sz val="10"/>
        <color rgb="FF231F20"/>
        <rFont val="Helvetica"/>
        <family val="2"/>
        <scheme val="minor"/>
      </rPr>
      <t>Honeyclients</t>
    </r>
  </si>
  <si>
    <r>
      <rPr>
        <sz val="10"/>
        <color rgb="FF231F20"/>
        <rFont val="Helvetica"/>
        <family val="2"/>
        <scheme val="minor"/>
      </rPr>
      <t>SC-36</t>
    </r>
  </si>
  <si>
    <r>
      <rPr>
        <sz val="10"/>
        <color rgb="FF231F20"/>
        <rFont val="Helvetica"/>
        <family val="2"/>
        <scheme val="minor"/>
      </rPr>
      <t>Distributed Processing and Storage</t>
    </r>
  </si>
  <si>
    <r>
      <rPr>
        <sz val="10"/>
        <color rgb="FF231F20"/>
        <rFont val="Helvetica"/>
        <family val="2"/>
        <scheme val="minor"/>
      </rPr>
      <t>SC-37</t>
    </r>
  </si>
  <si>
    <r>
      <rPr>
        <sz val="10"/>
        <color rgb="FF231F20"/>
        <rFont val="Helvetica"/>
        <family val="2"/>
        <scheme val="minor"/>
      </rPr>
      <t>Out-of-Band Channels</t>
    </r>
  </si>
  <si>
    <r>
      <rPr>
        <sz val="10"/>
        <color rgb="FF231F20"/>
        <rFont val="Helvetica"/>
        <family val="2"/>
        <scheme val="minor"/>
      </rPr>
      <t>SC-38</t>
    </r>
  </si>
  <si>
    <r>
      <rPr>
        <sz val="10"/>
        <color rgb="FF231F20"/>
        <rFont val="Helvetica"/>
        <family val="2"/>
        <scheme val="minor"/>
      </rPr>
      <t>Operations Security</t>
    </r>
  </si>
  <si>
    <r>
      <rPr>
        <sz val="10"/>
        <color rgb="FF231F20"/>
        <rFont val="Helvetica"/>
        <family val="2"/>
        <scheme val="minor"/>
      </rPr>
      <t>SC-39</t>
    </r>
  </si>
  <si>
    <r>
      <rPr>
        <sz val="10"/>
        <color rgb="FF231F20"/>
        <rFont val="Helvetica"/>
        <family val="2"/>
        <scheme val="minor"/>
      </rPr>
      <t>Process Isolation</t>
    </r>
  </si>
  <si>
    <r>
      <rPr>
        <sz val="10"/>
        <color rgb="FF231F20"/>
        <rFont val="Helvetica"/>
        <family val="2"/>
        <scheme val="minor"/>
      </rPr>
      <t>SC-40</t>
    </r>
  </si>
  <si>
    <r>
      <rPr>
        <sz val="10"/>
        <color rgb="FF231F20"/>
        <rFont val="Helvetica"/>
        <family val="2"/>
        <scheme val="minor"/>
      </rPr>
      <t>Wireless Link Protection</t>
    </r>
  </si>
  <si>
    <r>
      <rPr>
        <sz val="10"/>
        <color rgb="FF231F20"/>
        <rFont val="Helvetica"/>
        <family val="2"/>
        <scheme val="minor"/>
      </rPr>
      <t>SC-41</t>
    </r>
  </si>
  <si>
    <r>
      <rPr>
        <sz val="10"/>
        <color rgb="FF231F20"/>
        <rFont val="Helvetica"/>
        <family val="2"/>
        <scheme val="minor"/>
      </rPr>
      <t>Port and I/O Device Access</t>
    </r>
  </si>
  <si>
    <r>
      <rPr>
        <sz val="10"/>
        <color rgb="FF231F20"/>
        <rFont val="Helvetica"/>
        <family val="2"/>
        <scheme val="minor"/>
      </rPr>
      <t>SC-42</t>
    </r>
  </si>
  <si>
    <r>
      <rPr>
        <sz val="10"/>
        <color rgb="FF231F20"/>
        <rFont val="Helvetica"/>
        <family val="2"/>
        <scheme val="minor"/>
      </rPr>
      <t>Sensor Capability and Data</t>
    </r>
  </si>
  <si>
    <r>
      <rPr>
        <sz val="10"/>
        <color rgb="FF231F20"/>
        <rFont val="Helvetica"/>
        <family val="2"/>
        <scheme val="minor"/>
      </rPr>
      <t>SC-43</t>
    </r>
  </si>
  <si>
    <r>
      <rPr>
        <sz val="10"/>
        <color rgb="FF231F20"/>
        <rFont val="Helvetica"/>
        <family val="2"/>
        <scheme val="minor"/>
      </rPr>
      <t>Usage Restrictions</t>
    </r>
  </si>
  <si>
    <r>
      <rPr>
        <sz val="10"/>
        <color rgb="FF231F20"/>
        <rFont val="Helvetica"/>
        <family val="2"/>
        <scheme val="minor"/>
      </rPr>
      <t>SC-44</t>
    </r>
  </si>
  <si>
    <r>
      <rPr>
        <sz val="10"/>
        <color rgb="FF231F20"/>
        <rFont val="Helvetica"/>
        <family val="2"/>
        <scheme val="minor"/>
      </rPr>
      <t>Detonation Chambers</t>
    </r>
  </si>
  <si>
    <r>
      <rPr>
        <sz val="10"/>
        <color rgb="FF231F20"/>
        <rFont val="Helvetica"/>
        <family val="2"/>
        <scheme val="minor"/>
      </rPr>
      <t>SI-1</t>
    </r>
  </si>
  <si>
    <t>System and Information Integrity Policy and Procedures</t>
  </si>
  <si>
    <r>
      <rPr>
        <sz val="10"/>
        <color rgb="FF231F20"/>
        <rFont val="Helvetica"/>
        <family val="2"/>
        <scheme val="minor"/>
      </rPr>
      <t>SI-2</t>
    </r>
  </si>
  <si>
    <r>
      <rPr>
        <sz val="10"/>
        <color rgb="FF231F20"/>
        <rFont val="Helvetica"/>
        <family val="2"/>
        <scheme val="minor"/>
      </rPr>
      <t>Flaw Remediation</t>
    </r>
  </si>
  <si>
    <r>
      <rPr>
        <sz val="10"/>
        <color rgb="FF231F20"/>
        <rFont val="Helvetica"/>
        <family val="2"/>
        <scheme val="minor"/>
      </rPr>
      <t>SI-3</t>
    </r>
  </si>
  <si>
    <r>
      <rPr>
        <sz val="10"/>
        <color rgb="FF231F20"/>
        <rFont val="Helvetica"/>
        <family val="2"/>
        <scheme val="minor"/>
      </rPr>
      <t>Malicious Code Protection</t>
    </r>
  </si>
  <si>
    <r>
      <rPr>
        <sz val="10"/>
        <color rgb="FF231F20"/>
        <rFont val="Helvetica"/>
        <family val="2"/>
        <scheme val="minor"/>
      </rPr>
      <t>SI-4</t>
    </r>
  </si>
  <si>
    <r>
      <rPr>
        <sz val="10"/>
        <color rgb="FF231F20"/>
        <rFont val="Helvetica"/>
        <family val="2"/>
        <scheme val="minor"/>
      </rPr>
      <t>Information System Monitoring</t>
    </r>
  </si>
  <si>
    <r>
      <rPr>
        <sz val="10"/>
        <color rgb="FF231F20"/>
        <rFont val="Helvetica"/>
        <family val="2"/>
        <scheme val="minor"/>
      </rPr>
      <t>SI-5</t>
    </r>
  </si>
  <si>
    <r>
      <rPr>
        <sz val="10"/>
        <color rgb="FF231F20"/>
        <rFont val="Helvetica"/>
        <family val="2"/>
        <scheme val="minor"/>
      </rPr>
      <t>Security Alerts, Advisories, and Directives</t>
    </r>
  </si>
  <si>
    <r>
      <rPr>
        <sz val="10"/>
        <color rgb="FF231F20"/>
        <rFont val="Helvetica"/>
        <family val="2"/>
        <scheme val="minor"/>
      </rPr>
      <t>SI-6</t>
    </r>
  </si>
  <si>
    <r>
      <rPr>
        <sz val="10"/>
        <color rgb="FF231F20"/>
        <rFont val="Helvetica"/>
        <family val="2"/>
        <scheme val="minor"/>
      </rPr>
      <t>Security Function Verification</t>
    </r>
  </si>
  <si>
    <r>
      <rPr>
        <sz val="10"/>
        <color rgb="FF231F20"/>
        <rFont val="Helvetica"/>
        <family val="2"/>
        <scheme val="minor"/>
      </rPr>
      <t>SI-7</t>
    </r>
  </si>
  <si>
    <t>Software, Firmware, and Information Integrity</t>
  </si>
  <si>
    <r>
      <rPr>
        <sz val="10"/>
        <color rgb="FF231F20"/>
        <rFont val="Helvetica"/>
        <family val="2"/>
        <scheme val="minor"/>
      </rPr>
      <t>SI-8</t>
    </r>
  </si>
  <si>
    <r>
      <rPr>
        <sz val="10"/>
        <color rgb="FF231F20"/>
        <rFont val="Helvetica"/>
        <family val="2"/>
        <scheme val="minor"/>
      </rPr>
      <t>Spam Protection</t>
    </r>
  </si>
  <si>
    <r>
      <rPr>
        <sz val="10"/>
        <color rgb="FF231F20"/>
        <rFont val="Helvetica"/>
        <family val="2"/>
        <scheme val="minor"/>
      </rPr>
      <t>SI-9</t>
    </r>
  </si>
  <si>
    <r>
      <rPr>
        <sz val="10"/>
        <color rgb="FF231F20"/>
        <rFont val="Helvetica"/>
        <family val="2"/>
        <scheme val="minor"/>
      </rPr>
      <t>SI-10</t>
    </r>
  </si>
  <si>
    <r>
      <rPr>
        <sz val="10"/>
        <color rgb="FF231F20"/>
        <rFont val="Helvetica"/>
        <family val="2"/>
        <scheme val="minor"/>
      </rPr>
      <t>Information Input Validation</t>
    </r>
  </si>
  <si>
    <r>
      <rPr>
        <sz val="10"/>
        <color rgb="FF231F20"/>
        <rFont val="Helvetica"/>
        <family val="2"/>
        <scheme val="minor"/>
      </rPr>
      <t>SI-11</t>
    </r>
  </si>
  <si>
    <r>
      <rPr>
        <sz val="10"/>
        <color rgb="FF231F20"/>
        <rFont val="Helvetica"/>
        <family val="2"/>
        <scheme val="minor"/>
      </rPr>
      <t>Error Handling</t>
    </r>
  </si>
  <si>
    <r>
      <rPr>
        <sz val="10"/>
        <color rgb="FF231F20"/>
        <rFont val="Helvetica"/>
        <family val="2"/>
        <scheme val="minor"/>
      </rPr>
      <t>SI-12</t>
    </r>
  </si>
  <si>
    <r>
      <rPr>
        <sz val="10"/>
        <color rgb="FF231F20"/>
        <rFont val="Helvetica"/>
        <family val="2"/>
        <scheme val="minor"/>
      </rPr>
      <t>Information Handling and Retention</t>
    </r>
  </si>
  <si>
    <r>
      <rPr>
        <sz val="10"/>
        <color rgb="FF231F20"/>
        <rFont val="Helvetica"/>
        <family val="2"/>
        <scheme val="minor"/>
      </rPr>
      <t>SI-13</t>
    </r>
  </si>
  <si>
    <r>
      <rPr>
        <sz val="10"/>
        <color rgb="FF231F20"/>
        <rFont val="Helvetica"/>
        <family val="2"/>
        <scheme val="minor"/>
      </rPr>
      <t>Predictable Failure Prevention</t>
    </r>
  </si>
  <si>
    <r>
      <rPr>
        <sz val="10"/>
        <color rgb="FF231F20"/>
        <rFont val="Helvetica"/>
        <family val="2"/>
        <scheme val="minor"/>
      </rPr>
      <t>SI-14</t>
    </r>
  </si>
  <si>
    <r>
      <rPr>
        <sz val="10"/>
        <color rgb="FF231F20"/>
        <rFont val="Helvetica"/>
        <family val="2"/>
        <scheme val="minor"/>
      </rPr>
      <t>Non-Persistence</t>
    </r>
  </si>
  <si>
    <r>
      <rPr>
        <sz val="10"/>
        <color rgb="FF231F20"/>
        <rFont val="Helvetica"/>
        <family val="2"/>
        <scheme val="minor"/>
      </rPr>
      <t>SI-15</t>
    </r>
  </si>
  <si>
    <r>
      <rPr>
        <sz val="10"/>
        <color rgb="FF231F20"/>
        <rFont val="Helvetica"/>
        <family val="2"/>
        <scheme val="minor"/>
      </rPr>
      <t>Information Output Filtering</t>
    </r>
  </si>
  <si>
    <r>
      <rPr>
        <sz val="10"/>
        <color rgb="FF231F20"/>
        <rFont val="Helvetica"/>
        <family val="2"/>
        <scheme val="minor"/>
      </rPr>
      <t>SI-16</t>
    </r>
  </si>
  <si>
    <r>
      <rPr>
        <sz val="10"/>
        <color rgb="FF231F20"/>
        <rFont val="Helvetica"/>
        <family val="2"/>
        <scheme val="minor"/>
      </rPr>
      <t>Memory Protection</t>
    </r>
  </si>
  <si>
    <r>
      <rPr>
        <sz val="10"/>
        <color rgb="FF231F20"/>
        <rFont val="Helvetica"/>
        <family val="2"/>
        <scheme val="minor"/>
      </rPr>
      <t>SI-17</t>
    </r>
  </si>
  <si>
    <r>
      <rPr>
        <sz val="10"/>
        <color rgb="FF231F20"/>
        <rFont val="Helvetica"/>
        <family val="2"/>
        <scheme val="minor"/>
      </rPr>
      <t>Fail-Safe Procedures</t>
    </r>
  </si>
  <si>
    <r>
      <rPr>
        <sz val="10"/>
        <color rgb="FF231F20"/>
        <rFont val="Helvetica"/>
        <family val="2"/>
        <scheme val="minor"/>
      </rPr>
      <t>PM-1</t>
    </r>
  </si>
  <si>
    <r>
      <rPr>
        <sz val="10"/>
        <color rgb="FF231F20"/>
        <rFont val="Helvetica"/>
        <family val="2"/>
        <scheme val="minor"/>
      </rPr>
      <t>Information Security Program Plan</t>
    </r>
  </si>
  <si>
    <r>
      <rPr>
        <sz val="10"/>
        <color rgb="FF231F20"/>
        <rFont val="Helvetica"/>
        <family val="2"/>
        <scheme val="minor"/>
      </rPr>
      <t>PM-2</t>
    </r>
  </si>
  <si>
    <r>
      <rPr>
        <sz val="10"/>
        <color rgb="FF231F20"/>
        <rFont val="Helvetica"/>
        <family val="2"/>
        <scheme val="minor"/>
      </rPr>
      <t>Senior Information Security Officer</t>
    </r>
  </si>
  <si>
    <r>
      <rPr>
        <sz val="10"/>
        <color rgb="FF231F20"/>
        <rFont val="Helvetica"/>
        <family val="2"/>
        <scheme val="minor"/>
      </rPr>
      <t>PM-3</t>
    </r>
  </si>
  <si>
    <r>
      <rPr>
        <sz val="10"/>
        <color rgb="FF231F20"/>
        <rFont val="Helvetica"/>
        <family val="2"/>
        <scheme val="minor"/>
      </rPr>
      <t>Information Security Resources</t>
    </r>
  </si>
  <si>
    <r>
      <rPr>
        <sz val="10"/>
        <color rgb="FF231F20"/>
        <rFont val="Helvetica"/>
        <family val="2"/>
        <scheme val="minor"/>
      </rPr>
      <t>PM-4</t>
    </r>
  </si>
  <si>
    <r>
      <rPr>
        <sz val="10"/>
        <color rgb="FF231F20"/>
        <rFont val="Helvetica"/>
        <family val="2"/>
        <scheme val="minor"/>
      </rPr>
      <t>Plan of Action and Milestones Process</t>
    </r>
  </si>
  <si>
    <r>
      <rPr>
        <sz val="10"/>
        <color rgb="FF231F20"/>
        <rFont val="Helvetica"/>
        <family val="2"/>
        <scheme val="minor"/>
      </rPr>
      <t>PM-5</t>
    </r>
  </si>
  <si>
    <r>
      <rPr>
        <sz val="10"/>
        <color rgb="FF231F20"/>
        <rFont val="Helvetica"/>
        <family val="2"/>
        <scheme val="minor"/>
      </rPr>
      <t>Information System Inventory</t>
    </r>
  </si>
  <si>
    <r>
      <rPr>
        <sz val="10"/>
        <color rgb="FF231F20"/>
        <rFont val="Helvetica"/>
        <family val="2"/>
        <scheme val="minor"/>
      </rPr>
      <t>PM-6</t>
    </r>
    <r>
      <rPr>
        <sz val="12"/>
        <color rgb="FF000000"/>
        <rFont val="Verdana"/>
        <family val="2"/>
      </rPr>
      <t/>
    </r>
  </si>
  <si>
    <t>Information Security Measures of Performance</t>
  </si>
  <si>
    <r>
      <rPr>
        <sz val="10"/>
        <color rgb="FF231F20"/>
        <rFont val="Helvetica"/>
        <family val="2"/>
        <scheme val="minor"/>
      </rPr>
      <t>PM-7</t>
    </r>
    <r>
      <rPr>
        <sz val="12"/>
        <color rgb="FF000000"/>
        <rFont val="Verdana"/>
        <family val="2"/>
      </rPr>
      <t/>
    </r>
  </si>
  <si>
    <t>Enterprise Architecture</t>
  </si>
  <si>
    <r>
      <rPr>
        <sz val="10"/>
        <color rgb="FF231F20"/>
        <rFont val="Helvetica"/>
        <family val="2"/>
        <scheme val="minor"/>
      </rPr>
      <t>PM-8</t>
    </r>
    <r>
      <rPr>
        <sz val="12"/>
        <color rgb="FF000000"/>
        <rFont val="Verdana"/>
        <family val="2"/>
      </rPr>
      <t/>
    </r>
  </si>
  <si>
    <t>Critical Infrastructure Plan</t>
  </si>
  <si>
    <r>
      <rPr>
        <sz val="10"/>
        <color rgb="FF231F20"/>
        <rFont val="Helvetica"/>
        <family val="2"/>
        <scheme val="minor"/>
      </rPr>
      <t>PM-9</t>
    </r>
    <r>
      <rPr>
        <sz val="12"/>
        <color rgb="FF000000"/>
        <rFont val="Verdana"/>
        <family val="2"/>
      </rPr>
      <t/>
    </r>
  </si>
  <si>
    <t>Risk Management Strategy</t>
  </si>
  <si>
    <r>
      <rPr>
        <sz val="10"/>
        <color rgb="FF231F20"/>
        <rFont val="Helvetica"/>
        <family val="2"/>
        <scheme val="minor"/>
      </rPr>
      <t>PM-10</t>
    </r>
    <r>
      <rPr>
        <sz val="12"/>
        <color rgb="FF000000"/>
        <rFont val="Verdana"/>
        <family val="2"/>
      </rPr>
      <t/>
    </r>
  </si>
  <si>
    <t>Security Authorization Process</t>
  </si>
  <si>
    <r>
      <rPr>
        <sz val="10"/>
        <color rgb="FF231F20"/>
        <rFont val="Helvetica"/>
        <family val="2"/>
        <scheme val="minor"/>
      </rPr>
      <t>PM-11</t>
    </r>
    <r>
      <rPr>
        <sz val="12"/>
        <color rgb="FF000000"/>
        <rFont val="Verdana"/>
        <family val="2"/>
      </rPr>
      <t/>
    </r>
  </si>
  <si>
    <t>Mission/Business Process Definition</t>
  </si>
  <si>
    <r>
      <rPr>
        <sz val="10"/>
        <color rgb="FF231F20"/>
        <rFont val="Helvetica"/>
        <family val="2"/>
        <scheme val="minor"/>
      </rPr>
      <t>PM-12</t>
    </r>
    <r>
      <rPr>
        <sz val="12"/>
        <color rgb="FF000000"/>
        <rFont val="Verdana"/>
        <family val="2"/>
      </rPr>
      <t/>
    </r>
  </si>
  <si>
    <t>Insider Threat Program</t>
  </si>
  <si>
    <r>
      <rPr>
        <sz val="10"/>
        <color rgb="FF231F20"/>
        <rFont val="Helvetica"/>
        <family val="2"/>
        <scheme val="minor"/>
      </rPr>
      <t>PM-13</t>
    </r>
    <r>
      <rPr>
        <sz val="12"/>
        <color rgb="FF000000"/>
        <rFont val="Verdana"/>
        <family val="2"/>
      </rPr>
      <t/>
    </r>
  </si>
  <si>
    <t>Information Security Workforce</t>
  </si>
  <si>
    <r>
      <rPr>
        <sz val="10"/>
        <color rgb="FF231F20"/>
        <rFont val="Helvetica"/>
        <family val="2"/>
        <scheme val="minor"/>
      </rPr>
      <t>PM-14</t>
    </r>
    <r>
      <rPr>
        <sz val="12"/>
        <color rgb="FF000000"/>
        <rFont val="Verdana"/>
        <family val="2"/>
      </rPr>
      <t/>
    </r>
  </si>
  <si>
    <t>Testing, Training, &amp; Monitoring</t>
  </si>
  <si>
    <r>
      <rPr>
        <sz val="10"/>
        <color rgb="FF231F20"/>
        <rFont val="Helvetica"/>
        <family val="2"/>
        <scheme val="minor"/>
      </rPr>
      <t>PM-15</t>
    </r>
    <r>
      <rPr>
        <sz val="12"/>
        <color rgb="FF000000"/>
        <rFont val="Verdana"/>
        <family val="2"/>
      </rPr>
      <t/>
    </r>
  </si>
  <si>
    <t>Contacts with Security Groups and Associations</t>
  </si>
  <si>
    <r>
      <rPr>
        <sz val="10"/>
        <color rgb="FF231F20"/>
        <rFont val="Helvetica"/>
        <family val="2"/>
        <scheme val="minor"/>
      </rPr>
      <t>PM-16</t>
    </r>
    <r>
      <rPr>
        <sz val="12"/>
        <color rgb="FF000000"/>
        <rFont val="Verdana"/>
        <family val="2"/>
      </rPr>
      <t/>
    </r>
  </si>
  <si>
    <t>Threat Awareness Program</t>
  </si>
  <si>
    <t>NIST SP 800-34</t>
  </si>
  <si>
    <t>Contingency Planning Guide for Federal Information Systems</t>
  </si>
  <si>
    <t>NIST SP 800-46</t>
  </si>
  <si>
    <t>Guide to Enterprise Telework, Remote Access, and Bring Your Own Device (BYOD) Security</t>
  </si>
  <si>
    <t>NIST SP 800-60</t>
  </si>
  <si>
    <t>Guide for Mapping Types of Information and Information Systems to Security Categories</t>
  </si>
  <si>
    <t>NIST SP 800-88</t>
  </si>
  <si>
    <t>Guidelines for Media Sanitization</t>
  </si>
  <si>
    <t>PE-2, PE-3, PE-5, PE-11, PE-13, PE-14, SA-9</t>
  </si>
  <si>
    <t>Physical Access Authorizations; Physical Access Control; Access Control for Transmission Medium; Emergency Power; Fire Protection; Temperature and Humidity Controls; External Information System Services</t>
  </si>
  <si>
    <t xml:space="preserve">SA-3, SA-15, SC-2, PM-2, PM-10, SI-5,PM-3 </t>
  </si>
  <si>
    <t>System Development Life Cycle; Development Process, Standards, and Tools; Application Partitioning; Senior Information Security Officer; Security Authorization Process; Security Alerts, Advisories, and Directives; Information Security Resources</t>
  </si>
  <si>
    <t>AC-2, AC-3, AC-6</t>
  </si>
  <si>
    <t>Account Management; Access Enforcement; Least Privilege</t>
  </si>
  <si>
    <t>AC-3, CM-7; NIST SP 800-46</t>
  </si>
  <si>
    <t>Access Enforcement; Least Functionality; Guide to Enterprise Telework, Remote Access, and Bring Your Own Device (BYOD) Security</t>
  </si>
  <si>
    <t>CA-9, SC-4</t>
  </si>
  <si>
    <t>Internal System Connections; Information in Shared Resources</t>
  </si>
  <si>
    <t>IA-2, IA-5</t>
  </si>
  <si>
    <t>Identification and Authentication (Organizational Users); Authenticator Management</t>
  </si>
  <si>
    <t>AU-2(3), AU-6, AU-12, AC-6(9), CM-3, MA-2, MA-5, PE-3</t>
  </si>
  <si>
    <t>Audit and Accountability: reviews and updates; Audit Review, Analysis, and Reporting; Audit Generation; Access Control: Auditing use of privileged functions; Configuration Change Control; Controlled Maintenance; Maintenance Personnel; Physical Access Control</t>
  </si>
  <si>
    <t>AU-7, AU-9, IR-4, AC-5, CP-4, CP-10; NIST SP 800-34</t>
  </si>
  <si>
    <t>Audit Reduction and Report Generation; Protection of Audit Information; Incident Handling; Separation of Duties; Contingency Plan Testing; Information System Recovery and Reconstitution; Contingency Planning Guide for Federal Information Systems</t>
  </si>
  <si>
    <t>AC-5, CP-4, CP-10; NIST SP 800-34</t>
  </si>
  <si>
    <t>Separation of Duties; Contingency Plan Testing; Information System Recovery and Reconstitution; Contingency Planning Guide for Federal Information Systems</t>
  </si>
  <si>
    <t>CM-3, CM-4, CM-5</t>
  </si>
  <si>
    <t>Configuration Change Control; Security Impact Analysis; Access Restrictions for Change</t>
  </si>
  <si>
    <t>AC-4, MP-2, MP-4</t>
  </si>
  <si>
    <t>Information Flow Enforcement; Media Access; Media Storage</t>
  </si>
  <si>
    <t>MP-2, AC-19(5)</t>
  </si>
  <si>
    <t>Media Access; Access Control: Full device / container based encryption</t>
  </si>
  <si>
    <t>CP-9, MP-5</t>
  </si>
  <si>
    <t>Information System Backup; Media Transport</t>
  </si>
  <si>
    <t>CP-9 MP-6, NIST SP 800-60, NIST SP 800-88, AC-2, AC-6, IA-4, PM-2, PM-10, SI-5, MA-2, MA-3, MP-6</t>
  </si>
  <si>
    <t>Information System Backup; Media Sanitization; Guide for Mapping Types of Information and Information Systems to Security Categories; Guidelines for Media Sanitization; Account Management; Least Privilege; Identifier Management; Senior Information Security Officer; Security Authorization Process; Security Alerts, Advisories, and Directives; Controlled Maintenance; Maintenance Tools</t>
  </si>
  <si>
    <t>IR-2, IR-4, IR-9</t>
  </si>
  <si>
    <t>Incident Response Training; Incident Handling; Information Spillage Response</t>
  </si>
  <si>
    <t>IR-2, IR-4, IR-10</t>
  </si>
  <si>
    <t>Incident Response Training; Incident Handling; Integrated Information Security Analysis Team</t>
  </si>
  <si>
    <t>MP-4, PE-2, PE-5, PE-6, PE-17</t>
  </si>
  <si>
    <t>Media Storage; Physical Access Authorizations; Access Control for Output Devices; Monitoring Physical Access; Alternate Work Site</t>
  </si>
  <si>
    <t>MP-2, MP-5, MP-7</t>
  </si>
  <si>
    <t>Media Access; Media Transport; Media Use</t>
  </si>
  <si>
    <t>PM-2, PM-10, SI-5, CA-5, PM-1</t>
  </si>
  <si>
    <t>Senior Information Security Officer; Security Authorization Process; Security Alerts, Advisories, and Directives; Plan of Action and Milestones; Information Security Program Plan</t>
  </si>
  <si>
    <t>CA-5, CM-3, PM-1, SA-15, SA-3, SA-8, SC-2</t>
  </si>
  <si>
    <t>Plan of Action and Milestones; Configuration Change Control; Information Security Program Plan; Development Process, Standards, and Tools; System Development Life Cycle; Security Engineering Principles; Application Partitioning</t>
  </si>
  <si>
    <t>CA-5, PM-1, IR-4, IR-5, IR-7, IR-8</t>
  </si>
  <si>
    <t>Plan of Action and Milestones; Information Security Program Plan; Identifier Management; Authenticator Management; Cryptographic Module Authentication; Identification and Authentication (Non- Organizational Users)</t>
  </si>
  <si>
    <t>CA-5, PM-1</t>
  </si>
  <si>
    <t>Plan of Action and Milestones; Information Security Program Plan</t>
  </si>
  <si>
    <t>CM-2, CM-6, CM-3, AC-19, MA-2</t>
  </si>
  <si>
    <t>Baseline Configuration; Configuration Settings; Configuration Change Control; Access Control for Mobile Devices; Controlled Maintenance</t>
  </si>
  <si>
    <t>§164.308(a)(1)(i)</t>
  </si>
  <si>
    <t>Security management process: Implement policies and procedures to prevent, detect, contain, and correct security violations.</t>
  </si>
  <si>
    <t>§164.308(a)(1)(ii)(B)</t>
  </si>
  <si>
    <t>Has the risk management process been completed using IAW NIST Guidelines?</t>
  </si>
  <si>
    <t>1.x</t>
  </si>
  <si>
    <t>Install and maintain a firewall configuration to protect cardholder data</t>
  </si>
  <si>
    <t>Establish and implement firewall and router configuration standards that include the following:</t>
  </si>
  <si>
    <t>1.1.1</t>
  </si>
  <si>
    <t>A formal process for approving and testing all network connections and changes to the firewall and router configurations</t>
  </si>
  <si>
    <t>1.1.2</t>
  </si>
  <si>
    <t>Current network diagram that identifies all connections between the cardholder data environment and other networks, including any wireless networks</t>
  </si>
  <si>
    <t>1.1.3</t>
  </si>
  <si>
    <t>Current diagram that shows all cardholder data flows across systems and networks</t>
  </si>
  <si>
    <t>1.1.4</t>
  </si>
  <si>
    <t>Requirements for a firewall at each Internet connection and between any demilitarized zone (DMZ) and the internal network zone</t>
  </si>
  <si>
    <t>1.1.5</t>
  </si>
  <si>
    <t>Description of groups, roles, and responsibilities for management of network components</t>
  </si>
  <si>
    <t>1.1.6</t>
  </si>
  <si>
    <t>Documentation of business justification and approval for use of all services, protocols, and ports allowed, including documentation of security features implemented for those protocols considered to be insecure.</t>
  </si>
  <si>
    <t>1.1.7</t>
  </si>
  <si>
    <t>Requirement to review firewall and router rule sets at least every six months</t>
  </si>
  <si>
    <t>Build firewall and router configurations that restrict connections between untrusted networks and any system components in the cardholder data environment. Note: An “untrusted network” is any network that is external to the networks belonging to the entity under review, and/or which is out of the entity's ability to control or manage.</t>
  </si>
  <si>
    <t>1.2.1</t>
  </si>
  <si>
    <t>Restrict inbound and outbound traffic to that which is necessary for the cardholder data environment, and specifically deny all other traffic.</t>
  </si>
  <si>
    <t>1.2.2</t>
  </si>
  <si>
    <t>Secure and synchronize router configuration files.</t>
  </si>
  <si>
    <t>1.2.3</t>
  </si>
  <si>
    <t>Install perimeter firewalls between all wireless networks and the cardholder data environment, and configure these firewalls to deny or, if traffic is necessary for business purposes, permit only authorized traffic between the wireless environment and the cardholder data environment.</t>
  </si>
  <si>
    <t>Prohibit direct public access between the Internet and any system component in the cardholder data environment.</t>
  </si>
  <si>
    <t>1.3.1</t>
  </si>
  <si>
    <t>Implement a DMZ to limit inbound traffic to only system components that provide authorized publicly accessible services, protocols, and ports.</t>
  </si>
  <si>
    <t>1.3.2</t>
  </si>
  <si>
    <t>Limit inbound Internet traffic to IP addresses within the DMZ.</t>
  </si>
  <si>
    <t>1.3.3</t>
  </si>
  <si>
    <t>Implement anti-spoofing measures to detect and block forged source IP addresses from entering the network. (For example, block traffic originating from the Internet with an internal source address.)</t>
  </si>
  <si>
    <t>1.3.4</t>
  </si>
  <si>
    <t>Do not allow unauthorized outbound traffic from the cardholder data environment to the Internet.</t>
  </si>
  <si>
    <t>1.3.5</t>
  </si>
  <si>
    <t>Permit only “established” connections into the network.</t>
  </si>
  <si>
    <t>1.3.6</t>
  </si>
  <si>
    <t>Place system components that store cardholder data (such as a database) in an internal network zone, segregated from the DMZ and other untrusted networks.</t>
  </si>
  <si>
    <t>1.3.7</t>
  </si>
  <si>
    <t>Do not disclose private IP addresses and routing information to unauthorized parties. Note: Methods to obscure IP addressing may include, but are not limited to: • Network Address Translation (NAT) • Placing servers containing cardholder data behind proxy servers/firewalls, • Removal or filtering of route advertisements for private networks that employ registered addressing, • Internal use of RFC1918 address space instead of registered addresses.</t>
  </si>
  <si>
    <t>Install personal firewall software or equivalent functionality on any portable computing devices (including company and/or employee-owned) that connect to the Internet when outside the network (for example, laptops used by employees), and which are also used to access the CDE. Firewall (or equivalent) configurations include: • Specific configuration settings are defined. • Personal firewall (or equivalent functionality) is actively running. • Personal firewall (or equivalent functionality) is not alterable by users of the portable computing devices.</t>
  </si>
  <si>
    <t>Ensure that security policies and operational procedures for managing firewalls are documented, in use, and known to all affected parties.</t>
  </si>
  <si>
    <t>2.x</t>
  </si>
  <si>
    <t>Do not use vendor-supplied defaults for system passwords and other security parameters</t>
  </si>
  <si>
    <t>Always change vendor-supplied defaults and remove or disable unnecessary default accounts before installing a system on the network. This applies to ALL default passwords, including but not limited to those used by operating systems, software that provides security services, application and system accounts, point-of-sale (POS) terminals, payment applications, Simple Network Management Protocol (SNMP) community strings, etc.).</t>
  </si>
  <si>
    <t>2.1.1</t>
  </si>
  <si>
    <t>For wireless environments connected to the cardholder data environment or transmitting cardholder data, change ALL wireless vendor defaults at installation, including but not limited to default wireless encryption keys, passwords, and SNMP community strings.</t>
  </si>
  <si>
    <t>Develop configuration standards for all system components. Assure that these standards address all known security vulnerabilities and are consistent with industry-accepted system hardening standards. Sources of industry-accepted system hardening standards may include, but are not limited to: • Center for Internet Security (CIS) • International Organization for Standardization (ISO) • SysAdmin Audit Network Security (SANS) Institute • National Institute of Standards Technology (NIST).</t>
  </si>
  <si>
    <t>2.2.1</t>
  </si>
  <si>
    <t>Implement only one primary function per server to prevent functions that require different security levels from co-existing on the same server. (For example, web servers, database servers, and DNS should be implemented on separate servers.) Note: Where virtualization technologies are in use, implement only one primary function per virtual system component.</t>
  </si>
  <si>
    <t>2.2.2</t>
  </si>
  <si>
    <t>Enable only necessary services, protocols, daemons, etc., as required for the function of the system.</t>
  </si>
  <si>
    <t>2.2.3</t>
  </si>
  <si>
    <t>Implement additional security features for any required services, protocols, or daemons that are considered to be insecure. Note: Where SSL/early TLS is used, the requirements in Appendix A2 must be completed.</t>
  </si>
  <si>
    <t>2.2.4</t>
  </si>
  <si>
    <t>Configure system security parameters to prevent misuse.</t>
  </si>
  <si>
    <t>2.2.5</t>
  </si>
  <si>
    <t>Remove all unnecessary functionality, such as scripts, drivers, features, subsystems, file systems, and unnecessary web servers.</t>
  </si>
  <si>
    <t>Encrypt all non-console administrative access using strong cryptography. Note: Where SSL/early TLS is used, the requirements in Appendix A2 must be completed.</t>
  </si>
  <si>
    <t>Maintain an inventory of system components that are in scope for PCI DSS.</t>
  </si>
  <si>
    <t>Ensure that security policies and operational procedures for managing vendor defaults and other security parameters are documented, in use, and known to all affected parties.</t>
  </si>
  <si>
    <t>Shared hosting providers must protect each entity’s hosted environment and cardholder data. These providers must meet specific requirements as detailed in Appendix A1: Additional PCI DSS Requirements for Shared Hosting Providers.</t>
  </si>
  <si>
    <t>3.x</t>
  </si>
  <si>
    <t>Protect stored cardholder data</t>
  </si>
  <si>
    <t>Keep cardholder data storage to a minimum by implementing data retention and disposal policies, procedures and processes that include at least the following for all cardholder data (CHD) storage: • Limiting data storage amount and retention time to that which is required for legal, regulatory, and/or business requirements • Specific retention requirements for cardholder data • Processes for secure deletion of data when no longer needed • A quarterly process for identifying and securely deleting stored cardholder data that exceeds defined retention.</t>
  </si>
  <si>
    <t>Do not store sensitive authentication data after authorization (even if encrypted). If sensitive authentication data is received, render all data unrecoverable upon completion of the authorization process. It is permissible for issuers and companies that support issuing services to store sensitive authentication data if: • There is a business justification and • The data is stored securely. Sensitive authentication data includes the data as cited in the following Requirements 3.2.1 through 3.2.3:</t>
  </si>
  <si>
    <t>Do not store the full contents of any track (from the magnetic stripe located on the back of a card, equivalent data contained on a chip, or elsewhere) after authorization. This data is alternatively called full track, track, track 1, track 2, and magnetic-stripe data. Note: In the normal course of business, the following data elements from the magnetic stripe may need to be retained: • The cardholder’s name • Primary account number (PAN) • Expiration date • Service code To minimize risk, store only these data elements as needed for business.</t>
  </si>
  <si>
    <t>Do not store the card verification code or value (three-digit or four-digit number printed on the front or back of a payment card used to verify card-not-present transactions) after authorization.</t>
  </si>
  <si>
    <t>Do not store the personal identification number (PIN) or the encrypted PIN block after authorization.</t>
  </si>
  <si>
    <t>Mask PAN when displayed (the first six and last four digits are the maximum number of digits to be displayed), such that only personnel with a legitimate business need can see more than the first six/last four digits of the PAN. Note: This requirement does not supersede stricter requirements in place for displays of cardholder data—for example, legal or payment card brand requirements for point-of-sale (POS) receipts.</t>
  </si>
  <si>
    <t>Render PAN unreadable anywhere it is stored (including on portable digital media, backup media, and in logs) by using any of the following approaches: • One-way hashes based on strong cryptography, (hash must be of the entire PAN) • Truncation (hashing cannot be used to replace the truncated segment of PAN) • Index tokens and pads (pads must be securely stored) • Strong cryptography with associated key-management processes and procedures. Note: It is a relatively trivial effort for a malicious individual to reconstruct original PAN data if they have access to both the truncated and hashed version of a PAN. Where hashed and truncated versions of the same PAN are present in an entity’s environment, additional controls must be in place to ensure that the hashed and truncated versions cannot be correlated to reconstruct the original PAN.</t>
  </si>
  <si>
    <t>If disk encryption is used (rather than file- or column-level database encryption), logical access must be managed separately and independently of native operating system authentication and access control mechanisms (for example, by not using local user account databases or general network login credentials). Decryption keys must not be associated with user accounts. Note: This requirement applies in addition to all other PCI DSS encryption and key-management requirements.</t>
  </si>
  <si>
    <t>Document and implement procedures to protect keys used to secure stored cardholder data against disclosure and misuse: Note: This requirement applies to keys used to encrypt stored cardholder data, and also applies to key-encrypting keys used to protect data-encrypting keys—such key-encrypting keys must be at least as strong as the data-encrypting key.</t>
  </si>
  <si>
    <t>Additional requirement for service providers only: Maintain a documented description of the cryptographic architecture that includes: • Details of all algorithms, protocols, and keys used for the protection of cardholder data, including key strength and expiry date • Description of the key usage for each key. • Inventory of any HSMs and other SCDs used for key management Note: This requirement is a best practice until January 31, 2018, after which it becomes a requirement.</t>
  </si>
  <si>
    <t>Restrict access to cryptographic keys to the fewest number of custodians necessary.</t>
  </si>
  <si>
    <t>Store secret and private keys used to encrypt/decrypt cardholder data in one (or more) of the following forms at all times: • Encrypted with a key-encrypting key that is at least as strong as the data-encrypting key, and that is stored separately from the data-encrypting key • Within a secure cryptographic device (such as a hardware (host) security module (HSM) or PTS-approved point-of-interaction device) • As at least two full-length key components or key shares, in accordance with an industry-accepted method Note: It is not required that public keys be stored in one of these forms.</t>
  </si>
  <si>
    <t>Store cryptographic keys in the fewest possible locations.</t>
  </si>
  <si>
    <t>Fully document and implement all key-management processes and procedures for cryptographic keys used for encryption of cardholder data, including the following: Note: Numerous industry standards for key management are available from various resources including NIST, which can be found at http://csrc.nist.gov.</t>
  </si>
  <si>
    <t>Generation of strong cryptographic keys</t>
  </si>
  <si>
    <t>Secure cryptographic key distribution</t>
  </si>
  <si>
    <t>Secure cryptographic key storage</t>
  </si>
  <si>
    <t>3.6.4</t>
  </si>
  <si>
    <t>Cryptographic key changes for keys that have reached the end of their cryptoperiod (for example, after a defined period of time has passed and/or after a certain amount of cipher-text has been produced by a given key), as defined by the associated application vendor or key owner, and based on industry best practices and guidelines (for example, NIST Special Publication 800-57).</t>
  </si>
  <si>
    <t>3.6.5</t>
  </si>
  <si>
    <t>Retirement or replacement (for example, archiving, destruction, and/or revocation) of keys as deemed necessary when the integrity of the key has been weakened (for example, departure of an employee with knowledge of a clear-text key component), or keys are suspected of being compromised. Note: If retired or replaced cryptographic keys need to be retained, these keys must be securely archived (for example, by using a key-encryption key). Archived cryptographic keys should only be used for decryption/verification purposes.</t>
  </si>
  <si>
    <t>3.6.6</t>
  </si>
  <si>
    <t>If manual clear-text cryptographic key-management operations are used, these operations must be managed using split knowledge and dual control. Note: Examples of manual key-management operations include, but are not limited to: key generation, transmission, loading, storage and destruction.</t>
  </si>
  <si>
    <t>3.6.7</t>
  </si>
  <si>
    <t>Prevention of unauthorized substitution of cryptographic keys.</t>
  </si>
  <si>
    <t>3.6.8</t>
  </si>
  <si>
    <t>Requirement for cryptographic key custodians to formally acknowledge that they understand and accept their key-custodian responsibilities.</t>
  </si>
  <si>
    <t>Ensure that security policies and operational procedures for protecting stored cardholder data are documented, in use, and known to all affected parties.</t>
  </si>
  <si>
    <t>4.x</t>
  </si>
  <si>
    <t>Encrypt transmission of cardholder data across open, public networks</t>
  </si>
  <si>
    <t>Use strong cryptography and security protocols to safeguard sensitive cardholder data during transmission over open, public networks, including the following: • Only trusted keys and certificates are accepted. • The protocol in use only supports secure versions or configurations. • The encryption strength is appropriate for the encryption methodology in use. Note: Where SSL/early TLS is used, the requirements in Appendix A2 must be completed. Examples of open, public networks include but are not limited to: • The Internet • Wireless technologies, including 802.11 and Bluetooth • Cellular technologies, for example, Global System for Mobile communications (GSM), Code division multiple access (CDMA) • General Packet Radio Service (GPRS). • Satellite communications.</t>
  </si>
  <si>
    <t>4.1.1</t>
  </si>
  <si>
    <t>Ensure wireless networks transmitting cardholder data or connected to the cardholder data environment, use industry best practices to implement strong encryption for authentication and transmission.</t>
  </si>
  <si>
    <t>Never send unprotected PANs by end-user messaging technologies (for example, e-mail, instant messaging, SMS, chat, etc.).</t>
  </si>
  <si>
    <t>Ensure that security policies and operational procedures for encrypting transmissions of cardholder data are documented, in use, and known to all affected parties.</t>
  </si>
  <si>
    <t>5.x</t>
  </si>
  <si>
    <t>Use and regularly update anti-virus software or programs</t>
  </si>
  <si>
    <t>Deploy anti-virus software on all systems commonly affected by malicious software (particularly personal computers and servers).</t>
  </si>
  <si>
    <t>Ensure that anti-virus programs are capable of detecting, removing, and protecting against all known types of malicious software.</t>
  </si>
  <si>
    <t>For systems considered to be not commonly affected by malicious software, perform periodic evaluations to identify and evaluate evolving malware threats in order to confirm whether such systems continue to not require anti-virus software.</t>
  </si>
  <si>
    <t>Ensure that all anti-virus mechanisms are maintained as follows: • Are kept current, • Perform periodic scans • Generate audit logs which are retained per PCI DSS Requirement 10.7.</t>
  </si>
  <si>
    <t>Ensure that anti-virus mechanisms are actively running and cannot be disabled or altered by users, unless specifically authorized by management on a case-by-case basis for a limited time period. Note: Anti-virus solutions may be temporarily disabled only if there is legitimate technical need, as authorized by management on a case-by-case basis. If anti-virus protection needs to be disabled for a specific purpose, it must be formally authorized. Additional security measures may also need to be implemented for the period of time during which anti-virus protection is not active.</t>
  </si>
  <si>
    <t>Ensure that security policies and operational procedures for protecting systems against malware are documented, in use, and known to all affected parties.</t>
  </si>
  <si>
    <t>6.x</t>
  </si>
  <si>
    <t>Develop and maintain secure systems and applications</t>
  </si>
  <si>
    <t>Establish a process to identify security vulnerabilities, using reputable outside sources for security vulnerability information, and assign a risk ranking (for example, as “high,” “medium,” or “low”) to newly discovered security vulnerabilities. Note: Risk rankings should be based on industry best practices as well as consideration of potential impact. For example, criteria for ranking vulnerabilities may include consideration of the CVSS base score, and/or the classification by the vendor, and/or type of systems affected. Methods for evaluating vulnerabilities and assigning risk ratings will vary based on an organization’s environment and risk-assessment strategy. Risk rankings should, at a minimum, identify all vulnerabilities considered to be a “high risk” to the environment. In addition to the risk ranking, vulnerabilities may be considered “critical” if they pose an imminent threat to the environment, impact critical systems, and/or would result in a potential compromise if not addressed. Examples of critical systems may include security systems, public-facing devices and systems, databases, and other systems that store, process, or transmit cardholder data.</t>
  </si>
  <si>
    <t>Ensure that all system components and software are protected from known vulnerabilities by installing applicable vendor-supplied security patches. Install critical security patches within one month of release. Note: Critical security patches should be identified according to the risk ranking process defined in Requirement 6.1.</t>
  </si>
  <si>
    <t>Develop internal and external software applications (including web-based administrative access to applications) securely, as follows: • In accordance with PCI DSS (for example, secure authentication and logging) • Based on industry standards and/or best practices. • Incorporating information security throughout the software-development life cycle Note: This applies to all software developed internally as well as bespoke or custom software developed by a third party.</t>
  </si>
  <si>
    <t>6.3.1</t>
  </si>
  <si>
    <t>Remove development, test and/or custom application accounts, user IDs, and passwords before applications become active or are released to customers.</t>
  </si>
  <si>
    <t>6.3.2</t>
  </si>
  <si>
    <t>Review custom code prior to release to production or customers in order to identify any potential coding vulnerability (using either manual or automated processes) to include at least the following: • Code changes are reviewed by individuals other than the originating code author, and by individuals knowledgeable about code-review techniques and secure coding practices. • Code reviews ensure code is developed according to secure coding guidelines • Appropriate corrections are implemented prior to release. • Code-review results are reviewed and approved by management prior to release. Note: This requirement for code reviews applies to all custom code (both internal and public-facing), as part of the system development life cycle. Code reviews can be conducted by knowledgeable internal personnel or third parties. Public-facing web applications are also subject to additional controls, to address ongoing threats and vulnerabilities after implementation, as defined at PCI DSS Requirement 6.6.</t>
  </si>
  <si>
    <t>Follow change control processes and procedures for all changes to system components. The processes must include the following:</t>
  </si>
  <si>
    <t>6.4.1</t>
  </si>
  <si>
    <t>Separate development/test environments from production environments, and enforce the separation with access controls.</t>
  </si>
  <si>
    <t>6.4.2</t>
  </si>
  <si>
    <t>Separation of duties between development/test and production environments</t>
  </si>
  <si>
    <t>6.4.3</t>
  </si>
  <si>
    <t>Production data (live PANs) are not used for testing or development</t>
  </si>
  <si>
    <t>6.4.4</t>
  </si>
  <si>
    <t>Removal of test data and accounts from system components before the system becomes active/goes into production.</t>
  </si>
  <si>
    <t>6.4.5</t>
  </si>
  <si>
    <t>Change control procedures must include the following:</t>
  </si>
  <si>
    <t>6.4.5.1</t>
  </si>
  <si>
    <t>Documentation of impact.</t>
  </si>
  <si>
    <t>6.4.5.2</t>
  </si>
  <si>
    <t>Documented change approval by authorized parties.</t>
  </si>
  <si>
    <t>6.4.5.3</t>
  </si>
  <si>
    <t>Functionality testing to verify that the change does not adversely impact the security of the system.</t>
  </si>
  <si>
    <t>6.4.5.4</t>
  </si>
  <si>
    <t>Back-out procedures.</t>
  </si>
  <si>
    <t>6.4.6</t>
  </si>
  <si>
    <t>Upon completion of a significant change, all relevant PCI DSS requirements must be implemented on all new or changed systems and networks, and documentation updated as applicable. Note: This requirement is a best practice until January 31, 2018, after which it becomes a requirement.</t>
  </si>
  <si>
    <t>Address common coding vulnerabilities in software-development processes as follows: • Train developers at least annually in up-to-date secure coding techniques, including how to avoid common coding vulnerabilities. • Develop applications based on secure coding guidelines. Note: The vulnerabilities listed at 6.5.1 through 6.5.10 were current with industry best practices when this version of PCI DSS was published. However, as industry best practices for vulnerability management are updated (for example, the OWASP Guide, SANS CWE Top 25, CERT Secure Coding, etc.), the current best practices must be used for these requirements.</t>
  </si>
  <si>
    <t>6.5.1</t>
  </si>
  <si>
    <t>Injection flaws, particularly SQL injection. Also consider OS Command Injection, LDAP and XPath injection flaws as well as other injection flaws.</t>
  </si>
  <si>
    <t>6.5.2</t>
  </si>
  <si>
    <t>Buffer overflows</t>
  </si>
  <si>
    <t>6.5.3</t>
  </si>
  <si>
    <t>Insecure cryptographic storage</t>
  </si>
  <si>
    <t>6.5.4</t>
  </si>
  <si>
    <t>Insecure communications</t>
  </si>
  <si>
    <t>6.5.5</t>
  </si>
  <si>
    <t>Improper error handling</t>
  </si>
  <si>
    <t>6.5.6</t>
  </si>
  <si>
    <t>All “high risk” vulnerabilities identified in the vulnerability identification process (as defined in PCI DSS Requirement 6.1).</t>
  </si>
  <si>
    <t>6.5.7</t>
  </si>
  <si>
    <t>Cross-site scripting (XSS)</t>
  </si>
  <si>
    <t>6.5.8</t>
  </si>
  <si>
    <t>Improper access control (such as insecure direct object references, failure to restrict URL access, directory traversal, and failure to restrict user access to functions).</t>
  </si>
  <si>
    <t>6.5.9</t>
  </si>
  <si>
    <t>Cross-site request forgery (CSRF)</t>
  </si>
  <si>
    <t>6.5.10</t>
  </si>
  <si>
    <t>Broken authentication and session management</t>
  </si>
  <si>
    <t>For public-facing web applications, address new threats and vulnerabilities on an ongoing basis and ensure these applications are protected against known attacks by either of the following methods: • Reviewing public-facing web applications via manual or automated application vulnerability security assessment tools or methods, at least annually and after any changes Note: This assessment is not the same as the vulnerability scans performed for Requirement 11.2. • Installing an automated technical solution that detects and prevents web-based attacks (for example, a web-application firewall) in front of public-facing web applications, to continually check all traffic.</t>
  </si>
  <si>
    <t>Ensure that security policies and operational procedures for developing and maintaining secure systems and applications are documented, in use, and known to all affected parties.</t>
  </si>
  <si>
    <t>7.x</t>
  </si>
  <si>
    <t>Restrict access to cardholder data by business need to know</t>
  </si>
  <si>
    <t>Limit access to system components and cardholder data to only those individuals whose job requires such access.</t>
  </si>
  <si>
    <t>Define access needs for each role, including: • System components and data resources that each role needs to access for their job function • Level of privilege required (for example, user, administrator, etc.) for accessing resources.</t>
  </si>
  <si>
    <t>Restrict access to privileged user IDs to least privileges necessary to perform job responsibilities.</t>
  </si>
  <si>
    <t>7.1.3</t>
  </si>
  <si>
    <t>Assign access based on individual personnel’s job classification and function.</t>
  </si>
  <si>
    <t>7.1.4</t>
  </si>
  <si>
    <t>Require documented approval by authorized parties specifying required privileges.</t>
  </si>
  <si>
    <t>Establish an access control system(s) for systems components that restricts access based on a user’s need to know, and is set to “deny all” unless specifically allowed. This access control system(s) must include the following:</t>
  </si>
  <si>
    <t>Coverage of all system components</t>
  </si>
  <si>
    <t>Assignment of privileges to individuals based on job classification and function.</t>
  </si>
  <si>
    <t>Default “deny-all” setting.</t>
  </si>
  <si>
    <t>Ensure that security policies and operational procedures for restricting access to cardholder data are documented, in use, and known to all affected parties.</t>
  </si>
  <si>
    <t>8.x</t>
  </si>
  <si>
    <t>Assign a unique ID to each person with computer access</t>
  </si>
  <si>
    <t>Define and implement policies and procedures to ensure proper user identification management for non-consumer users and administrators on all system components as follows:</t>
  </si>
  <si>
    <t>Assign all users a unique ID before allowing them to access system components or cardholder data.</t>
  </si>
  <si>
    <t>Control addition, deletion, and modification of user IDs, credentials, and other identifier objects.</t>
  </si>
  <si>
    <t>Immediately revoke access for any terminated users.</t>
  </si>
  <si>
    <t>Remove/disable inactive user accounts within 90 days.</t>
  </si>
  <si>
    <t>8.1.5</t>
  </si>
  <si>
    <t>Manage IDs used by third parties to access, support, or maintain system components via remote access as follows: • Enabled only during the time period needed and disabled when not in use. • Monitored when in use.</t>
  </si>
  <si>
    <t>8.1.6</t>
  </si>
  <si>
    <t>Limit repeated access attempts by locking out the user ID after not more than six attempts.</t>
  </si>
  <si>
    <t>8.1.7</t>
  </si>
  <si>
    <t>Set the lockout duration to a minimum of 30 minutes or until an administrator enables the user ID.</t>
  </si>
  <si>
    <t>8.1.8</t>
  </si>
  <si>
    <t>If a session has been idle for more than 15 minutes, require the user to re-authenticate to re-activate the terminal or session.</t>
  </si>
  <si>
    <t>In addition to assigning a unique ID, ensure proper user-authentication management for non-consumer users and administrators on all system components by employing at least one of the following methods to authenticate all users: • Something you know, such as a password or passphrase • Something you have, such as a token device or smart card • Something you are, such as a biometric.</t>
  </si>
  <si>
    <t>Using strong cryptography, render all authentication credentials (such as passwords/phrases) unreadable during transmission and storage on all system components.</t>
  </si>
  <si>
    <t>Verify user identity before modifying any authentication credential—for example, performing password resets, provisioning new tokens, or generating new keys.</t>
  </si>
  <si>
    <t>Passwords/passphrases must meet the following: • Require a minimum length of at least seven characters. • Contain both numeric and alphabetic characters. Alternatively, the passwords/passphrases must have complexity and strength at least equivalent to the parameters specified above.</t>
  </si>
  <si>
    <t>8.2.4</t>
  </si>
  <si>
    <t>Change user passwords/passphrases at least once every 90 days.</t>
  </si>
  <si>
    <t>8.2.5</t>
  </si>
  <si>
    <t>Do not allow an individual to submit a new password/passphrase that is the same as any of the last four passwords/passphrases he or she has used.</t>
  </si>
  <si>
    <t>8.2.6</t>
  </si>
  <si>
    <t>Set passwords/passphrases for first-time use and upon reset to a unique value for each user, and change immediately after the first use.</t>
  </si>
  <si>
    <t>Secure all individual non-console administrative access and all remote access to the CDE using multi-factor authentication. Note: Multi-factor authentication requires that a minimum of two of the three authentication methods (see Requirement 8.2 for descriptions of authentication methods) be used for authentication. Using one factor twice (for example, using two separate passwords) is not considered multi-factor authentication.</t>
  </si>
  <si>
    <t>Incorporate multi-factor authentication for all non-console access into the CDE for personnel with administrative access. Note: This requirement is a best practice until January 31, 2018, after which it becomes a requirement.</t>
  </si>
  <si>
    <t>Incorporate multi-factor authentication for all remote network access (both user and administrator, and including third party access for support or maintenance) originating from outside the entity's network.</t>
  </si>
  <si>
    <t>Document and communicate authentication policies and procedures to all users including: • Guidance on selecting strong authentication credentials • Guidance for how users should protect their authentication credentials • Instructions not to reuse previously used passwords • Instructions to change passwords if there is any suspicion the password could be compromised.</t>
  </si>
  <si>
    <t>Do not use group, shared, or generic IDs, passwords, or other authentication methods as follows: • Generic user IDs are disabled or removed. • Shared user IDs do not exist for system administration and other critical functions. • Shared and generic user IDs are not used to administer any system components.</t>
  </si>
  <si>
    <t>8.5.1</t>
  </si>
  <si>
    <t>Additional requirement for service providers only: Service providers with remote access to customer premises (for example, for support of POS systems or servers) must use a unique authentication credential (such as a password/phrase) for each customer. Note: This requirement is not intended to apply to shared hosting providers accessing their own hosting environment, where multiple customer environments are hosted.</t>
  </si>
  <si>
    <t>Where other authentication mechanisms are used (for example, physical or logical security tokens, smart cards, certificates, etc.), use of these mechanisms must be assigned as follows: • Authentication mechanisms must be assigned to an individual account and not shared among multiple accounts. • Physical and/or logical controls must be in place to ensure only the intended account can use that mechanism to gain access.</t>
  </si>
  <si>
    <t>All access to any database containing cardholder data (including access by applications, administrators, and all other users) is restricted as follows: • All user access to, user queries of, and user actions on databases are through programmatic methods. • Only database administrators have the ability to directly access or query databases. • Application IDs for database applications can only be used by the applications (and not by individual users or other non-application processes).</t>
  </si>
  <si>
    <t>Ensure that security policies and operational procedures for identification and authentication are documented, in use, and known to all affected parties.</t>
  </si>
  <si>
    <t>9.x</t>
  </si>
  <si>
    <t>Restrict physical access to cardholder data</t>
  </si>
  <si>
    <t>Use appropriate facility entry controls to limit and monitor physical access to systems in the cardholder data environment.</t>
  </si>
  <si>
    <t>Use either video cameras or access control mechanisms (or both) to monitor individual physical access to sensitive areas. Review collected data and correlate with other entries. Store for at least three months, unless otherwise restricted by law. Note: “Sensitive areas” refers to any data center, server room or any area that houses systems that store, process, or transmit cardholder data. This excludes public-facing areas where only point-of-sale terminals are present, such as the cashier areas in a retail store.</t>
  </si>
  <si>
    <t>Implement physical and/or logical controls to restrict access to publicly accessible network jacks. For example, network jacks located in public areas and areas accessible to visitors could be disabled and only enabled when network access is explicitly authorized. Alternatively, processes could be implemented to ensure that visitors are escorted at all times in areas with active network jacks.</t>
  </si>
  <si>
    <t>9.1.3</t>
  </si>
  <si>
    <t>Restrict physical access to wireless access points, gateways, handheld devices, networking/communications hardware, and telecommunication lines.</t>
  </si>
  <si>
    <t>Develop procedures to easily distinguish between onsite personnel and visitors, to include: • Identifying onsite personnel and visitors (for example, assigning badges) • Changes to access requirements • Revoking or terminating onsite personnel and expired visitor identification (such as ID badges).</t>
  </si>
  <si>
    <t>Control physical access for onsite personnel to sensitive areas as follows: • Access must be authorized and based on individual job function. • Access is revoked immediately upon termination, and all physical access mechanisms, such as keys, access cards, etc., are returned or disabled.</t>
  </si>
  <si>
    <t>Implement procedures to identify and authorize visitors. Procedures should include the following:</t>
  </si>
  <si>
    <t>Visitors are authorized before entering, and escorted at all times within, areas where cardholder data is processed or maintained.</t>
  </si>
  <si>
    <t>Visitors are identified and given a badge or other identification that expires and that visibly distinguishes the visitors from onsite personnel.</t>
  </si>
  <si>
    <t>Visitors are asked to surrender the badge or identification before leaving the facility or at the date of expiration.</t>
  </si>
  <si>
    <t>A visitor log is used to maintain a physical audit trail of visitor activity to the facility as well as computer rooms and data centers where cardholder data is stored or transmitted. Document the visitor’s name, the firm represented, and the onsite personnel authorizing physical access on the log. Retain this log for a minimum of three months, unless otherwise restricted by law.</t>
  </si>
  <si>
    <t>Physically secure all media.</t>
  </si>
  <si>
    <t>9.5.1</t>
  </si>
  <si>
    <t>Store media backups in a secure location, preferably an off-site facility, such as an alternate or backup site, or a commercial storage facility. Review the location’s security at least annually.</t>
  </si>
  <si>
    <t>Maintain strict control over the internal or external distribution of any kind of media, including the following:</t>
  </si>
  <si>
    <t>9.6.1</t>
  </si>
  <si>
    <t>Classify media so the sensitivity of the data can be determined.</t>
  </si>
  <si>
    <t>9.6.2</t>
  </si>
  <si>
    <t>Send the media by secured courier or other delivery method that can be accurately tracked.</t>
  </si>
  <si>
    <t>9.6.3</t>
  </si>
  <si>
    <t>Ensure management approves any and all media that is moved from a secured area (including when media is distributed to individuals).</t>
  </si>
  <si>
    <t>Maintain strict control over the storage and accessibility of media.</t>
  </si>
  <si>
    <t>9.7.1</t>
  </si>
  <si>
    <t>Properly maintain inventory logs of all media and conduct media inventories at least annually.</t>
  </si>
  <si>
    <t>Destroy media when it is no longer needed for business or legal reasons as follows:</t>
  </si>
  <si>
    <t>9.8.1</t>
  </si>
  <si>
    <t>Shred, incinerate, or pulp hard-copy materials so that cardholder data cannot be reconstructed. Secure storage containers used for materials that are to be destroyed.</t>
  </si>
  <si>
    <t>9.8.2</t>
  </si>
  <si>
    <t>Render cardholder data on electronic media unrecoverable so that cardholder data cannot be reconstructed.</t>
  </si>
  <si>
    <t>Protect devices that capture payment card data via direct physical interaction with the card from tampering and substitution. Note: These requirements apply to card-reading devices used in card-present transactions (that is, card swipe or dip) at the point of sale. This requirement is not intended to apply to manual key-entry components such as computer keyboards and POS keypads.</t>
  </si>
  <si>
    <t>9.9.1</t>
  </si>
  <si>
    <t>Maintain an up-to-date list of devices. The list should include the following: • Make, model of device • Location of device (for example, the address of the site or facility where the device is located) • Device serial number or other method of unique identification.</t>
  </si>
  <si>
    <t>9.9.2</t>
  </si>
  <si>
    <t>Periodically inspect device surfaces to detect tampering (for example, addition of card skimmers to devices), or substitution (for example, by checking the serial number or other device characteristics to verify it has not been swapped with a fraudulent device). Note: Examples of signs that a device might have been tampered with or substituted include unexpected attachments or cables plugged into the device, missing or changed security labels, broken or differently colored casing, or changes to the serial number or other external markings.</t>
  </si>
  <si>
    <t>9.9.3</t>
  </si>
  <si>
    <t>Provide training for personnel to be aware of attempted tampering or replacement of devices. Training should include the following: • Verify the identity of any third-party persons claiming to be repair or maintenance personnel, prior to granting them access to modify or troubleshoot devices. • Do not install, replace, or return devices without verification. • Be aware of suspicious behavior around devices (for example, attempts by unknown persons to unplug or open devices). • Report suspicious behavior and indications of device tampering or substitution to appropriate personnel (for example, to a manager or security officer).</t>
  </si>
  <si>
    <t>9.10</t>
  </si>
  <si>
    <t>Ensure that security policies and operational procedures for restricting physical access to cardholder data are documented, in use, and known to all affected parties.</t>
  </si>
  <si>
    <t>10.x</t>
  </si>
  <si>
    <t>Track and monitor all access to network resources and cardholder data</t>
  </si>
  <si>
    <t>Implement audit trails to link all access to system components to each individual user.</t>
  </si>
  <si>
    <t>Implement automated audit trails for all system components to reconstruct the following events:</t>
  </si>
  <si>
    <t>10.2.1</t>
  </si>
  <si>
    <t>All individual user accesses to cardholder data</t>
  </si>
  <si>
    <t>10.2.2</t>
  </si>
  <si>
    <t>All actions taken by any individual with root or administrative privileges</t>
  </si>
  <si>
    <t>10.2.3</t>
  </si>
  <si>
    <t>Access to all audit trails</t>
  </si>
  <si>
    <t>10.2.4</t>
  </si>
  <si>
    <t>Invalid logical access attempts</t>
  </si>
  <si>
    <t>10.2.5</t>
  </si>
  <si>
    <t>Use of and changes to identification and authentication mechanisms—including but not limited to creation of new accounts and elevation of privileges—and all changes, additions, or deletions to accounts with root or administrative privileges</t>
  </si>
  <si>
    <t>10.2.6</t>
  </si>
  <si>
    <t>Initialization, stopping, or pausing of the audit logs</t>
  </si>
  <si>
    <t>10.2.7</t>
  </si>
  <si>
    <t>Creation and deletion of system-level objects</t>
  </si>
  <si>
    <t>Record at least the following audit trail entries for all system components for each event:</t>
  </si>
  <si>
    <t>10.3.1</t>
  </si>
  <si>
    <t>User identification</t>
  </si>
  <si>
    <t>10.3.2</t>
  </si>
  <si>
    <t>Type of event</t>
  </si>
  <si>
    <t>10.3.3</t>
  </si>
  <si>
    <t>Date and time</t>
  </si>
  <si>
    <t>10.3.4</t>
  </si>
  <si>
    <t>Success or failure indication</t>
  </si>
  <si>
    <t>10.3.5</t>
  </si>
  <si>
    <t>Origination of event</t>
  </si>
  <si>
    <t>10.3.6</t>
  </si>
  <si>
    <t>Identity or name of affected data, system component, or resource.</t>
  </si>
  <si>
    <t>Using time-synchronization technology, synchronize all critical system clocks and times and ensure that the following is implemented for acquiring, distributing, and storing time. Note: One example of time synchronization technology is Network Time Protocol (NTP).</t>
  </si>
  <si>
    <t>10.4.1</t>
  </si>
  <si>
    <t>Critical systems have the correct and consistent time.</t>
  </si>
  <si>
    <t>10.4.2</t>
  </si>
  <si>
    <t>Time data is protected.</t>
  </si>
  <si>
    <t>10.4.3</t>
  </si>
  <si>
    <t>Time settings are received from industry-accepted time sources.</t>
  </si>
  <si>
    <t>Secure audit trails so they cannot be altered.</t>
  </si>
  <si>
    <t>10.5.1</t>
  </si>
  <si>
    <t>Limit viewing of audit trails to those with a job-related need.</t>
  </si>
  <si>
    <t>10.5.2</t>
  </si>
  <si>
    <t>Protect audit trail files from unauthorized modifications.</t>
  </si>
  <si>
    <t>10.5.3</t>
  </si>
  <si>
    <t>Promptly back up audit trail files to a centralized log server or media that is difficult to alter.</t>
  </si>
  <si>
    <t>10.5.4</t>
  </si>
  <si>
    <t>Write logs for external-facing technologies onto a secure, centralized, internal log server or media device.</t>
  </si>
  <si>
    <t>10.5.5</t>
  </si>
  <si>
    <t>Use file-integrity monitoring or change-detection software on logs to ensure that existing log data cannot be changed without generating alerts (although new data being added should not cause an alert).</t>
  </si>
  <si>
    <t>Review logs and security events for all system components to identify anomalies or suspicious activity. Note: Log harvesting, parsing, and alerting tools may be used to meet this Requirement.</t>
  </si>
  <si>
    <t>10.6.1</t>
  </si>
  <si>
    <t>Review the following at least daily: • All security events • Logs of all system components that store, process, or transmit CHD and/or SAD • Logs of all critical system components • Logs of all servers and system components that perform security functions (for example, firewalls, intrusion-detection systems/intrusion-prevention systems (IDS/IPS), authentication servers, e-commerce redirection servers, etc.).</t>
  </si>
  <si>
    <t>10.6.2</t>
  </si>
  <si>
    <t>Review logs of all other system components periodically based on the organization’s policies and risk management strategy, as determined by the organization’s annual risk assessment.</t>
  </si>
  <si>
    <t>10.6.3</t>
  </si>
  <si>
    <t>Follow up exceptions and anomalies identified during the review process.</t>
  </si>
  <si>
    <t>Retain audit trail history for at least one year, with a minimum of three months immediately available for analysis (for example, online, archived, or restorable from backup).</t>
  </si>
  <si>
    <t>Additional requirement for service providers only: Implement a process for the timely detection and reporting of failures of critical security control systems, including but not limited to failure of: • Firewalls • IDS/IPS • FIM • Anti-virus • Physical access controls • Logical access controls • Audit logging mechanisms • Segmentation controls (if used) Note: This requirement is a best practice until January 31, 2018, after which it becomes a requirement.</t>
  </si>
  <si>
    <t>10.8.1</t>
  </si>
  <si>
    <t>Additional requirement for service providers only: Respond to failures of any critical security controls in a timely manner. Processes for responding to failures in security controls must include: • Restoring security functions • Identifying and documenting the duration (date and time start to end) of the security failure • Identifying and documenting cause(s) of failure, including root cause, and documenting remediation required to address root cause • Identifying and addressing any security issues that arose during the failure • Performing a risk assessment to determine whether further actions are required as a result of the security failure • Implementing controls to prevent cause of failure from reoccurring • Resuming monitoring of security controls Note: This requirement is a best practice until January 31, 2018, after which it becomes a requirement.</t>
  </si>
  <si>
    <t>Ensure that security policies and operational procedures for monitoring all access to network resources and cardholder data are documented, in use, and known to all affected parties.</t>
  </si>
  <si>
    <t>11.x</t>
  </si>
  <si>
    <t>Regularly test security systems and processes</t>
  </si>
  <si>
    <t>Implement processes to test for the presence of wireless access points (802.11), and detect and identify all authorized and unauthorized wireless access points on a quarterly basis. Note: Methods that may be used in the process include but are not limited to wireless network scans, physical/logical inspections of system components and infrastructure, network access control (NAC), or wireless IDS/IPS. Whichever methods are used, they must be sufficient to detect and identify both authorized and unauthorized devices.</t>
  </si>
  <si>
    <t>Maintain an inventory of authorized wireless access points including a documented business justification.</t>
  </si>
  <si>
    <t>Implement incident response procedures in the event unauthorized wireless access points are detected.</t>
  </si>
  <si>
    <t>Run internal and external network vulnerability scans at least quarterly and after any significant change in the network (such as new system component installations, changes in network topology, firewall rule modifications, product upgrades). Note: Multiple scan reports can be combined for the quarterly scan process to show that all systems were scanned and all applicable vulnerabilities have been addressed. Additional documentation may be required to verify non-remediated vulnerabilities are in the process of being addressed. For initial PCI DSS compliance, it is not required that four quarters of passing scans be completed if the assessor verifies 1) the most recent scan result was a passing scan, 2) the entity has documented policies and procedures requiring quarterly scanning, and 3) vulnerabilities noted in the scan results have been corrected as shown in a re-scan(s). For subsequent years after the initial PCI DSS review, four quarters of passing scans must have occurred.</t>
  </si>
  <si>
    <t>Perform quarterly internal vulnerability scans. Address vulnerabilities and perform rescans to verify all “high risk” vulnerabilities are resolved in accordance with the entity’s vulnerability ranking (per Requirement 6.1). Scans must be performed by qualified personnel.</t>
  </si>
  <si>
    <t>Perform quarterly external vulnerability scans, via an Approved Scanning Vendor (ASV) approved by the Payment Card Industry Security Standards Council (PCI SSC). Perform rescans as needed, until passing scans are achieved. Note: Quarterly external vulnerability scans must be performed by an Approved Scanning Vendor (ASV), approved by the Payment Card Industry Security Standards Council (PCI SSC). Refer to the ASV Program Guide published on the PCI SSC website for scan customer responsibilities, scan preparation, etc.</t>
  </si>
  <si>
    <t>Perform internal and external scans, and rescans as needed, after any significant change. Scans must be performed by qualified personnel.</t>
  </si>
  <si>
    <t>Implement a methodology for penetration testing that includes the following: • Is based on industry-accepted penetration testing approaches (for example, NIST SP800-115) • Includes coverage for the entire CDE perimeter and critical systems • Includes testing from both inside and outside the network • Includes testing to validate any segmentation and scope-reduction controls • Defines application-layer penetration tests to include, at a minimum, the vulnerabilities listed in Requirement 6.5 • Defines network-layer penetration tests to include components that support network functions as well as operating systems • Includes review and consideration of threats and vulnerabilities experienced in the last 12 months • Specifies retention of penetration testing results and remediation activities results.</t>
  </si>
  <si>
    <t>11.3.1</t>
  </si>
  <si>
    <t>Perform external penetration testing at least annually and after any significant infrastructure or application upgrade or modification (such as an operating system upgrade, a sub-network added to the environment, or a web server added to the environment).</t>
  </si>
  <si>
    <t>11.3.2</t>
  </si>
  <si>
    <t>Perform internal penetration testing at least annually and after any significant infrastructure or application upgrade or modification (such as an operating system upgrade, a sub-network added to the environment, or a web server added to the environment).</t>
  </si>
  <si>
    <t>11.3.3</t>
  </si>
  <si>
    <t>Exploitable vulnerabilities found during penetration testing are corrected and testing is repeated to verify the corrections.</t>
  </si>
  <si>
    <t>11.3.4</t>
  </si>
  <si>
    <t>If segmentation is used to isolate the CDE from other networks, perform penetration tests at least annually and after any changes to segmentation controls/methods to verify that the segmentation methods are operational and effective, and isolate all out-of-scope systems from systems in the CDE.</t>
  </si>
  <si>
    <t>11.3.4.1</t>
  </si>
  <si>
    <t>Additional requirement for service providers only: If segmentation is used, confirm PCI DSS scope by performing penetration testing on segmentation controls at least every six months and after any changes to segmentation controls/methods. Note: This requirement is a best practice until January 31, 2018, after which it becomes a requirement.</t>
  </si>
  <si>
    <t>Use intrusion-detection and/or intrusion-prevention techniques to detect and/or prevent intrusions into the network. Monitor all traffic at the perimeter of the cardholder data environment as well as at critical points in the cardholder data environment, and alert personnel to suspected compromises. Keep all intrusion-detection and prevention engines, baselines, and signatures up to date.</t>
  </si>
  <si>
    <t>Deploy a change-detection mechanism (for example, file-integrity monitoring tools) to alert personnel to unauthorized modification (including changes, additions, and deletions) of critical system files, configuration files, or content files; and configure the software to perform critical file comparisons at least weekly. Note: For change-detection purposes, critical files are usually those that do not regularly change, but the modification of which could indicate a system compromise or risk of compromise. Change-detection mechanisms such as file-integrity monitoring products usually come pre-configured with critical files for the related operating system. Other critical files, such as those for custom applications, must be evaluated and defined by the entity (that is, the merchant or service provider).</t>
  </si>
  <si>
    <t>11.5.1</t>
  </si>
  <si>
    <t>Implement a process to respond to any alerts generated by the change-detection solution.</t>
  </si>
  <si>
    <t>Ensure that security policies and operational procedures for security monitoring and testing are documented, in use, and known to all affected parties.</t>
  </si>
  <si>
    <t>12.x</t>
  </si>
  <si>
    <t>Maintain a policy that addresses information security for all personnel</t>
  </si>
  <si>
    <t>Establish, publish, maintain, and disseminate a security policy.</t>
  </si>
  <si>
    <t>Review the security policy at least annually and update the policy when the environment changes.</t>
  </si>
  <si>
    <t>Implement a risk-assessment process that: • Is performed at least annually and upon significant changes to the environment (for example, acquisition, merger, relocation, etc.), • Identifies critical assets, threats, and vulnerabilities, and • Results in a formal, documented analysis of risk. Examples of risk-assessment methodologies include but are not limited to OCTAVE, ISO 27005 and NIST SP 800-30.</t>
  </si>
  <si>
    <t>Develop usage policies for critical technologies and define proper use of these technologies. Note: Examples of critical technologies include, but are not limited to, remote access and wireless technologies, laptops, tablets, removable electronic media, e-mail usage and Internet usage. Ensure these usage policies require the following:</t>
  </si>
  <si>
    <t>Explicit approval by authorized parties</t>
  </si>
  <si>
    <t>12.3.2</t>
  </si>
  <si>
    <t>Authentication for use of the technology</t>
  </si>
  <si>
    <t>12.3.3</t>
  </si>
  <si>
    <t>A list of all such devices and personnel with access</t>
  </si>
  <si>
    <t>12.3.4</t>
  </si>
  <si>
    <t>A method to accurately and readily determine owner, contact information, and purpose (for example, labeling, coding, and/or inventorying of devices)</t>
  </si>
  <si>
    <t>12.3.5</t>
  </si>
  <si>
    <t>Acceptable uses of the technology</t>
  </si>
  <si>
    <t>12.3.6</t>
  </si>
  <si>
    <t>Acceptable network locations for the technologies</t>
  </si>
  <si>
    <t>12.3.7</t>
  </si>
  <si>
    <t>List of company-approved products</t>
  </si>
  <si>
    <t>12.3.8</t>
  </si>
  <si>
    <t>Automatic disconnect of sessions for remote-access technologies after a specific period of inactivity</t>
  </si>
  <si>
    <t>12.3.9</t>
  </si>
  <si>
    <t>Activation of remote-access technologies for vendors and business partners only when needed by vendors and business partners, with immediate deactivation after use</t>
  </si>
  <si>
    <t>12.3.10</t>
  </si>
  <si>
    <t>For personnel accessing cardholder data via remote-access technologies, prohibit the copying, moving, and storage of cardholder data onto local hard drives and removable electronic media, unless explicitly authorized for a defined business need. Where there is an authorized business need, the usage policies must require the data be protected in accordance with all applicable PCI DSS Requirements.</t>
  </si>
  <si>
    <t>Ensure that the security policy and procedures clearly define information security responsibilities for all personnel.</t>
  </si>
  <si>
    <t>Additional requirement for service providers only: Executive management shall establish responsibility for the protection of cardholder data and a PCI DSS compliance program to include: • Overall accountability for maintaining PCI DSS compliance • Defining a charter for a PCI DSS compliance program and communication to executive management Note: This requirement is a best practice until January 31, 2018, after which it becomes a requirement.</t>
  </si>
  <si>
    <t>Assign to an individual or team the following information security management responsibilities:</t>
  </si>
  <si>
    <t>Establish, document, and distribute security policies and procedures.</t>
  </si>
  <si>
    <t>12.5.2</t>
  </si>
  <si>
    <t>Monitor and analyze security alerts and information, and distribute to appropriate personnel.</t>
  </si>
  <si>
    <t>12.5.3</t>
  </si>
  <si>
    <t>Establish, document, and distribute security incident response and escalation procedures to ensure timely and effective handling of all situations.</t>
  </si>
  <si>
    <t>12.5.4</t>
  </si>
  <si>
    <t>Administer user accounts, including additions, deletions, and modifications.</t>
  </si>
  <si>
    <t>12.5.5</t>
  </si>
  <si>
    <t>Monitor and control all access to data.</t>
  </si>
  <si>
    <t>Implement a formal security awareness program to make all personnel aware of the cardholder data security policy and procedures.</t>
  </si>
  <si>
    <t>Educate personnel upon hire and at least annually. Note: Methods can vary depending on the role of the personnel and their level of access to the cardholder data.</t>
  </si>
  <si>
    <t>Require personnel to acknowledge at least annually that they have read and understood the security policy and procedures.</t>
  </si>
  <si>
    <t>Screen potential personnel prior to hire to minimize the risk of attacks from internal sources. (Examples of background checks include previous employment history, criminal record, credit history, and reference checks.) Note: For those potential personnel to be hired for certain positions such as store cashiers who only have access to one card number at a time when facilitating a transaction, this requirement is a recommendation only.</t>
  </si>
  <si>
    <t>Maintain and implement policies and procedures to manage service providers, with whom cardholder data is shared, or that could affect the security of cardholder data, as follows</t>
  </si>
  <si>
    <t>12.8.1</t>
  </si>
  <si>
    <t>Maintain a list of service providers including a description of the service provided.</t>
  </si>
  <si>
    <t>12.8.2</t>
  </si>
  <si>
    <t>Maintain a written agreement that includes an acknowledgement that the service providers are responsible for the security of cardholder data the service providers possess or otherwise store, process or transmit on behalf of the customer, or to the extent that they could impact the security of the customer’s cardholder data environment. Note: The exact wording of an acknowledgement will depend on the agreement between the two parties, the details of the service being provided, and the responsibilities assigned to each party. The acknowledgement does not have to include the exact wording provided in this requirement.</t>
  </si>
  <si>
    <t>12.8.3</t>
  </si>
  <si>
    <t>Ensure there is an established process for engaging service providers including proper due diligence prior to engagement.</t>
  </si>
  <si>
    <t>12.8.4</t>
  </si>
  <si>
    <t>Maintain a program to monitor service providers’ PCI DSS compliance status at least annually.</t>
  </si>
  <si>
    <t>12.8.5</t>
  </si>
  <si>
    <t>Maintain information about which PCI DSS requirements are managed by each service provider, and which are managed by the entity.</t>
  </si>
  <si>
    <t>Additional requirement for service providers only: Service providers acknowledge in writing to customers that they are responsible for the security of cardholder data the service provider possesses or otherwise stores, processes, or transmits on behalf of the customer, or to the extent that they could impact the security of the customer’s cardholder data environment. Note: The exact wording of an acknowledgement will depend on the agreement between the two parties, the details of the service being provided, and the responsibilities assigned to each party. The acknowledgement does not have to include the exact wording provided in this requirement.</t>
  </si>
  <si>
    <t>12.10</t>
  </si>
  <si>
    <t>Implement an incident response plan. Be prepared to respond immediately to a system breach.</t>
  </si>
  <si>
    <t>12.10.1</t>
  </si>
  <si>
    <t>Create the incident response plan to be implemented in the event of system breach. Ensure the plan addresses the following, at a minimum: • Roles, responsibilities, and communication and contact strategies in the event of a compromise including notification of the payment brands, at a minimum • Specific incident response procedures • Business recovery and continuity procedures • Data backup processes • Analysis of legal requirements for reporting compromises • Coverage and responses of all critical system components • Reference or inclusion of incident response procedures from the payment brands.</t>
  </si>
  <si>
    <t>12.10.2</t>
  </si>
  <si>
    <t>Review and test the plan, including all elements listed in Requirement 12.10.1, at least annually.</t>
  </si>
  <si>
    <t>12.10.3</t>
  </si>
  <si>
    <t>Designate specific personnel to be available on a 24/7 basis to respond to alerts.</t>
  </si>
  <si>
    <t>12.10.4</t>
  </si>
  <si>
    <t>Provide appropriate training to staff with security breach response responsibilities.</t>
  </si>
  <si>
    <t>12.10.5</t>
  </si>
  <si>
    <t>Include alerts from security monitoring systems, including but not limited to intrusion-detection, intrusion-prevention, firewalls, and file-integrity monitoring systems.</t>
  </si>
  <si>
    <t>12.10.6</t>
  </si>
  <si>
    <t>Develop a process to modify and evolve the incident response plan according to lessons learned and to incorporate industry developments.</t>
  </si>
  <si>
    <t>Additional requirement for service providers only: Perform reviews at least quarterly to confirm personnel are following security policies and operational procedures. Reviews must cover the following processes: • Daily log reviews • Firewall rule-set reviews • Applying configuration standards to new systems • Responding to security alerts • Change management processes Note: This requirement is a best practice until January 31, 2018, after which it becomes a requirement.</t>
  </si>
  <si>
    <t>12.11.1</t>
  </si>
  <si>
    <t>Additional requirement for service providers only: Maintain documentation of quarterly review process to include: • Documenting results of the reviews • Review and sign off of results by personnel assigned responsibility for the PCI DSS compliance program Note: This requirement is a best practice until January 31, 2018, after which it becomes a requirement.</t>
  </si>
  <si>
    <t>PCI Scope</t>
  </si>
  <si>
    <t>All system components included in or connected to the cardholder data environment (CDE)</t>
  </si>
  <si>
    <t>Discovery</t>
  </si>
  <si>
    <t>The process of determining the CDE and subsequent PCI scope</t>
  </si>
  <si>
    <t>PCI Scope, Discovery</t>
  </si>
  <si>
    <t>Scope</t>
  </si>
  <si>
    <t>12.1, Scope</t>
  </si>
  <si>
    <t>12.8, 12.5</t>
  </si>
  <si>
    <t>12.7, 4.2</t>
  </si>
  <si>
    <t>7.x, 8.x</t>
  </si>
  <si>
    <t>2.1, 8.x</t>
  </si>
  <si>
    <t>8.x, 4.2</t>
  </si>
  <si>
    <t>10.1, 10.2, 10.3, 10.5, 10.6, 10.7</t>
  </si>
  <si>
    <t>6.4, 6.4.5, 6.4.5.1, 6.4.5.2</t>
  </si>
  <si>
    <t>6.4, 12.8, 12.9</t>
  </si>
  <si>
    <t>12.1, 12.8</t>
  </si>
  <si>
    <t>12.1, 12.8, 6.2</t>
  </si>
  <si>
    <t>12.2, 12.8</t>
  </si>
  <si>
    <t>12.1, 12.2, 12.8</t>
  </si>
  <si>
    <t>12.10, 12.8, 6.4</t>
  </si>
  <si>
    <t>12.8, 9.x</t>
  </si>
  <si>
    <t>12.8, 4.1</t>
  </si>
  <si>
    <t>11.4, 12.8</t>
  </si>
  <si>
    <t>1.1, 10.8, 10.6, 10.3, 10.2, 11.4</t>
  </si>
  <si>
    <t>12.1, 9.x</t>
  </si>
  <si>
    <t>12.4, 12.5</t>
  </si>
  <si>
    <t>12.6, 6.5</t>
  </si>
  <si>
    <t>6.3.2, 6.4.5.3</t>
  </si>
  <si>
    <t>6.3, 6.3.1</t>
  </si>
  <si>
    <t>12.10, 12.8, 12.9</t>
  </si>
  <si>
    <t>12.6, 7.x, 8.x, 9.x</t>
  </si>
  <si>
    <t>7.x, 8.x, 9.x</t>
  </si>
  <si>
    <t>12.1, 5.4</t>
  </si>
  <si>
    <t>12.1, 12.5, 12.6</t>
  </si>
  <si>
    <t>11.2, 11.3</t>
  </si>
  <si>
    <t>11.2, 12.8</t>
  </si>
  <si>
    <t>12.10, 10.10</t>
  </si>
  <si>
    <t>HECVAT Question Sets</t>
  </si>
  <si>
    <t>GUIDANCE</t>
  </si>
  <si>
    <t>ANALYST REFERENCE</t>
  </si>
  <si>
    <t>QUESTION CONTEXT</t>
  </si>
  <si>
    <t>ANALYST REPORT</t>
  </si>
  <si>
    <t>CROSSWALKS</t>
  </si>
  <si>
    <t>Order</t>
  </si>
  <si>
    <t>Additional Info</t>
  </si>
  <si>
    <t>Standard Guidance</t>
  </si>
  <si>
    <t>No Guidance</t>
  </si>
  <si>
    <t>Yes Guidance</t>
  </si>
  <si>
    <t>High Risk</t>
  </si>
  <si>
    <t>Required</t>
  </si>
  <si>
    <t>Category</t>
  </si>
  <si>
    <t>C_Answer</t>
  </si>
  <si>
    <t>V_Answer</t>
  </si>
  <si>
    <t>Compliant</t>
  </si>
  <si>
    <t>Analyst Adjusted Weight</t>
  </si>
  <si>
    <t>Weight</t>
  </si>
  <si>
    <t>CIS Critical Security Controls v6.1</t>
  </si>
  <si>
    <t>HIPAA</t>
  </si>
  <si>
    <t>ISO 27002:27013</t>
  </si>
  <si>
    <t>NIST Cybersecurity Framework</t>
  </si>
  <si>
    <t>NIST SP 800-171r1</t>
  </si>
  <si>
    <t>NIST SP 800-53r4</t>
  </si>
  <si>
    <t>PCI DSS</t>
  </si>
  <si>
    <t>Trusted CI</t>
  </si>
  <si>
    <t>Web Link to Product Privacy Notice</t>
  </si>
  <si>
    <t>Web Link to Accessibility Statement or VPAT</t>
  </si>
  <si>
    <t>Vendor Contact Email</t>
  </si>
  <si>
    <t>Vendor Contact Phone Number</t>
  </si>
  <si>
    <t>Vendor Accessibility Contact Email</t>
  </si>
  <si>
    <t>Vendor Accessibility Contact Phone Number</t>
  </si>
  <si>
    <t>Determines where shared institutional data will be physically located.</t>
  </si>
  <si>
    <t>Follow-up inquiries will be institution/implementation specific.</t>
  </si>
  <si>
    <t>Determines where vendor employees will be physically located.</t>
  </si>
  <si>
    <t>Does your product process protected health information (PHI) or any data covered by the Health Insurance Portability and Accountability Act?</t>
  </si>
  <si>
    <t>Responses to the HIPAA section questions are not required.</t>
  </si>
  <si>
    <t>This qualifier determines the presence of PHI in the solution and sets the HIPAA section as required appropriately.</t>
  </si>
  <si>
    <t>Reference the HIPAA section for follow-up review.</t>
  </si>
  <si>
    <t>Yes</t>
  </si>
  <si>
    <t>Will institution data be shared with or hosted by any third parties? (e.g. any entity not wholly-owned by your company is considered a third-party)</t>
  </si>
  <si>
    <t>Responses to the Assessment of Third Parties Section section questions are not required.</t>
  </si>
  <si>
    <t>Reference the Third Parties section for follow-up review.</t>
  </si>
  <si>
    <t>No</t>
  </si>
  <si>
    <t>Do you have a well documented Business Continuity Plan (BCP) that is tested annually?</t>
  </si>
  <si>
    <t>Briefly summarize your response.</t>
  </si>
  <si>
    <t>Reference the Business Continuity Plan section for follow-up review.</t>
  </si>
  <si>
    <t>Do you have a well documented Disaster Recovery Plan (DRP) that is tested annually?</t>
  </si>
  <si>
    <t>Reference the Disaster Recovery Plan section for follow-up review.</t>
  </si>
  <si>
    <t>Is the vended product designed to process or store Credit Card information?</t>
  </si>
  <si>
    <t>Responses to the PCI DSS section questions are not required.</t>
  </si>
  <si>
    <t>This qualifier determines the presence of PCI DSS in the solution and sets the PCI DSS section as required appropriately.</t>
  </si>
  <si>
    <t>Reference the PCI DSS section for follow-up review.</t>
  </si>
  <si>
    <t>Does your company provide professional services pertaining to this product?</t>
  </si>
  <si>
    <t>Responses to the Consulting section questions are not required.</t>
  </si>
  <si>
    <t>Reference the Consulting section for follow-up review.</t>
  </si>
  <si>
    <t>Selection here will determine which questions in the Datacenter section are required. Once QUAL-07 is answered, you will see some questions grayed out with a strikethrough on the next; this indicates that response is not required based on your QUAL-07 selection.</t>
  </si>
  <si>
    <t>Understanding the hosting environment may reveal infrastructure risks that may not be apparent by other means and provides context to the responses provided throughout this HECVAT.</t>
  </si>
  <si>
    <t>Describe your organization’s business background and ownership structure, including all parent and subsidiary relationships.</t>
  </si>
  <si>
    <t>Company</t>
  </si>
  <si>
    <t>Provide a detailed summary of the unplanned disruption.</t>
  </si>
  <si>
    <t>Do you have a dedicated Information Security staff or office?</t>
  </si>
  <si>
    <t>Describe any plans to create an Information Security Office for your organization.</t>
  </si>
  <si>
    <t>Describe your Information Security Office, including size, talents, resources, etc.</t>
  </si>
  <si>
    <t>Understanding the security program size (and capabilities) of a vendor has a significant impact on their ability to respond effectively to a security incident. The size of a vendor will determine their SO size, or lack thereof. Use the knowledge of this response when evaluating other vendor statements.</t>
  </si>
  <si>
    <t>Describe any plans to create a dedicated Software and System Development team.</t>
  </si>
  <si>
    <t>Understanding the development team size (and capabilities) of a vendor has a significant impact on their ability to produce and maintain code, adhering to secure coding best practices. The size of a vendor will determine their use of dedicated development teams, or lack thereof. Use the knowledge of this response when evaluating other vendor statements.</t>
  </si>
  <si>
    <t>Follow-up inquiries for vendor team strategies will be unique to your institution and may depend on the underlying infrastructures needed to support a system for your specific use case.</t>
  </si>
  <si>
    <t>Use this area to share information about your environment that will assist those who are assessing your company data security program.</t>
  </si>
  <si>
    <t>Share any details that would help information security analysts assess your product.</t>
  </si>
  <si>
    <t>For the 20% that HECVAT may not cover, this gives the vendor a chance to support their other responses. Beware when this area is populated with sales hype or other non-relevant information. Thorough documentation, supporting evidence, and/or robust responses go a long way in building trust in this assessment process.</t>
  </si>
  <si>
    <t>Have you undergone a SSAE 18/SOC 2 audit?</t>
  </si>
  <si>
    <t>Describe any plans to undergo a SSAE 18 audit.</t>
  </si>
  <si>
    <t>Provide the date of assessment and include a SOC 2 Type 2 (preferred) or SOC 3 report. If you have a SOC3 report, state how to obtain a copy. Indicate if your hosting provider was the subject of the audit.</t>
  </si>
  <si>
    <t>Standard documentation, relevant to institutions requiring a vendor to undergo SSAE 18 audits.</t>
  </si>
  <si>
    <t>Follow-up inquiries for SSAE 18 content will be institution/implementation specific.</t>
  </si>
  <si>
    <t>Have you completed the Cloud Security Alliance (CSA) self assessment or CAIQ?</t>
  </si>
  <si>
    <t>Describe any plans to complete the CSA self assessment or CAIQ.</t>
  </si>
  <si>
    <t>Please include a copy with your response and include a URL for the published assessment.</t>
  </si>
  <si>
    <t>Follow-up inquiries for CSA content will be institution/implementation specific.</t>
  </si>
  <si>
    <t>Have you received the Cloud Security Alliance STAR certification?</t>
  </si>
  <si>
    <t>Describe any plans to obtain CSA STAR certification.</t>
  </si>
  <si>
    <t>Provide date of certification, any supporting documentation, and a URL for the certification.</t>
  </si>
  <si>
    <t>If a vendor is STAR certified, vendor responses can theoretically be more trusted since CSA has verified their responses. Trust, but verify for yourself, as needed.</t>
  </si>
  <si>
    <t>If STAR certification is important to your institution you may have specific follow-up details for documentation purposes.</t>
  </si>
  <si>
    <t>Describe any plans to conform to an industry standard security framework.</t>
  </si>
  <si>
    <t>Provide documentation on how your organization conforms to your chosen framework and indicate current certification levels, where appropriate.</t>
  </si>
  <si>
    <t>In an ideal world, a vendor will conform to an industry framework that is adopted by an institution. When this synergy does not exist, the interpretation of the vendor's responses must be interpreted in the context of the institution's environment. Follow-up inquires for industry frameworks (and levels of adoption) will be institution/implementation specific.</t>
  </si>
  <si>
    <t>Can the systems that hold the institution's data be compliant with NIST SP 800-171 and/or CMMC Level 2 standards?</t>
  </si>
  <si>
    <t>For institutions that collaborate with the United States government, FISMA compliance may be required.</t>
  </si>
  <si>
    <t>Follow-up inquiries for FISMA compliance will be institution/implementation specific.</t>
  </si>
  <si>
    <t>Provide a detailed summary of overall system and/or application architecture.</t>
  </si>
  <si>
    <t>Provide your diagrams (or a valid link to it) upon submission.</t>
  </si>
  <si>
    <t>Managing and protecting institution data is the reason organizations perform security and risk assessments. Privacy policies outline how vendors will obtain, use, share, and protect institutional data and as such, should be robust in its language. Beware of vaguely worded privacy policies.</t>
  </si>
  <si>
    <t>Inquire about any privacy language the vendor may have. It may not be ideal but there may be something available to assess or enough to have your legal counsel or policy/privacy professionals review.</t>
  </si>
  <si>
    <t>Does your organization have a data privacy policy?</t>
  </si>
  <si>
    <t>Describe your plans to create a data privacy policy.</t>
  </si>
  <si>
    <t>Provide your data privacy document (or a valid link to it) upon submission.</t>
  </si>
  <si>
    <t>Do you have a documented, and currently implemented, employee onboarding and offboarding policy?</t>
  </si>
  <si>
    <t>Unsatisfactory answers should be met with questions about access control authority, roles and responsibilities (of access grantors), administrative privileges within the vendor's infrastructure(s), etc.</t>
  </si>
  <si>
    <t>Do you have a documented change management process?</t>
  </si>
  <si>
    <t>Summarize your current change management process.</t>
  </si>
  <si>
    <t>The lack of a change management function is indicative of immature program processes. Answers to this question can provide insight into how well their responses (on the HECVAT) represent their actual environment(s).</t>
  </si>
  <si>
    <t>If a weak response is given to this answer, response scrutiny should be increased. Questions about configuration management, system authority, and documentation are appropriate.</t>
  </si>
  <si>
    <t>Has a VPAT or ACR been created or updated for the product and version under consideration within the past year?</t>
  </si>
  <si>
    <t>Please state your plans (when and by whom) to complete a VPAT.</t>
  </si>
  <si>
    <t>State the date the VPAT was completed. Include this VPAT in your submission and/or link to its web location.</t>
  </si>
  <si>
    <t>VPATs (Voluntary Product Accessibility Template) / ACRs (Accessibility Conformance Report, a completed VPAT) are standard accessibility reporting formats from the ITIC &lt;https://www.itic.org/policy/accessibility/vpat&gt;. They can be self-assessments from a vendor, though higher confidence is given if completed by expert third parties. It is important to confirm the version of the product tested and reported on for the VPAT matches the one under consideration.</t>
  </si>
  <si>
    <t>Cross-reference Accessibility Conformance Reports (ACR) with any answers from ITAC-04 about product roadmaps for accessibility improvements.</t>
  </si>
  <si>
    <t>Do you have documentation to support the accessibility features of your product?</t>
  </si>
  <si>
    <t>Provide examples with links where possible.</t>
  </si>
  <si>
    <t>Has the vendor documented any additional information needed by users in order to create accessible products with the tool or platform? Are there tutorials, if needed, on how assistive technology users can best use the product (platforms tested and works best, shortcuts) etc.? In other words, are they taking care of the end users? Accessibility is more than completing checklists.</t>
  </si>
  <si>
    <t>In-development</t>
  </si>
  <si>
    <t>Please provide plans (when and by whom) any audit is planned, if any or rationale if not.</t>
  </si>
  <si>
    <t>Many vendors rely on their internal product knowledge and history to complete accessibility self-assessments of their own product rather than utilizing up-to-date, validated testing. Use of an expert, external specialist provides a more robust assessment of the product.</t>
  </si>
  <si>
    <t>IT Accessibility</t>
  </si>
  <si>
    <t>Do you have a documented and implemented process for verifying accessibility conformance?</t>
  </si>
  <si>
    <t>Summarize how you ensure accessible products. Provide plans to develop documented processes to validate accessibility.</t>
  </si>
  <si>
    <t>Describe your processes and methodologies for validating accessibility conformance.</t>
  </si>
  <si>
    <t>Have you adopted a technical or legal standard of conformance for the product in question?</t>
  </si>
  <si>
    <t>Summarize your decision to not adopt a technical or legal standard of conformance for the product in question.</t>
  </si>
  <si>
    <t>Indicate which primary standards and comment upon any additional standards the product meets.</t>
  </si>
  <si>
    <t>Can you provide a current, detailed accessibility roadmap with delivery timelines?</t>
  </si>
  <si>
    <t>Please provide any plans to develop and share an accessibility product roadmap in the future.</t>
  </si>
  <si>
    <t>Comment upon how far into the future the roadmap extends. Provide evidence (including links) of having delivered upon the accessibility roadmap in the past.</t>
  </si>
  <si>
    <t>If products do not fully conform to accessibility standards, it is important that vendors have a roadmap specifying how they will work to achieve it. A roadmap with delivery timelines is best supported by evidence of prior delivery on such timelines. Analysts can better predict time to conformance and institutions can plan accordingly.</t>
  </si>
  <si>
    <t>Do you expect your staff to maintain a current skill set in IT accessibility?</t>
  </si>
  <si>
    <t>Describe any plans to ensure appropriate and ongoing staff knowledge about accessibility.</t>
  </si>
  <si>
    <t>Having accessibility expertise within the staff supports the proactive development of accessible products. If staff lack sufficient accessibility expertise, then accessibility improvements may only be the result of the vendor reacting to issues or reports of access barriers submitted by clients of the vendor.</t>
  </si>
  <si>
    <t>Do you have a documented and implemented process for reporting and tracking accessibility issues?</t>
  </si>
  <si>
    <t>State how users should report accessibility issues. Describe any expected related process updates.</t>
  </si>
  <si>
    <t>Describe the process and any recent examples of fixes as a result of the process.</t>
  </si>
  <si>
    <t>Do you have documented processes and procedures for implementing accessibility into your development lifecycle?</t>
  </si>
  <si>
    <t>Describe any plans to update processes and procedures to better incorporate accessibility.</t>
  </si>
  <si>
    <t>Provide further details or multiple means in Additional Information.</t>
  </si>
  <si>
    <t xml:space="preserve">This question is designed to understand how accessibility is included in new versions and features of products, particularly with vendors that implement Agile or similar methodologies where software is updated frequently and continuously.
</t>
  </si>
  <si>
    <t>Can all functions of the application or service be performed using only the keyboard?</t>
  </si>
  <si>
    <t>State when and on which platform this was verified.</t>
  </si>
  <si>
    <t>Describe any feature differences between standard and accessible modes along with any timelines or plans to merge products into a universally designed platform.</t>
  </si>
  <si>
    <t>Provide a summary of your practices that assures that the third party will be subject to the appropriate standards regarding security, service recoverability, and confidentiality.</t>
  </si>
  <si>
    <t>Third-Parties</t>
  </si>
  <si>
    <t>List each third party and why institutional data is shared with them. Format example: [Vendor] - Reason</t>
  </si>
  <si>
    <t>The sharing of institutional data to fourth-parties may increase the risk to the institutation and thus, we want to know who gets what data, when they get that data, and why they get that data.</t>
  </si>
  <si>
    <t>Robust answers from the vendor improve the quality and efficiency of the security assessment process.</t>
  </si>
  <si>
    <t>State your plans to implement a third-party management strategy.</t>
  </si>
  <si>
    <t>Provide additional information that may help analysts better understand your environment and how it relates to third-party solutions.</t>
  </si>
  <si>
    <t>Do you have a process and implemented procedures for managing your hardware supply chain? (e.g., telecommunications equipment, export licensing, computing devices)</t>
  </si>
  <si>
    <t>State your plans to create a process and implemented procedures for managing your hardware supply chain.</t>
  </si>
  <si>
    <t>State what countries and/or regions this process is compliant with.</t>
  </si>
  <si>
    <t>Understanding a vendor's hardware supply chain can reveal infrastructure risks that may not be apparent by other means. In some cases, the use of trusted components may be favorable. In others, it may initiate the assessment of the vendor's environment in more detail and/or expand the scope of the institution's assessment.</t>
  </si>
  <si>
    <t>Follow-up inquiries concerning hardware supply chain will be institution/implementation specific.</t>
  </si>
  <si>
    <t>Will the consulting take place on-premises?</t>
  </si>
  <si>
    <t>Consulting</t>
  </si>
  <si>
    <t>Will any data be transferred to the consultant's possession?</t>
  </si>
  <si>
    <t>No need to answer CONS-07</t>
  </si>
  <si>
    <t>Is it encrypted (at rest) while in the consultant's possession?</t>
  </si>
  <si>
    <t>No need to answer CONS-09</t>
  </si>
  <si>
    <t>Can we restrict that access based on source IP address?</t>
  </si>
  <si>
    <t>Describe any limitations that prevent support for RBAC for Institutional accounts.</t>
  </si>
  <si>
    <t>Describe available roles.</t>
  </si>
  <si>
    <t>Are access controls for staff within your organization based on structured rules, such as RBAC, ABAC, or PBAC?</t>
  </si>
  <si>
    <t>Describe any limitations that prevent support for RBAC within your organization.</t>
  </si>
  <si>
    <t>Managing a complex infrastructure requires diligence in protecting access and authority. Unsatisfactory responses may indicate the lack of maturity with a vendor and/or a flat infrastructure with few individuals with broad authority. Inquire about separation of duties and look for areas of inappropriate functional overlap.</t>
  </si>
  <si>
    <t>Does the system provide data input validation and error messages?</t>
  </si>
  <si>
    <t>State plans to implement data input validation and error messaging across all components of your system.</t>
  </si>
  <si>
    <t>Describe how your system(s) provide data input validation and error messages.</t>
  </si>
  <si>
    <t>Are you using a web application firewall (WAF)?</t>
  </si>
  <si>
    <t>Describe compensating controls that protect your web application, if applicable.</t>
  </si>
  <si>
    <t>Describe the currently implemented WAF.</t>
  </si>
  <si>
    <t>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t>
  </si>
  <si>
    <t>If a vendors states that they outsource their code development and do not run a WAF, there is elevated reason for concern. Verify how code is tested, monitored, and controlled in production environments.</t>
  </si>
  <si>
    <t>Provide supporting documentation of your processes.</t>
  </si>
  <si>
    <t>Understanding system requirements and/or dependencies (e.g., libraries, repositories, frameworks, toolkits, modules, etc.) can reveal infrastructure risks that may not be apparent by other means. In some cases, the use of trusted components may be favorable. In others, it may initiate the assessment of the vendor's environment in more detail and/or expand the scope of the institution's assessment.</t>
  </si>
  <si>
    <t>Follow-up inquiries concerning software supply chain will be institution/implementation specific.</t>
  </si>
  <si>
    <t>Are only currently supported operating system(s), software, and libraries leveraged by the system(s)/application(s) that will have access to institution's data?</t>
  </si>
  <si>
    <t>State your plan to migrate to supported operating systems, libraries, and software.</t>
  </si>
  <si>
    <t>Please provide a list of all required dependencies.</t>
  </si>
  <si>
    <t>Follow-up inquiries for operating systems leveraged by the vendor will be institution/implementation specific.</t>
  </si>
  <si>
    <t>If mobile, is the application available from a trusted source (e.g., App Store, Google Play Store)?</t>
  </si>
  <si>
    <t>Decribe how the application is distributed. Also, state any plans to publish the app to a trusted source.</t>
  </si>
  <si>
    <t>Ask the vendor why this deployment strategy is used. Ask if it is a restriction of the app store platform or some other environment restriction.</t>
  </si>
  <si>
    <t>Does your application require access to location or GPS data?</t>
  </si>
  <si>
    <t>Please indicate any future plans that would require access to this data</t>
  </si>
  <si>
    <t>Sharing location data significantly increases risk factors for users.  It's important to understand if this is required.</t>
  </si>
  <si>
    <t>Does your application provide separation of duties between security administration, system administration, and standard user functions?</t>
  </si>
  <si>
    <t>State plans to implement functionality to provide separation of duties between security administration and system administration functions.</t>
  </si>
  <si>
    <t>Describe or provide a reference to the facilities available in the system to provide separation of duties between security administration and system administration functions.</t>
  </si>
  <si>
    <t>Ask the vendor to summarize their best practices for securing their system(s) administratively without the use of RBAC. Make sure to understand the administrative requirements/overhead introduced in the vendor's environment.</t>
  </si>
  <si>
    <t>Do you have a fully implemented policy or procedure that details how your employees obtain administrator access to institutional instance of the application?</t>
  </si>
  <si>
    <t>State plans to fully implement policy or procedure that details how administrator access is handled in your environment.</t>
  </si>
  <si>
    <t>Protecting administrative accounts is crucial to maintaining system integrity in any environment. This question is targeting privilege creep and unmanaged privileged acccounts to determine if the vendor properly manages access control in their application/system environments.</t>
  </si>
  <si>
    <t>Have your developers been trained in secure coding techniques?</t>
  </si>
  <si>
    <t>State plans to implement a training program on industry standard secure coding practices.</t>
  </si>
  <si>
    <t>Summarize your secure coding training.</t>
  </si>
  <si>
    <t>The adherence to secure coding best practices better positions a vendor to maintain the CIA triad. Use the knowledge of this response when evaluating other vendor statements, particularly those focused on development and the protection of communications.</t>
  </si>
  <si>
    <t>If information security principles are not designed into the product lifecycle, point the vendor to OWASP's Secure Coding Practices - Quick Reference Guide at https://www.owasp.org/index.php/OWASP_Secure_Coding_Practices_-_Quick_Reference_Guide</t>
  </si>
  <si>
    <t>Was your application developed using secure coding techniques?</t>
  </si>
  <si>
    <t>State plans to update your application to adhere to industry secure coding practices.</t>
  </si>
  <si>
    <t>Summarize your secure coding practices.</t>
  </si>
  <si>
    <t>Do you subject your code to static code analysis and/or static application security testing prior to release?</t>
  </si>
  <si>
    <t>State your plans to implement static code testing practices into your environment.</t>
  </si>
  <si>
    <t>Code analysis (prior to implementation) can decrease the number of vulnerabilities within a system. Depending on the insight a vendor has into their code, code testing should be expected. When a vendor outsources their coding efforts, the use of a web application firewall may be appropriate. In this case, reference the vendor's response to their use of a WAF.</t>
  </si>
  <si>
    <t>Do you have software testing processes (dynamic or static) that are established and followed?</t>
  </si>
  <si>
    <t>State your plans to implement software testing processes into your environment.</t>
  </si>
  <si>
    <t xml:space="preserve">Code analysis (prior to implementation) can decrease the number of vulnerabilities within a system. Depending on the insight a vendor has into their code, code testing should be expected. </t>
  </si>
  <si>
    <t>If software testing processes are not established and followed, point the vendor to OWASP's Testing Guide at https://www.owasp.org/index.php/OWASP_Testing_Guide_v4_Table_of_Contents</t>
  </si>
  <si>
    <t>Does your solution support single sign-on (SSO) protocols for user and administrator authentication?</t>
  </si>
  <si>
    <t>Describe plans to support strong authentication practices.</t>
  </si>
  <si>
    <t>Describe how strong authentication is enforced (e.g., complex passwords, multifactor tokens, certificates, biometrics, aging requirements, re-use policy).</t>
  </si>
  <si>
    <t>Follow-up inquiries for IAM requirements will be institution/implementation specific.</t>
  </si>
  <si>
    <t>Does your solution support local authentication protocols for user and administrator authentication?</t>
  </si>
  <si>
    <t xml:space="preserve">The purpose of this question is understand the vendor's authentication infrastructure so that additional questions can be formulated for the institution's use case. </t>
  </si>
  <si>
    <t>The content of this response may or may not have value for the type of use case on the institution. Follow-up inquiries for authentication modes will be institution/implementation specific.</t>
  </si>
  <si>
    <t>Can you enforce password/passphrase aging requirements?</t>
  </si>
  <si>
    <t>Describe plans to support password/passphrase aging requirements.</t>
  </si>
  <si>
    <t>Describe how aging requirements are implemented in the product.</t>
  </si>
  <si>
    <t>This question is primarily focused on account management capabilities that are built into a system. Although aging is not always required, a system that lacks commodity functionality may be lacking in other areas as well. Use the vendor's response to this question as a way to pivot to other questions, as needed.</t>
  </si>
  <si>
    <t>The value of this question depends on your institution's policy on passwords, its use of 2FA, or any number of factors. Follow-ups for this question are unique to the institution.</t>
  </si>
  <si>
    <t>Describe plans to support password/passphrase complexity requirements.</t>
  </si>
  <si>
    <t>Describe how password/passphrase complexity requirements are implemented in the product.</t>
  </si>
  <si>
    <t>Follow-up inquiries for password/passphrase complexity requirements will be institution/implementation specific.</t>
  </si>
  <si>
    <t>Does the system have password complexity or length limitations and/or restrictions?</t>
  </si>
  <si>
    <t>Describe these limitations and/or restrictions and state what lengths and complexities are supported.</t>
  </si>
  <si>
    <t>Follow-up inquiries for password/passphrase limitations and/or restrictions will be institution/implementation specific.</t>
  </si>
  <si>
    <t>Do you have documented password/passphrase reset procedures that are currently implemented in the system and/or customer support?</t>
  </si>
  <si>
    <t>Describe your plans to document system password/passphrase reset procedures.</t>
  </si>
  <si>
    <t xml:space="preserve">Account management can be a time-consuming part of an information system. Account reset capabilities, built into a system, can reduce burden on institutional support services. </t>
  </si>
  <si>
    <t>Does your application support integration with other authentication and authorization systems?</t>
  </si>
  <si>
    <t>Describe any plans to support integration with other authentication and authorization systems.</t>
  </si>
  <si>
    <t>List which systems and versions supported (such as Active Directory, Kerberos, or other LDAP compatible directory) in Additional Info.</t>
  </si>
  <si>
    <t>Do you support differentiation between email address and user identifier?</t>
  </si>
  <si>
    <t>Describe any plans to support differentiation between email address and user identifier.</t>
  </si>
  <si>
    <t>This questions allows an institution to know vendor system limitations and to help them gauge the resources (that may be needed to implement) required to successfully integrate the product/service with institution systems.</t>
  </si>
  <si>
    <t>Follow-up inquiries for identifier requirements will be institution/implementation specific.</t>
  </si>
  <si>
    <t>Describe plans to allow customers to specify attribute mappings.</t>
  </si>
  <si>
    <t>Follow-up inquiries for attribute mapping requirements will be institution/implementation specific.</t>
  </si>
  <si>
    <t>Describe any plans to support multi-factor authentication in your application.</t>
  </si>
  <si>
    <t>List all supported multi-factor authentication methods, technologies, and/or products and provide a brief summary of each.</t>
  </si>
  <si>
    <t>Ask the vendor about hardware and software options, future roadmap for implementations and support, etc.</t>
  </si>
  <si>
    <t>Does your application automatically lock the session or log-out an account after a period of inactivity?</t>
  </si>
  <si>
    <t>Describe any plans to support automatic lock or log-out.</t>
  </si>
  <si>
    <t>Describe the default behavior of this capability.</t>
  </si>
  <si>
    <t>This is a question to ensure account integrity and institutional data confidentiality.</t>
  </si>
  <si>
    <t>Follow-up inquiries for inactivity protections will be institution/implementation specific.</t>
  </si>
  <si>
    <t>Vague responses to this question should be met with concern. Repeat the question if first answer insufficiently - ask pointedly to ensure the vendor is not misunderstood.</t>
  </si>
  <si>
    <t>Are you storing any passwords in plaintext?</t>
  </si>
  <si>
    <t>Follow-up inquiries for password/passphrase encrypted storage will be institution/implementation specific.</t>
  </si>
  <si>
    <t>Does your application support directory integration for user accounts?</t>
  </si>
  <si>
    <t>Describe any plans to support external authentication services in place of local authentication.</t>
  </si>
  <si>
    <t>Follow-up inquiries for system authentication will be unique to your institution (e.g., policy, infrastructure, etc.)</t>
  </si>
  <si>
    <t>Describe any plans to enable audit logs for these data elements.</t>
  </si>
  <si>
    <t>Strong logging capabilities are vital to the proper management of a system. Implementing an immature system that lacks sufficient logging capabilities exposes an institution to great risk. Depending on your risk tolerance and the use case, your institution may or may not be concerned. The focus of this question is end-user logs.</t>
  </si>
  <si>
    <t>If a weak response is given to this answer, it is appropriate to ask directed answers to get specific information. Ensure that questions are targeted to ensure responses will come from the appropriate party within the vendor.</t>
  </si>
  <si>
    <t>Ensure that all elements of AAAI-18 are clearly stated in your response.</t>
  </si>
  <si>
    <t>Describe or provide a reference to the retention period for those logs, how logs are protected, and whether they are accessible to the customer (and if so, how).</t>
  </si>
  <si>
    <t>Ensure that all elements of AAAI-19 are clearly stated in your response.</t>
  </si>
  <si>
    <t>Follow-up inquiries for logging details will be institution/implementation specific.</t>
  </si>
  <si>
    <t>Is an owner assigned who is responsible for the maintenance and review of the Business Continuity Plan?</t>
  </si>
  <si>
    <t>Describe any plans to define a BCP owner responsible for maintenance and review.</t>
  </si>
  <si>
    <t>Provide additional details, as needed.</t>
  </si>
  <si>
    <t>Follow-up inquiries for BCP responsible parties will be institution/implementation specific.</t>
  </si>
  <si>
    <t>Business Continuity Plan</t>
  </si>
  <si>
    <t>Is there a defined problem/issue escalation plan in your BCP for impacted clients?</t>
  </si>
  <si>
    <t>Describe any plans to define a problem/issue escalation plan in your BCP.</t>
  </si>
  <si>
    <t>Notification expectations should be set early in the contract/assessment process. Timelines, correspondence medium, and playbook details are all aspects to keep in mind when assessing this response.</t>
  </si>
  <si>
    <t>If the vendor's response does not cover the details outlined in the reasoning, follow-up and get specific responses for each, as needed.</t>
  </si>
  <si>
    <t>Is there a documented communication plan in your BCP for impacted clients?</t>
  </si>
  <si>
    <t>Describe any plans to document a communication plan in your BCP.</t>
  </si>
  <si>
    <t>Are all components of the BCP reviewed at least annually and updated as needed to reflect change?</t>
  </si>
  <si>
    <t>Describe any plans to annually review and update (as needed) your BCP.</t>
  </si>
  <si>
    <t>It is expected that a vendor will maintain an accurate BCP to be tested at a regular interval. Any variance to this should be clearly explained. A vendor's response to this question can reveal the value that they place on testing their BCP (and possibly other aspects of their programs).</t>
  </si>
  <si>
    <t>If the vendor does not have a BCP, point them to https://www.sans.org/reading-room/whitepapers/recovery/business-continuity-planning-concept-operations-1653</t>
  </si>
  <si>
    <t>Are specific crisis management roles and responsibilities defined and documented?</t>
  </si>
  <si>
    <t>State your plans to define and document crisis management roles and responsibilities.</t>
  </si>
  <si>
    <t>As it relates to BCPs, a vendor's response will provide insight into their ability to properly response to business threats. A vendor that has not previously defined responsible parties and outlined realistic plans may not maintain the availability needed for the institution's use case or business requirement.</t>
  </si>
  <si>
    <t>Follow-up inquiries for BCP roles and responsibility details will be institution/implementation specific.</t>
  </si>
  <si>
    <t>State your plans to implement training and awareness activities focused on roles and responsibilities during a crisis.</t>
  </si>
  <si>
    <t>If a vendor's BCP training and awareness activities are insufficient, inquire about other mandatory training, verify its scope, and confirm the training cycles.</t>
  </si>
  <si>
    <t>Does your organization have an alternative business site or a contracted Business Recovery provider?</t>
  </si>
  <si>
    <t>Describe your plans to coordinate an alternative business site or contract with a business recovery provider?</t>
  </si>
  <si>
    <t>Provide the distance (in miles) between the primary and secondary locations.</t>
  </si>
  <si>
    <t>In the event that a vendor's headquarters (primary location of operation) is no longer usable, an alternative business site may be needed to support business operations. Having an established (planned) alternative business site show maturity in a vendor's BCP.</t>
  </si>
  <si>
    <t>Follow-up inquiries for alternative business site practices will be institution/implementation specific.</t>
  </si>
  <si>
    <t>Does your organization conduct an annual test of relocating to an alternate site for business recovery purposes?</t>
  </si>
  <si>
    <t>Describe your strategy to implement annual alternate site relocation testing.</t>
  </si>
  <si>
    <t>Testing a BCP is an important action that improves the efficiency and accuracy of a vendor's continuity plans. Vague responses to this question should be met with concern and appropriate follow-up, based on your institutions risk tolerance.</t>
  </si>
  <si>
    <t>Summarize this product's restoration priority in your BCP.</t>
  </si>
  <si>
    <t>If it is not a core service, follow-up questions should be availability focused and institution/implementation specific.</t>
  </si>
  <si>
    <t>Are all services that support your product fully redundant?</t>
  </si>
  <si>
    <t>State plans to make tertiary services redundant (or why not needed).</t>
  </si>
  <si>
    <t xml:space="preserve">In the context of the CIA triad, this question is focused on the availability of a system (or set of systems). </t>
  </si>
  <si>
    <t>The weight placed on the vendor's response will be specific to the institution's use case and software/product/service requirements.</t>
  </si>
  <si>
    <t>Does your Change Management process minimally include authorization, impact analysis, testing, and validation before moving changes to production?</t>
  </si>
  <si>
    <t>State your plans to implement Change Management in your environment or clarify what your change management processes do include.</t>
  </si>
  <si>
    <t>This question outlines a mature Change Management process.  Changes should be analyzed for impact, officially approved, tested, and performed by authorized users.</t>
  </si>
  <si>
    <t>If the vendor's response does not cover the details outlined in the reasoning, follow-up and get specific responses, as needed.</t>
  </si>
  <si>
    <t>Please describe your program to track these dependancies.</t>
  </si>
  <si>
    <t>Will the institution be notified of major changes to your environment that could impact the institution's security posture?</t>
  </si>
  <si>
    <t>Describe plans to establish a notification mechanism for major environmental changes.</t>
  </si>
  <si>
    <t>State how and when the institution will be notified of major changes to your environment.</t>
  </si>
  <si>
    <t>Notification expectations should be set earlier in the contract/assessment process. Timelines, correspondence medium, and playbook details are all aspects to keep in mind when assessing this response.</t>
  </si>
  <si>
    <t>Do clients have the option to not participate in or postpone an upgrade to a new release?</t>
  </si>
  <si>
    <t>Provide reference the the process/procedure to manage releases.</t>
  </si>
  <si>
    <t>Follow-up inquiries for software/product/service version releases will be institution/implementation specific.</t>
  </si>
  <si>
    <t>Do you have a fully implemented solution support strategy that defines how many concurrent versions you support?</t>
  </si>
  <si>
    <t>Clarify the lack of support strategy for concurrent versions in your product/service.</t>
  </si>
  <si>
    <t xml:space="preserve">Supporting multiple versions of a product is challenging. Understanding the vendor’s strategy and resources will provide insight into their ability to adequately support their customers.  </t>
  </si>
  <si>
    <t>Follow-up inquiries for the vendor’s support of concurrent versions will be institution/implementation specific.</t>
  </si>
  <si>
    <t>Does the system support client customizations from one release to another?</t>
  </si>
  <si>
    <t>Ensure that all relevant details pertaining to CHNG-06 are clearly stated in your response.</t>
  </si>
  <si>
    <t xml:space="preserve">The vendor's software/product/service characteristics and the institution's use case will determine the relevancy of this question. The purpose of this question is to understand the underlying infrastructure and how it is maintained across all customers. </t>
  </si>
  <si>
    <t>In cases where the software/product/service is customized for customer use cases, ensure the vendor's response covers all aspects of code migration, including backups, data conversions, local resources from the institution, etc., as it relates to code upgrades and/or version adoptions.</t>
  </si>
  <si>
    <t>Do you have a release schedule for product updates?</t>
  </si>
  <si>
    <t>State any plans to release a schedule of product updates.</t>
  </si>
  <si>
    <t>Follow-up inquiries for the vendor’s product update practices will be institution/implementation specific.</t>
  </si>
  <si>
    <t>State any plans to release a technology roadmap covering the next two years.</t>
  </si>
  <si>
    <t>Answers to this question will reveal the vendor’s ability to plan for the future of their product.</t>
  </si>
  <si>
    <t>Follow-up inquiries for the vendor’s technology planning practices will be institution/implementation specific.</t>
  </si>
  <si>
    <t>Vague responses to this question should be investigated further. Ask for additional documentation for customer responsibilities (in the context of information technology/security).</t>
  </si>
  <si>
    <t>Do you have policy and procedure, currently implemented, managing how critical patches are applied to all systems and applications?</t>
  </si>
  <si>
    <t>State your plans to implement policy and procedure(s) to manage how critical patches are applied to systems and applications.</t>
  </si>
  <si>
    <t>Answers to this question will reveal the vendor’s knowledge of their IT assets and their ability to respond to notifications about their systems and software.</t>
  </si>
  <si>
    <t>Follow-up inquiries for the vendor’s patching practices will be institution/implementation specific.</t>
  </si>
  <si>
    <t>Do you have policy and procedure, currently implemented, guiding how security risks are mitigated until patches can be applied?</t>
  </si>
  <si>
    <t>State your plans to implement policy and procedure(s) guiding risk mitigation practices before critical patches can be applied.</t>
  </si>
  <si>
    <t>Summarize the policy and procedure(s) guiding risk mitigation practices before critical patches can be applied.</t>
  </si>
  <si>
    <t>Follow-up inquiries for the vendors patching practices will be institution/implementation specific.</t>
  </si>
  <si>
    <t>Are upgrades or system changes installed during off-peak hours or in a manner that does not impact the customer?</t>
  </si>
  <si>
    <t>Decribe plans to minimize the impact of downtime based on predefined off-peak hours.</t>
  </si>
  <si>
    <t>Restricting system updates to a standard maintenance timeframe is important for ensuring that changes to production systems do not impact operations.  It’s also important for troubleshooting any problems that may occur as a result of the changes.</t>
  </si>
  <si>
    <t>Describe plans to implement procedure ensuring that emergency changes are documented and authorized.</t>
  </si>
  <si>
    <t xml:space="preserve">In the context of the CIA triad, this question is focused on system integrity, ensuring that system changes are only executed by authorized users. In the event of emergency changes, accountability and post-action review is expected. </t>
  </si>
  <si>
    <t>Describe how system configuration management is currently handled in your environment.</t>
  </si>
  <si>
    <t>Summarize your implemented system configuration management precess.</t>
  </si>
  <si>
    <t xml:space="preserve">Hardware lifecycles and continuous software updates creates an always-changing landscape in information technology. The focus of this question is the integrity of a vendor's infrastructure. Mismanagement of system configurations can lead to breakdowns in layers of security. </t>
  </si>
  <si>
    <t>Do you have a systems management and configuration strategy that encompasses servers, appliances, cloud services, applications, and mobile devices (company and employee owned)?</t>
  </si>
  <si>
    <t>Describe your intent to implement a systems management and configuration strategy.</t>
  </si>
  <si>
    <t>Summarize your systems management and configuration strategy.</t>
  </si>
  <si>
    <t>Systems Management &amp; Configuration</t>
  </si>
  <si>
    <t>Does the environment provide for dedicated single-tenant capabilities? If not, describe how your product or environment separates data from different customers (e.g., logically, physically, single tenancy, multi-tenancy).</t>
  </si>
  <si>
    <t>Describe or provide a reference to how institution data is separated from that of other customers.</t>
  </si>
  <si>
    <t>Ask the vendor about their infrastructure and if there is a solution that eliminates the need for this environment.</t>
  </si>
  <si>
    <t>The need for encryption in transport is unique to your institution's implementation of a system. In particular, the data flow between the system and the end-users of the software/product/service.</t>
  </si>
  <si>
    <t>Follow-up inquiries for data encryption between the system and end-users will be institution/implementation specific.</t>
  </si>
  <si>
    <t>Summarize your data encryption strategy and state what encryption options are available.</t>
  </si>
  <si>
    <t>Follow-up inquiries for data encryption at-rest will be institution/implementation specific.</t>
  </si>
  <si>
    <t>Do all cryptographic modules in use in your product conform to the Federal Information Processing Standards (FIPS PUB 140-3)?</t>
  </si>
  <si>
    <t>Provide a detailed description of all non-conforming modules.</t>
  </si>
  <si>
    <t xml:space="preserve">Provide reference to FIPS 140-3 validation certificates. </t>
  </si>
  <si>
    <t xml:space="preserve">If the vendor cannot accommodate open standards encryption requirements, direct them to NIST's Cryptographic Standards and Guidelines document at https://csrc.nist.gov/Projects/Cryptographic-Standards-and-Guidelines </t>
  </si>
  <si>
    <t>At the completion of this contract, will data be returned to the institution and deleted from all your systems and archives?</t>
  </si>
  <si>
    <t>State plans to implement capabilities for the Institution to retrieve their data.</t>
  </si>
  <si>
    <t>When cancelling a software/product/service, an institution will commonly want all institutional data that was provided to a vendor. This questions allows the vendor to state their general practices when a customer leaves their environment.</t>
  </si>
  <si>
    <t>A vendor's response should be clear and concise. Be wary of vague responses to this questions and inquire about export specifics, as needed.</t>
  </si>
  <si>
    <t>Will the institution's data be available within the system for a period of time at the completion of this contract?</t>
  </si>
  <si>
    <t>Describe your data export procedures conducted at the termination of contract.</t>
  </si>
  <si>
    <t>Provide a general summary of how full and partial backups of data can be extracted.</t>
  </si>
  <si>
    <t>When cancelling a software/product/service, an institution will commonly want all institutional data that was provided to a vendor. The vendor's response should verify if the institution can extract data or if it is a manual extraction by vendor staff.</t>
  </si>
  <si>
    <t>Are ownership rights to all data, inputs, outputs, and metadata retained by the institution?</t>
  </si>
  <si>
    <t>Describe in detail why ownership rights are not retained by the institution.</t>
  </si>
  <si>
    <t>Provide reference to your data ownership documention.</t>
  </si>
  <si>
    <t>This question clarifies the operating model of a vendor and provides insight into the vendor-customer paradigm of a company. Knowing if the institution is of value to a vendor or if the institution's data is of value to a vendor should weigh heavily in the decision-making process.</t>
  </si>
  <si>
    <t>If a vendor's response is unsatisfactory, engage institutional counsel to appropriately address any ownership concerns.</t>
  </si>
  <si>
    <t>Are these rights retained even through a provider acquisition or bankruptcy event?</t>
  </si>
  <si>
    <t>Provide a detailed description why rights are not retained.</t>
  </si>
  <si>
    <t>In the event of imminent bankruptcy, closing of business, or retirement of service, will you provide 90 days for customers to get their data out of the system and migrate applications?</t>
  </si>
  <si>
    <t>Provide a detailed summary to support your selection.</t>
  </si>
  <si>
    <t>If your strategy uses different processes for services and data, ensure that all strategies are clearly stated and supported.</t>
  </si>
  <si>
    <t>Restricting system updates to a standard maintenance timeframe is important for ensuring that changes to production systems do not impact operations. It’s also important for troubleshooting any problems that may occur as a result of the changes. Availability is the focus of this question.</t>
  </si>
  <si>
    <t>An institution's use case will drive the requirements for backup strategy. Ensure that the institution's use case and risk tolerance can be met by vendor systems.</t>
  </si>
  <si>
    <t>Do current backups include all operating system software, utilities, security software, application software, and data files necessary for recovery?</t>
  </si>
  <si>
    <t>State plans to include the elements listed in DATA-13 in your backup strategy.</t>
  </si>
  <si>
    <t>Decribe your overall strategy to accomplish these elements.</t>
  </si>
  <si>
    <t>The purpose of this question is to define the scope of backup operations and the scope at which a vendor may readily recover when backup restoration is required.</t>
  </si>
  <si>
    <t>Follow-up inquiries for backup content scope will be institution/implementation specific.</t>
  </si>
  <si>
    <t>State any plans to implement off site virtual backups in your environment.</t>
  </si>
  <si>
    <t>Summarize your off site backup strategy.</t>
  </si>
  <si>
    <t>When data is moved digitally (e.g., cloud provider, vendor-owned facility, etc.) offsite, the policies and implemented procedures are important to know. The protections implemented to prevent compromise will be technical in nature and should be well-documented.</t>
  </si>
  <si>
    <t>Follow-up inquiries for offsite, digital backups will be institution/implementation specific.</t>
  </si>
  <si>
    <t>State any plans to implement off site physical backups in your environment.</t>
  </si>
  <si>
    <t>Provide the distance (in miles) between the primary and off-site locations</t>
  </si>
  <si>
    <t>Follow-up inquiries for offsite, physical backups will be institution/implementation specific.</t>
  </si>
  <si>
    <t>Data exposure is a risk if sensitive data is in any way transported (physically or electronically) into a data zone that is not authorized by the institution. Depending on the criticality of data and institution policy, full control of data confidentiality may be highly valued.</t>
  </si>
  <si>
    <t>Follow-up inquiries for data backup procedures/practices will be institution/implementation specific.</t>
  </si>
  <si>
    <t>Are data backups encrypted?</t>
  </si>
  <si>
    <t>Summarize why backups are not encrypted.</t>
  </si>
  <si>
    <t>Summarize the encryption algorithm/strategy you are using to secure backups.</t>
  </si>
  <si>
    <t>Follow-up inquiries for data backup encryption at-rest will be institution/implementation specific.</t>
  </si>
  <si>
    <t>Summarize your cryptographic key management process.</t>
  </si>
  <si>
    <t>Understanding how key management is handled and the safeguards implemented by the vendor to ensure key confidentiality in all components of a system(s) can provide insight into other complex details of a vendor's infrastructure. Use vendor responses to this question as a way to pivot to other infrastructure specifics, as needed to clarify potential risks.</t>
  </si>
  <si>
    <t>Provide a detailed summary of media handling processes that do exist.</t>
  </si>
  <si>
    <t>Provide documented details of this process (link or attached).</t>
  </si>
  <si>
    <t>Managing media (and the data within) throughout its lifecycle is crucial to the protection of institutional data. The focus of this question is confidentiality, ensuring that media that may store institutional data is protected by well-established policy and procedure.</t>
  </si>
  <si>
    <t>Vague responses to this question should be investigated further. Ask for additional documentation and verify that procedure (and possibly training) exists to ensure proper media handling activity.</t>
  </si>
  <si>
    <t>Does the process described in DATA-19 adhere to DoD 5220.22-M and/or NIST SP 800-88 standards?</t>
  </si>
  <si>
    <t>State plans to adhere to DoD 5220.22-M and/or NIST SP 800-88 standards.</t>
  </si>
  <si>
    <t xml:space="preserve">Managing media (and the data within) throughout its lifecycle is crucial to the protection of institutional data. The focus of this question is confidentiality, ensuring that media that may store institutional data is protected by well-established policy and procedure. </t>
  </si>
  <si>
    <t>Follow-up inquiries for DoD 5220.22-M and/or SP800-88 standards will be institution specific.</t>
  </si>
  <si>
    <t>Is media used for long-term retention of business data and archival purposes stored in a secure, environmentally protected area?</t>
  </si>
  <si>
    <t>State plans to store long-term media in environmentally protected areas.</t>
  </si>
  <si>
    <t>Provide a general summary of your archival environment.</t>
  </si>
  <si>
    <t>Describe how FERPA compliance is integrated into your process and procedures.</t>
  </si>
  <si>
    <t>Standard documentation, relevant to institution implementations requiring FERPA compliance.</t>
  </si>
  <si>
    <t>Follow-up inquiries for FERPA compliance details will be institution/implementation specific.</t>
  </si>
  <si>
    <t>Summarize what access staff (or third parties) have to institutional data.</t>
  </si>
  <si>
    <t>Confidentiality is the focus of this question. Based on the capabilities of vendor administrators, the institution may require additional safeguards to protect the confidentiality of data stored by/shared with a vendor (e.g., additional layer of encryption, etc.).</t>
  </si>
  <si>
    <t>Vague responses to this question should be investigated further. Ask for additional documentation and verify that procedure (and possibly training) exists to ensure proper customer data handling activity.</t>
  </si>
  <si>
    <t>Does the hosting provider have a SOC 2 Type 2 report available?</t>
  </si>
  <si>
    <t>Obtain the report if possible and add it to your submission.</t>
  </si>
  <si>
    <t>Follow-up inquiries for additional vendor's SOC 2 Type 2 reports will be institution/implementation specific.</t>
  </si>
  <si>
    <t>Are you generally able to accommodate storing each institution's data within their geographic region?</t>
  </si>
  <si>
    <t>Please indicate which geographic regions you can provide storage in the Additional Info column.</t>
  </si>
  <si>
    <t>Under what circumstances would institutional data leave a designated region or regions?</t>
  </si>
  <si>
    <t>Describe the on-site staff capabilities.</t>
  </si>
  <si>
    <t xml:space="preserve">Vendors that operate their own datacenter(s) can implement their own monitoring strategy. Use the vendor's response to this questions to verify/validate other responses related to ownership/co-location/physical security. </t>
  </si>
  <si>
    <t>Follow-up inquiries for data center staffing will be institution/implementation specific.</t>
  </si>
  <si>
    <t>Are your servers separated from other companies via a physical barrier, such as a cage or hardened walls?</t>
  </si>
  <si>
    <t>State plans to separate your servers for others via a physical barrier.</t>
  </si>
  <si>
    <t>Describe your physical barrier strategy.</t>
  </si>
  <si>
    <t xml:space="preserve">This question is primarily focused on system integrity. If institutional data is stored in a system that is not physically secured from unauthorized access, the need for compensating controls is often higher. Depending on the use case or vendor infrastructure, this may not be relevant. </t>
  </si>
  <si>
    <t>Follow-up inquiries for system physical security will be institution/implementation specific.</t>
  </si>
  <si>
    <t>State plans to implement a physical barrier to prevent physical contact with any of your devices.</t>
  </si>
  <si>
    <t>Are your primary and secondary data centers geographically diverse?</t>
  </si>
  <si>
    <t>Describe any plans to implement.</t>
  </si>
  <si>
    <t>State your primary and secondary data center locations. For cloud infrastructures, state the primary and secondary zones.</t>
  </si>
  <si>
    <t>When planning for business continuity and disaster recovery, considering geographic diversity of a vendors operating environment will help analysts better understand risk due to widespread technical issues as well as weather and environmental considerations.</t>
  </si>
  <si>
    <t>Follow-up inquiries for geographic diversity in datacenters will be institution/implementation specific.</t>
  </si>
  <si>
    <t>Standard documentation, relevant to institutions requiring a vendor to maintain a specific Uptime Institute Tier Level.</t>
  </si>
  <si>
    <t>Follow-up inquiries for Uptime Institute Tier Level details will be institution/implementation specific.</t>
  </si>
  <si>
    <t>Provide a summary to support your response selection.</t>
  </si>
  <si>
    <t>Are redundant power strategies tested?</t>
  </si>
  <si>
    <t>State plans to implement redundant power testing for your systems.</t>
  </si>
  <si>
    <t>State how often redundant power strategies are tested and the date of the last successful test.</t>
  </si>
  <si>
    <t>Follow-up inquiries for redundant power testing details will be institution/implementation specific.</t>
  </si>
  <si>
    <t>Ensure that all parts of DCTR-12 are clearly stated in your response.</t>
  </si>
  <si>
    <t>Installing appropriate environmental controls is crucial to maintaining the integrity of the hosting site. Vague responses to this question should be met with concern and appropriate follow-up, based on your institutions risk tolerance.</t>
  </si>
  <si>
    <t>Follow-up inquiries for cooling and fire suppression systems will be institution/implementation specific.</t>
  </si>
  <si>
    <t>State the ISP provider(s) in addition to the number of ISPs that provide connectivity.</t>
  </si>
  <si>
    <t>State plans to implement diversity of path in your network provider connections.</t>
  </si>
  <si>
    <t>Provide a brief description for each datacenter.</t>
  </si>
  <si>
    <t>Are you requiring multi-factor authentication for administrators of your cloud environment?</t>
  </si>
  <si>
    <t>Describe plans to implement MFA.</t>
  </si>
  <si>
    <t>State which model of MFA you are using.</t>
  </si>
  <si>
    <t>Are you using your cloud providers available hardening tools or pre-hardened images?</t>
  </si>
  <si>
    <t>Describe how you alternately harden your images.</t>
  </si>
  <si>
    <t xml:space="preserve">In the context of the CIA triad, this question is focused on the integrity of a system (or set of systems). </t>
  </si>
  <si>
    <t>Ask the vendor about their system lifecycle practices and security methodology.</t>
  </si>
  <si>
    <t>Does your cloud vendor have access to your encryption keys?</t>
  </si>
  <si>
    <t>Describe your key management practices.</t>
  </si>
  <si>
    <t>Describe or provide a reference to your Disaster Recovery Plan (DRP).</t>
  </si>
  <si>
    <t>Describe any plans to implement a DRP.</t>
  </si>
  <si>
    <t>Please attach or include a link.</t>
  </si>
  <si>
    <t xml:space="preserve">In the context of the CIA triad, this question is focused on availability and is often in need of a follow-up. Understanding the maturing of a vendor's DRP can shed light on many other aspects of a vendor's overall security state. </t>
  </si>
  <si>
    <t>A vendor may have a number of BCP elements defined so the vendor's response may not be binary. Assess the components of the plan and ask about timelines, follow-up commitments, etc. If the vendor does not have a DRP, point them to https://www.sans.org/reading-room/whitepapers/recovery/disaster-recovery-plan-1164</t>
  </si>
  <si>
    <t>Disaster Recovery Plan</t>
  </si>
  <si>
    <t>Is an owner assigned who is responsible for the maintenance and review of the DRP?</t>
  </si>
  <si>
    <t>State plans to assign an owner responsible of the maintenance and review of the DRP.</t>
  </si>
  <si>
    <t>Follow-up inquiries for DRP responsible parties will be institution/implementation specific.</t>
  </si>
  <si>
    <t>General inquiry for documentation. As DRPs may contain some sensitive data, a robust summary is appropriate in lieu of a full DRP.</t>
  </si>
  <si>
    <t>Describe your recovery plans if your primary location is unavailable.</t>
  </si>
  <si>
    <t>Summarize your disaster recovery strategy including the type of availability your disaster recovery site provides.</t>
  </si>
  <si>
    <t>In the event that a vendor's headquarters (primary location of operation) is no longer usable, a recovery site may be needed to support business operations. Having an established (planned) recovery site show maturity in a vendor's DRP.</t>
  </si>
  <si>
    <t>Follow-up inquiries for disaster recovery site practices will be institution/implementation specific.</t>
  </si>
  <si>
    <t>Does your organization conduct an annual test of relocating to this site for disaster recovery purposes?</t>
  </si>
  <si>
    <t>Summarize your disaster recovery relocation testing strategy.</t>
  </si>
  <si>
    <t>Testing a DRP is an important action that improves the efficiency and accuracy of a vendor's recovery plans. Vague responses to this question should be met with concern and appropriate follow-up, based on your institutions risk tolerance.</t>
  </si>
  <si>
    <t>If the vendor does not have a DRP, point them to https://www.sans.org/reading-room/whitepapers/recovery/disaster-recovery-plan-1164</t>
  </si>
  <si>
    <t>Is there a defined problem/issue escalation plan in your DRP for impacted clients?</t>
  </si>
  <si>
    <t>Describe your plans to implement a problem/issue escalation plan in your DRP.</t>
  </si>
  <si>
    <t>Summarize your problem/issue escalation plan.</t>
  </si>
  <si>
    <t>Is there a documented communication plan in your DRP for impacted clients?</t>
  </si>
  <si>
    <t>Describe your plans to implement a documented communication plan in your DRP.</t>
  </si>
  <si>
    <t>Summarize your documented communication plan in your DRP.</t>
  </si>
  <si>
    <t>Ensure that all elements of DRPL-09 are clearly stated in your response.</t>
  </si>
  <si>
    <t xml:space="preserve">Testing a DRP is an important action that improves the efficiency and accuracy of a vendor's recovery plans. Vague responses to this question should be met with concern and appropriate follow-up, based on your institutions risk tolerance. </t>
  </si>
  <si>
    <t>State the date of your next planned DRP test.</t>
  </si>
  <si>
    <t>Please provide a summary of the results in Additional Information (including actual recovery time).</t>
  </si>
  <si>
    <t>Are all components of the DRP reviewed at least annually and updated as needed to reflect change?</t>
  </si>
  <si>
    <t>State plans to implement annual (at a minimum) testing of your DRP.</t>
  </si>
  <si>
    <t>Summarize your DRP review and update processes and/or procedures.</t>
  </si>
  <si>
    <t>Are you utilizing a stateful packet inspection (SPI) firewall?</t>
  </si>
  <si>
    <t>Describe any plans to implement a SPI firewall.</t>
  </si>
  <si>
    <t>Describe the currently implemented SPI firewall.</t>
  </si>
  <si>
    <t xml:space="preserve">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 </t>
  </si>
  <si>
    <t>Describe how firewall changes are approved.</t>
  </si>
  <si>
    <t>List approver names or titles.</t>
  </si>
  <si>
    <t>Ensure that a separation of duties exists in network security configurations. Pay close attention to responsibility overlap in small organizations, where staff often fill multiple roles.</t>
  </si>
  <si>
    <t>Do you have a documented policy for firewall change requests?</t>
  </si>
  <si>
    <t>Describe your plans to implement a documented policy for firewall change requests.</t>
  </si>
  <si>
    <t>Describe your documented firewall change request policy.</t>
  </si>
  <si>
    <t>In the context of the CIA triad, this question is focused on system integrity, ensuring that system changes are only executed by authorized users. Any change to a verified, known, secure environment should be carefully evaluated by stakeholders in a structured manner.</t>
  </si>
  <si>
    <t>Follow-up inquiries for firewall change requests will be institution/implementation specific.</t>
  </si>
  <si>
    <t>Have you implemented an Intrusion Detection System (network-based)?</t>
  </si>
  <si>
    <t>Describe your plan to implement a Intrusion Detection System in your environment.</t>
  </si>
  <si>
    <t>Describe the currently implemented IDS.</t>
  </si>
  <si>
    <t>A security program with limited resources for event detection is not effective. Inquiries should include training for staff, reasoning behind not using IDS technologies, and how systems are monitored. Additional questions about a SIEM and other tool may be appropriate.</t>
  </si>
  <si>
    <t>Have you implemented an Intrusion Prevention System (network-based)?</t>
  </si>
  <si>
    <t>Describe your plan to implement a Intrusion Prevention System in your environment.</t>
  </si>
  <si>
    <t>Describe the currently implemented IPS.</t>
  </si>
  <si>
    <t xml:space="preserve">A security program with limited resources for active prevent is inefficient. Inquiries should include training for staff, reasoning behind not using IPS technologies, and how systems are actively protected and how malicious activity is stopped. </t>
  </si>
  <si>
    <t>Do you employ host-based intrusion detection?</t>
  </si>
  <si>
    <t>Describe your plan to implement host-based Intrusion Detection System capabilities in your environment.</t>
  </si>
  <si>
    <t>Describe the currently implemented host-based IDS solution(s).</t>
  </si>
  <si>
    <t>Ask the vendor to summarize why host-based intrusion detection tools are not implemented in their environment. What compensating controls are in place to detect configuration changes and/or failures of integrity?</t>
  </si>
  <si>
    <t>Do you employ host-based intrusion prevention?</t>
  </si>
  <si>
    <t>Describe your plan to implement host-based Intrusion Prevention System capabilities in your environment.</t>
  </si>
  <si>
    <t>Describe the currently implemented host-based IPS solution(s).</t>
  </si>
  <si>
    <t>Ask the vendor to summarize why host-based intrusion prevention tools are not implemented in their environment. What compensating controls are in place to detect malicious activity and to actively prevent its function.</t>
  </si>
  <si>
    <t>Are you employing any next-generation persistent threat (NGPT) monitoring?</t>
  </si>
  <si>
    <t>Describe your intent to implement NGPT monitoring.</t>
  </si>
  <si>
    <t>Describe your NGPT monitoring strategy.</t>
  </si>
  <si>
    <t>This question is primarily focused on determining the maturity of a vendor's security program and their ability to implement and operate cutting-edge technologies. Investment in advanced technologies may indicate appropriate security program capabilities.</t>
  </si>
  <si>
    <t>Follow-up inquiries for next-generation persistent threat monitoring will be institution/implementation specific.</t>
  </si>
  <si>
    <t>Provide a brief summary of this activity.</t>
  </si>
  <si>
    <t xml:space="preserve">This question is primarily focused on system(s) integrity. If institutional data is stored in a system that is not physically secured from unauthorized access, the need for compensating controls is often higher. Depending on the use case or vendor infrastructure, this may not be relevant. </t>
  </si>
  <si>
    <t>Is intrusion monitoring performed internally or by a third-party service?</t>
  </si>
  <si>
    <t>In addition to stating your intrusion monitoring strategy, provide a brief summary of its implementation.</t>
  </si>
  <si>
    <t>This question is primarily focused on the capability of a vendor's security program. Understanding the size and skillsets of a vendor (taken from other responses) is needed to determine the appropriateness of the vendor's response to this question.</t>
  </si>
  <si>
    <t>Follow-up inquiries for intrusion monitoring will be institution/implementation specific.</t>
  </si>
  <si>
    <t>Are audit logs available for all changes to the network, firewall, IDS, and IPS systems?</t>
  </si>
  <si>
    <t>Describe your current network systems logging strategy.</t>
  </si>
  <si>
    <t>Strong logging capabilities are vital to the proper management of a network. Implementing an immature system that lacks sufficient logging capabilities exposes an institution to great risk.</t>
  </si>
  <si>
    <t>Can you share the organization chart, mission statement, and policies for your information security unit?</t>
  </si>
  <si>
    <t>Provide a brief summary for this response.</t>
  </si>
  <si>
    <t>Vague responses to this question should be investigated further. Vendors unwilling to share additional supporting documentation decrease the trust established with other responses.</t>
  </si>
  <si>
    <t>Do you have a documented patch management process?</t>
  </si>
  <si>
    <t xml:space="preserve">In the context of the CIA triad, this question is focused on system integrity, ensuring that system changes are only executed according to policy. Additionally, it is expected that devices used to access the vendor's systems are properly managed and secured. </t>
  </si>
  <si>
    <t>Can you accommodate encryption requirements using open standards?</t>
  </si>
  <si>
    <t>Are information security principles designed into the product lifecycle?</t>
  </si>
  <si>
    <t>State why security principles are not designed into the product lifecycle.</t>
  </si>
  <si>
    <t>Summarize the information security principles designed into the product lifecycle.</t>
  </si>
  <si>
    <t>Do you have a documented systems development life cycle (SDLC)?</t>
  </si>
  <si>
    <t>State any plans to implement an SDLC.</t>
  </si>
  <si>
    <t xml:space="preserve">Mature product/software/service lifecycle management can position a vendor to sufficiently plan, implement, and manage systems that better protect institutional data. </t>
  </si>
  <si>
    <t>Will you comply with applicable breach notification laws?</t>
  </si>
  <si>
    <t>Summarize why you will not comple with applicable breach notification laws.</t>
  </si>
  <si>
    <t>This is a general inquiry to determine if the vendor is well-versed in applicable laws and regulations that apply in the institution's region of business operation.</t>
  </si>
  <si>
    <t>Do you perform background screenings or multi-state background checks on all employees prior to their first day of work?</t>
  </si>
  <si>
    <t>State plans to implement background check elements into your hiring process.</t>
  </si>
  <si>
    <t>Summarize your background check practices.</t>
  </si>
  <si>
    <t>Do you require new employees to fill out agreements and review policies?</t>
  </si>
  <si>
    <t>Summarize why new employees are not required to accept agreements or review policy.</t>
  </si>
  <si>
    <t>Summarize the required agreements and reviewed policies.</t>
  </si>
  <si>
    <t>If a vendor's practices are not clear, inquire about training requirements for employees, especially the frequency and scope of content.</t>
  </si>
  <si>
    <t>Do you have a documented information security policy?</t>
  </si>
  <si>
    <t>State plans to implement information security policy at your company.</t>
  </si>
  <si>
    <t>If the vendor does not have an incident response plan, point them to the NIST Computer Security Incident Handling Guide at https://csrc.nist.gov/publications/detail/sp/800-61/rev-2/final</t>
  </si>
  <si>
    <t>Do you have an information security awareness program?</t>
  </si>
  <si>
    <t>State plans to implement an information security awareness program.</t>
  </si>
  <si>
    <t>Summarize your information security awareness program.</t>
  </si>
  <si>
    <t>Setting the expectation of  security-related responsibilities throughout an organzation is favored in an information security awareness program. Vendors without an information security awareness campaign should be met with scrutiny on how security policies and procedures are implemented in their environment.</t>
  </si>
  <si>
    <t>Follow-up inquiries for information security awareness programs will be institution/implementation specific.</t>
  </si>
  <si>
    <t>Is security awareness training mandatory for all employees?</t>
  </si>
  <si>
    <t>State plans to make security awareness training mandatory for all employees.</t>
  </si>
  <si>
    <t>Summarize your security awareness training content and state how frequently employees are required to undergo security awareness training.</t>
  </si>
  <si>
    <t>Provide a brief summary and the implement review interval.</t>
  </si>
  <si>
    <t>Protecting privileged accounts is crucial to maintaining system integrity in any environment. This question is targeting privilege creep and unmanaged privileged acccounts to determine if the vendor properly manages access control in their application/system environments.</t>
  </si>
  <si>
    <t>Ask the vendor to summarize their implemented policies and/or procedures.</t>
  </si>
  <si>
    <t>Do you have documented, and currently implemented, internal audit processes and procedures?</t>
  </si>
  <si>
    <t>State plans to document and implement internal audit process and procedure in your environment.</t>
  </si>
  <si>
    <t>Summarize your internal audit processes and procedures.</t>
  </si>
  <si>
    <t>The role of an internal auditor is to verify implemented controls and highlight areas in need of improvement. Vendors without internal audit processes and procedures should be met with scrutiny on how security policies and procedures are monitored and verified in their environment.</t>
  </si>
  <si>
    <t xml:space="preserve">Follow-up inquiries for internal audit processes and procedures will be institution/implementation specific. </t>
  </si>
  <si>
    <t>Does your organization have physical security controls and policies in place?</t>
  </si>
  <si>
    <t>Describe your intent to implement physical security controls and policies.</t>
  </si>
  <si>
    <t>Provide a copy of your physical security controls and policies along with this document (link or attached).</t>
  </si>
  <si>
    <t xml:space="preserve">Follow-up inquiries for physical security controls and policies will be institution/implementation specific. </t>
  </si>
  <si>
    <t>Do you have a formal incident response plan?</t>
  </si>
  <si>
    <t>State plans to formalize an incident response plan.</t>
  </si>
  <si>
    <t>Summarize or provide a link to your formal incident response plan.</t>
  </si>
  <si>
    <t>If the vendor does not have an incident response plan, direct them to the NIST Computer Security Incident Handling Guide at https://csrc.nist.gov/publications/detail/sp/800-61/rev-2/final</t>
  </si>
  <si>
    <t>Describe your timeline for implementing such a process for response and reporting.</t>
  </si>
  <si>
    <t>Summarize your incident response and reporting processes.</t>
  </si>
  <si>
    <t>The ability for the vendor to investigate security incidents is of the utmost importance. Reviewing alerts but then taking no action is not security, only compliance. Incident reports and indications of compromise must be reviewed by qualified staff and they must have the capability to investigate further, as needed.</t>
  </si>
  <si>
    <t>State plans for acquiring internal resources or an external team.</t>
  </si>
  <si>
    <t>If the vendor does not have an incident response team, direct them to the NIST Computer Security Incident Handling Guide at https://csrc.nist.gov/publications/detail/sp/800-61/rev-2/final</t>
  </si>
  <si>
    <t>Do you carry cyber-risk insurance to protect against unforeseen service outages, data that is lost or stolen, and security incidents?</t>
  </si>
  <si>
    <t>The capacity for the vendor to respond effectively (and quickly) to a security incident is of the utmost importance. The size and talent of a vendor's incident response team will determine their capabilities during a security incident. Use the knowledge of this response when evaluating other vendor statements, particularly when discussing degraded operation states.</t>
  </si>
  <si>
    <t>Do you have a documented and currently implemented Quality Assurance program?</t>
  </si>
  <si>
    <t xml:space="preserve">Integrity and availability are the focus of this question. The existence of a well-documented quality assurance program, with demonstrated and published metrics, may provide insight into the inner workings (mindset) of a vendor. </t>
  </si>
  <si>
    <t>Do you comply with ISO 9001?</t>
  </si>
  <si>
    <t>Describe plans and/or efforts towards certification.</t>
  </si>
  <si>
    <t>If certified, provide supporting documentation.</t>
  </si>
  <si>
    <t>Standard documentation, relevant to institutions requiring a vendor to comply with ISO 9001.</t>
  </si>
  <si>
    <t xml:space="preserve">Follow-up inquiries for ISO 9001 content will be institution/implementation specific. </t>
  </si>
  <si>
    <t>Will your company provide quality and performance metrics in relation to the scope of services and performance expectations for the services you are offering?</t>
  </si>
  <si>
    <t>State plans to provide quality and performance metrics for this service.</t>
  </si>
  <si>
    <t>Provide references to quality and performance metrics documentation.</t>
  </si>
  <si>
    <t xml:space="preserve">Follow-up inquiries for quality and performance metrics will be contract/institution/implementation specific. </t>
  </si>
  <si>
    <t>Do you incorporate customer feedback into security feature requests?</t>
  </si>
  <si>
    <t>Can you provide an evaluation site to the institution for testing?</t>
  </si>
  <si>
    <t>Summarize your evaluation site or provide a link.</t>
  </si>
  <si>
    <t xml:space="preserve">This question is used to gauge the importance of our industry (higher education) to the vendor. </t>
  </si>
  <si>
    <r>
      <t xml:space="preserve">Are your systems and </t>
    </r>
    <r>
      <rPr>
        <i/>
        <sz val="11"/>
        <color rgb="FF000000"/>
        <rFont val="Verdana"/>
        <family val="2"/>
      </rPr>
      <t>applications regularly</t>
    </r>
    <r>
      <rPr>
        <sz val="11"/>
        <color rgb="FF000000"/>
        <rFont val="Verdana"/>
        <family val="2"/>
      </rPr>
      <t xml:space="preserve"> scanned externally for vulnerabilities?</t>
    </r>
  </si>
  <si>
    <t>Describe any plans to implement external vulnerability scanning for your applications.</t>
  </si>
  <si>
    <t>Decribe your external application vulnerability scanning strategy.</t>
  </si>
  <si>
    <t>State plans to have your systems and applications assessed by a third party.</t>
  </si>
  <si>
    <t>Provide a brief description.</t>
  </si>
  <si>
    <t>Ask if there are plans to implement these processes. Ask the vendor to summarize their decision behind not scanning their applications for vulnerabilities prior to release.</t>
  </si>
  <si>
    <t>Provide a reference to security scan documentation.</t>
  </si>
  <si>
    <t>If a vendor is scanning their applications and/or systems, oftentimes an institution will want to review the report, if possible. Preferably, any finding on the reports will have a matching mitigation action.</t>
  </si>
  <si>
    <t>The adherence to secure coding best practices better positions a vendor to maintain the CIA triad. Use the knowledge of this response when evaluating other vendor statements, particularly those focused on development and the protection of communications. Vendors should be monitoring for and addressing these issues in their products.</t>
  </si>
  <si>
    <t>If information security principles are not designed into the product lifecycle, point the vendor to OWASP's Secure Coding Practices - Quick Reference Guide at https://www.owasp.org/index.php/OWASP_Secure_Coding_Practices_-_Quick_Reference_Guide
Inquire about the tools a vendor uses, the interval at which systems are monitored/mitigated, and who is responsible for the process/procedure in place for this monitoring.</t>
  </si>
  <si>
    <t>Provide a brief summary for your response.</t>
  </si>
  <si>
    <t>Provide reference to the process or procedure to setup security testing times and scopes.</t>
  </si>
  <si>
    <t>Follow-up inquiries for vulnerability scanning and penetration testing will be institution/implementation specific.</t>
  </si>
  <si>
    <t>Do your workforce members receive regular training related to the HIPAA Privacy and Security Rules and the HITECH Act?</t>
  </si>
  <si>
    <t>Refer to HIPAA documentation or your institution's Chief HIPAA Security Officer.</t>
  </si>
  <si>
    <t>Do you monitor or receive information regarding changes in HIPAA regulations?</t>
  </si>
  <si>
    <t>Do you comply with the requirements of the Health Information Technology for Economic and Clinical Health Act (HITECH)?</t>
  </si>
  <si>
    <t>Have you conducted a risk analysis as required under the Security Rule?</t>
  </si>
  <si>
    <t>Have you identified areas of risks?</t>
  </si>
  <si>
    <t>Have you taken actions to mitigate the identified risks?</t>
  </si>
  <si>
    <t>Does your application require user and system administrator password changes at a frequency no greater than 90 days?</t>
  </si>
  <si>
    <t>Does your application automatically lock or log-out an account after a period of inactivity?</t>
  </si>
  <si>
    <t>If the application is institution-hosted, can all service level and administrative account passwords be changed by the institution?</t>
  </si>
  <si>
    <t>Does your application provide the ability to define user access levels?</t>
  </si>
  <si>
    <t>Does your application support varying levels of access to administrative tasks defined individually per user?</t>
  </si>
  <si>
    <t>Does your application support varying levels of access to records based on user ID?</t>
  </si>
  <si>
    <t xml:space="preserve">Does the application log record access including specific user, date/time of access, and originating IP or device? </t>
  </si>
  <si>
    <t>Does the application log administrative activity, such user account access changes and password changes, including specific user, date/time of changes, and originating IP or device?</t>
  </si>
  <si>
    <t>How long does the application keep access/change logs?</t>
  </si>
  <si>
    <t xml:space="preserve">Can the application logs be archived? </t>
  </si>
  <si>
    <t xml:space="preserve">Can the application logs be saved externally? </t>
  </si>
  <si>
    <t>Do you have a disaster recovery plan and emergency mode operation plan?</t>
  </si>
  <si>
    <t>Have the policies/plans mentioned above been tested?</t>
  </si>
  <si>
    <t>Can you provide a HIPAA compliance attestation document?</t>
  </si>
  <si>
    <t>Are you willing to enter into a Business Associate Agreement (BAA)?</t>
  </si>
  <si>
    <t>Have you entered into a BAA with all subcontractors who may have access to protected health information (PHI)?</t>
  </si>
  <si>
    <t>Do your systems or products store, process, or transmit cardholder (payment/credit/debt card) data?</t>
  </si>
  <si>
    <t>Refer to PCI DSS Security Standards for supplemental guidance in this section</t>
  </si>
  <si>
    <t>Refer to PCI DSS documentation or your institution's treasurer's office.</t>
  </si>
  <si>
    <t>Are you compliant with the Payment Card Industry Data Security Standard (PCI DSS)?</t>
  </si>
  <si>
    <t>Do you have a current, executed within the past year, Attestation of Compliance (AoC) or Report on Compliance (RoC)?</t>
  </si>
  <si>
    <t>Are you classified as a service provider?</t>
  </si>
  <si>
    <t xml:space="preserve">Are you on the list of VISA approved service providers? </t>
  </si>
  <si>
    <t>Describe the architecture employed by the system to verify and authorize credit card transactions.</t>
  </si>
  <si>
    <t xml:space="preserve">What payment processors/gateways does the system support? </t>
  </si>
  <si>
    <t>Does the system or products use a third party to collect, store, process, or transmit cardholder (payment/credit/debt card) data?</t>
  </si>
  <si>
    <t xml:space="preserve">Include documentation describing the systems' abilities to comply with the PCI DSS and any features or capabilities of the system that must be added or changed in order to operate in compliance with the standards. </t>
  </si>
  <si>
    <t>Campus</t>
  </si>
  <si>
    <t>Category_Total</t>
  </si>
  <si>
    <t>Category_divisor</t>
  </si>
  <si>
    <t>COMP*</t>
  </si>
  <si>
    <t>Answers</t>
  </si>
  <si>
    <t>DOCU*</t>
  </si>
  <si>
    <t>Accessibility</t>
  </si>
  <si>
    <t>ITAC*</t>
  </si>
  <si>
    <t>Third Parties</t>
  </si>
  <si>
    <t>THRD*</t>
  </si>
  <si>
    <t>N/A</t>
  </si>
  <si>
    <t>CONS*</t>
  </si>
  <si>
    <t>Application Security</t>
  </si>
  <si>
    <t>APPL*</t>
  </si>
  <si>
    <t>DRPTestingSchedule</t>
  </si>
  <si>
    <t>AAAI*</t>
  </si>
  <si>
    <t>Quarterly</t>
  </si>
  <si>
    <t>BCPL*</t>
  </si>
  <si>
    <t>Semi-annually</t>
  </si>
  <si>
    <t>CHNG*</t>
  </si>
  <si>
    <t>Annually</t>
  </si>
  <si>
    <t>DATA*</t>
  </si>
  <si>
    <t>Other</t>
  </si>
  <si>
    <t>DCTR*</t>
  </si>
  <si>
    <t>DRPL*</t>
  </si>
  <si>
    <t>NetworkTypes</t>
  </si>
  <si>
    <t>FIDP*</t>
  </si>
  <si>
    <t>Exclusive VLAN</t>
  </si>
  <si>
    <t>PPPR*</t>
  </si>
  <si>
    <t>Shared VLAN</t>
  </si>
  <si>
    <t>HFIH*</t>
  </si>
  <si>
    <t>Physically Separate</t>
  </si>
  <si>
    <t>QLAS*</t>
  </si>
  <si>
    <t>Flat Shared Network</t>
  </si>
  <si>
    <t>VULN*</t>
  </si>
  <si>
    <t>HIPA*</t>
  </si>
  <si>
    <t>PCI-DSS</t>
  </si>
  <si>
    <t>PCID*</t>
  </si>
  <si>
    <t>DR Types</t>
  </si>
  <si>
    <t>Cold</t>
  </si>
  <si>
    <t>Hot</t>
  </si>
  <si>
    <t>SharedAssessmentsConfirmation</t>
  </si>
  <si>
    <t>AAI Answers</t>
  </si>
  <si>
    <t>Yes; OK to Share</t>
  </si>
  <si>
    <t>1) Yes</t>
  </si>
  <si>
    <t>No; Sharing Disallowed</t>
  </si>
  <si>
    <t>2) No</t>
  </si>
  <si>
    <t>3) Both modes available</t>
  </si>
  <si>
    <t>SharedAssessmentListingConfirmation</t>
  </si>
  <si>
    <t>4) N/A</t>
  </si>
  <si>
    <t>Yes; OK to List</t>
  </si>
  <si>
    <t>No; Listing Disallowed</t>
  </si>
  <si>
    <t>UptimeTiers</t>
  </si>
  <si>
    <t>Tier I</t>
  </si>
  <si>
    <t>Tier II</t>
  </si>
  <si>
    <t>Tier III</t>
  </si>
  <si>
    <t>Tier IV</t>
  </si>
  <si>
    <t>Weights</t>
  </si>
  <si>
    <t>Hosting</t>
  </si>
  <si>
    <t>1) Self owned and managed</t>
  </si>
  <si>
    <t>2) Physical Co-location</t>
  </si>
  <si>
    <t>3) Virtual Co-location</t>
  </si>
  <si>
    <t>4) AWS</t>
  </si>
  <si>
    <t>5) Azure</t>
  </si>
  <si>
    <t>6) GCP</t>
  </si>
  <si>
    <t>7) Other</t>
  </si>
  <si>
    <t>ISO 27002:2013</t>
  </si>
  <si>
    <t>TRUE</t>
  </si>
  <si>
    <t>Row Labels</t>
  </si>
  <si>
    <t>RA-2</t>
  </si>
  <si>
    <t>(blank)</t>
  </si>
  <si>
    <t>ID.AM-6, PR.AT-3</t>
  </si>
  <si>
    <t>AU-7, AU-9, IR-4</t>
  </si>
  <si>
    <t>CA-5, PL-2</t>
  </si>
  <si>
    <t>Standards Crosswalk</t>
  </si>
  <si>
    <t>NIST SP 800-171r2</t>
  </si>
  <si>
    <t>IH-01</t>
  </si>
  <si>
    <t>IH-02</t>
  </si>
  <si>
    <t>IH-03</t>
  </si>
  <si>
    <t>IH-04</t>
  </si>
  <si>
    <t>Higher Education Community Vendor Assessment Toolkit - Change Log</t>
  </si>
  <si>
    <t>HEISC Shared Assessments Working Group</t>
  </si>
  <si>
    <t>Version</t>
  </si>
  <si>
    <t>Description of Change</t>
  </si>
  <si>
    <t>v0.6</t>
  </si>
  <si>
    <t xml:space="preserve">Merged initial comments and suggestions of sub-group members. </t>
  </si>
  <si>
    <t>v0.7</t>
  </si>
  <si>
    <t>Completed base formulas for all Guidance fields. Changed Qualifier formatting to make questions readable (and optional).</t>
  </si>
  <si>
    <t>v0.8</t>
  </si>
  <si>
    <t>Added SOC2T2 question to datacenter section.</t>
  </si>
  <si>
    <t>v0.9</t>
  </si>
  <si>
    <t>Added Systems and Configuration Management section, added MDM, sep. management networks, system configuration images, Internal audit processes and procedures.</t>
  </si>
  <si>
    <t>v0.91</t>
  </si>
  <si>
    <t>Added input from WG meeting on 8/22, removed RiskMgmt section, added question ID's, and removed dup network question.</t>
  </si>
  <si>
    <t>v0.92</t>
  </si>
  <si>
    <t>Added Introduction, Sharing Read Me, and Acknowledgements tabs and content. Also updated report specifics in Documentation.</t>
  </si>
  <si>
    <t>v0.93</t>
  </si>
  <si>
    <t>Integrated grammatical corrections set by Karl, fixed a minor formula error in a guidance cell.</t>
  </si>
  <si>
    <t>v0.94</t>
  </si>
  <si>
    <t>Added Instructions tab, adjusted question ID background color, updated DRP/BCP copy error.</t>
  </si>
  <si>
    <t>v0.95</t>
  </si>
  <si>
    <t>Changed document title to HECVAT. Integrated KDH input.</t>
  </si>
  <si>
    <t>v0.96</t>
  </si>
  <si>
    <t>Added input from NL, 36 modifications across all sections.</t>
  </si>
  <si>
    <t>v0.97</t>
  </si>
  <si>
    <t>Updated Sharing Read Me tab with final language and options table.</t>
  </si>
  <si>
    <t>v0.98</t>
  </si>
  <si>
    <t>Sharing Confirmation section added, updated instructions, updated Sharing Read Me tab, fixed a ton of conditional formatting issues.</t>
  </si>
  <si>
    <t>v1.00</t>
  </si>
  <si>
    <t>Finalized for distribution.</t>
  </si>
  <si>
    <t>v1.01</t>
  </si>
  <si>
    <t>Corrections for grammar, conditional formatting, and question clarification.</t>
  </si>
  <si>
    <t>v1.02</t>
  </si>
  <si>
    <t>Added tertiary services narrative question (DNS, ISP, etc.).</t>
  </si>
  <si>
    <t>v1.03</t>
  </si>
  <si>
    <t>Grammar and spelling cleanup.</t>
  </si>
  <si>
    <t>v1.04</t>
  </si>
  <si>
    <t>Minor layout change in preparation for HECVAT-Lite split</t>
  </si>
  <si>
    <t>v1.05</t>
  </si>
  <si>
    <t>Changed University mentions to Institution; final version before SPC 2017</t>
  </si>
  <si>
    <t>v1.06</t>
  </si>
  <si>
    <t>Added standards crosswalk and Cloud Broker Index (CBI) information</t>
  </si>
  <si>
    <t>v2.00</t>
  </si>
  <si>
    <t>Major revision. Visit https://www.educause.edu/hecvat for details.</t>
  </si>
  <si>
    <t>v2.01</t>
  </si>
  <si>
    <t>Minor calculation revision in Summary Report scoring.</t>
  </si>
  <si>
    <t>v2.02</t>
  </si>
  <si>
    <t>Cleaned up old question references, added Excel backwards compatibility through named ranges, and fixed analyst report view.</t>
  </si>
  <si>
    <t>v2.03</t>
  </si>
  <si>
    <t>Summary Report scoring issues fixed (calculation ranges in the Questions tab, synchronized calculation steps for reporting in both the Full and Lite versions of the HECVAT); Analyst and Summary Report question references returning "#N/A" fixed. No changes to questions - no previous 2.0x version response values are affected.</t>
  </si>
  <si>
    <t>v2.04</t>
  </si>
  <si>
    <t>Repaired versioning issues</t>
  </si>
  <si>
    <t>v2.10</t>
  </si>
  <si>
    <t>Updated name, converted question text on Standards Crosswalk tab to vlookups, added Analyst Reference, fixed external links</t>
  </si>
  <si>
    <t>v2.11</t>
  </si>
  <si>
    <t>Updated SSAE 16 to 18.  Fixed reference to Standards crosswalk on Summary Report.</t>
  </si>
  <si>
    <t>v3.0</t>
  </si>
  <si>
    <t>Substantial update, see blog post at https://er.educause.edu/articles/2021/10/hecvat-3-0-launches-to-outer-space</t>
  </si>
  <si>
    <t>v3.01</t>
  </si>
  <si>
    <t>Fixed VLOOKUP formulae between Analyst Report and Question tabs that were causing inconsistent results, fixed max score calculation on Values tab.  Updated DOCU-05 guidance</t>
  </si>
  <si>
    <t>Fixed Duplicate questions CHNG-14 and PPR-06.  Included analyst notes column linked from Analyst Report to main HECVAT Tab, corrected Analyst report display of Quantitative as Qualitative questions</t>
  </si>
  <si>
    <t>Fixed Analyst Guidance for CHNG-14 and PPR-06</t>
  </si>
  <si>
    <t>v3.02</t>
  </si>
  <si>
    <t>Corrected Analyst report display of AAA-18, Fixed Compliant answer to DATA-01</t>
  </si>
  <si>
    <t>V3.02</t>
  </si>
  <si>
    <t>Corrected Analyst override scoring and Values scoring table handling of Qual-0x optional sections.</t>
  </si>
  <si>
    <t>v3.03</t>
  </si>
  <si>
    <t>CHNG05-07 incorrectly showed as Qualitative on Analyst report.  DCTR08 and 12 incorrectly showed as Quantitative</t>
  </si>
  <si>
    <t>DCTR 13-16 using wrong data validation list</t>
  </si>
  <si>
    <t>CHNG-13 and CHNG-14 were duplicate questions, deleted and reordered</t>
  </si>
  <si>
    <t>PPR-06 and APPL-13 were duplicates, deleted APPL-13 and renumbered</t>
  </si>
  <si>
    <t>Fixed quantitative/qualitative incorrect listings on Analyst report and HECVAT tab</t>
  </si>
  <si>
    <t>Fixed AAAI-04-05 and DRPL 04 answers</t>
  </si>
  <si>
    <t>Fixed IH-04 guidance</t>
  </si>
  <si>
    <t>Acknowledgments updated - 2020, 2021; Instructions tab updated; numerous guidance updates</t>
  </si>
  <si>
    <t>v3.04</t>
  </si>
  <si>
    <t>Numerous scoring fixes and grammar refinements.</t>
  </si>
  <si>
    <t>v3.05</t>
  </si>
  <si>
    <t>Fixed issue with scoring from unselected QUALs adding to overall score, wording and scoring fixes, added alt text to images</t>
  </si>
  <si>
    <r>
      <t xml:space="preserve">There are five main sections of the Higher Education Community Vendor Assessment Tool - Full, all listed below and outlined in more detail. This document is designed to have the first two sections populated first; after the Qualifiers section is completed it can be populated in any order. Within each section, answer each question top to bottom. Some questions are nested and may be blocked out via formatting based on previous answers. Populating this document in the correct order improves efficiency.                                  
</t>
    </r>
    <r>
      <rPr>
        <b/>
        <sz val="11"/>
        <color rgb="FFC00000"/>
        <rFont val="Verdana"/>
        <family val="2"/>
      </rPr>
      <t>Do not overwrite selection values (data validation) in column C of the HECVAT - Full | Vendor Response tab</t>
    </r>
    <r>
      <rPr>
        <sz val="11"/>
        <color rgb="FF000000"/>
        <rFont val="Verdana"/>
        <family val="2"/>
      </rPr>
      <t>.</t>
    </r>
  </si>
  <si>
    <t>This section is self-explanatory; product specifics and contact information. GNRL-01 through GNRL-15 should be populated by the vendor.</t>
  </si>
  <si>
    <t>Focused on external documentation; the institution is interested in the frameworks that guide your security strategy and what has been done to certify these implementations.</t>
  </si>
  <si>
    <t>In sections where vendor input is required, there are only one or two columns that need modification, Vendor Answers and Additional Information, columns C and D respectively (see Figure 1 below). You will see that sometimes C and D are separate and other times are merged. If they are separate, C will be a selectable, drop-down box and any supporting information should be added to column D. If C and D are merged, the question is looking for the answer to be in narrative form. At the far right is a column titled “Guidance.” After answering questions, check this column to ensure you have submitted information/documentation to sufficiently answer the question. Use the “Additional Information” column to provide any requested details.</t>
  </si>
  <si>
    <t>Not all questions are relevant to all vendors. Qualifiers are used to make whole sections optional to vendors depending on the scope of product usage and the data involved in the engagement being assessed. Sections that become optional have the section titles and questions highlighted in orange (see Figure 2). For this example, questions in the HIPAA section become optional based on the answer to QUAL-01.</t>
  </si>
  <si>
    <t>The country/region in which the vendor's infrastructure(s) is/are located, including all laws and regulations in-scope within that country/region</t>
  </si>
  <si>
    <t>The country/region(s) in which the vendor's employees and subcontractors are located</t>
  </si>
  <si>
    <t>Any school, college, or university using the Higher Education Community Vendor Assessment Tool</t>
  </si>
  <si>
    <t>Proceed to the next tab, HECVAT - Full | Vendor Response</t>
  </si>
  <si>
    <r>
      <t xml:space="preserve">1. </t>
    </r>
    <r>
      <rPr>
        <b/>
        <sz val="11"/>
        <color rgb="FF000000"/>
        <rFont val="Verdana"/>
        <family val="2"/>
      </rPr>
      <t xml:space="preserve">Begin </t>
    </r>
    <r>
      <rPr>
        <sz val="11"/>
        <color rgb="FF000000"/>
        <rFont val="Verdana"/>
        <family val="2"/>
      </rPr>
      <t>your assessment by selecting</t>
    </r>
    <r>
      <rPr>
        <sz val="11"/>
        <color indexed="8"/>
        <rFont val="Verdana"/>
        <family val="2"/>
      </rPr>
      <t xml:space="preserve"> the Analyst Report tab.
2. </t>
    </r>
    <r>
      <rPr>
        <b/>
        <sz val="11"/>
        <color rgb="FF000000"/>
        <rFont val="Verdana"/>
        <family val="2"/>
      </rPr>
      <t>Select</t>
    </r>
    <r>
      <rPr>
        <sz val="11"/>
        <color indexed="8"/>
        <rFont val="Verdana"/>
        <family val="2"/>
      </rPr>
      <t xml:space="preserve"> the appropriate security standard used in your institution (cell C10) before you begin. 
3. </t>
    </r>
    <r>
      <rPr>
        <b/>
        <sz val="11"/>
        <color rgb="FF000000"/>
        <rFont val="Verdana"/>
        <family val="2"/>
      </rPr>
      <t>Select</t>
    </r>
    <r>
      <rPr>
        <sz val="11"/>
        <color indexed="8"/>
        <rFont val="Verdana"/>
        <family val="2"/>
      </rPr>
      <t xml:space="preserve"> compliant states for vendor responses in column G. </t>
    </r>
    <r>
      <rPr>
        <b/>
        <sz val="11"/>
        <color rgb="FF000000"/>
        <rFont val="Verdana"/>
        <family val="2"/>
      </rPr>
      <t>Yes</t>
    </r>
    <r>
      <rPr>
        <sz val="11"/>
        <color indexed="8"/>
        <rFont val="Verdana"/>
        <family val="2"/>
      </rPr>
      <t xml:space="preserve"> means compliant. </t>
    </r>
    <r>
      <rPr>
        <b/>
        <sz val="11"/>
        <color rgb="FF000000"/>
        <rFont val="Verdana"/>
        <family val="2"/>
      </rPr>
      <t>No</t>
    </r>
    <r>
      <rPr>
        <sz val="11"/>
        <color indexed="8"/>
        <rFont val="Verdana"/>
        <family val="2"/>
      </rPr>
      <t xml:space="preserve"> means not compliant.
    Note: Review the Analyst Reference tab for guidance and question/response interpretation.
4. </t>
    </r>
    <r>
      <rPr>
        <b/>
        <sz val="11"/>
        <color rgb="FF000000"/>
        <rFont val="Verdana"/>
        <family val="2"/>
      </rPr>
      <t>Override</t>
    </r>
    <r>
      <rPr>
        <sz val="11"/>
        <color indexed="8"/>
        <rFont val="Verdana"/>
        <family val="2"/>
      </rPr>
      <t xml:space="preserve"> default weights to meet your institution's needs in column I. 
5. </t>
    </r>
    <r>
      <rPr>
        <b/>
        <sz val="11"/>
        <color rgb="FF000000"/>
        <rFont val="Verdana"/>
        <family val="2"/>
      </rPr>
      <t>Navigate</t>
    </r>
    <r>
      <rPr>
        <sz val="11"/>
        <color indexed="8"/>
        <rFont val="Verdana"/>
        <family val="2"/>
      </rPr>
      <t xml:space="preserve"> to the Summary Report tab once all responses are evaluated and compliance indicated, as appropriate.
6. </t>
    </r>
    <r>
      <rPr>
        <b/>
        <sz val="11"/>
        <color rgb="FF000000"/>
        <rFont val="Verdana"/>
        <family val="2"/>
      </rPr>
      <t>Review</t>
    </r>
    <r>
      <rPr>
        <sz val="11"/>
        <color indexed="8"/>
        <rFont val="Verdana"/>
        <family val="2"/>
      </rPr>
      <t xml:space="preserve"> details in the Summary Report and based on your assessment findings, follow up with vendor for clarification(s) or add the Summary Report output to your institution's reporting documents. 
7. </t>
    </r>
    <r>
      <rPr>
        <b/>
        <sz val="11"/>
        <color rgb="FF000000"/>
        <rFont val="Verdana"/>
        <family val="2"/>
      </rPr>
      <t>Connect</t>
    </r>
    <r>
      <rPr>
        <sz val="11"/>
        <color indexed="8"/>
        <rFont val="Verdana"/>
        <family val="2"/>
      </rPr>
      <t xml:space="preserve"> with your higher education peers by joining the EDUCAUSE HECVAT Users Community Group at https://connect.educause.edu.</t>
    </r>
  </si>
  <si>
    <r>
      <t xml:space="preserve">In order to protect the institution and its systems, vendors whose products and/or services (refered to as "product") will access and/or host institutional data must complete the Higher Education Community Vendor Assessment Toolkit (HECVAT). Throughout this tool, anywhere where the term "data" is used, this is an all-encompassing term including at least data and metadata. Answers will be reviewed by institutional security analysts upon submittal. This process will assist the institution in preventing breaches of protected information and comply with institutional policy and state and federal laws. This is intended for use by vendors participating in a Third Party Security Assessment and should be completed by a vendor. Review the </t>
    </r>
    <r>
      <rPr>
        <i/>
        <sz val="12"/>
        <color theme="1"/>
        <rFont val="Verdana"/>
        <family val="2"/>
      </rPr>
      <t>Instructions</t>
    </r>
    <r>
      <rPr>
        <sz val="12"/>
        <color theme="1"/>
        <rFont val="Verdana"/>
        <family val="2"/>
      </rPr>
      <t xml:space="preserve"> tab for further guidance.</t>
    </r>
  </si>
  <si>
    <r>
      <rPr>
        <b/>
        <sz val="12"/>
        <color theme="1"/>
        <rFont val="Verdana"/>
        <family val="2"/>
      </rPr>
      <t xml:space="preserve">Step 1: </t>
    </r>
    <r>
      <rPr>
        <sz val="12"/>
        <color theme="1"/>
        <rFont val="Verdana"/>
        <family val="2"/>
      </rPr>
      <t xml:space="preserve">Complete the </t>
    </r>
    <r>
      <rPr>
        <i/>
        <sz val="12"/>
        <color theme="1"/>
        <rFont val="Verdana"/>
        <family val="2"/>
      </rPr>
      <t>Qualifiers</t>
    </r>
    <r>
      <rPr>
        <sz val="12"/>
        <color theme="1"/>
        <rFont val="Verdana"/>
        <family val="2"/>
      </rPr>
      <t xml:space="preserve"> section first; responses in this section drive dictate question response requirements throughout the HECVAT Full.
</t>
    </r>
    <r>
      <rPr>
        <b/>
        <sz val="12"/>
        <color theme="1"/>
        <rFont val="Verdana"/>
        <family val="2"/>
      </rPr>
      <t xml:space="preserve">Step 2: </t>
    </r>
    <r>
      <rPr>
        <sz val="12"/>
        <color theme="1"/>
        <rFont val="Verdana"/>
        <family val="2"/>
      </rPr>
      <t xml:space="preserve">Complete each section, answering each set of questions in order from top to bottom; the built-in formatting logic relies on this order. 
</t>
    </r>
    <r>
      <rPr>
        <b/>
        <sz val="12"/>
        <color theme="1"/>
        <rFont val="Verdana"/>
        <family val="2"/>
      </rPr>
      <t xml:space="preserve">Step 3: </t>
    </r>
    <r>
      <rPr>
        <sz val="12"/>
        <color theme="1"/>
        <rFont val="Verdana"/>
        <family val="2"/>
      </rPr>
      <t>Submit the completed Higher Education Community Vendor Assessment Toolkit (HECVAT) to the institution according to institutional procedures.</t>
    </r>
  </si>
  <si>
    <t>(Will show in Col F on HECVAT tab)</t>
  </si>
  <si>
    <t>Follow-Up Inquiries</t>
  </si>
  <si>
    <t>Analyst Override Answer</t>
  </si>
  <si>
    <t>Will institutional data be shared with or hosted by any third parties? (Any entity not wholly owned by your company is considered a third-party.)</t>
  </si>
  <si>
    <t>The institution views hosted solutions such as AWS, Rackspace, Azure, and other PaaS/SaaS offerings as third parties. If services such as these are used in your environment, respond "Yes."</t>
  </si>
  <si>
    <t>State each third party that institutional data will be shared with and/or hosted by and their level of responsibility.</t>
  </si>
  <si>
    <t>Vendors oftentimes use other vendors to supplement and/or host their infrastructures, and it is important to know what, if any, institutional data is shared with fourth-parties. Responses to this qualifier set the response requirement for the Third Parties section.</t>
  </si>
  <si>
    <t>Do you have a well-documented Business Continuity Plan (BCP) that is tested annually?</t>
  </si>
  <si>
    <t>Provide a reference to your BCP and supporting documentation or submit it along with this fully populated HECVAT.</t>
  </si>
  <si>
    <t>This qualifier determines the existence of a complete, fully populated BCP, maintained by the vendor, and sets the Business Continuity Plan section as required appropriately.</t>
  </si>
  <si>
    <t>Do you have a well-documented Disaster Recovery Plan (DRP) that is tested annually?</t>
  </si>
  <si>
    <t>Provide a reference to your DRP and supporting documentation or submit it along with this fully populated HECVAT.</t>
  </si>
  <si>
    <t>Is the vended product designed to process or store credit card information?</t>
  </si>
  <si>
    <t>Answer yes if your product handles PCI (credit card) information, either directly or via a third party.</t>
  </si>
  <si>
    <t>Based on your "Yes" response, you are required to fill out the PCI DSS section.</t>
  </si>
  <si>
    <t>Answer yes if you provide consulting.</t>
  </si>
  <si>
    <t>When consultants are given access to a system containing institutional data, the "sharing" of data is not in the same context as traditional data sharing (i.e., hosting, etc.) and thus, many of the HECVAT questions do not apply. When consultants have access to a system (onsite of via remote affiliate-type accounts), the Consulting section is most relevant.</t>
  </si>
  <si>
    <t>Select your hosting option.</t>
  </si>
  <si>
    <t>If you are using an option not listed, or a combination of options, select "Other."</t>
  </si>
  <si>
    <t>Follow-up inquiries for hosting options will be institution/implementation specific.</t>
  </si>
  <si>
    <t>Defining scale of company (support, resources, skillsets), general information about the organization that may be concerning.</t>
  </si>
  <si>
    <t>Follow-up responses to this one are normally unique to their response. Vague answers here usually result in some footprinting of a vendor to determine their "reputation."</t>
  </si>
  <si>
    <t>Have you had an unplanned disruption to this product/service in the past 12 months?</t>
  </si>
  <si>
    <t>We want transparency from the vendor, and an honest answer to this question, regardless of the response, is a good step in building trust.</t>
  </si>
  <si>
    <t>If a vendor says "No," it is taken at face value. If your organization is capable of conducting reconnaissance, it is encouraged. If a vendor has experienced a breach, evaluate the circumstances of the incident and what the vendor has done in response to the breach.</t>
  </si>
  <si>
    <t>Vague responses to this question should be investigated further. Vendors without dedicated security personnel commonly have no security or security is embedded or dual-homed within operations (administrators). Ask about separation of duties, principle of least privilege, etc. There are many ways to get additional program state information from the vendor.</t>
  </si>
  <si>
    <t>This is a freebie to help the vendor state their case. If a vendor does not add anything here (or it is just sales stuff), we can assume it was filled out by a sales engineer and questions will be evaluated with higher scrutiny.</t>
  </si>
  <si>
    <t>Many vendors have populated a CAIQ or at least a self-assessment. Although lacking in some areas important to higher education, these documents are useful for supplemental assessment.</t>
  </si>
  <si>
    <t>Do you conform with a specific industry standard security framework? (e.g., NIST Cybersecurity Framework, CIS Controls, ISO 27001, etc.)</t>
  </si>
  <si>
    <t>Do you have a dedicated Software and System Development team(s)? (e.g., Customer Support, Implementation, Product Management, etc.)</t>
  </si>
  <si>
    <t>The details of the standard are not the focus here; it is the fact that a vendor builds their environment around a standard and that they continually evaluate and assess their security programs.</t>
  </si>
  <si>
    <t>if you have a third-party hosting provider, please provide how you comply with 800-171 where your third party uses a shared responsibility mode.</t>
  </si>
  <si>
    <t>Can you provide overall system and/or application architecture diagrams, including a full description of the data flow for all components of the system?</t>
  </si>
  <si>
    <t>Provide a reference to your employee onboarding and offboarding policy and supporting documentation or submit it along with this fully populated HECVAT.</t>
  </si>
  <si>
    <t>Managing and protecting a vendor's assets through appropriate human resource management is of upmost importance. Knowing how roles and access controls are implemented (directed by policy) within a vendor's infrastructure during the onboarding and offboarding processes is indicative of how access control is regarded in other areas on the provider (vendor).</t>
  </si>
  <si>
    <t>If your answer is "I do not know," select "No." If the VPAT/ACR is for an older version of the product or has not been updated, its information does not accurately reflect accessibility of the product under consideration.</t>
  </si>
  <si>
    <t>Provide plans for any documentation that would make accessible content, features, and functions easily knowable by end users.</t>
  </si>
  <si>
    <t>Has a third-party expert conducted an audit of the most recent version of your product?</t>
  </si>
  <si>
    <t>State when the audit was conducted and by whom. Include the results in your submission and/or link to its web location.</t>
  </si>
  <si>
    <t>A combination of most responses to Q-03 would be ideal and a sign of a mature accessibility program. The goal of accessibility is ultimately usability by persons with disabilities, and so successful testing among that population indicates greater access. Expert staff and automated testing are important, but automated tools can only detect ~25% of issues so must be supplemented with additional methodologies. The use of overlays or plugins to help products "automatically conform" with accessibility guidelines are presently inadequate and should impact scores negatively.</t>
  </si>
  <si>
    <t>The Web Content Accessibility Guidelines (WCAG) &lt;https://www.w3.org/WAI/standards-guidelines/wcag&gt; from the W3C are widely accepted measures of accessibility conformance. WCAG AA conformance is the most common level of accessibility adoption, with preference given to the most recently released version: 2.1 (released 2018) or 2.0 (released 2008). Additionally, some federal or local requirements may incorporate or supplement the technical standards, including Section 508 &lt;https://www.section508.gov/manage/laws-and-policies&gt; of the Rehabilitation Act (U.S.), EN 301 549 &lt;https://ec.europa.eu/eip/ageing/standards/ict-and-communication/accessibility-and-design-for-all_en.html&gt; (E.U.) etc.</t>
  </si>
  <si>
    <t>Provide any further relevant information about how expertise is maintained; include any accessibility certifications staff may hold (e.g., IAAP WAS &lt;https://www.accessibilityassociation.org/certifications&gt; or DHS Trusted Tester &lt;https://section508.gov/test/trusted-tester&gt;).</t>
  </si>
  <si>
    <t>Indicate a plan to test the product; develop a roadmap for keyboard accessibility or any further context.</t>
  </si>
  <si>
    <t>One critical accessibility requirement is the full use of a product using only the keyboard--no mouse or trackpad. This requirement is easy for a nontechnical or non-accessibility expert to understand and verify.</t>
  </si>
  <si>
    <t>Does your product rely on activating a special "accessibility mode," a "lite version," or accessing an alternate interface for accessibility purposes?</t>
  </si>
  <si>
    <t>Separate accessibility modes or interfaces are indicative of a product design creating an attempted "separate but equal" environment for disabled users. In practice, separate modes or interfaces for accessibility almost never have feature parity and typically get new features less frequently and after the primary version. They therefore provide unequal experiences for disabled users compared with their non-disabled peers. Interfaces, overlays, or extensions that create a separate experience or mimic such an environment should be avoided.</t>
  </si>
  <si>
    <t>Do you perform security assessments of third-party companies with which you share data? (e.g., hosting providers, cloud services, PaaS, IaaS, SaaS)</t>
  </si>
  <si>
    <t>State your plans to perform security assessments of third-party companies.</t>
  </si>
  <si>
    <t>In the context of the CIA triad, this question is focused on system integrity, ensuring that system changes are only executed by authorized users. Additionally, it is expected that devices (for administrators, vendor staff, and affiliates) that are used to access the vendor's systems are properly managed and secured.</t>
  </si>
  <si>
    <t>Follow up with a robust question set if the vendor cannot clearly state full control of the integrity of their system(s). Questions about administrator access on end-user devices and other maintenance and patching type questions are appropriate.</t>
  </si>
  <si>
    <t>Provide a brief description for why each of these third parties will have access to institutional data.</t>
  </si>
  <si>
    <t>Follow-up inquiries concerning third-party data sharing will be institution/implementation specific.</t>
  </si>
  <si>
    <t>What legal agreements (i.e., contracts) do you have in place with these third parties that address liability in the event of a data breach?</t>
  </si>
  <si>
    <t>Knowing the protections and legal agreements in place for third-party data sharing may assists analysts in determininng residual risk.</t>
  </si>
  <si>
    <t>Follow-up inquiries concerning legal agreements with third-parties will be institution/implementation specific.</t>
  </si>
  <si>
    <t>Do you have an implemented third-party management strategy?</t>
  </si>
  <si>
    <t>If "No," inquire if there are plans to implement these processes. Ask the vendor to summarize their decision behind not scanning their assets for vulnerabilities. Be sure that the vendor answers for both systems AND applications. Do not let good practices in one overshadow deficiencies in the other.</t>
  </si>
  <si>
    <t>Make sure you address any national or regional regulations.</t>
  </si>
  <si>
    <t>Consultants are often used to implement, maintain, fix, and assessment technology environments. In these cases, third-party consultants have access to institutional data, and appropriate access, whether remote or onsite, must be protected during the consulting engagement.</t>
  </si>
  <si>
    <t>Will the consultant require access to the institution's network resources?</t>
  </si>
  <si>
    <t>Will the consultant require access to hardware in the institution's data centers?</t>
  </si>
  <si>
    <t>Will the consultant require an account within the institution's domain (@*.edu)?</t>
  </si>
  <si>
    <t>Has the consultant received training on (sensitive, HIPAA, PCI, etc.) data handling?</t>
  </si>
  <si>
    <t>Will the consultant need remote access to the institution's network or systems?</t>
  </si>
  <si>
    <t>Are access controls for institutional accounts based on structured rules, such as role-based access control (RBAC), attribute-based access control (ABAC), or policy-based access control (PBAC)?</t>
  </si>
  <si>
    <t>This includes end users, administrators, service accounts, etc. PBAC would include various dynamic controls such as conditional access, risk-based access, location-based access, or system activity–based access.</t>
  </si>
  <si>
    <t>Understanding access control capabilities allows an institution to estimate the type of maintenance efforts will be involved to manage a system. Depending on the users, concerns may or not be elevated. The value of this question is largely determined by the deployment strategy and use case of the software/product/service under review. This question is specific to end users.</t>
  </si>
  <si>
    <t>Ask the vendor to summarize the best practices to restrict/control the access given to the institution's end users without the use of RBAC. Make sure to understand the administrative requirements/overhead introduced in the vendor's environment.</t>
  </si>
  <si>
    <t>This includes system administrators and third-party personnel with access to the system. PBAC would include various dynamic controls such as conditional access, risk-based access, location-based access, or system activity–based access.</t>
  </si>
  <si>
    <t>Managing a software/product/service may rely on various professionals to administer a system. This question is focused on how administration, and the segregation of functions, is implemented within the vendor's infrastructure.</t>
  </si>
  <si>
    <t>Input validation is a secure coding best practice, so confirming its implementation is normally a high priority. Error messages (to the system and user) can be used to detect abnormal use and to better protect institutional data. Depending on the criticality of data and the flow of said data, an institution's risk tolerance will be unique to their environment.</t>
  </si>
  <si>
    <t>Inquire about any planned improvements to these capabilities. Ask about their product(s) roadmap, and try to understand how they prioritize security concerns in their environment.</t>
  </si>
  <si>
    <t>Do you have a process and implemented procedures for managing your software supply chain (e.g., libraries, repositories, frameworks, etc.)</t>
  </si>
  <si>
    <t>Include any in-house developed or contract development.</t>
  </si>
  <si>
    <t>If the web application only works with a subset of modern supported browsers, please indicate that here.</t>
  </si>
  <si>
    <t>Vendor responses to this question provide clarity on environment constraints that may exist and/or influence future development, configurations, infrastructure, etc. Although the vendor response may not directly affect end-users, the risks of the underlying infrastructure are better understood.</t>
  </si>
  <si>
    <t>Select N/A if there is no mobile version of your app.</t>
  </si>
  <si>
    <t>State the application title as listed within the trusted source.</t>
  </si>
  <si>
    <t>Distributing application via known, moderately vetted application platform decreases the chances of malicious code distribution. Stand-alone deployments (nontrusted sources) should be looked at more closely.</t>
  </si>
  <si>
    <t>Please describe the reasons why in detail and state if that access can be limited to while your app is running.</t>
  </si>
  <si>
    <t xml:space="preserve">Ask the vendor about the need for this requirement, and understand any mitigation strategies that may be possible. </t>
  </si>
  <si>
    <t>Managing a software/product/service may rely on various teams to administrate a system. In this question, it is security operations and systems administration. This question is focused on how system(s) administration, and the segregation of duties, are implemented in the vendor's organization, so that system administrators do not also have security responsibilities (e.g., monitoring, mitigating, reporting, etc.).</t>
  </si>
  <si>
    <t>Describe or provide a reference that details how administrator access is handled (e.g., provisioning, principle of least privilege, deprovisioning, etc.).</t>
  </si>
  <si>
    <t xml:space="preserve">Ask the vendor to summarize their implemented policies and/or procedures  </t>
  </si>
  <si>
    <t>Provide a list of all tools utilized during static code analysis or static application security testing.</t>
  </si>
  <si>
    <t>Ask the vendor what types of tools they use in testing and who performs the testing of the code. Are developers the ones running the security tests? If static code analysis and/or static application security testing is not conducted, point the vendor to OWASP's Testing Guide at https://www.owasp.org/index.php/OWASP_Testing_Guide_v4_Table_of_Contents</t>
  </si>
  <si>
    <t>Describe testing processes, including but not limited to, development of test plans, personnel involved in the testing process, and authorized individual accountable for approval and certification of test results.</t>
  </si>
  <si>
    <t>Answer "Yes" only if user AND administrator authentication is supported. If partially supported, answer "No." Ensure you respond to any guidance in the Additional Information column.</t>
  </si>
  <si>
    <t>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t>
  </si>
  <si>
    <t>Describe any plans to support local authentication modes.</t>
  </si>
  <si>
    <t>Provide a detailed description of your local authentication mode practices.</t>
  </si>
  <si>
    <t>Many institutions have policy focused on passwords/passphrases, and this question confirms the capacity of a vendor's software/product/service to comply.</t>
  </si>
  <si>
    <t>Answer "Yes" if your product has internal limits to password complexity (max langth, certain special characters unsupported, etc.).</t>
  </si>
  <si>
    <t>Describe your documented password/passphrase reset procedures that are currently implemented in the system and/or customer support.</t>
  </si>
  <si>
    <t>Ask the vendor how end users will be supported. Ask for training documentation or knowledgebase content. Confirm vendor and institution responsibilities in this support area (and others).</t>
  </si>
  <si>
    <t>Does your organization participate in InCommon or another eduGAIN-affiliated trust federation?</t>
  </si>
  <si>
    <t>Describe plans to participate in InCommon or another eduGAIN-affiliated trust federation.</t>
  </si>
  <si>
    <t>List the entity IDs registered in the Additional Information column.</t>
  </si>
  <si>
    <t>This question defines the vendor's scope of federated identity practices and their willingness to embrace higher education requirements.</t>
  </si>
  <si>
    <t>If a vendor indicates that a system is stand-alone and cannot integrate with community standards, follow up with maturity questions and ask about other commodity type functions or other system requirements your institution may have.</t>
  </si>
  <si>
    <t>If a vendor indicates that a system is stand-alone and cannot integrate with the institution's infrastructure, follow up with maturity questions and ask about other commodity type functions or other system requirements your institution may have.</t>
  </si>
  <si>
    <t>An answer of "Yes" should be well-supported in the Additional Information column, and all elements of interest should be sufficiently addressed.</t>
  </si>
  <si>
    <t>Describe plans to support web SSO in your solution.</t>
  </si>
  <si>
    <t>Does your solution support any of the following web SSO standards? [e.g., SAML2 (with redirect flow), OIDC, CAS, or other]</t>
  </si>
  <si>
    <t>State the web SSO standards supported by your solution and provide additional details about your support, including framework(s) in use, how information is exchanged securely, etc.</t>
  </si>
  <si>
    <t>Do you allow the customer to specify attribute mappings for any needed information beyond a user identifier? (e.g., Reference eduPerson, ePPA/ePPN/ePE)</t>
  </si>
  <si>
    <t>If you don't support SSO, does your application and/or user-frontend/portal support multi-factor authentication? (e.g., Duo, Google Authenticator, OTP, etc.)</t>
  </si>
  <si>
    <t xml:space="preserve">2FA/MFA, implemented correctly, strengthens the security state of a system. 2FA/MFA is commonly implemented and in many use cases is a requirement for account protection purposes. </t>
  </si>
  <si>
    <t>Are there any passwords/passphrases hard-coded into your systems or products?</t>
  </si>
  <si>
    <t>Provide a detailed description of passwords/passphrases hard-coded into your systems or products.</t>
  </si>
  <si>
    <t xml:space="preserve">The response to this question can reveal the use (or not) of coding best practices. If passwords/passphrases are hard-coded into systems/productions, the vendor should provide robust details supporting why this is required. </t>
  </si>
  <si>
    <t>Provide a detailed description stating why account passwords/passphrases are not encrypted in storage.</t>
  </si>
  <si>
    <t>The focus of this question is confidentiality. It is a straightforward question confirming the encryption of user authentication details.</t>
  </si>
  <si>
    <t>Describe all authentication services supported by the system.</t>
  </si>
  <si>
    <t>System (technical and security) administration is complex, and it is important to understand a system's capabilities to integrate with existing security and access systems. Having to maintain additional accounts increases overhead and may impact your institution's risk footprint.</t>
  </si>
  <si>
    <t>Are audit logs available that include AT LEAST all of the following: login, logout, actions performed, and source IP address?</t>
  </si>
  <si>
    <t>Describe or provide a reference to the (a) system capability to log security/authorization changes as well as user and administrator security events (i.e., physical or electronic), such as login failures, access denied, changes accepted, and (b) all requirements necessary to implement logging and monitoring on the system. Include (c) information about SIEM/log collector usage.</t>
  </si>
  <si>
    <t xml:space="preserve">Strong logging capabilities are vital to the proper management of a system. Implementing an immature system that lacks sufficient logging capabilities exposes an institution to great risk. Depending on your risk tolerance and the use case, your institution may or may not be concerned. The focus of this question is system-related logs (including but not limited to events, state changes, control modification, etc.). </t>
  </si>
  <si>
    <t>There are multiple components of this question. When assessing, ensure that the vendor responds to them all. Logs that are not properly managed may not be available when needed. The purpose of this question is to ensure that the vendor has a proper security mindset to ensure proper monitoring practices.</t>
  </si>
  <si>
    <t>Having a BCP and maintaining/updating/testing a BCP are very different. Establishing a responsible party is fundamental to this process, and this question looks to verify that within the vendor.</t>
  </si>
  <si>
    <t>Summarize your defined problem/issue escalation plan contained in your BCP.</t>
  </si>
  <si>
    <t>Summarize your documented communication plan contained in your BCP.</t>
  </si>
  <si>
    <t>Describe your BCP component review strategy.</t>
  </si>
  <si>
    <t>Summarize these crisis management roles and responsibilities.</t>
  </si>
  <si>
    <t>Does your organization conduct training and awareness activities to validate its employees' understanding of their roles and responsibilities during a crisis?</t>
  </si>
  <si>
    <t>Describe your training and awareness activities.</t>
  </si>
  <si>
    <t>Understanding the maturity of a vendor's training and awareness program will indicate the value they place on protecting institutional data. BCP-related awareness training should be prevalent, continuous, and well-documented.</t>
  </si>
  <si>
    <t>State the date of your last alternate site relocation test.</t>
  </si>
  <si>
    <t>Is this product a core service of your organization and, as such, the top priority during business continuity planning?</t>
  </si>
  <si>
    <t>Provide a brief summary to support your selection.</t>
  </si>
  <si>
    <t xml:space="preserve">The purpose of this question is to understand the vendor's order of response if affected by a unplanned business disruption. If the software/product/service being assessed is a vendor's core moneymaker, the probability is that restoration of the software/product/service will be top priority. </t>
  </si>
  <si>
    <t>Describe or provide references explaining how tertiary services are redundant (i.e., DNS, ISP, etc.).</t>
  </si>
  <si>
    <t>Indicate all procedures that are implemented in your CMP. (a) An impact analysis of the upgrade is performed. (b) The change is appropriately authorized. (c) Changes are made first in a test environment. (d) The ability to implement the upgrades/changes in the production environment is limited to appropriate IT personnel.</t>
  </si>
  <si>
    <t>Does your Change Management process also verify that all required third-party libraries and dependencies are still supported with each major change?</t>
  </si>
  <si>
    <t>Please describe any plans to implement third-party library dependancy tracking.</t>
  </si>
  <si>
    <t>This question is fundamentally about supply chain. The vendor should be able to document its procedures around tracking third-party maintained libraries.</t>
  </si>
  <si>
    <t>Summarize why clients do not have alternative release options.</t>
  </si>
  <si>
    <t xml:space="preserve">Unplanned and/or unexpected changes in a complex environment can introduce intolerable risks to the institution. Based on the operating environment of the institution, it may be necessary to postpone (or properly plan) the change to a system. The vendor's response should clarify their use of a "one code base" method or the ability to run multiple versions concurrently. </t>
  </si>
  <si>
    <t>List the current version you support and what percentage of customers are utilizing that version.</t>
  </si>
  <si>
    <t>Describe or provide a reference to your solution support strategy in regard to maintaining software currency (i.e., how many concurrent versions are you willing to run and support?).</t>
  </si>
  <si>
    <t>Clarify the lack of support strategy for client customizations from one release to another.</t>
  </si>
  <si>
    <t>Describe or provide reference to your solution support strategy in regard to maintaining client customizations from one release to another.</t>
  </si>
  <si>
    <t>Provide a reference to this product's release schedule.</t>
  </si>
  <si>
    <t xml:space="preserve">Answers to this question will reveal the vendor’s ability to plan in the short term. This is valuable information for customers so they can anticipate updates and potential bug fixes. </t>
  </si>
  <si>
    <t>Do you have a technology roadmap, for at least the next two years, for enhancements and bug fixes for the product/service being assessed?</t>
  </si>
  <si>
    <t>Provide a reference to your technology roadmap.</t>
  </si>
  <si>
    <t>Is institutional involvement (i.e., technically or organizationally) required during product updates?</t>
  </si>
  <si>
    <t>Summarize the institution's responsibilities during product updates.</t>
  </si>
  <si>
    <t>The response to this question allows the institution to understand the information technology resources required to properly maintain the vendor's system. Initial acquisition and setup is important to assess, but the long-term maintenance (and the risks that come with it) should be clearly defined. Use the response to this question to pivot to other questions and/or verify other vendor responses.</t>
  </si>
  <si>
    <t>Summarize the policy and procedure(s) managing how critical patches are applied to systems and applications.</t>
  </si>
  <si>
    <t>New vulnerabilities are published every day, and vendors have a responsibility to maintain their software(s). The fundamental nature of operation will expose some risks to the system, but it is crucial that a vendor recognize their responsibilities and have a plan to implement them, when this time arrives.</t>
  </si>
  <si>
    <t>Define current off-peak hours, including time zones as necessary.</t>
  </si>
  <si>
    <t>Do procedures exist to provide that emergency changes are documented and authorized (including after-the-fact approval)?</t>
  </si>
  <si>
    <t>Summarize implemented procedures ensuring that emergency changes are documented and authorized.</t>
  </si>
  <si>
    <t>Follow-up with a robust question set if a vendor cannot clearly state full control of the integrity of their system(s).</t>
  </si>
  <si>
    <t>It is expected that vendors should have robust documentation when it comes to configuration management. Vague answers to this question should be met with concern. Inquire about the device management tools in use, system lifecycles, complexity of systems, etc., and evaluate the response in the context of company capabilities (see Company Background section).</t>
  </si>
  <si>
    <t>A vendor's response to this question can reveal a system's infrastructure quickly. Off-point responses are common here, so general follow-up is often needed. Understanding how a vendor segments its customers data (or doesn't) affects various other controls, including network settings, use of encryption, access controls, etc. A vendor's response here will influence potential follow-up inquiries for other HECVAT questions.</t>
  </si>
  <si>
    <t>Follow-up inquiries for dedicated single-tenant capabilities will be institution/implementation specific.</t>
  </si>
  <si>
    <t>Will the institution's data be stored on any devices (database servers, file servers, SAN, NAS, etc.) configured with non-RFC 1918/4193 (i.e., publicly routable) IP addresses?</t>
  </si>
  <si>
    <t>State the need for this strategy, in detail.</t>
  </si>
  <si>
    <t>Systems that are directly exposed to public internet resources are at greater risk than those that are not. Understanding the requirements for this configuration is important, particularly when assessing compensating controls.</t>
  </si>
  <si>
    <t>Is sensitive data encrypted, using secure protocols/algorithms, in transport? (e.g., system-to-client)</t>
  </si>
  <si>
    <t>Describe why sensitive data is not encrypted in transport.</t>
  </si>
  <si>
    <t>Summarize your transport encryption strategy.</t>
  </si>
  <si>
    <t>Do you have an implemented system configuration management process? (e.g.,secure "gold" images, etc.)</t>
  </si>
  <si>
    <t>Provide a detailed description of the implemented strategy. (i.e.,batteries, generator)</t>
  </si>
  <si>
    <t>Is sensitive data encrypted, using secure protocols/algorithms, in storage? (e.g., disk encryption, at-rest, files, and within a running database)</t>
  </si>
  <si>
    <t>Describe why sensitive data is not encrypted in storage.</t>
  </si>
  <si>
    <t>The need for encryption at-rest is unique to your institution's implementation of a system. In particular, system components, architectures, and data flows all factor into the need for this control.</t>
  </si>
  <si>
    <t>State the length of time that the institution's data will be available in the system at the completion of the contract.</t>
  </si>
  <si>
    <t>Can the institution extract a full or partial backup of data?</t>
  </si>
  <si>
    <t>State plans to implement capabilities for the institution to extract a full or partial backup of data.</t>
  </si>
  <si>
    <t>Provide references, as needed.</t>
  </si>
  <si>
    <t>This question clarifies the position of the institution in the case of acquisition or bankruptcy. Expect clear responses to this question. If they are vague, be sure to follow up based on institutional counsel guidance.</t>
  </si>
  <si>
    <t>State how the institution will be notified of imminent termination.</t>
  </si>
  <si>
    <t>Are involatile backup copies made according to predefined schedules and securely stored and protected?</t>
  </si>
  <si>
    <t>Ensure that response addresses involatile storage and lists retention periods.</t>
  </si>
  <si>
    <t>State how the institution's data is protected from system failures and ransomware.</t>
  </si>
  <si>
    <t>Are you performing off-site backups? (i.e., digitally moved off site)</t>
  </si>
  <si>
    <t>Are physical backups taken off site? (i.e., physically moved off site)</t>
  </si>
  <si>
    <t xml:space="preserve">When data is moved physically (e.g.,HDD, print, etc.) off-site, the policies and implemented procedures are important to know. Unencrypted data taken outside secured areas introduces unnecessary risks. </t>
  </si>
  <si>
    <t>Summarize why backups containing the institution's data leave the institution's data zone.</t>
  </si>
  <si>
    <t>Do backups containing the institution's data ever leave the institution's data zone either physically or via network routing?</t>
  </si>
  <si>
    <t>The need for encryption at rest (for backups) is unique to your institution's implementation of a system. In particular, system components, architectures, and data flows all factor into the need for this control.</t>
  </si>
  <si>
    <t>Do you have a cryptographic key management process (generation, exchange, storage, safeguards, use, vetting, and replacement) that is documented and currently implemented, for all system components? (e.g., database, system, web, etc.)</t>
  </si>
  <si>
    <t>Do you have a media handling process that is documented and currently implemented that meets established business needs and regulatory requirements, including end-of-life, repurposing and data sanitization procedures?</t>
  </si>
  <si>
    <t>Will you handle data in a FERPA-compliant manner?</t>
  </si>
  <si>
    <t>State plans to handle data in a FERPA-compliant manner.</t>
  </si>
  <si>
    <t>Does your staff (or third party) have access to institutional data (e.g., financial, PHI or other sensitive information) through any means?</t>
  </si>
  <si>
    <t>If institutional data is visible by the vendor's system administrators, follow up with the vendor to understand the scope of visibility, process/procedure that administrators follow, and use cases when administrators are allowed to access (view) institutional data.</t>
  </si>
  <si>
    <t>Provide a detailed summary outlining the security controls implemented to protect the institution's data.</t>
  </si>
  <si>
    <t>If a vendor is unable to accommodate storing/processing institutional data within specific regions, ask them why they are unable to. Try to determine if it's an infrastructure issue (scalability), a cost-reduction strategy (size/maturity), or some other issue.</t>
  </si>
  <si>
    <t>Are the data centers staffed 24 hours a day, seven days a week (i.e., 24 x 7 x 365)?</t>
  </si>
  <si>
    <t>State any plans to staff data centers 24 x 7 x 365.</t>
  </si>
  <si>
    <t>Does a physical barrier fully enclose the physical space, preventing unauthorized physical contact with any of your devices?</t>
  </si>
  <si>
    <t>If outsourced or co-located, is there a contract in place to prevent data from leaving the institution's data zone?</t>
  </si>
  <si>
    <t>Summarize the strategy for removing the institution's data from its data zone.</t>
  </si>
  <si>
    <t>What tier level is your data center (per levels defined by the Uptime Institute)?</t>
  </si>
  <si>
    <t>Review the Uptime Institute's level/tier direction provided on their website if you need addition information.</t>
  </si>
  <si>
    <t>Is the service hosted in a high-availability environment?</t>
  </si>
  <si>
    <t>Describe any plans to implement a high-availability environment for your systems.</t>
  </si>
  <si>
    <t>This question is relative to the response above. Understanding the ownership structure of the facility that will host institutional data is important for setting availability expectations and ensure proper contract terms are in place to protect the institution due to use of third parties. If a vendor uses a third-party vendor to provide data center solutions, having that vendor's SOC 2 Type 2 provides additional insight. The ability to assess these "forth-party" vendors is based on your institution's resources. The vendor is responsible for providing this information; ensure that they handle their vendors properly.</t>
  </si>
  <si>
    <t xml:space="preserve">State how many Internet Service Providers (ISPs) provide connectivity to each data center where the institution's data will reside. </t>
  </si>
  <si>
    <t xml:space="preserve">Is redundant power available for all data centers where institutional data will reside? </t>
  </si>
  <si>
    <t>Describe or provide a reference to the availability of cooling and fire-suppression systems in all data centers where institution data will reside.</t>
  </si>
  <si>
    <t>Do you have Internet Service Provider (ISP) redundancy?</t>
  </si>
  <si>
    <t>Does every data center where the institution's data will reside have multiple telephone company or network provider entrances to the facility?</t>
  </si>
  <si>
    <t>Follow-up with the vendor to ensure that all components of the system are considered. This includes system-to-system, system-to-client, applications, system accounts, etc.</t>
  </si>
  <si>
    <t>Follow up with the vendor to ensure that all components of the system are considered. This includes system-to-system, system-to-client, applications, system accounts, etc.</t>
  </si>
  <si>
    <t>Provide a valid URL to your current DRP or submit it along with this fully populated HECVAT.</t>
  </si>
  <si>
    <t>State the responsible owner or position title.</t>
  </si>
  <si>
    <t>Having a DRP and maintaining/updating/testing a DRP are very different. Establishing a responsible party is fundamental to this process, and this question looks to verify that within the vendor.</t>
  </si>
  <si>
    <t>Can the institution review your DRP and supporting documentation?</t>
  </si>
  <si>
    <t>Please provide alternatives if possible (NDA, briefing on the DRP, etc.).</t>
  </si>
  <si>
    <t>Provide DRP with your submission of this fully populated HECVAT.</t>
  </si>
  <si>
    <t>If the vendor states "No," you can ask for a summary, white paper, or blog. If unable to review the full plan, infer what you can from other DRP question responses.</t>
  </si>
  <si>
    <t>Are any disaster recovery locations outside the institution's geographic region?</t>
  </si>
  <si>
    <t>List all locations outside of the United States and provide a brief summary of each.</t>
  </si>
  <si>
    <t>Does your organization have a disaster recovery site or a contracted disaster recovery provider?</t>
  </si>
  <si>
    <t>State plans to implement disaster recovery relocation testing.</t>
  </si>
  <si>
    <t>Describe or provide a reference to how your disaster recovery plan is tested. (i.e., scope of DR tests, end-to-end testing, etc.)</t>
  </si>
  <si>
    <t>Has the Disaster Recovery Plan been tested in the past year?</t>
  </si>
  <si>
    <t>Is authority for firewall change approval documented? Please list approver names or titles in Additional Info</t>
  </si>
  <si>
    <t xml:space="preserve">Modifications to firewall rule sets can have significant repercussions. To ensure the integrity of the rule set, this question targets the individual (or responsible party) for changes and the reasoning behind their authority. </t>
  </si>
  <si>
    <t>It is important to have detective capabilities in an information system to protect institutional data. Because this is somewhat expected in information systems, vendors without IDSs implemented should raise concerns. Compensating controls need future evaluation, if provided by the vendor.</t>
  </si>
  <si>
    <t>It is important to have preventive capabilities in an information system to protect institutional data. Because this is somewhat expected in information systems, vendors without IPSs implemented should raise concerns. Compensating controls need future evaluation, if provided by the vendor.</t>
  </si>
  <si>
    <t>Do you monitor for intrusions on a 24 x 7 x 365 basis?</t>
  </si>
  <si>
    <t>State plans to implement 24 x 7 x 365 intrusion monitoring in your environment(s).</t>
  </si>
  <si>
    <t>Follow-up inquiries for 24 x 7 x 365 monitoring will be institution/implementation specific.</t>
  </si>
  <si>
    <t>State plans to implement auditing capabilities for your network, firewall, IDS, and/or IPS.</t>
  </si>
  <si>
    <t>If a weak response is given to this answer, it is an indicator that a nontechnical representative populated the document and response scrutiny should be increased. 
If a vendor does not answer appropriately, a follow-up request to have the question fully answered is appropriate.</t>
  </si>
  <si>
    <t>Provide links to these documents in Additional Information or attach them with your submission.</t>
  </si>
  <si>
    <t>Understanding the security program size (and capabilities) of a vendor has a significant impact on their ability to respond effectively to a security incident. Vendors will share organizational charts and additional documentation of their security program, if needed. The point of this question is to verify vendor security program maturity or confirm other findings and/or assessments.</t>
  </si>
  <si>
    <t>Follow up with a robust question set if the vendor cannot clearly state full control of their system patching strategy. Questions about patch testing, testing environments, threat mitigation, incident remediation, etc. are appropriate.</t>
  </si>
  <si>
    <t>Beware the use of proprietary encryption implementations. Open standard encryption, preferably mature, is often preferred. Although there may be cases in which that is not the case, be sure to understand the vendor's infrastructure and the true security of a vendor's solution.</t>
  </si>
  <si>
    <t>Briefly summarize your SDLC or provide a link or attachment.</t>
  </si>
  <si>
    <t>Although withdrawn by NIST, the Security Considerations in the Systems Development Life Cycle (SP 800-64r2) document is an excellent resource to provide guidance to vendors (i.e., set expectations). Follow-up questions to SDLC use will be institution/implementation specific.</t>
  </si>
  <si>
    <t>State how quickly the institution will be notified of a data breach or security incident.</t>
  </si>
  <si>
    <t>If a vendor is vague in their response, follow up with direct questions about doing business in your state/region/country and any laws that are pertinent to the institution.</t>
  </si>
  <si>
    <t>Will you comply with the institution's IT policies with regards to user privacy and data protection?</t>
  </si>
  <si>
    <t>Summarize why you will not comply with the institution's IT policy with regards to user privacy and data protection.</t>
  </si>
  <si>
    <t>State that you have reviewed the institution's IT policies with regards to user privacy and data protection.</t>
  </si>
  <si>
    <t>This is a general inquiry to determine if the vendor has reviewed the institution's policies and is committed to complying with them.</t>
  </si>
  <si>
    <t>If a vendor is vague in their response, follow up with direct questions about the institution's policies and ensure the expectation of compliance is clear with the vendor.</t>
  </si>
  <si>
    <t>Is your company subject to institution's geographic region's laws and regulations?</t>
  </si>
  <si>
    <t>State the country that governs and regulates your company.</t>
  </si>
  <si>
    <t>The use of detective and preventive controls in the hiring process served a valuable role in protecting institutional data. As these are often HR documented policies, a vendor should have their practices well-documented and ready for review, upon request.</t>
  </si>
  <si>
    <t>Ask the vendor if background checks and/or screening are conducted in any capacity, at any time during the employment period. Ask about the precautions they take to ensure the intellectual property is secured and inquire if user data is treated in an appropriate manner.</t>
  </si>
  <si>
    <t>Setting the expectation of performance and increasing awareness of security-related responsibilities are part of these initial-hiring documents. Oftentimes these agreements and reviews are conducted during orientation for new employees.</t>
  </si>
  <si>
    <t>Provide a reference to your information security policy or submit documentation with this fully populated HECVAT.</t>
  </si>
  <si>
    <t>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t>
  </si>
  <si>
    <t>Do you have process and procedure(s) documented, and currently followed, that require a review and update of the access list(s) for privileged accounts?</t>
  </si>
  <si>
    <t>Describe plans to implement privileged account access list reviews to your environment.</t>
  </si>
  <si>
    <t>This question aims to understand the physical security state of the vendor's operating environment and whether or not physical assets are appropriately protected.</t>
  </si>
  <si>
    <t>Do you either have an internal incident response team or retain an external team?</t>
  </si>
  <si>
    <t>Do you have the capability to respond to incidents on a 24 x 7 x 365 basis?</t>
  </si>
  <si>
    <t>Summarize your internal approach or reference your third-party contractor.</t>
  </si>
  <si>
    <t>The incident team structure (internal vs. external), size, and capabilities of a vendor have a significant impact on their ability to respond to and protect an institution's data. Use the knowledge of this response when evaluating other vendor statements.</t>
  </si>
  <si>
    <t>State plans to implement coverage in the future or how you can provide breach/liabilty coverage to the institution without it.</t>
  </si>
  <si>
    <t>Describe the coverage in place for this product.</t>
  </si>
  <si>
    <t>Provide a valid URL to your Quality Assurance program or submit it along with this fully populated HECVAT.</t>
  </si>
  <si>
    <t>Institutions vary broadly on how QA is handled, so any follow-up questions will be contract/institution/implementation specific.</t>
  </si>
  <si>
    <t>This question is for institutions that tie metrics and service level agreements (SLAs) or expectations (SLEs) to security reviews. The implementation strategy and use case will indicate the relevance of this question for security/risk assessment.</t>
  </si>
  <si>
    <t>Provide a list of higher education references or a route for campuses to request references</t>
  </si>
  <si>
    <t>This is a general inquiry to determine if the vendor being assessed has done or is doing business with the institution at the time of assessment. Existing relationships, if present, can be reviewed for insights into a vendor and/or to verify other responses.</t>
  </si>
  <si>
    <t>Many higher education institutions are large enough that existing/former contracts exist with one entity of the college/university (e.g., school of X) but are unknown to another. Question the vendor in-depth if you get a vague response to this question; combining licenses/purchases increases buying power.</t>
  </si>
  <si>
    <t>State plans to provide an evaluation site in the future.</t>
  </si>
  <si>
    <t>This is a general information question. Any follow-up will be institution/implementation specific.</t>
  </si>
  <si>
    <t>External verification of application security controls is important when managing a system. Trust, but verify, is the focus of this question. HECVAT responses are taken at face value and verified within reason, in most cases. When a vendor can attest to and provide externally provided evidence supporting that attestation, it goes a long way in building trust that the vendor will appropriately protect institutional data.</t>
  </si>
  <si>
    <t xml:space="preserve">If "No," inquire if there has ever been a vulnerability scan. A short lapse in external assessment validity can be understood (if there is a planned assessment), but a significant time lapse or none whatsoever is cause for elevated levels of concern. </t>
  </si>
  <si>
    <t>Have your systems and applications had a third-party security assessment completed in the last year?</t>
  </si>
  <si>
    <t>Provide the results with this document (link or attached), if possible. State the date of the last completed third-party security assessment.</t>
  </si>
  <si>
    <t>External verification of system and application security controls are important when managing a system. Trust, but verify, is the focus of this question. HECVAT responses are taken at face value and verified within reason, in most cases. When a vendor can attest to and provide externally provided evidence supporting that attestation, it goes a long way in building trust that the vendor will appropriately protect institutional data.</t>
  </si>
  <si>
    <t>Ask if there has ever been a vulnerability scan. A short lapse in external assessment validity can be understood (if there is a planned assessment), but a significant time lapse or none whatsoever is cause for elevated levels of concern.</t>
  </si>
  <si>
    <t>If a vendor is hesitant to share the report, ask for a summarized version; some insight is better than none.</t>
  </si>
  <si>
    <t>Will you provide results of application and system vulnerability scans to the institution?</t>
  </si>
  <si>
    <t>Describe why security scan results will not be provided to the institution.</t>
  </si>
  <si>
    <t>Describe or provide a reference to how you monitor for and protect against common web application security vulnerabilities (e.g., SQL injection, XSS, XSRF, etc.).</t>
  </si>
  <si>
    <t>Ensure that all elements of VULN-05 are clearly stated in your response.</t>
  </si>
  <si>
    <t>Will you allow the institution to perform its own vulnerability testing and/or scanning of your systems and/or application, provided that testing is performed at a mutually agreed upon time and date?</t>
  </si>
  <si>
    <t>Many higher education institutions are capable of performing vulnerability assessments and/or penetration testing on their vendors' infrastructures. This question confirms the possibility of conducting these actions against the vendor's infrastructure.</t>
  </si>
  <si>
    <t>Has your organization designated HIPAA Privacy and Security officers as required by the rules?</t>
  </si>
  <si>
    <t>Does your application require users to set their own password after an administrator reset or on first use of the account?</t>
  </si>
  <si>
    <t xml:space="preserve">Does your application lock out an account after a number of failed login attempts? </t>
  </si>
  <si>
    <t>Are passwords visible in plain text, whether when stored or entered, including service level accounts (i.e., database accounts, etc.)?</t>
  </si>
  <si>
    <t>Is there a limit to the number of groups to which a user can be assigned?</t>
  </si>
  <si>
    <t>Do accounts used for vendor-supplied remote support abide by the same authentication policies and access logging as the rest of the system?</t>
  </si>
  <si>
    <t>Do your data backup and retention policies and practices meet HIPAA requirements?</t>
  </si>
  <si>
    <t>Are you classified as a merchant? If so, what level (1, 2, 3, 4)?</t>
  </si>
  <si>
    <t>Can the application be installed in a PCI DSS–compliant manner ?</t>
  </si>
  <si>
    <r>
      <t xml:space="preserve">Use this reference guide to assess vendor responses in relation to your institution's environment. The context of HECVAT questions can change, depending on implementation specifics, so these recommendations and follow-up response are not exhaustive and are meant to improve assessment and report capabilities within your institution's security/risk assessment program. 
</t>
    </r>
    <r>
      <rPr>
        <b/>
        <sz val="12"/>
        <color theme="1"/>
        <rFont val="Verdana"/>
        <family val="2"/>
      </rPr>
      <t>Analyst tip #1:</t>
    </r>
    <r>
      <rPr>
        <sz val="12"/>
        <color theme="1"/>
        <rFont val="Verdana"/>
        <family val="2"/>
      </rPr>
      <t xml:space="preserve"> For any answer that is deemed "noncompliant" by your institution, ask the vendor if there is a timeline for implementation, a sincere commitment to customer development engagement, and/or possible implementation of compensating control(s) that offset the risks of another component.
</t>
    </r>
    <r>
      <rPr>
        <b/>
        <sz val="12"/>
        <color theme="1"/>
        <rFont val="Verdana"/>
        <family val="2"/>
      </rPr>
      <t>Analyst tip #2:</t>
    </r>
    <r>
      <rPr>
        <sz val="12"/>
        <color theme="1"/>
        <rFont val="Verdana"/>
        <family val="2"/>
      </rPr>
      <t xml:space="preserve"> If a vendor's response to a follow-up inquiry is vague or seems off-point or dismissive, respond to the vendor contact with clear expectations for a response. Responses that fail to meet expectations thereafter should be negatively assessed based on your institution's risk tolerance and the criticality of the data involved.
</t>
    </r>
    <r>
      <rPr>
        <b/>
        <sz val="12"/>
        <color theme="1"/>
        <rFont val="Verdana"/>
        <family val="2"/>
      </rPr>
      <t>Analyst tip #3:</t>
    </r>
    <r>
      <rPr>
        <sz val="12"/>
        <color theme="1"/>
        <rFont val="Verdana"/>
        <family val="2"/>
      </rPr>
      <t xml:space="preserve"> This is the most important tip. Reject a HECVAT from a vendor if the vendor provides the institution with a insufficiently populated HECVAT; if the vendor responses are vague and/or do not answer questions directly; or if significant discrepancies are found, making the HECVAT difficult to assess. </t>
    </r>
  </si>
  <si>
    <t>Noncompliant Responses</t>
  </si>
  <si>
    <t>Include circumstances that may involve offshoring or multinational agreements.</t>
  </si>
  <si>
    <t>Describe the structure and size of your Software and System Development teams. (e.g., Customer Support, Implementation, Product Management, etc.).</t>
  </si>
  <si>
    <t>If a vendor states that they outsource their code development and do not run a WAF, there is elevated reason for concern. Verify how code is tested, monitored, and controlled in production environments.</t>
  </si>
  <si>
    <t>Describe your plan to separate institution data from that of other customers.</t>
  </si>
  <si>
    <t>An institution's location will dictate what laws and regulations apply to them. Because vendors may not know where all of their customers reside, it is imperative that vendors are able to accommodate geographic requirements for their customers. Although it is unfair to expect support for all geographic regions in common infrastructure/platform/software-as-a-service, vendors are expected to be absolutely clear about the regions they leverage and/or support.</t>
  </si>
  <si>
    <t>This qualifier determines the existence of a complete, fully populated DRP, maintained by the vendor, and sets the Disaster Recovery Plan section as required appropriately.</t>
  </si>
  <si>
    <t>Describe any plans to provide NIST SP 800-171 or CMMC Level 2 services.</t>
  </si>
  <si>
    <t>Describe any plans to implement a redundant power environment for your systems.</t>
  </si>
  <si>
    <t>Can you enforce password/passphrase complexity requirements (provided by the institution)?</t>
  </si>
  <si>
    <t>Installing (potential) redundant power and regularly testing strategies to ensure they will work when needed are very different. Vague responses to this question should be met with concern and appropriate follow-up, based on your institutions risk tolerance.</t>
  </si>
  <si>
    <t>Are your systems and applications scanned with an authenticated user account for vulnerabilities (that are remediated) prior to new releases?</t>
  </si>
  <si>
    <t>Describe plans to implement application vulnerability scanning (and remediation) prior to release.</t>
  </si>
  <si>
    <t xml:space="preserve">Is the application listed as an approved Payment Application Data Security Standard (PA-DSS) application? </t>
  </si>
  <si>
    <r>
      <t xml:space="preserve">These instructions are for </t>
    </r>
    <r>
      <rPr>
        <b/>
        <sz val="11"/>
        <color rgb="FF000000"/>
        <rFont val="Verdana"/>
        <family val="2"/>
      </rPr>
      <t>vendors</t>
    </r>
    <r>
      <rPr>
        <sz val="11"/>
        <color indexed="8"/>
        <rFont val="Verdana"/>
        <family val="2"/>
      </rPr>
      <t xml:space="preserve"> interested in providing the institution with a software and/or a service and for </t>
    </r>
    <r>
      <rPr>
        <b/>
        <sz val="11"/>
        <color rgb="FF000000"/>
        <rFont val="Verdana"/>
        <family val="2"/>
      </rPr>
      <t>security assessors</t>
    </r>
    <r>
      <rPr>
        <sz val="11"/>
        <color indexed="8"/>
        <rFont val="Verdana"/>
        <family val="2"/>
      </rPr>
      <t xml:space="preserve"> assessing the software and/or service. The purpose of this worksheet (i.e., the HECVAT - Lite tab) is for a vendor to submit robust security safeguard information in regards to the product (software/service) being assessed in the Institution's assessment process. Consumers do not populate this tool.</t>
    </r>
  </si>
  <si>
    <t>Note for institution assessors and vendors: Until an institution assesses HECVAT responses, the scoring is incomplete. Assessors must complete Step 2 in the Analyst Report tab to convert qualitative responses to quantitative values. Once this step is complete, the scoring system is fully populated.</t>
  </si>
  <si>
    <r>
      <rPr>
        <b/>
        <sz val="12"/>
        <color theme="1"/>
        <rFont val="Verdana"/>
        <family val="2"/>
      </rPr>
      <t xml:space="preserve">Step 1: </t>
    </r>
    <r>
      <rPr>
        <sz val="12"/>
        <color theme="1"/>
        <rFont val="Verdana"/>
        <family val="2"/>
      </rPr>
      <t xml:space="preserve">Select the security framework used at your institution in cell C10. </t>
    </r>
    <r>
      <rPr>
        <b/>
        <sz val="12"/>
        <color theme="1"/>
        <rFont val="Verdana"/>
        <family val="2"/>
      </rPr>
      <t xml:space="preserve">Step 2: </t>
    </r>
    <r>
      <rPr>
        <sz val="12"/>
        <color theme="1"/>
        <rFont val="Verdana"/>
        <family val="2"/>
      </rPr>
      <t xml:space="preserve">Convert qualitative vendor responses into quantitative values, starting at cell G38. </t>
    </r>
    <r>
      <rPr>
        <b/>
        <sz val="12"/>
        <color theme="1"/>
        <rFont val="Verdana"/>
        <family val="2"/>
      </rPr>
      <t xml:space="preserve">Step 3: </t>
    </r>
    <r>
      <rPr>
        <sz val="12"/>
        <color theme="1"/>
        <rFont val="Verdana"/>
        <family val="2"/>
      </rPr>
      <t xml:space="preserve">Review converted values, ensuring full population of report. </t>
    </r>
    <r>
      <rPr>
        <b/>
        <sz val="12"/>
        <color theme="1"/>
        <rFont val="Verdana"/>
        <family val="2"/>
      </rPr>
      <t>Step 4:</t>
    </r>
    <r>
      <rPr>
        <sz val="12"/>
        <color theme="1"/>
        <rFont val="Verdana"/>
        <family val="2"/>
      </rPr>
      <t xml:space="preserve"> Move to the Summary Report tab.</t>
    </r>
  </si>
  <si>
    <t>HECVAT - Full | Standards Crosswalk (to be updated in a future release)</t>
  </si>
  <si>
    <t>Modern technologies allow for rapid deployment of features, and with them come changes to an established code environment. The focus of this question is to verify a vendor's practice of regression testing their code and verifying that previously nonexistent risks are not introduced into a known, secured environment.</t>
  </si>
  <si>
    <t>Do you have a documented and currently implemented strategy for securing employee workstations when they work remotely (i.e., not in a trusted computing environment)?</t>
  </si>
  <si>
    <t>Telecommuting in the IT world is the norm and an institution should know that proper safeguards are in place when remote access is allowed. Vendor responses vary greatly, so confirm the context of the response if it is not clear. Many cloud services can only be managed remotely, so there is often a gray area to interpret for this response. In the context of the CIA triad, this question is focused on confidentiality. Printed documents, mobile device use, and remote access are all relevant to this question. A vendor's response to this question will provide insight into their overall business process. Vendor business activity that poses additional security risks should be met with increased concern.</t>
  </si>
  <si>
    <t>A shared security [responsibility] environment is expected of vendors in today's world. Security offices cannot solely protect an institution's data. Information security, ingrained in an organization, is the best case scenario for the protection of institutional data. Security awareness and practice start in a vendor's policies. 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t>
  </si>
  <si>
    <t>Every organization needs to actively understand and manage their supply chain and the vendor's understanding of who their third-party partners are and their ability to manage those relationships effectively and consistently speaks to the amount of risk your institution is taking on by contracting with them. Modern technologies allow for rapid deployment of features and with them, come changes to an established code environment. The focus of this question is to verify a vendor's practice of regression testing their code and verifying that previously nonexistent risks are not introduced into a known, secured environment.</t>
  </si>
  <si>
    <t>Shared Assessments Introduction</t>
  </si>
  <si>
    <t>Campus IT environments are rapidly changing, and the speed of cloud service adoption is increasing. Institutions looking for ways to do more with less see cloud services as a good way to save resources. As campuses deploy or identify cloud services, they must ensure the cloud services are appropriately assessed for managing the risks to the confidentiality, integrity, and availability of sensitive institutional information and the PII of constituents. Many campuses have established a cloud security assessment methodology and resources to review cloud services for privacy and security controls. Other campuses don’t have sufficient resources to assess their cloud services in this manner. On the vendor side, many cloud services providers spend significant time responding to the individualized security assessment requests made by campus customers, often answering similar questions repeatedly. Both the provider and consumer of cloud services are wasting precious time creating, responding to, and reviewing such assessments.</t>
  </si>
  <si>
    <r>
      <t xml:space="preserve">The </t>
    </r>
    <r>
      <rPr>
        <b/>
        <sz val="11"/>
        <color rgb="FF000000"/>
        <rFont val="Verdana"/>
        <family val="2"/>
      </rPr>
      <t>Higher Education Community Vendor Assessment Toolkit (HECVAT)</t>
    </r>
    <r>
      <rPr>
        <sz val="11"/>
        <color rgb="FF000000"/>
        <rFont val="Verdana"/>
        <family val="2"/>
      </rPr>
      <t xml:space="preserve"> attempts to generalize higher education information security and data protections and issues for consistency and ease of use. Some institutions may have specific issues that must be addressed in addition to the general question sets provided in the toolkit. It is anticipated that the HECVAT will be revised over time to account for changes in services provisioning and the information security and data protection needs of higher education institutions.</t>
    </r>
  </si>
  <si>
    <t>The Higher Education Community Vendor Assessment Toolkit:</t>
  </si>
  <si>
    <t>● Allows a consistent, easily adopted methodology for campuses wishing to reduce costs through vendor services without increasing risks.</t>
  </si>
  <si>
    <t>● Reduces the burden that service providers face in responding to requests for security assessments from higher education institutions.</t>
  </si>
  <si>
    <t>The Higher Education Community Vendor Assessment Toolkit is a suite of tools built around the original HECVAT (known now as HECVAT - Full) to allow institutions to adopt, implement, and maintain a consistent risk/security assessment program. Tools include:</t>
  </si>
  <si>
    <r>
      <t xml:space="preserve">● </t>
    </r>
    <r>
      <rPr>
        <b/>
        <sz val="11"/>
        <color rgb="FF000000"/>
        <rFont val="Verdana"/>
        <family val="2"/>
      </rPr>
      <t>HECVAT - Triage:</t>
    </r>
    <r>
      <rPr>
        <sz val="11"/>
        <color rgb="FF000000"/>
        <rFont val="Verdana"/>
        <family val="2"/>
      </rPr>
      <t xml:space="preserve"> Used to initiate risk/security assessment requests; review to determine assessment requirements</t>
    </r>
  </si>
  <si>
    <r>
      <t xml:space="preserve">● </t>
    </r>
    <r>
      <rPr>
        <b/>
        <sz val="11"/>
        <color rgb="FFFF0000"/>
        <rFont val="Verdana"/>
        <family val="2"/>
      </rPr>
      <t>HECVAT - Full:</t>
    </r>
    <r>
      <rPr>
        <sz val="11"/>
        <color rgb="FF000000"/>
        <rFont val="Verdana"/>
        <family val="2"/>
      </rPr>
      <t xml:space="preserve"> Robust questionnaire used to assess the most critical data-sharing engagements</t>
    </r>
  </si>
  <si>
    <r>
      <t xml:space="preserve">● </t>
    </r>
    <r>
      <rPr>
        <b/>
        <sz val="11"/>
        <color rgb="FF000000"/>
        <rFont val="Verdana"/>
        <family val="2"/>
      </rPr>
      <t>HECVAT - Lite:</t>
    </r>
    <r>
      <rPr>
        <sz val="11"/>
        <color rgb="FF000000"/>
        <rFont val="Verdana"/>
        <family val="2"/>
      </rPr>
      <t xml:space="preserve"> A lightweight questionnaire used to expedite the process </t>
    </r>
  </si>
  <si>
    <r>
      <t xml:space="preserve">● </t>
    </r>
    <r>
      <rPr>
        <b/>
        <sz val="11"/>
        <color rgb="FF000000"/>
        <rFont val="Verdana"/>
        <family val="2"/>
      </rPr>
      <t>HECVAT - On-Premise:</t>
    </r>
    <r>
      <rPr>
        <sz val="11"/>
        <color rgb="FF000000"/>
        <rFont val="Verdana"/>
        <family val="2"/>
      </rPr>
      <t xml:space="preserve"> Unique questionnaire used to evaluate on-premise appliances and software</t>
    </r>
  </si>
  <si>
    <t>The HECVAT (and Toolkit) was created by the Higher Education Information Security Council Shared Assessments Working Group. Its purpose is to provide a starting point for the assessment of vendor provided services and resources.  </t>
  </si>
  <si>
    <t>The current version, documentation, and other information about HECVAT can be found at:</t>
  </si>
  <si>
    <t>https://www.educause.edu/hecvat</t>
  </si>
  <si>
    <t>A listing of completed HECVATs can be found in the REN-ISAC Community Broker Index at:</t>
  </si>
  <si>
    <t>https://www.ren-isac.net/hecvat/cbi.html</t>
  </si>
  <si>
    <t>Connect with your higher education peers by joining the EDUCAUSE HECVAT Users Community Group at https://connect.educause.edu</t>
  </si>
  <si>
    <t>If you would like to reach out to the HECVAT Team, we can be reached at: hecvat@educause.edu.</t>
  </si>
  <si>
    <t>(C) EDUCAUSE 2023</t>
  </si>
  <si>
    <t>This work is licensed under a Creative Commons Attribution-Noncommercial-ShareAlike 4.0 International License (CC BY-NC-SA 4.0).</t>
  </si>
  <si>
    <t>This Higher Education Cloud Vendor Assessment Toolkit is brought to you by the Higher Education Information Security Council, and members from EDUCAUSE, Internet2, and the Research and Education Networking Information Sharing and Analysis Center (REN-ISAC).</t>
  </si>
  <si>
    <t xml:space="preserve">● Helps higher education institutions ensure that vendor services are appropriately assessed for security and privacy needs, including some that are unique to higher education. </t>
  </si>
  <si>
    <t xml:space="preserve">Worksheet to introduce the Higher Education Community Vendor Assessment Toolkit (HECVAT) and explain what it is. </t>
  </si>
  <si>
    <t xml:space="preserve">End of worksheet </t>
  </si>
  <si>
    <t xml:space="preserve">This worksheet contains instructions and examples on how to use the rest of the workbook. </t>
  </si>
  <si>
    <t>End Table Data</t>
  </si>
  <si>
    <t xml:space="preserve">Cells contained in this worksheet may contain cells with dropdown lists as well as autopopulated formulas. </t>
  </si>
  <si>
    <t xml:space="preserve">There are cells within this worksheet are auto populated from the HECVAT - Full | Vendor Response worksheet and drop down lists. </t>
  </si>
  <si>
    <t xml:space="preserve">End of worksheet. </t>
  </si>
  <si>
    <t xml:space="preserve">The cells within this worksheet contain questions, the reason for the question and follow-up inquiries/responses </t>
  </si>
  <si>
    <t>End of worksheet</t>
  </si>
  <si>
    <t xml:space="preserve">This worksheet contains cells that are autopopulated from data entered in previous worksheets. </t>
  </si>
  <si>
    <t xml:space="preserve">End of table data. </t>
  </si>
  <si>
    <t xml:space="preserve">There is a combination of cells that are autopopulated as well as ones to be filled in contained within this worksheet. </t>
  </si>
  <si>
    <t xml:space="preserve">End Table Data </t>
  </si>
  <si>
    <t xml:space="preserve">The cells within this worksheet are autopopulated with the data provided in previous worksheets. </t>
  </si>
  <si>
    <t xml:space="preserve">End of workbook </t>
  </si>
  <si>
    <t xml:space="preserve">End of table data </t>
  </si>
  <si>
    <t xml:space="preserve">This worksheet contains the Change Log containing what has changed in each new version of the document. </t>
  </si>
  <si>
    <t>Acknowledgments</t>
  </si>
  <si>
    <t xml:space="preserve">The Higher Education Information Security Council Shared Assessments Working Group contributed their vision and significant talents to the conception, creation, and completion of this resource. </t>
  </si>
  <si>
    <t>Members who contributed in 2020, 2021, and 2022:</t>
  </si>
  <si>
    <t>Members who contributed to Phase IV (2019) of this effort are:</t>
  </si>
  <si>
    <t>Members who contributed to Phase III (2018) of this effort are:</t>
  </si>
  <si>
    <t>Members who contributed to Phase II (2017) of this effort are:</t>
  </si>
  <si>
    <t>Members who contributed to Phase I (2016) of this effort are:</t>
  </si>
  <si>
    <r>
      <t>•</t>
    </r>
    <r>
      <rPr>
        <sz val="7"/>
        <color indexed="8"/>
        <rFont val="Verdana"/>
        <family val="2"/>
      </rPr>
      <t xml:space="preserve">       </t>
    </r>
    <r>
      <rPr>
        <sz val="11"/>
        <color indexed="8"/>
        <rFont val="Verdana"/>
        <family val="2"/>
      </rPr>
      <t>Mary Albert, Princeton University</t>
    </r>
  </si>
  <si>
    <r>
      <t>•</t>
    </r>
    <r>
      <rPr>
        <sz val="7"/>
        <color indexed="8"/>
        <rFont val="Verdana"/>
        <family val="2"/>
      </rPr>
      <t xml:space="preserve">       </t>
    </r>
    <r>
      <rPr>
        <sz val="11"/>
        <color indexed="8"/>
        <rFont val="Verdana"/>
        <family val="2"/>
      </rPr>
      <t>Jon Allen, Baylor University (HECVAT Users CG chair)</t>
    </r>
  </si>
  <si>
    <r>
      <t>•</t>
    </r>
    <r>
      <rPr>
        <sz val="7"/>
        <color indexed="8"/>
        <rFont val="Verdana"/>
        <family val="2"/>
      </rPr>
      <t xml:space="preserve">       </t>
    </r>
    <r>
      <rPr>
        <sz val="11"/>
        <color indexed="8"/>
        <rFont val="Verdana"/>
        <family val="2"/>
      </rPr>
      <t>Jill Bateman, Ohio University</t>
    </r>
  </si>
  <si>
    <r>
      <t>•</t>
    </r>
    <r>
      <rPr>
        <sz val="7"/>
        <color indexed="8"/>
        <rFont val="Verdana"/>
        <family val="2"/>
      </rPr>
      <t xml:space="preserve">       </t>
    </r>
    <r>
      <rPr>
        <sz val="11"/>
        <color indexed="8"/>
        <rFont val="Verdana"/>
        <family val="2"/>
      </rPr>
      <t>Vince Bonura, Fordham University</t>
    </r>
  </si>
  <si>
    <r>
      <t>•</t>
    </r>
    <r>
      <rPr>
        <sz val="7"/>
        <color indexed="8"/>
        <rFont val="Verdana"/>
        <family val="2"/>
      </rPr>
      <t xml:space="preserve">       </t>
    </r>
    <r>
      <rPr>
        <sz val="11"/>
        <color indexed="8"/>
        <rFont val="Verdana"/>
        <family val="2"/>
      </rPr>
      <t>Gwen A. Bostic, Western Michigan University</t>
    </r>
  </si>
  <si>
    <r>
      <t>•</t>
    </r>
    <r>
      <rPr>
        <sz val="7"/>
        <color indexed="8"/>
        <rFont val="Verdana"/>
        <family val="2"/>
      </rPr>
      <t xml:space="preserve">       </t>
    </r>
    <r>
      <rPr>
        <sz val="11"/>
        <color indexed="8"/>
        <rFont val="Verdana"/>
        <family val="2"/>
      </rPr>
      <t>Josh Callahan, Cal Poly Humboldt</t>
    </r>
  </si>
  <si>
    <r>
      <t>•</t>
    </r>
    <r>
      <rPr>
        <sz val="7"/>
        <color indexed="8"/>
        <rFont val="Verdana"/>
        <family val="2"/>
      </rPr>
      <t xml:space="preserve">       </t>
    </r>
    <r>
      <rPr>
        <sz val="11"/>
        <color indexed="8"/>
        <rFont val="Verdana"/>
        <family val="2"/>
      </rPr>
      <t>Meryl Bursic, Cornell University</t>
    </r>
  </si>
  <si>
    <r>
      <t>•</t>
    </r>
    <r>
      <rPr>
        <sz val="7"/>
        <color indexed="8"/>
        <rFont val="Verdana"/>
        <family val="2"/>
      </rPr>
      <t xml:space="preserve">       </t>
    </r>
    <r>
      <rPr>
        <sz val="11"/>
        <color indexed="8"/>
        <rFont val="Verdana"/>
        <family val="2"/>
      </rPr>
      <t>Christopher Cashmere, University of Nebraska</t>
    </r>
  </si>
  <si>
    <r>
      <t>•</t>
    </r>
    <r>
      <rPr>
        <sz val="7"/>
        <color indexed="8"/>
        <rFont val="Verdana"/>
        <family val="2"/>
      </rPr>
      <t xml:space="preserve">       </t>
    </r>
    <r>
      <rPr>
        <sz val="11"/>
        <color indexed="8"/>
        <rFont val="Verdana"/>
        <family val="2"/>
      </rPr>
      <t>Jiatyan Chen, Stanford University</t>
    </r>
  </si>
  <si>
    <r>
      <t>•</t>
    </r>
    <r>
      <rPr>
        <sz val="7"/>
        <color indexed="8"/>
        <rFont val="Verdana"/>
        <family val="2"/>
      </rPr>
      <t xml:space="preserve">       </t>
    </r>
    <r>
      <rPr>
        <sz val="11"/>
        <color indexed="8"/>
        <rFont val="Verdana"/>
        <family val="2"/>
      </rPr>
      <t>Tom Coffy, University of Tennessee, Knoxville</t>
    </r>
  </si>
  <si>
    <r>
      <t>•</t>
    </r>
    <r>
      <rPr>
        <sz val="7"/>
        <color indexed="8"/>
        <rFont val="Verdana"/>
        <family val="2"/>
      </rPr>
      <t xml:space="preserve">       </t>
    </r>
    <r>
      <rPr>
        <sz val="11"/>
        <color indexed="8"/>
        <rFont val="Verdana"/>
        <family val="2"/>
      </rPr>
      <t>Doug Cox, University of Michigan</t>
    </r>
  </si>
  <si>
    <r>
      <t>•</t>
    </r>
    <r>
      <rPr>
        <sz val="7"/>
        <color indexed="8"/>
        <rFont val="Verdana"/>
        <family val="2"/>
      </rPr>
      <t xml:space="preserve">       </t>
    </r>
    <r>
      <rPr>
        <sz val="11"/>
        <color indexed="8"/>
        <rFont val="Verdana"/>
        <family val="2"/>
      </rPr>
      <t>Michael Cyr, University of Maine System, IT Accessibility CG Co-Chair</t>
    </r>
  </si>
  <si>
    <r>
      <t>•</t>
    </r>
    <r>
      <rPr>
        <sz val="7"/>
        <color indexed="8"/>
        <rFont val="Verdana"/>
        <family val="2"/>
      </rPr>
      <t xml:space="preserve">       </t>
    </r>
    <r>
      <rPr>
        <sz val="11"/>
        <color indexed="8"/>
        <rFont val="Verdana"/>
        <family val="2"/>
      </rPr>
      <t>Glenn Dausch, Stony Brook University</t>
    </r>
  </si>
  <si>
    <r>
      <t>•</t>
    </r>
    <r>
      <rPr>
        <sz val="7"/>
        <color indexed="8"/>
        <rFont val="Verdana"/>
        <family val="2"/>
      </rPr>
      <t xml:space="preserve">       </t>
    </r>
    <r>
      <rPr>
        <sz val="11"/>
        <color indexed="8"/>
        <rFont val="Verdana"/>
        <family val="2"/>
      </rPr>
      <t>Suzanne Elhorr, American University of Beirut</t>
    </r>
  </si>
  <si>
    <r>
      <t>•</t>
    </r>
    <r>
      <rPr>
        <sz val="7"/>
        <color indexed="8"/>
        <rFont val="Verdana"/>
        <family val="2"/>
      </rPr>
      <t xml:space="preserve">       </t>
    </r>
    <r>
      <rPr>
        <sz val="11"/>
        <color indexed="8"/>
        <rFont val="Verdana"/>
        <family val="2"/>
      </rPr>
      <t>Charles Escue, Indiana University (HECVAT Users CG co-chair)</t>
    </r>
  </si>
  <si>
    <r>
      <t>•</t>
    </r>
    <r>
      <rPr>
        <sz val="7"/>
        <color indexed="8"/>
        <rFont val="Verdana"/>
        <family val="2"/>
      </rPr>
      <t xml:space="preserve">       </t>
    </r>
    <r>
      <rPr>
        <sz val="11"/>
        <color indexed="8"/>
        <rFont val="Verdana"/>
        <family val="2"/>
      </rPr>
      <t>Laura Fathauer, Miami University [OH]</t>
    </r>
  </si>
  <si>
    <r>
      <t>•</t>
    </r>
    <r>
      <rPr>
        <sz val="7"/>
        <color indexed="8"/>
        <rFont val="Verdana"/>
        <family val="2"/>
      </rPr>
      <t xml:space="preserve">       </t>
    </r>
    <r>
      <rPr>
        <sz val="11"/>
        <color indexed="8"/>
        <rFont val="Verdana"/>
        <family val="2"/>
      </rPr>
      <t>Sean Hagan, University of Alaska</t>
    </r>
  </si>
  <si>
    <r>
      <t>•</t>
    </r>
    <r>
      <rPr>
        <sz val="7"/>
        <color indexed="8"/>
        <rFont val="Verdana"/>
        <family val="2"/>
      </rPr>
      <t xml:space="preserve">       </t>
    </r>
    <r>
      <rPr>
        <sz val="11"/>
        <color indexed="8"/>
        <rFont val="Verdana"/>
        <family val="2"/>
      </rPr>
      <t>Greg Hanek, Indiana University</t>
    </r>
  </si>
  <si>
    <r>
      <t>•</t>
    </r>
    <r>
      <rPr>
        <sz val="7"/>
        <color indexed="8"/>
        <rFont val="Verdana"/>
        <family val="2"/>
      </rPr>
      <t xml:space="preserve">       </t>
    </r>
    <r>
      <rPr>
        <sz val="11"/>
        <color indexed="8"/>
        <rFont val="Verdana"/>
        <family val="2"/>
      </rPr>
      <t>Tania Heap, University of North Texas</t>
    </r>
  </si>
  <si>
    <r>
      <t>•</t>
    </r>
    <r>
      <rPr>
        <sz val="7"/>
        <color indexed="8"/>
        <rFont val="Verdana"/>
        <family val="2"/>
      </rPr>
      <t xml:space="preserve">       </t>
    </r>
    <r>
      <rPr>
        <sz val="11"/>
        <color indexed="8"/>
        <rFont val="Verdana"/>
        <family val="2"/>
      </rPr>
      <t>Lori Kressin, University of Virginia</t>
    </r>
  </si>
  <si>
    <r>
      <t>•</t>
    </r>
    <r>
      <rPr>
        <sz val="7"/>
        <color indexed="8"/>
        <rFont val="Verdana"/>
        <family val="2"/>
      </rPr>
      <t xml:space="preserve">       </t>
    </r>
    <r>
      <rPr>
        <sz val="11"/>
        <color indexed="8"/>
        <rFont val="Verdana"/>
        <family val="2"/>
      </rPr>
      <t xml:space="preserve">Avinash Kundu, EAB Global, Inc. </t>
    </r>
  </si>
  <si>
    <r>
      <t>•</t>
    </r>
    <r>
      <rPr>
        <sz val="7"/>
        <color indexed="8"/>
        <rFont val="Verdana"/>
        <family val="2"/>
      </rPr>
      <t xml:space="preserve">       </t>
    </r>
    <r>
      <rPr>
        <sz val="11"/>
        <color indexed="8"/>
        <rFont val="Verdana"/>
        <family val="2"/>
      </rPr>
      <t>Dennis Leber, UTHSC</t>
    </r>
  </si>
  <si>
    <r>
      <t>•</t>
    </r>
    <r>
      <rPr>
        <sz val="7"/>
        <color indexed="8"/>
        <rFont val="Verdana"/>
        <family val="2"/>
      </rPr>
      <t xml:space="preserve">       </t>
    </r>
    <r>
      <rPr>
        <sz val="11"/>
        <color indexed="8"/>
        <rFont val="Verdana"/>
        <family val="2"/>
      </rPr>
      <t>Thierry Lechler, UCF</t>
    </r>
  </si>
  <si>
    <r>
      <t>•</t>
    </r>
    <r>
      <rPr>
        <sz val="7"/>
        <color indexed="8"/>
        <rFont val="Verdana"/>
        <family val="2"/>
      </rPr>
      <t xml:space="preserve">       </t>
    </r>
    <r>
      <rPr>
        <sz val="11"/>
        <color indexed="8"/>
        <rFont val="Verdana"/>
        <family val="2"/>
      </rPr>
      <t>Sung Lee, Howard Community  College</t>
    </r>
  </si>
  <si>
    <r>
      <t>•</t>
    </r>
    <r>
      <rPr>
        <sz val="7"/>
        <color indexed="8"/>
        <rFont val="Verdana"/>
        <family val="2"/>
      </rPr>
      <t xml:space="preserve">       </t>
    </r>
    <r>
      <rPr>
        <sz val="11"/>
        <color indexed="8"/>
        <rFont val="Verdana"/>
        <family val="2"/>
      </rPr>
      <t>Matthew Long, University of NebraskaMary McKee, Duke University</t>
    </r>
  </si>
  <si>
    <r>
      <t>•</t>
    </r>
    <r>
      <rPr>
        <sz val="7"/>
        <color indexed="8"/>
        <rFont val="Verdana"/>
        <family val="2"/>
      </rPr>
      <t xml:space="preserve">       </t>
    </r>
    <r>
      <rPr>
        <sz val="11"/>
        <color indexed="8"/>
        <rFont val="Verdana"/>
        <family val="2"/>
      </rPr>
      <t>Jeff Miller, University of Central Oklahoma</t>
    </r>
  </si>
  <si>
    <r>
      <t>•</t>
    </r>
    <r>
      <rPr>
        <sz val="7"/>
        <color indexed="8"/>
        <rFont val="Verdana"/>
        <family val="2"/>
      </rPr>
      <t xml:space="preserve">       </t>
    </r>
    <r>
      <rPr>
        <sz val="11"/>
        <color indexed="8"/>
        <rFont val="Verdana"/>
        <family val="2"/>
      </rPr>
      <t>Steven Premeau, University of Maine</t>
    </r>
  </si>
  <si>
    <r>
      <t>•</t>
    </r>
    <r>
      <rPr>
        <sz val="7"/>
        <color indexed="8"/>
        <rFont val="Verdana"/>
        <family val="2"/>
      </rPr>
      <t xml:space="preserve">       </t>
    </r>
    <r>
      <rPr>
        <sz val="11"/>
        <color indexed="8"/>
        <rFont val="Verdana"/>
        <family val="2"/>
      </rPr>
      <t>Laura Raderman, Carnegie Mellon University</t>
    </r>
  </si>
  <si>
    <r>
      <t>•</t>
    </r>
    <r>
      <rPr>
        <sz val="7"/>
        <color indexed="8"/>
        <rFont val="Verdana"/>
        <family val="2"/>
      </rPr>
      <t xml:space="preserve">       </t>
    </r>
    <r>
      <rPr>
        <sz val="11"/>
        <color indexed="8"/>
        <rFont val="Verdana"/>
        <family val="2"/>
      </rPr>
      <t>Mark Rank, Cirrus Identity</t>
    </r>
  </si>
  <si>
    <r>
      <t>•</t>
    </r>
    <r>
      <rPr>
        <sz val="7"/>
        <color indexed="8"/>
        <rFont val="Verdana"/>
        <family val="2"/>
      </rPr>
      <t xml:space="preserve">       </t>
    </r>
    <r>
      <rPr>
        <sz val="11"/>
        <color indexed="8"/>
        <rFont val="Verdana"/>
        <family val="2"/>
      </rPr>
      <t>Nicole Roy, Internet2</t>
    </r>
  </si>
  <si>
    <r>
      <t>•</t>
    </r>
    <r>
      <rPr>
        <sz val="7"/>
        <color indexed="8"/>
        <rFont val="Verdana"/>
        <family val="2"/>
      </rPr>
      <t xml:space="preserve">       </t>
    </r>
    <r>
      <rPr>
        <sz val="11"/>
        <color indexed="8"/>
        <rFont val="Verdana"/>
        <family val="2"/>
      </rPr>
      <t>Carmen Schafer, University of Missouri</t>
    </r>
  </si>
  <si>
    <r>
      <t>•</t>
    </r>
    <r>
      <rPr>
        <sz val="7"/>
        <color indexed="8"/>
        <rFont val="Verdana"/>
        <family val="2"/>
      </rPr>
      <t xml:space="preserve">       </t>
    </r>
    <r>
      <rPr>
        <sz val="11"/>
        <color indexed="8"/>
        <rFont val="Verdana"/>
        <family val="2"/>
      </rPr>
      <t>Kyle Shachmut, Harvard University, IT Accessibility CG Co-Chair</t>
    </r>
  </si>
  <si>
    <r>
      <t>•</t>
    </r>
    <r>
      <rPr>
        <sz val="7"/>
        <color indexed="8"/>
        <rFont val="Verdana"/>
        <family val="2"/>
      </rPr>
      <t xml:space="preserve">       </t>
    </r>
    <r>
      <rPr>
        <sz val="11"/>
        <color indexed="8"/>
        <rFont val="Verdana"/>
        <family val="2"/>
      </rPr>
      <t>Eudora Struble, Wake Forest University</t>
    </r>
  </si>
  <si>
    <r>
      <t>•</t>
    </r>
    <r>
      <rPr>
        <sz val="7"/>
        <color indexed="8"/>
        <rFont val="Verdana"/>
        <family val="2"/>
      </rPr>
      <t xml:space="preserve">       </t>
    </r>
    <r>
      <rPr>
        <sz val="11"/>
        <color indexed="8"/>
        <rFont val="Verdana"/>
        <family val="2"/>
      </rPr>
      <t>Kate Tipton, California State University at Northridge</t>
    </r>
  </si>
  <si>
    <r>
      <t>•</t>
    </r>
    <r>
      <rPr>
        <sz val="7"/>
        <color indexed="8"/>
        <rFont val="Verdana"/>
        <family val="2"/>
      </rPr>
      <t xml:space="preserve">       </t>
    </r>
    <r>
      <rPr>
        <sz val="11"/>
        <color indexed="8"/>
        <rFont val="Verdana"/>
        <family val="2"/>
      </rPr>
      <t>Jeffrey Tomaszewski, University of Michigan</t>
    </r>
  </si>
  <si>
    <r>
      <t>•</t>
    </r>
    <r>
      <rPr>
        <sz val="7"/>
        <color indexed="8"/>
        <rFont val="Verdana"/>
        <family val="2"/>
      </rPr>
      <t xml:space="preserve">       </t>
    </r>
    <r>
      <rPr>
        <sz val="11"/>
        <color indexed="8"/>
        <rFont val="Verdana"/>
        <family val="2"/>
      </rPr>
      <t>Luke Watson, Virginia Tech</t>
    </r>
  </si>
  <si>
    <r>
      <t>•</t>
    </r>
    <r>
      <rPr>
        <sz val="7"/>
        <color indexed="8"/>
        <rFont val="Verdana"/>
        <family val="2"/>
      </rPr>
      <t xml:space="preserve">       </t>
    </r>
    <r>
      <rPr>
        <sz val="11"/>
        <color indexed="8"/>
        <rFont val="Verdana"/>
        <family val="2"/>
      </rPr>
      <t>Todd Weissenberger, University of Iowa</t>
    </r>
  </si>
  <si>
    <r>
      <t>•</t>
    </r>
    <r>
      <rPr>
        <sz val="7"/>
        <color indexed="8"/>
        <rFont val="Verdana"/>
        <family val="2"/>
      </rPr>
      <t xml:space="preserve">       </t>
    </r>
    <r>
      <rPr>
        <sz val="11"/>
        <color indexed="8"/>
        <rFont val="Verdana"/>
        <family val="2"/>
      </rPr>
      <t>William Wetherill, University of North Carolina Wilmington</t>
    </r>
  </si>
  <si>
    <r>
      <t>•</t>
    </r>
    <r>
      <rPr>
        <sz val="7"/>
        <color indexed="8"/>
        <rFont val="Verdana"/>
        <family val="2"/>
      </rPr>
      <t xml:space="preserve">       </t>
    </r>
    <r>
      <rPr>
        <sz val="11"/>
        <color indexed="8"/>
        <rFont val="Verdana"/>
        <family val="2"/>
      </rPr>
      <t>John Zage, University of Illinois- National Center for Supercomputing Applications</t>
    </r>
  </si>
  <si>
    <r>
      <t>•</t>
    </r>
    <r>
      <rPr>
        <sz val="7"/>
        <color indexed="8"/>
        <rFont val="Verdana"/>
        <family val="2"/>
      </rPr>
      <t xml:space="preserve">       </t>
    </r>
    <r>
      <rPr>
        <sz val="11"/>
        <color indexed="8"/>
        <rFont val="Verdana"/>
        <family val="2"/>
      </rPr>
      <t>Deb Zsigalov, Tennessee Technological University</t>
    </r>
  </si>
  <si>
    <r>
      <t>•</t>
    </r>
    <r>
      <rPr>
        <sz val="7"/>
        <color indexed="8"/>
        <rFont val="Verdana"/>
        <family val="2"/>
      </rPr>
      <t xml:space="preserve">       </t>
    </r>
    <r>
      <rPr>
        <sz val="11"/>
        <color indexed="8"/>
        <rFont val="Verdana"/>
        <family val="2"/>
      </rPr>
      <t>Jon Allen, Baylor University (working group chair)</t>
    </r>
  </si>
  <si>
    <r>
      <t>•</t>
    </r>
    <r>
      <rPr>
        <sz val="7"/>
        <color indexed="8"/>
        <rFont val="Verdana"/>
        <family val="2"/>
      </rPr>
      <t xml:space="preserve">       </t>
    </r>
    <r>
      <rPr>
        <sz val="11"/>
        <color indexed="8"/>
        <rFont val="Verdana"/>
        <family val="2"/>
      </rPr>
      <t>Matthew Buss, Internet2</t>
    </r>
  </si>
  <si>
    <r>
      <t>•</t>
    </r>
    <r>
      <rPr>
        <sz val="7"/>
        <color indexed="8"/>
        <rFont val="Verdana"/>
        <family val="2"/>
      </rPr>
      <t xml:space="preserve">       </t>
    </r>
    <r>
      <rPr>
        <sz val="11"/>
        <color indexed="8"/>
        <rFont val="Verdana"/>
        <family val="2"/>
      </rPr>
      <t>Josh Callahan, Humboldt State University</t>
    </r>
  </si>
  <si>
    <r>
      <t>•</t>
    </r>
    <r>
      <rPr>
        <sz val="7"/>
        <color indexed="8"/>
        <rFont val="Verdana"/>
        <family val="2"/>
      </rPr>
      <t xml:space="preserve">       </t>
    </r>
    <r>
      <rPr>
        <sz val="11"/>
        <color indexed="8"/>
        <rFont val="Verdana"/>
        <family val="2"/>
      </rPr>
      <t>Andrea Childress, University of Nebraska</t>
    </r>
  </si>
  <si>
    <r>
      <t>•</t>
    </r>
    <r>
      <rPr>
        <sz val="7"/>
        <color indexed="8"/>
        <rFont val="Verdana"/>
        <family val="2"/>
      </rPr>
      <t xml:space="preserve">       </t>
    </r>
    <r>
      <rPr>
        <sz val="11"/>
        <color indexed="8"/>
        <rFont val="Verdana"/>
        <family val="2"/>
      </rPr>
      <t>Tom Coffy, University of Tennessee</t>
    </r>
  </si>
  <si>
    <r>
      <t>•</t>
    </r>
    <r>
      <rPr>
        <sz val="7"/>
        <color indexed="8"/>
        <rFont val="Verdana"/>
        <family val="2"/>
      </rPr>
      <t xml:space="preserve">       </t>
    </r>
    <r>
      <rPr>
        <sz val="11"/>
        <color indexed="8"/>
        <rFont val="Verdana"/>
        <family val="2"/>
      </rPr>
      <t>Susan Coleman, REN-ISAC</t>
    </r>
  </si>
  <si>
    <r>
      <t>•</t>
    </r>
    <r>
      <rPr>
        <sz val="7"/>
        <color indexed="8"/>
        <rFont val="Verdana"/>
        <family val="2"/>
      </rPr>
      <t xml:space="preserve">       </t>
    </r>
    <r>
      <rPr>
        <sz val="11"/>
        <color indexed="8"/>
        <rFont val="Verdana"/>
        <family val="2"/>
      </rPr>
      <t>Susan Cullen, CSU Office of the Chancellor</t>
    </r>
  </si>
  <si>
    <r>
      <t>•</t>
    </r>
    <r>
      <rPr>
        <sz val="7"/>
        <color indexed="8"/>
        <rFont val="Verdana"/>
        <family val="2"/>
      </rPr>
      <t xml:space="preserve">       </t>
    </r>
    <r>
      <rPr>
        <sz val="11"/>
        <color indexed="8"/>
        <rFont val="Verdana"/>
        <family val="2"/>
      </rPr>
      <t>Michael Cyr, University of Maine System</t>
    </r>
  </si>
  <si>
    <r>
      <t>•</t>
    </r>
    <r>
      <rPr>
        <sz val="7"/>
        <color indexed="8"/>
        <rFont val="Verdana"/>
        <family val="2"/>
      </rPr>
      <t xml:space="preserve">       </t>
    </r>
    <r>
      <rPr>
        <sz val="11"/>
        <color indexed="8"/>
        <rFont val="Verdana"/>
        <family val="2"/>
      </rPr>
      <t>Debra Dandridge, Texas A&amp;M University</t>
    </r>
  </si>
  <si>
    <r>
      <t>•</t>
    </r>
    <r>
      <rPr>
        <sz val="7"/>
        <color indexed="8"/>
        <rFont val="Verdana"/>
        <family val="2"/>
      </rPr>
      <t xml:space="preserve">       </t>
    </r>
    <r>
      <rPr>
        <sz val="11"/>
        <color indexed="8"/>
        <rFont val="Verdana"/>
        <family val="2"/>
      </rPr>
      <t>Niranjan Davray, Colgate University</t>
    </r>
  </si>
  <si>
    <r>
      <t>•</t>
    </r>
    <r>
      <rPr>
        <sz val="7"/>
        <color indexed="8"/>
        <rFont val="Verdana"/>
        <family val="2"/>
      </rPr>
      <t xml:space="preserve">       </t>
    </r>
    <r>
      <rPr>
        <sz val="11"/>
        <color indexed="8"/>
        <rFont val="Verdana"/>
        <family val="2"/>
      </rPr>
      <t>Charles Escue, Indiana University</t>
    </r>
  </si>
  <si>
    <r>
      <t>•</t>
    </r>
    <r>
      <rPr>
        <sz val="7"/>
        <color indexed="8"/>
        <rFont val="Verdana"/>
        <family val="2"/>
      </rPr>
      <t xml:space="preserve">       </t>
    </r>
    <r>
      <rPr>
        <sz val="11"/>
        <color indexed="8"/>
        <rFont val="Verdana"/>
        <family val="2"/>
      </rPr>
      <t>Carl Flynn, Baylor University</t>
    </r>
  </si>
  <si>
    <r>
      <t>•</t>
    </r>
    <r>
      <rPr>
        <sz val="7"/>
        <color indexed="8"/>
        <rFont val="Verdana"/>
        <family val="2"/>
      </rPr>
      <t xml:space="preserve">       </t>
    </r>
    <r>
      <rPr>
        <sz val="11"/>
        <color indexed="8"/>
        <rFont val="Verdana"/>
        <family val="2"/>
      </rPr>
      <t>Ruth Ginzberg, University of Wisconsin System</t>
    </r>
  </si>
  <si>
    <r>
      <t>•</t>
    </r>
    <r>
      <rPr>
        <sz val="7"/>
        <color indexed="8"/>
        <rFont val="Verdana"/>
        <family val="2"/>
      </rPr>
      <t xml:space="preserve">       </t>
    </r>
    <r>
      <rPr>
        <sz val="11"/>
        <color indexed="8"/>
        <rFont val="Verdana"/>
        <family val="2"/>
      </rPr>
      <t>Sean Hagan, Yavapai College</t>
    </r>
  </si>
  <si>
    <r>
      <t>•</t>
    </r>
    <r>
      <rPr>
        <sz val="7"/>
        <color indexed="8"/>
        <rFont val="Verdana"/>
        <family val="2"/>
      </rPr>
      <t xml:space="preserve">       </t>
    </r>
    <r>
      <rPr>
        <sz val="11"/>
        <color indexed="8"/>
        <rFont val="Verdana"/>
        <family val="2"/>
      </rPr>
      <t>Daphne Ireland, Princeton</t>
    </r>
  </si>
  <si>
    <r>
      <t>•</t>
    </r>
    <r>
      <rPr>
        <sz val="7"/>
        <color indexed="8"/>
        <rFont val="Verdana"/>
        <family val="2"/>
      </rPr>
      <t xml:space="preserve">       </t>
    </r>
    <r>
      <rPr>
        <sz val="11"/>
        <color indexed="8"/>
        <rFont val="Verdana"/>
        <family val="2"/>
      </rPr>
      <t>Brian Kelly, EDUCAUSE</t>
    </r>
  </si>
  <si>
    <r>
      <t>•</t>
    </r>
    <r>
      <rPr>
        <sz val="7"/>
        <color indexed="8"/>
        <rFont val="Verdana"/>
        <family val="2"/>
      </rPr>
      <t xml:space="preserve">       </t>
    </r>
    <r>
      <rPr>
        <sz val="11"/>
        <color indexed="8"/>
        <rFont val="Verdana"/>
        <family val="2"/>
      </rPr>
      <t>Amy Kobezak, Virginia Tech</t>
    </r>
  </si>
  <si>
    <r>
      <t>•</t>
    </r>
    <r>
      <rPr>
        <sz val="7"/>
        <color indexed="8"/>
        <rFont val="Verdana"/>
        <family val="2"/>
      </rPr>
      <t xml:space="preserve">       </t>
    </r>
    <r>
      <rPr>
        <sz val="11"/>
        <color indexed="8"/>
        <rFont val="Verdana"/>
        <family val="2"/>
      </rPr>
      <t>Nick Lewis, Internet2</t>
    </r>
  </si>
  <si>
    <r>
      <t>•</t>
    </r>
    <r>
      <rPr>
        <sz val="7"/>
        <color indexed="8"/>
        <rFont val="Verdana"/>
        <family val="2"/>
      </rPr>
      <t xml:space="preserve">       </t>
    </r>
    <r>
      <rPr>
        <sz val="11"/>
        <color indexed="8"/>
        <rFont val="Verdana"/>
        <family val="2"/>
      </rPr>
      <t>Sue McGlashan, University of Toronto</t>
    </r>
  </si>
  <si>
    <r>
      <t>•</t>
    </r>
    <r>
      <rPr>
        <sz val="7"/>
        <color indexed="8"/>
        <rFont val="Verdana"/>
        <family val="2"/>
      </rPr>
      <t xml:space="preserve">       </t>
    </r>
    <r>
      <rPr>
        <sz val="11"/>
        <color indexed="8"/>
        <rFont val="Verdana"/>
        <family val="2"/>
      </rPr>
      <t>Hector Molina, East Carolina University</t>
    </r>
  </si>
  <si>
    <r>
      <t>•</t>
    </r>
    <r>
      <rPr>
        <sz val="7"/>
        <color indexed="8"/>
        <rFont val="Verdana"/>
        <family val="2"/>
      </rPr>
      <t xml:space="preserve">       </t>
    </r>
    <r>
      <rPr>
        <sz val="11"/>
        <color indexed="8"/>
        <rFont val="Verdana"/>
        <family val="2"/>
      </rPr>
      <t>Mark Nichols, Virginia Tech</t>
    </r>
  </si>
  <si>
    <r>
      <t>•</t>
    </r>
    <r>
      <rPr>
        <sz val="7"/>
        <color indexed="8"/>
        <rFont val="Verdana"/>
        <family val="2"/>
      </rPr>
      <t xml:space="preserve">       </t>
    </r>
    <r>
      <rPr>
        <sz val="11"/>
        <color indexed="8"/>
        <rFont val="Verdana"/>
        <family val="2"/>
      </rPr>
      <t>Kyle Shachmut, Harvard University</t>
    </r>
  </si>
  <si>
    <r>
      <t>•</t>
    </r>
    <r>
      <rPr>
        <sz val="7"/>
        <color indexed="8"/>
        <rFont val="Verdana"/>
        <family val="2"/>
      </rPr>
      <t xml:space="preserve">       </t>
    </r>
    <r>
      <rPr>
        <sz val="11"/>
        <color indexed="8"/>
        <rFont val="Verdana"/>
        <family val="2"/>
      </rPr>
      <t>Bob Smith, Longwood University</t>
    </r>
  </si>
  <si>
    <r>
      <t>•</t>
    </r>
    <r>
      <rPr>
        <sz val="7"/>
        <color indexed="8"/>
        <rFont val="Verdana"/>
        <family val="2"/>
      </rPr>
      <t xml:space="preserve">       </t>
    </r>
    <r>
      <rPr>
        <sz val="11"/>
        <color indexed="8"/>
        <rFont val="Verdana"/>
        <family val="2"/>
      </rPr>
      <t>Kyle Smith, Georgia Tech</t>
    </r>
  </si>
  <si>
    <r>
      <t>•</t>
    </r>
    <r>
      <rPr>
        <sz val="7"/>
        <color indexed="8"/>
        <rFont val="Verdana"/>
        <family val="2"/>
      </rPr>
      <t xml:space="preserve">       </t>
    </r>
    <r>
      <rPr>
        <sz val="11"/>
        <color indexed="8"/>
        <rFont val="Verdana"/>
        <family val="2"/>
      </rPr>
      <t>Christian Vinten-Johansen, Penn State University</t>
    </r>
  </si>
  <si>
    <r>
      <t>•</t>
    </r>
    <r>
      <rPr>
        <sz val="7"/>
        <color indexed="8"/>
        <rFont val="Verdana"/>
        <family val="2"/>
      </rPr>
      <t xml:space="preserve">       </t>
    </r>
    <r>
      <rPr>
        <sz val="11"/>
        <color indexed="8"/>
        <rFont val="Verdana"/>
        <family val="2"/>
      </rPr>
      <t>Valerie Vogel, EDUCAUSE</t>
    </r>
  </si>
  <si>
    <r>
      <t>•</t>
    </r>
    <r>
      <rPr>
        <sz val="7"/>
        <color indexed="8"/>
        <rFont val="Verdana"/>
        <family val="2"/>
      </rPr>
      <t xml:space="preserve">       </t>
    </r>
    <r>
      <rPr>
        <sz val="11"/>
        <color indexed="8"/>
        <rFont val="Verdana"/>
        <family val="2"/>
      </rPr>
      <t xml:space="preserve">Jon Allen, Baylor University </t>
    </r>
  </si>
  <si>
    <r>
      <t>•</t>
    </r>
    <r>
      <rPr>
        <sz val="7"/>
        <color indexed="8"/>
        <rFont val="Verdana"/>
        <family val="2"/>
      </rPr>
      <t xml:space="preserve">       </t>
    </r>
    <r>
      <rPr>
        <sz val="11"/>
        <color indexed="8"/>
        <rFont val="Verdana"/>
        <family val="2"/>
      </rPr>
      <t>Joanna Grama, EDUCAUSE</t>
    </r>
  </si>
  <si>
    <r>
      <t>•</t>
    </r>
    <r>
      <rPr>
        <sz val="7"/>
        <color indexed="8"/>
        <rFont val="Verdana"/>
        <family val="2"/>
      </rPr>
      <t xml:space="preserve">       </t>
    </r>
    <r>
      <rPr>
        <sz val="11"/>
        <color indexed="8"/>
        <rFont val="Verdana"/>
        <family val="2"/>
      </rPr>
      <t>Todd Herring, REN-ISAC</t>
    </r>
  </si>
  <si>
    <r>
      <t>•</t>
    </r>
    <r>
      <rPr>
        <sz val="7"/>
        <color indexed="8"/>
        <rFont val="Verdana"/>
        <family val="2"/>
      </rPr>
      <t xml:space="preserve">       </t>
    </r>
    <r>
      <rPr>
        <sz val="11"/>
        <color indexed="8"/>
        <rFont val="Verdana"/>
        <family val="2"/>
      </rPr>
      <t>Jefferson Hopkins, Purdue University</t>
    </r>
  </si>
  <si>
    <r>
      <t>•</t>
    </r>
    <r>
      <rPr>
        <sz val="7"/>
        <color indexed="8"/>
        <rFont val="Verdana"/>
        <family val="2"/>
      </rPr>
      <t xml:space="preserve">       </t>
    </r>
    <r>
      <rPr>
        <sz val="11"/>
        <color indexed="8"/>
        <rFont val="Verdana"/>
        <family val="2"/>
      </rPr>
      <t>Alex Jalso, West Virginia University</t>
    </r>
  </si>
  <si>
    <r>
      <t>•</t>
    </r>
    <r>
      <rPr>
        <sz val="7"/>
        <color indexed="8"/>
        <rFont val="Verdana"/>
        <family val="2"/>
      </rPr>
      <t xml:space="preserve">       </t>
    </r>
    <r>
      <rPr>
        <sz val="11"/>
        <color indexed="8"/>
        <rFont val="Verdana"/>
        <family val="2"/>
      </rPr>
      <t>Kim Milford, REN-ISAC</t>
    </r>
  </si>
  <si>
    <r>
      <t>•</t>
    </r>
    <r>
      <rPr>
        <sz val="7"/>
        <color indexed="8"/>
        <rFont val="Verdana"/>
        <family val="2"/>
      </rPr>
      <t xml:space="preserve">       </t>
    </r>
    <r>
      <rPr>
        <sz val="11"/>
        <color indexed="8"/>
        <rFont val="Verdana"/>
        <family val="2"/>
      </rPr>
      <t>Amanda Sarratore, University of Notre Dame</t>
    </r>
  </si>
  <si>
    <r>
      <t>•</t>
    </r>
    <r>
      <rPr>
        <sz val="7"/>
        <color indexed="8"/>
        <rFont val="Verdana"/>
        <family val="2"/>
      </rPr>
      <t xml:space="preserve">       </t>
    </r>
    <r>
      <rPr>
        <sz val="11"/>
        <color indexed="8"/>
        <rFont val="Verdana"/>
        <family val="2"/>
      </rPr>
      <t>Gary Taylor, York University</t>
    </r>
  </si>
  <si>
    <r>
      <t>•</t>
    </r>
    <r>
      <rPr>
        <sz val="7"/>
        <color indexed="8"/>
        <rFont val="Verdana"/>
        <family val="2"/>
      </rPr>
      <t xml:space="preserve">       </t>
    </r>
    <r>
      <rPr>
        <sz val="11"/>
        <color indexed="8"/>
        <rFont val="Verdana"/>
        <family val="2"/>
      </rPr>
      <t>Gene Willacker, Michigan State University</t>
    </r>
  </si>
  <si>
    <r>
      <t>•</t>
    </r>
    <r>
      <rPr>
        <sz val="7"/>
        <color indexed="8"/>
        <rFont val="Verdana"/>
        <family val="2"/>
      </rPr>
      <t xml:space="preserve">       </t>
    </r>
    <r>
      <rPr>
        <sz val="11"/>
        <color indexed="8"/>
        <rFont val="Verdana"/>
        <family val="2"/>
      </rPr>
      <t>David Zeichick, California State University, Chico</t>
    </r>
  </si>
  <si>
    <r>
      <t>•</t>
    </r>
    <r>
      <rPr>
        <sz val="7"/>
        <color indexed="8"/>
        <rFont val="Verdana"/>
        <family val="2"/>
      </rPr>
      <t xml:space="preserve">       </t>
    </r>
    <r>
      <rPr>
        <sz val="11"/>
        <color indexed="8"/>
        <rFont val="Verdana"/>
        <family val="2"/>
      </rPr>
      <t>Samantha Birk, IMS Global Learning Consortium</t>
    </r>
  </si>
  <si>
    <r>
      <t>•</t>
    </r>
    <r>
      <rPr>
        <sz val="7"/>
        <color indexed="8"/>
        <rFont val="Verdana"/>
        <family val="2"/>
      </rPr>
      <t xml:space="preserve">       </t>
    </r>
    <r>
      <rPr>
        <sz val="11"/>
        <color indexed="8"/>
        <rFont val="Verdana"/>
        <family val="2"/>
      </rPr>
      <t>Jeff Bohrer, IMS Global Learning Consortium</t>
    </r>
  </si>
  <si>
    <r>
      <t>•</t>
    </r>
    <r>
      <rPr>
        <sz val="7"/>
        <color indexed="8"/>
        <rFont val="Verdana"/>
        <family val="2"/>
      </rPr>
      <t xml:space="preserve">       </t>
    </r>
    <r>
      <rPr>
        <sz val="11"/>
        <color indexed="8"/>
        <rFont val="Verdana"/>
        <family val="2"/>
      </rPr>
      <t>Sarah Braun, University of Colorado - Denver</t>
    </r>
  </si>
  <si>
    <r>
      <t>•</t>
    </r>
    <r>
      <rPr>
        <sz val="7"/>
        <color indexed="8"/>
        <rFont val="Verdana"/>
        <family val="2"/>
      </rPr>
      <t xml:space="preserve">       </t>
    </r>
    <r>
      <rPr>
        <sz val="11"/>
        <color indexed="8"/>
        <rFont val="Verdana"/>
        <family val="2"/>
      </rPr>
      <t>David Cassada, University of California - Davis</t>
    </r>
  </si>
  <si>
    <r>
      <t>•</t>
    </r>
    <r>
      <rPr>
        <sz val="7"/>
        <color indexed="8"/>
        <rFont val="Verdana"/>
        <family val="2"/>
      </rPr>
      <t xml:space="preserve">       </t>
    </r>
    <r>
      <rPr>
        <sz val="11"/>
        <color indexed="8"/>
        <rFont val="Verdana"/>
        <family val="2"/>
      </rPr>
      <t>Matthew Dalton, University of Massachusetts Amherst</t>
    </r>
  </si>
  <si>
    <r>
      <t>•</t>
    </r>
    <r>
      <rPr>
        <sz val="7"/>
        <color indexed="8"/>
        <rFont val="Verdana"/>
        <family val="2"/>
      </rPr>
      <t xml:space="preserve">       </t>
    </r>
    <r>
      <rPr>
        <sz val="11"/>
        <color indexed="8"/>
        <rFont val="Verdana"/>
        <family val="2"/>
      </rPr>
      <t>Kolin Hodgson, University of Notre Dame</t>
    </r>
  </si>
  <si>
    <r>
      <t>•</t>
    </r>
    <r>
      <rPr>
        <sz val="7"/>
        <color indexed="8"/>
        <rFont val="Verdana"/>
        <family val="2"/>
      </rPr>
      <t xml:space="preserve">       </t>
    </r>
    <r>
      <rPr>
        <sz val="11"/>
        <color indexed="8"/>
        <rFont val="Verdana"/>
        <family val="2"/>
      </rPr>
      <t>Tom Horton, Cornell University</t>
    </r>
  </si>
  <si>
    <r>
      <t>•</t>
    </r>
    <r>
      <rPr>
        <sz val="7"/>
        <color indexed="8"/>
        <rFont val="Verdana"/>
        <family val="2"/>
      </rPr>
      <t xml:space="preserve">       </t>
    </r>
    <r>
      <rPr>
        <sz val="11"/>
        <color indexed="8"/>
        <rFont val="Verdana"/>
        <family val="2"/>
      </rPr>
      <t>Leo Howell, North Carolina State University</t>
    </r>
  </si>
  <si>
    <r>
      <t>•</t>
    </r>
    <r>
      <rPr>
        <sz val="7"/>
        <color indexed="8"/>
        <rFont val="Verdana"/>
        <family val="2"/>
      </rPr>
      <t xml:space="preserve">       </t>
    </r>
    <r>
      <rPr>
        <sz val="11"/>
        <color indexed="8"/>
        <rFont val="Verdana"/>
        <family val="2"/>
      </rPr>
      <t>Wyman Miles, Cornell University</t>
    </r>
  </si>
  <si>
    <r>
      <t>•</t>
    </r>
    <r>
      <rPr>
        <sz val="7"/>
        <color indexed="8"/>
        <rFont val="Verdana"/>
        <family val="2"/>
      </rPr>
      <t xml:space="preserve">       </t>
    </r>
    <r>
      <rPr>
        <sz val="11"/>
        <color indexed="8"/>
        <rFont val="Verdana"/>
        <family val="2"/>
      </rPr>
      <t>John Bruggeman, Hebrew Union College, Jewish Institute of Religion</t>
    </r>
  </si>
  <si>
    <r>
      <t>•</t>
    </r>
    <r>
      <rPr>
        <sz val="7"/>
        <color indexed="8"/>
        <rFont val="Verdana"/>
        <family val="2"/>
      </rPr>
      <t xml:space="preserve">       </t>
    </r>
    <r>
      <rPr>
        <sz val="11"/>
        <color indexed="8"/>
        <rFont val="Verdana"/>
        <family val="2"/>
      </rPr>
      <t xml:space="preserve">Karl Hassler, University of Delaware </t>
    </r>
  </si>
  <si>
    <r>
      <t>•</t>
    </r>
    <r>
      <rPr>
        <sz val="7"/>
        <color indexed="8"/>
        <rFont val="Verdana"/>
        <family val="2"/>
      </rPr>
      <t xml:space="preserve">       </t>
    </r>
    <r>
      <rPr>
        <sz val="11"/>
        <color indexed="8"/>
        <rFont val="Verdana"/>
        <family val="2"/>
      </rPr>
      <t>Craig Munson, Minnesota State Colleges &amp; Universities</t>
    </r>
  </si>
  <si>
    <r>
      <t>•</t>
    </r>
    <r>
      <rPr>
        <sz val="7"/>
        <color indexed="8"/>
        <rFont val="Verdana"/>
        <family val="2"/>
      </rPr>
      <t xml:space="preserve">       </t>
    </r>
    <r>
      <rPr>
        <sz val="11"/>
        <color indexed="8"/>
        <rFont val="Verdana"/>
        <family val="2"/>
      </rPr>
      <t xml:space="preserve">Mitch Parks, University of Idaho </t>
    </r>
  </si>
  <si>
    <t xml:space="preserve">Contained within this worksheet are lists of those being acknowledged for their contributions. </t>
  </si>
  <si>
    <t>Responses to the HIPAA section questions are  required.</t>
  </si>
  <si>
    <t>Answer yes if your product handles  Personal Health Information (PHI), either directly or via a third party.</t>
  </si>
  <si>
    <t>Responses to the Consulting section questions are required.</t>
  </si>
  <si>
    <r>
      <rPr>
        <sz val="11"/>
        <color rgb="FF000000"/>
        <rFont val="Verdana"/>
        <family val="2"/>
      </rPr>
      <t xml:space="preserve">Instructure </t>
    </r>
  </si>
  <si>
    <r>
      <rPr>
        <sz val="11"/>
        <color rgb="FF000000"/>
        <rFont val="Verdana"/>
        <family val="2"/>
      </rPr>
      <t xml:space="preserve">Canvas Credentials </t>
    </r>
  </si>
  <si>
    <r>
      <rPr>
        <sz val="11"/>
        <color rgb="FF000000"/>
        <rFont val="Verdana"/>
        <family val="2"/>
      </rPr>
      <t xml:space="preserve">Canvas Credentials makes digital badging easy. Accelerate your goals with a solution that will validate competencies, drive engagement, improve completion, and increase enrollment. </t>
    </r>
  </si>
  <si>
    <r>
      <rPr>
        <sz val="11"/>
        <color rgb="FF0563C1"/>
        <rFont val="Verdana"/>
        <family val="2"/>
      </rPr>
      <t>inst.bid/privacy</t>
    </r>
  </si>
  <si>
    <r>
      <rPr>
        <sz val="11"/>
        <color rgb="FF0563C1"/>
        <rFont val="Verdana"/>
        <family val="2"/>
      </rPr>
      <t>inst.bid/a11y</t>
    </r>
  </si>
  <si>
    <r>
      <rPr>
        <sz val="11"/>
        <color rgb="FF000000"/>
        <rFont val="Verdana"/>
        <family val="2"/>
      </rPr>
      <t xml:space="preserve">See GNRL-08 for Instructure's contact information. </t>
    </r>
  </si>
  <si>
    <r>
      <rPr>
        <sz val="11"/>
        <color rgb="FF000000"/>
        <rFont val="Verdana"/>
        <family val="2"/>
      </rPr>
      <t xml:space="preserve">Please reach out to your designated Customer Success Manager or Sales representative.
 For new clients, contact info@instructure.com </t>
    </r>
  </si>
  <si>
    <t>See GNRL-12 for Instructure's accessibility contact information.</t>
  </si>
  <si>
    <t>Please reach out to your designated Customer Success Manager or Sales representative.
 For product accessibility issues, contact accessibility@instructure.com</t>
  </si>
  <si>
    <r>
      <rPr>
        <sz val="11"/>
        <color rgb="FF000000"/>
        <rFont val="Verdana"/>
        <family val="2"/>
      </rPr>
      <t xml:space="preserve">See GNRL-12 for Instructure's accessibility contact information. </t>
    </r>
  </si>
  <si>
    <r>
      <rPr>
        <sz val="11"/>
        <color rgb="FF000000"/>
        <rFont val="Verdana"/>
        <family val="2"/>
      </rPr>
      <t xml:space="preserve">Instructure serves a broad range of data zones globally including the United States (West &amp; East), Canada, Australia, Singapore, Dublin, and Frankfurt. </t>
    </r>
  </si>
  <si>
    <r>
      <rPr>
        <sz val="11"/>
        <color rgb="FF000000"/>
        <rFont val="Verdana"/>
        <family val="2"/>
      </rPr>
      <t xml:space="preserve">With offices in the United States, United Kingdom, Hungary, Australia, Singapore, and Brazil, Instructure serves a broad range of customers globally. </t>
    </r>
  </si>
  <si>
    <t>As our list of third parties is often evolving, a list of current third parties can be provided upon request. We do not permit our third-party service providers to use personal information we share with them for their own advertising or marketing purposes, or for any other purpose other than in connection with the services they provide to Instructure. Additionally, we do not sell or rent your personal information to third parties.</t>
  </si>
  <si>
    <t xml:space="preserve">Instructure, Inc. was founded in 2008 by two enterprising grad students with one mission: to provide an innovative, open, cloud-based teaching and learning platform for institutions and organizations that would deliver a far greater user experience than other learning management systems (LMSs) available at the time. The outcome was Canvas, a ground-breaking LMS that officially launched to market in 2011 and quickly became the fastest growing educational LMS in the US market.
From this strong foundation we developed the Instructure Learning Platform, a set of integrated teaching and learning products built on cloud technology, coupled with service offerings and a thriving partner ecosystem, that together enable the creation and exchange of innovation through our ecosystem.
Today, Instructure supports nearly 8,000 client institutions and tens of millions of users in more than 100 countries. Higher education institutions, K-12 schools, departments of education, and vocational education providers across the globe now rely on Canvas as the cornerstone of their digital education strategy. For our complete story, please visit inst.bid/story.
Instructure, Inc. is the parent company of all global subsidiaries, including:
•  Instructure Global Limited (UK)
•  Instructure Hungary Kft
•  Instructure Australia Pty Ltd
•  Instructure Brazil Ltda
•  Instructure Singapore Pte. Ltd.
The ultimate parent company of Instructure, Inc. is Instructure Holdings, Inc., a company listed on the New York Stock Exchange (stock ticker 'INST') and currently majority held by Thoma Bravo, LLC. Thoma Bravo is a leading private equity firm with a 40-year history, including over $35 billion in investor commitments, and a focus on investing in software and technology companies.
Instructure filings are available online at: https://inst.bid/investors
</t>
  </si>
  <si>
    <r>
      <rPr>
        <sz val="11"/>
        <color rgb="FF000000"/>
        <rFont val="Verdana"/>
        <family val="2"/>
      </rPr>
      <t xml:space="preserve">Instructure has a dedicated security function, which includes a team of security engineers, compliance managers, and a Chief Information Security and Privacy Officer (CISPO) who is responsible for overseeing the security program. The security team consists of members with years of security experience, degrees in security systems, certifications in various security domains, and participation in security-related conferences and training. Security isn’t treated as the sole responsibility of our Security team though - we ensure our employees understand that security is everyone’s responsibility. All members of the Product and Engineering teams are thoroughly trained in secure coding practices, testing, and conducting thorough peer reviews with a focus on security. Likewise, every employee receives regular training on security and privacy as it pertains to their work in protecting our customers. </t>
    </r>
  </si>
  <si>
    <t xml:space="preserve">Our software and system development team in total includes over 300 development engineers, and over 100 product management staff members spanning multiple global regions. Our engineers are organized into five teams including: Core Development, Mobile Management, Quality Assurance, Operations, and IT. Our product management staff are broken out into Product Management, User Experience, and Research and Education teams.
 The Canvas Credentials team is made up of approximately 50 roles, including leadership positions that organize teams for Product, Design, Engineering, Security/Systems Engineering, Support, Sales, Marketing, and Education &amp; Training. Canvas Credentials is supported by various Customer Success roles across the globe (Canvas Credentials Support, Customer Success Managers, and Implementation Consultants). </t>
  </si>
  <si>
    <r>
      <t>A SOC 2 audited report for Canvas Credentials was last completed in June 2023. Instructure requires an MNDA in order to distribute copies of our SOC 2 reports.</t>
    </r>
    <r>
      <rPr>
        <sz val="12"/>
        <color rgb="FF000000"/>
        <rFont val="Verdana"/>
        <family val="2"/>
      </rPr>
      <t xml:space="preserve">
</t>
    </r>
    <r>
      <rPr>
        <sz val="11"/>
        <color rgb="FF000000"/>
        <rFont val="Verdana"/>
        <family val="2"/>
      </rPr>
      <t xml:space="preserve">Instructure's information security policies and standards are independently audited annually on the International Organization for Standardization's (ISO) 27000 suite of standards. We currently hold SOC 2 Type II reports for: Canvas LMS, Canvas Credentials, Canvas Studio, Canvas Catalog​, Impact​, Elevate and Mastery Connect. </t>
    </r>
  </si>
  <si>
    <t xml:space="preserve">Instructure has invested in operating a robust information security program which is founded on the guidance provided by the International Organisation for Standardization's (ISO) 27000 suite of standards. Instructure also uses NIST's 800-53 suite of controls as a guide to securing Instructure services where applicable and relevant, as well as following information security best practices as set forth by the AICPA's Trust Service Principles and Criteria, and corroborates this statement by maintaining a favorable SOC 2 Type II report for Canvas Credentials. </t>
  </si>
  <si>
    <t xml:space="preserve">Instructure currently has no requirement to conform to NIST SP 800-171 and is not CMMC certified, however, based on our ISO 27001 certification, we believe CMMC Level 3 could be achieved. </t>
  </si>
  <si>
    <t xml:space="preserve">An architecture diagram of Canvas Credentials has been included in the Canvas Credentials Compliance Package made available by Instructure at https://inst.bid/canvas/credentials/dl </t>
  </si>
  <si>
    <t xml:space="preserve">Instructure maintains a number of policies that form our employee onboarding and offboarding policies. This includes IT Acceptable Use, Network Security, Onboarding and Termination checklists, and Induction policies. </t>
  </si>
  <si>
    <t xml:space="preserve">A documented change management process is in place, which is in line with ISO 27001 standards. Instructure's ISO 27001 certificate is available in the Canvas Credentials Compliance Package. </t>
  </si>
  <si>
    <t>The current VPAT (formerly assessed as Badgr) is dated August 2021. In the future, our ultimate aim is to achieve full WCAG 2.1 AA compliance for Canvas Credentials. Once achieved, we will create a new Voluntary Product Accessibility Template (VPAT) document, reflecting our commitment to providing an accessible platform for all users.</t>
  </si>
  <si>
    <t>Canvas Credentials is not certified for accessibility compliance by a third party. By the end of 2024, our ultimate aim is to achieve full WCAG 2.1 AA compliance for Canvas Credentials. Once achieved, we will create a new Voluntary Product Accessibility Template (VPAT) document, reflecting our commitment to providing an accessible platform for all users.</t>
  </si>
  <si>
    <r>
      <rPr>
        <sz val="11"/>
        <color rgb="FF000000"/>
        <rFont val="Verdana"/>
        <family val="2"/>
      </rPr>
      <t xml:space="preserve">Testing is regularly conducted using automated tools, assistive technology (such as screen readers, keyboard testing, etc.), and coding best practices. Mechanisms are in place for logging and fixing accessibility defects. Instructure targets WCAG 2.1 AA conformance for its products. </t>
    </r>
  </si>
  <si>
    <r>
      <rPr>
        <sz val="11"/>
        <color rgb="FF000000"/>
        <rFont val="Verdana"/>
        <family val="2"/>
      </rPr>
      <t xml:space="preserve">Instructure is committed to ensuring its products are inclusive and meet the diverse accessibility needs of our users. As with all of the Instructure Learning Platform, Canvas Credentials is tested for conformance with a target of WCAG 2.1 AA accessibility standards and we are working to achieve full conformance. </t>
    </r>
  </si>
  <si>
    <t>While we do have internal plans and track major initiatives in the accessibility space, we don't have a publicly available roadmap because accessibility is built into every aspect of our products. There are no destinations to reach on a roadmap - accessibility is a permanent and ongoing process from design through to support for our customers and we are constantly working at ensuring our products are accessible and conform to industry frameworks such as WCAG 2.1.</t>
  </si>
  <si>
    <t xml:space="preserve"> Accessibility is ingrained from product design through engineering, and we have dedicated accessibility staff, subject matter experts, and Product Managers. Internally, from all aspects of the business, we maintain a number of accessibility advocates who meet regularly to raise issues, discuss trends, and maintain skills and knowledge in the accessibility space.</t>
  </si>
  <si>
    <r>
      <rPr>
        <sz val="11"/>
        <color rgb="FF000000"/>
        <rFont val="Verdana"/>
        <family val="2"/>
      </rPr>
      <t xml:space="preserve">Any accessibility issues detected during testing or use of Canvas Credentials (internal or external) are filed to our issue-tracking system, Jira. Once entered, they are assigned to the internal accessibility team for triage and assessment. These issues are then tracked through to resolution in accordance with company policy and industry best practice recommendations. Our processes are evaluated against both SOC 2 and ISO 27001 standards. </t>
    </r>
  </si>
  <si>
    <t xml:space="preserve"> Instructure has a dedicated team of accessibility specialists that support Instructure's accessibility engineering efforts. The team is responsible for Canvas Credentials' accessibility needs, development, and testing, along with helping train new engineers on accessible development practices, supporting development projects with design reviews, as well as audits as requested, and interacting with customers, external auditors and stakeholders. Our accessibility team ensures we strive for conformance to standards and features are developed that provide full capabilities and a positive learning and teaching experience to all users. </t>
  </si>
  <si>
    <r>
      <rPr>
        <sz val="11"/>
        <color rgb="FF000000"/>
        <rFont val="Verdana"/>
        <family val="2"/>
      </rPr>
      <t xml:space="preserve">Canvas Credentials supports standard keyboard navigation and ensures that keyboard users cannot be trapped in a subset of content, however, this does not apply to the Pathways functionality which is currently being developed to meet WCAG 2.1 AA conformance. </t>
    </r>
  </si>
  <si>
    <t xml:space="preserve">Instructure has a robust third party due diligence process. Prior to using any third party and on an annual basis thereafter, Instructure’s security team performs a security review of these vendors. Included as part of this review, the security team requests a copy of the third party's SOC 2 Type 2 report. If any exceptions or other issues are noted in these reports, the security team follows up as necessary to determine scope and impact. If a SOC 2 Type 2 report is not available, the security team provides the third party with questions related to the types of data, how those data elements are handled, and additional queries related to the status of security controls and processes implemented in the environment where data flow. Lastly, contractual obligations are put in place between Instructure and the third party to ensure security practices are in place and operating effectively. </t>
  </si>
  <si>
    <t>Instructure takes full responsibility for third parties it may engage to provide cloud-related infrastructure elements. Instructure engages these third parties by entering into contractual agreements and, where appropriate, data processing agreements to ensure full compliance with data privacy laws.</t>
  </si>
  <si>
    <r>
      <t>The Canvas ecosystem, including Canvas Credentials, provides integration points with various third-party tools and services. The majority of the services integrated into the core of the Canvas ecosystem are done so as modular plugins which leverage the APIs of the remote system. Additionally, Canvas products support integration with external systems via JSON/REST API and LTI. As these integrations are not a part of the core product and require integration and configuration by the end user, they are not addressed here. Additionally, some of the services exposed in Canvas products require opt-in by the end user or remote activation by a third-party service provider upon contract with the Institution.</t>
    </r>
    <r>
      <rPr>
        <sz val="12"/>
        <color rgb="FF000000"/>
        <rFont val="Verdana"/>
        <family val="2"/>
      </rPr>
      <t xml:space="preserve">
</t>
    </r>
    <r>
      <rPr>
        <sz val="11"/>
        <color rgb="FF000000"/>
        <rFont val="Verdana"/>
        <family val="2"/>
      </rPr>
      <t xml:space="preserve">For third parties that Instructure utilizes, we conduct security assessments of these vendors and subcontractors annually. These assessments are then entered into our Risk Register, OneTrust, for management and ongoing risk assessment. We request and review copies of third party assurance reports provided by these organizations on an ongoing basis. </t>
    </r>
  </si>
  <si>
    <t xml:space="preserve">Our processes and procedures cover regions in which we operate. </t>
  </si>
  <si>
    <t xml:space="preserve">Canvas Credentials offers a number of role-based access control (RBAC) permissions for both administrators and end-users. These permissions allow you to choose how you wish to structure your Organization. You can decide who is able to create or edit your badges, issuers and Organization. If you are using Credentials, Organization admins are automatically added as an owner on all organization issuers. Additionally, these permission roles carry over to the Canvas LTI. </t>
  </si>
  <si>
    <t xml:space="preserve">Instructure's primary method of assigning and maintaining consistent access controls and access rights is through the implementation of Role-Based Access Control (RBAC). Wherever feasible, rights and restrictions shall be allocated to groups or roles. Individual user accounts may be granted additional permissions as needed with approval from the system owner or authorized party. Instructure shall determine the type and level of access granted to individual users based on the “principle of least privilege.” This principle states that users are only granted the level of access absolutely required to perform their job functions. Permissions and access rights not expressly granted shall be, by default, prohibited. </t>
  </si>
  <si>
    <t xml:space="preserve">Where possible, forms and fields provide helpful messaging to users to assist with accurate and adequate data input. Canvas Credentials is continually being improved to better serve users in user experience and understanding. </t>
  </si>
  <si>
    <t>Canvas Credentials uses the AWS WAF with customized groups rulesets on every external endpoint. Managed group rules include Known Bad Inputs, SQL Injection, and Linux-specific attacks.</t>
  </si>
  <si>
    <t xml:space="preserve">Managing our software supply chain forms part of our Vulnerability Management Policy. Instructure's information security policies and standards are based on information security best practices as set forth by the International Organization for Standardization's (ISO) 27000 suite of standards, NIST's 800-53 suite of controls, and the AICPA's Trust Service Principles and Criteria. Instructure holds a SOC 2 Type II report for Canvas Credentials and ISO 27001 certification. </t>
  </si>
  <si>
    <t>The security and engineering teams ensure the languages, web applications, frameworks, and environments that Instructure leverages to develop, host, and maintain our products are maintained to supported versions.</t>
  </si>
  <si>
    <t>Canvas Credentials does not have a mobile app</t>
  </si>
  <si>
    <t>Customers have the ability to be Organization Admins in Canvas Credentials, however, high-level security administration is managed by Instructure.</t>
  </si>
  <si>
    <t>Instructure maintains access policies and standards based upon role and least privilege access principles. Instructure uses a multiple approval system for granting access to said employees. The manager of the employee requesting access must fill out a ticket detailing the level of access to the system required and specifying which parts, functions, and features are to be accessible by the employee. Clear, valid, and necessary business justification must be provided for the user in question. Instructure's technology teams facilitate the installation of keys for all employees with access to customer data. An automated configuration system installs employee public keys on a per-server basis based on need. This same configuration process automatically revokes keys globally when necessary.</t>
  </si>
  <si>
    <t>All Instructure developers are trained to identify and analyze security issues when writing and reviewing code. Members of the core security team and the engineering team subscribe to security-focused lists, blogs, and other resources to maintain, expand, and share the collective body of knowledge. Instructure maintains both an internal wiki and team-focused channels to discuss and share best practices for the mitigation and prevention of security pitfalls and vulnerabilities. The security and engineering teams keep up-to-date on general security practices, recent attack vectors, and on any security issues specifically related to the languages, web applications, frameworks, and environments that Instructure employs to develop, host, and maintain our prouducts.</t>
  </si>
  <si>
    <t>All code in Canvas Credentials must go through a developer peer-review process before it is merged into the code base repository. The code review includes security auditing based on OWASP secure coding, code review documents, other community sources on best security practices.</t>
  </si>
  <si>
    <t>Instructure applies Agile principles and methodologies with an integrated Quality Assurance (QA) process to the design, development, and maintenance of our products. 
 Development teams operate in either Scrum or Kanban teams organized around product components and features, with dedicated QA processes and personnel integral to each team. All functional code changes are required to be thoroughly reviewed and tested by one or more engineers other than the author. All code changes are also required to have appropriate automated tests written before the change is accepted, both for new features and bug fixes. 
 Once new code has passed peer review, the code is incorporated into the code base and submitted to testing and quality assurance. The new code is deployed to a continuous integration server where it is immediately tested. Instructure's testing team runs the following types of tests: 
 ● Unit tests (testing code with code)
 ● Integration tests (testing code with integrations with other code)
 ● Browser tests (testing how code works in the browser) on all the different environments and across different databases.
 After passing these tests, the code is incorporated in the master code branch for formal quality assurance. The QA team tests the new code on all supported platforms and browsers. Any bugs, flaws, defects or security issues that are found must be fixed during this formal QA period, otherwise the change is pulled for further development.</t>
  </si>
  <si>
    <t xml:space="preserve">Canvas Credentials single sign-on (SSO) allows users to sign in with credentials of another service provider. Credentials supports SAML2-based (e.g. Shibboleth, Okta) and Oauth2 based-SSO communication (e.g. OpenID) </t>
  </si>
  <si>
    <t>Both local and SSO authentication are supported</t>
  </si>
  <si>
    <t xml:space="preserve">Local authentication enforces a minimum character count of 8. </t>
  </si>
  <si>
    <t>Individual users can simply reset their own password. An e-mail is automatically sent to the user with a reset code, allowing them to reset their password.</t>
  </si>
  <si>
    <t xml:space="preserve">Instructure's InCommon membership may be viewed at: https://incommon.org/community-organization/?id=0015000000m45ZFAAY </t>
  </si>
  <si>
    <t xml:space="preserve">Canvas Credentials supports SAML2-based (e.g. Shibboleth, Okta) and Oauth2 based-SSO communication (e.g. OpenID) </t>
  </si>
  <si>
    <t>We store an 'id' field for the user as well as multiple recipient identifiers (e.g. emails or urls).</t>
  </si>
  <si>
    <t>After 30 days the issued token will expire if the user has been inactive for this period (if a user is active this token is automatically refreshed). Inactivity time is not configurable for the time being.</t>
  </si>
  <si>
    <t>Instructure manages both application and event logs on behalf of Canvas Credentials customers. Canvas Credentials can provide logging such as User Login, Logout, Actions, Timestamp, and IP Address, e.g. Load Balancer, Application, and Event request logs. Events include logging such as Credential issuing, Credential changes, and Role/Permission changes. Log requests for audit purposes can be made via a support ticket.</t>
  </si>
  <si>
    <t>Canvas Credentials logs User Login, Logout, and IP Address.
Logs are stored in various SIEM's/collectors based on the log type. Canvas Credentials uses Splunk, AWS, and ELK for this function.</t>
  </si>
  <si>
    <t xml:space="preserve">System and security logs are retained for a minimum of 1 year. All platform activity is logged in secure, immutable logs. Instructure manages logs on behalf of customers, but can provide them in case of a security incident.	</t>
  </si>
  <si>
    <r>
      <t>All potential disasters/incidents are escalated immediately to both the Executive Leadership Team and the Senior VP of Engineering (or a designated officer) who are responsible for assessing the event and confirming the disaster. Once confirmed, the Incident Commander is authorized to declare a disaster and begin activation of the Disaster Recovery Team (DRT). Because disasters can vary in terms of severity and disruption, and can also happen with or without notice, the DRT will assess and analyze the impact of the disaster and act quickly to mitigate any further damage.</t>
    </r>
    <r>
      <rPr>
        <sz val="12"/>
        <color indexed="8"/>
        <rFont val="Verdana"/>
        <family val="2"/>
      </rPr>
      <t xml:space="preserve">
</t>
    </r>
    <r>
      <rPr>
        <sz val="11"/>
        <color rgb="FF000000"/>
        <rFont val="Verdana"/>
        <family val="2"/>
      </rPr>
      <t xml:space="preserve"> </t>
    </r>
    <r>
      <rPr>
        <sz val="12"/>
        <color indexed="8"/>
        <rFont val="Verdana"/>
        <family val="2"/>
      </rPr>
      <t xml:space="preserve">
</t>
    </r>
    <r>
      <rPr>
        <sz val="11"/>
        <color rgb="FF000000"/>
        <rFont val="Verdana"/>
        <family val="2"/>
      </rPr>
      <t xml:space="preserve"> Once a disaster has been officially declared, the Incident Commander is responsible for directing the DRT recovery efforts and ongoing notifications to impacted clients.</t>
    </r>
  </si>
  <si>
    <r>
      <rPr>
        <sz val="11"/>
        <color rgb="FF000000"/>
        <rFont val="Verdana"/>
        <family val="2"/>
      </rPr>
      <t>Impacted clients are notified in three (3) stages of a disaster:</t>
    </r>
    <r>
      <rPr>
        <sz val="12"/>
        <color indexed="8"/>
        <rFont val="Verdana"/>
        <family val="2"/>
      </rPr>
      <t xml:space="preserve">
</t>
    </r>
    <r>
      <rPr>
        <sz val="11"/>
        <color rgb="FF000000"/>
        <rFont val="Verdana"/>
        <family val="2"/>
      </rPr>
      <t xml:space="preserve"> ● </t>
    </r>
    <r>
      <rPr>
        <b/>
        <sz val="11"/>
        <color rgb="FF000000"/>
        <rFont val="Verdana"/>
        <family val="2"/>
      </rPr>
      <t>Disaster Declaration</t>
    </r>
    <r>
      <rPr>
        <sz val="11"/>
        <color rgb="FF000000"/>
        <rFont val="Verdana"/>
        <family val="2"/>
      </rPr>
      <t>: Impacted customers and business partners will be notified immediately if a disaster is declared. The notification will include a description of the event, the effect to the service, and any potential impact to data.</t>
    </r>
    <r>
      <rPr>
        <sz val="12"/>
        <color indexed="8"/>
        <rFont val="Verdana"/>
        <family val="2"/>
      </rPr>
      <t xml:space="preserve">
</t>
    </r>
    <r>
      <rPr>
        <sz val="11"/>
        <color rgb="FF000000"/>
        <rFont val="Verdana"/>
        <family val="2"/>
      </rPr>
      <t xml:space="preserve"> ● </t>
    </r>
    <r>
      <rPr>
        <b/>
        <sz val="11"/>
        <color rgb="FF000000"/>
        <rFont val="Verdana"/>
        <family val="2"/>
      </rPr>
      <t>Updates throughout Execution Phase</t>
    </r>
    <r>
      <rPr>
        <sz val="11"/>
        <color rgb="FF000000"/>
        <rFont val="Verdana"/>
        <family val="2"/>
      </rPr>
      <t>: Impacted customers and business partners will be kept up to date throughout the disaster recovery process via phone, messaging, and/or email. We will also post official status updates on status.instructure.com</t>
    </r>
    <r>
      <rPr>
        <sz val="12"/>
        <color indexed="8"/>
        <rFont val="Verdana"/>
        <family val="2"/>
      </rPr>
      <t xml:space="preserve">
</t>
    </r>
    <r>
      <rPr>
        <sz val="11"/>
        <color rgb="FF000000"/>
        <rFont val="Verdana"/>
        <family val="2"/>
      </rPr>
      <t xml:space="preserve"> ● </t>
    </r>
    <r>
      <rPr>
        <b/>
        <sz val="11"/>
        <color rgb="FF000000"/>
        <rFont val="Verdana"/>
        <family val="2"/>
      </rPr>
      <t>Completion of Recovery:</t>
    </r>
    <r>
      <rPr>
        <sz val="11"/>
        <color rgb="FF000000"/>
        <rFont val="Verdana"/>
        <family val="2"/>
      </rPr>
      <t xml:space="preserve"> Once recovery is complete and services have resumed, our customer notifications will include general information about the steps taken to recovery, and any data that may have been impacted. If the recovery is partial and the service is still in a degraded state, notifications will include an estimate of how long the degradation will continue.</t>
    </r>
    <r>
      <rPr>
        <sz val="12"/>
        <color indexed="8"/>
        <rFont val="Verdana"/>
        <family val="2"/>
      </rPr>
      <t xml:space="preserve">
</t>
    </r>
    <r>
      <rPr>
        <sz val="11"/>
        <color rgb="FF000000"/>
        <rFont val="Verdana"/>
        <family val="2"/>
      </rPr>
      <t xml:space="preserve"> </t>
    </r>
    <r>
      <rPr>
        <sz val="12"/>
        <color indexed="8"/>
        <rFont val="Verdana"/>
        <family val="2"/>
      </rPr>
      <t xml:space="preserve">
</t>
    </r>
    <r>
      <rPr>
        <sz val="11"/>
        <color rgb="FF000000"/>
        <rFont val="Verdana"/>
        <family val="2"/>
      </rPr>
      <t xml:space="preserve"> If the primary contact(s) for disaster recovery (nominated by the customer) is unavailable, we will notify the alternative contact (also nominated by the customer). If, for any reason, we are unable to contact the customer’s primary and alternative contacts, we will endeavor to make contact with other representatives of the customer’s organization.</t>
    </r>
    <r>
      <rPr>
        <sz val="12"/>
        <color indexed="8"/>
        <rFont val="Verdana"/>
        <family val="2"/>
      </rPr>
      <t xml:space="preserve">
</t>
    </r>
    <r>
      <rPr>
        <sz val="11"/>
        <color rgb="FF000000"/>
        <rFont val="Verdana"/>
        <family val="2"/>
      </rPr>
      <t xml:space="preserve"> </t>
    </r>
    <r>
      <rPr>
        <sz val="12"/>
        <color indexed="8"/>
        <rFont val="Verdana"/>
        <family val="2"/>
      </rPr>
      <t xml:space="preserve">
</t>
    </r>
    <r>
      <rPr>
        <sz val="11"/>
        <color rgb="FF000000"/>
        <rFont val="Verdana"/>
        <family val="2"/>
      </rPr>
      <t xml:space="preserve"> Instructure's Business Continuity white paper is part of the Canvas Credentials Compliance Package.</t>
    </r>
  </si>
  <si>
    <r>
      <rPr>
        <sz val="11"/>
        <color rgb="FF000000"/>
        <rFont val="Verdana"/>
        <family val="2"/>
      </rPr>
      <t>Instructure's BCP component review strategy consists of a ladder framework to provide consistent, predictable, and resilient components appropriate for all our products and services based on the required level of the relevant component. Components included in our BCP are categorized into groups, each with an owner responsible for reviewing the overall service BCP health at least annually.</t>
    </r>
  </si>
  <si>
    <t>Instructure has a crisis response management plan and crisis response team that consists of its Human Resources, Communication, Legal, and Security teams to respond to crisis situations at Instructure office locations.</t>
  </si>
  <si>
    <t>Instructure engages in crisis training and exercises for office-based staff that include, for example, emergency drills.</t>
  </si>
  <si>
    <t>Instructure personnel have the capability to work from home (WFH) in case of a disruption that affects the ability to work from one of the Instructure office locations. To ensure this practice is effective, Instructure ensures there are teleworking policies in place and communicated to all personnel, security practices are in place for accessing corporate networks, and mass communication notification services in place. Multiple providers are used to supply Instructure's offices with connectivity—allowing for quickly resumption of connectivity if one provider is found unable to provide the level of service required to sustain consistent, continual connectivity.
Canvas Credentials can access alternative hosting sites; however, distance between those sites is not disclosed by the hosting provider (AWS).</t>
  </si>
  <si>
    <t>As part of Instructure's annual business continuity tabletop testing, use cases can include events that affect remote employees, Instructure office relocation, and communication procedures.</t>
  </si>
  <si>
    <t>The Canvas Credentials architecture is resilient to failure and capable of rapid recovery from component failure. The Credentials application, its media and file storage, and its databases are each independently redundant. If an application hosting node were to fail, all traffic transfers to living nodes. If load increases, an automated provisioning system ensures that more hosting nodes are made available to handle the traffic—either in response to increased load or in predictive anticipation of future workloads. The database and file stores are also horizontally scalable, adding capacity for both additional storage and load as needed.</t>
  </si>
  <si>
    <t xml:space="preserve">A documented change management process is in place, which is in line with SOC 2 Type II standards. A copy of the Canvas Credentials SOC 2 Type II report is available under mutual NDA. </t>
  </si>
  <si>
    <t>As part of our SDLC, QA, and Change Management processes, each product team ensures that all required third-party libraries and dependencies are supported and functional in each release with the use of a number of different development and QA tools.</t>
  </si>
  <si>
    <t>Instructure emails detailed release notes to our customer’s administrators in advance of the release dates describing the new features, modified features, and/or bug fixes. Any major changes which may impact an institution's security posture will also be communicated via this method. The update/upgrade release notes are available to all Canvas Credentials users at https://inst.bid/canvas/credentials/releases</t>
  </si>
  <si>
    <t>Canvas Credentials is a Software as a Service, and as such, all clients are on the same version.</t>
  </si>
  <si>
    <t xml:space="preserve">Canvas Credentials does not typically require reconfiguration after feature releases. Customizations such as branding elements are unaffected by releases. </t>
  </si>
  <si>
    <t xml:space="preserve">Canvas Credentials does not have a fixed release schedule. </t>
  </si>
  <si>
    <t>Canvas products have a public roadmap available to customers on our Community site at: inst.bid/canvas/roadmap. As Canvas Credentials changes and improves, we want our customers to not only see exactly what improvements are being made and what we are planning in each quarter, but also have a direct influence on those improvements. Our roadmap is a 'live' and evolving guide on our Community site where customers can engage with the product team on projects and initiatives in the early stages of the software development process, read their blog posts, and engage in our requests for feedback. Engagement is a critical part of the Instructure feature development process and while we don't publicly detail plans two years in advance, we are constantly planning internally this far in advance for the future path of our products.</t>
  </si>
  <si>
    <t>Updates are pushed to non-production and production environments without requiring any resource from an institution's IT staff or faculty, which means our customers can focus their time on the important task of excellence in teaching and learning instead of software maintenance. As versionless software, Canvas Credentials ensures all institutions have access to the same features while maintaining the flexibility to use them in a manner that best fits each organization's individual needs.</t>
  </si>
  <si>
    <r>
      <t>We assess security risks based on two factors: Impact (perceived, calculated, or actual impact that might occur if the identified vulnerability is exploited) and likelihood (probability of the vulnerability being exploited). These two factors allow us to categorize the severity of issues. Our vulnerability remediation timelines are as follows:</t>
    </r>
    <r>
      <rPr>
        <sz val="12"/>
        <color rgb="FF000000"/>
        <rFont val="Verdana"/>
        <family val="2"/>
      </rPr>
      <t xml:space="preserve">
</t>
    </r>
    <r>
      <rPr>
        <sz val="11"/>
        <color rgb="FF000000"/>
        <rFont val="Verdana"/>
        <family val="2"/>
      </rPr>
      <t xml:space="preserve"> • Critical: ASAP (within commercially reasonable timeframe, usually 24 hours)</t>
    </r>
    <r>
      <rPr>
        <sz val="12"/>
        <color rgb="FF000000"/>
        <rFont val="Verdana"/>
        <family val="2"/>
      </rPr>
      <t xml:space="preserve">
</t>
    </r>
    <r>
      <rPr>
        <sz val="11"/>
        <color rgb="FF000000"/>
        <rFont val="Verdana"/>
        <family val="2"/>
      </rPr>
      <t xml:space="preserve"> • High: Within 30 days</t>
    </r>
    <r>
      <rPr>
        <sz val="12"/>
        <color rgb="FF000000"/>
        <rFont val="Verdana"/>
        <family val="2"/>
      </rPr>
      <t xml:space="preserve">
</t>
    </r>
    <r>
      <rPr>
        <sz val="11"/>
        <color rgb="FF000000"/>
        <rFont val="Verdana"/>
        <family val="2"/>
      </rPr>
      <t xml:space="preserve"> • Moderate: Within 90 days</t>
    </r>
    <r>
      <rPr>
        <sz val="12"/>
        <color rgb="FF000000"/>
        <rFont val="Verdana"/>
        <family val="2"/>
      </rPr>
      <t xml:space="preserve">
</t>
    </r>
    <r>
      <rPr>
        <sz val="11"/>
        <color rgb="FF000000"/>
        <rFont val="Verdana"/>
        <family val="2"/>
      </rPr>
      <t xml:space="preserve"> • Low: Within 180 days</t>
    </r>
  </si>
  <si>
    <r>
      <rPr>
        <sz val="11"/>
        <color rgb="FF000000"/>
        <rFont val="Verdana"/>
        <family val="2"/>
      </rPr>
      <t>Following NIST 800-37 ISO 27005 Instructure's policy ensures that our Security team:</t>
    </r>
    <r>
      <rPr>
        <sz val="12"/>
        <color indexed="8"/>
        <rFont val="Verdana"/>
        <family val="2"/>
      </rPr>
      <t xml:space="preserve">
</t>
    </r>
    <r>
      <rPr>
        <sz val="11"/>
        <color rgb="FF000000"/>
        <rFont val="Verdana"/>
        <family val="2"/>
      </rPr>
      <t xml:space="preserve"> 1. Identifies threats and risks that may affect our assets.</t>
    </r>
    <r>
      <rPr>
        <sz val="12"/>
        <color indexed="8"/>
        <rFont val="Verdana"/>
        <family val="2"/>
      </rPr>
      <t xml:space="preserve">
</t>
    </r>
    <r>
      <rPr>
        <sz val="11"/>
        <color rgb="FF000000"/>
        <rFont val="Verdana"/>
        <family val="2"/>
      </rPr>
      <t xml:space="preserve"> 2. Assesses threats, risks, and vulnerabilities, based on the probability of occurrence and the impact. Using this information we assign it an "Overall Risk" value.</t>
    </r>
    <r>
      <rPr>
        <sz val="12"/>
        <color indexed="8"/>
        <rFont val="Verdana"/>
        <family val="2"/>
      </rPr>
      <t xml:space="preserve">
</t>
    </r>
    <r>
      <rPr>
        <sz val="11"/>
        <color rgb="FF000000"/>
        <rFont val="Verdana"/>
        <family val="2"/>
      </rPr>
      <t xml:space="preserve"> 3. Mitigates risks according to each risk's respective Overall Risk value.</t>
    </r>
    <r>
      <rPr>
        <sz val="12"/>
        <color indexed="8"/>
        <rFont val="Verdana"/>
        <family val="2"/>
      </rPr>
      <t xml:space="preserve">
</t>
    </r>
    <r>
      <rPr>
        <sz val="11"/>
        <color rgb="FF000000"/>
        <rFont val="Verdana"/>
        <family val="2"/>
      </rPr>
      <t xml:space="preserve"> 4. Monitors mitigation mechanisms to determine the effectiveness of each mitigation plan on each risk over time. Additional mitigation mechanisms may be required to continue to drive down the likelihood and/or impact of each risk.</t>
    </r>
  </si>
  <si>
    <t>Emergency changes follow our standard code change process, including documenting changes, authorization, and testing. Canvas Credentials code changes are well documented and versioned. Deployments can only be performed by authorized individuals through use of keys and any changes are logged.</t>
  </si>
  <si>
    <r>
      <rPr>
        <sz val="11"/>
        <color rgb="FF000000"/>
        <rFont val="Verdana"/>
        <family val="2"/>
      </rPr>
      <t>Instructure deploys a configuration management system which monitors for file drift or skew and will replace a skewed file with a gold copy on a regular basis.</t>
    </r>
  </si>
  <si>
    <r>
      <rPr>
        <sz val="11"/>
        <color rgb="FF000000"/>
        <rFont val="Verdana"/>
        <family val="2"/>
      </rPr>
      <t>Instructure maintains both a Network Security Policy and a IT Acceptable Use Policy which outline procedures, processed and policies for all endpoints on both production and corporate networks and includes Instructure-owned and BYOD devices. These policies are evaluated against both SOC 2 and ISO 27001 standards.</t>
    </r>
  </si>
  <si>
    <t xml:space="preserve">Clients are logically separated via horizontal and vertical partitioning within a multi-tenant, single instance web application. </t>
  </si>
  <si>
    <t>Customer data is not stored on devices configured with non-RFC 1918/4193 (publicly routable) IP addresses.</t>
  </si>
  <si>
    <t xml:space="preserve">All data is encrypted at rest within Canvas Credentials using AES-256. </t>
  </si>
  <si>
    <t>Instructure utilizes AES with at least 128 bits to encrypt data in transit and to encrypt volumes for data at rest. AES conforms to Annex A to FIPS PUB 140-3. Instructure's cryptographic implementations are not FIPS validated.</t>
  </si>
  <si>
    <t>Customers have the ability to export data at any time during the contract  and up to 90 days after the end of the contract.  On termination or expiration of your agreement with us, Instructure employs industry best practices to ensure customer data is removed from the system in order to prevent unauthorized or inadvertent access.</t>
  </si>
  <si>
    <t xml:space="preserve">In the event of a system level outage or data loss, Instructure's operations teams will restore the system and data. If the client deletes/removes data we recommend engaging our support team which will escalate internally for us to investigate whether restoration is possible. Note, Canvas Credentials data is available via API at any point including full award details for all awards, and configuration data for other essential objects, such as groups and pathways. </t>
  </si>
  <si>
    <t>Instructure does not claim ownership of any customer content. All customer content, including text, files, links, images, photos, videos, audio files, notes, metadata, data results, or any other materials uploaded by a user, remain the sole property of the customer. Note that Instructure may collect, use and own anonymized, aggregate data generated by the system in accordance with our Terms and Conditions for the sole purpose of providing and improving the service for our customers.</t>
  </si>
  <si>
    <r>
      <t>Per Instructure's Terms and Conditions, all data is available for 90 days following expiration or termination of the contract. This remains the case in the event of bankruptcy, closing or business, or retirement of service.</t>
    </r>
    <r>
      <rPr>
        <sz val="12"/>
        <color rgb="FF000000"/>
        <rFont val="Verdana"/>
        <family val="2"/>
      </rPr>
      <t xml:space="preserve">
</t>
    </r>
    <r>
      <rPr>
        <sz val="11"/>
        <color rgb="FF000000"/>
        <rFont val="Verdana"/>
        <family val="2"/>
      </rPr>
      <t xml:space="preserve"> In the event of imminent termination, necessary personnel will be notified through appropriate means, including through email notification or phone call a dedicated Customer Success Manager. Additional notices may also be provided through mailing lists, the Instructure status page, or Canvas Community.</t>
    </r>
  </si>
  <si>
    <r>
      <t>Per Instructure's Terms and Conditions, all data is available for 90 days following expiration or termination of the contract. This remains the case in the event of bankruptcy, closing or business, or retirement of service.</t>
    </r>
    <r>
      <rPr>
        <sz val="12"/>
        <color rgb="FF000000"/>
        <rFont val="Verdana"/>
        <family val="2"/>
      </rPr>
      <t xml:space="preserve">
</t>
    </r>
    <r>
      <rPr>
        <sz val="11"/>
        <color rgb="FF000000"/>
        <rFont val="Verdana"/>
        <family val="2"/>
      </rPr>
      <t xml:space="preserve"> In the event of imminent termination, necessary personnel will be notified through appropriate means, including through email notification or phone call a dedicated Customer Success Manager. Additional notices may also be provided through mailing lists, the Instructure Status page, or Canvas Community.</t>
    </r>
  </si>
  <si>
    <t xml:space="preserve">Hot and cold backups are stored in multiple AWS Availability Zones (data centers) within a customer's designated region. Backups are encrypted at rest in a non-volatile state. </t>
  </si>
  <si>
    <t>Canvas Credentials databases and media (badges) are backed up</t>
  </si>
  <si>
    <t>Digitally moved off-site (separate AWS Availability Zone) recovery backups are immutable, encrypted using the AES-GCM 256-bit algorithm, and stored within a highly secured location.</t>
  </si>
  <si>
    <t>Digital off-site recovery backups are immutable, encrypted using the AES-GCM 256-bit algorithm, and stored within a highly secured location.</t>
  </si>
  <si>
    <t>Access to Instructure's architecture components are secured using AWS’s Key Management Service (KMS), allowing Instructure's Operations team to access encrypted data as needed. Instructure's Operations team controls generation and installation of keys for all employees with access to the servers. An automated configuration management system installs employee public keys on a per-server basis based on need. This same configuration process automatically revokes keys globally when necessary.</t>
  </si>
  <si>
    <t>As part of our Data Handling and Classification policy, data is classified as one or more of the following: Public, Internal, Confidential. All customer data is categorized as confidential and Canvas data types are grouped into the following business classification scheme categories: User Data, Institution Data, System Data, Analytics Data, and Business Intelligence Data. The policy contains details on data in transit, data at rest, access controls, data retention, and data destruction and is aligned with ISO 27001 and SOC 2 standards.</t>
  </si>
  <si>
    <t>AWS uses techniques detailed in DoD 5220.22-M or NIST SP 800-88 to destroy data as part of the decommissioning process. If a hardware device is unable to be decommissioned using these procedures, the device will be degaussed or physically destroyed in accordance with industry-standard practices.</t>
  </si>
  <si>
    <t>Instructure ensures data is properly treated and protected according to its classification and retention schedule. Records no longer routinely referenced, but that must be retained, are stored in long-term storage that ensures their integrity, security and confidentiality. Client data is always stored securely using AES 256-bit encryption.</t>
  </si>
  <si>
    <r>
      <t>Our customer support and engineering staff have access to customer data to be able to provide customer support and the service. Access is strictly controlled, granted, revoked, and logged. Access to customer data is via multi-factor authentication using an SSO system.</t>
    </r>
    <r>
      <rPr>
        <sz val="12"/>
        <color rgb="FF000000"/>
        <rFont val="Verdana"/>
        <family val="2"/>
      </rPr>
      <t xml:space="preserve">
</t>
    </r>
    <r>
      <rPr>
        <sz val="11"/>
        <color rgb="FF000000"/>
        <rFont val="Verdana"/>
        <family val="2"/>
      </rPr>
      <t xml:space="preserve"> </t>
    </r>
    <r>
      <rPr>
        <sz val="12"/>
        <color rgb="FF000000"/>
        <rFont val="Verdana"/>
        <family val="2"/>
      </rPr>
      <t xml:space="preserve">
</t>
    </r>
    <r>
      <rPr>
        <sz val="11"/>
        <color rgb="FF000000"/>
        <rFont val="Verdana"/>
        <family val="2"/>
      </rPr>
      <t xml:space="preserve"> Our Data Handling and Classification Policy, along with Information Security, is included in our employment terms and conditions, and all employees are required to undertake comprehensive training both at hire and annually thereafter. There is a formal disciplinary process in place to enforce data handling (and all security policies), and actions are taken up to and including dismissal depending on the severity of the issue. We use a number of internal tools and platforms to ensure access rights integrity, including ensuring that only approved staff have access to customer data where absolutely necessary.</t>
    </r>
  </si>
  <si>
    <t>Instructure maintains an IT Acceptable Use Policy that addresses the acceptable use of work from home (WFH) devices and outlines prohibited uses such as jailbroken devices, storing of customer data, or using devices without Instructure's DM-profile present. Instructure's DM platforms (Jamf &amp; Azure), can track, manage, and secure Instructure owned devices remotely on demand.</t>
  </si>
  <si>
    <r>
      <t>Canvas Credentials is hosted by Amazon Web Services (AWS) with services based in regions where our customers' data originates from (as required by data laws and regulations). Backups and customer data are both replicated to multiple Availability Zones (AZ) within a customer’s geographical location.</t>
    </r>
    <r>
      <rPr>
        <sz val="12"/>
        <color rgb="FF000000"/>
        <rFont val="Verdana"/>
        <family val="2"/>
      </rPr>
      <t xml:space="preserve">
</t>
    </r>
    <r>
      <rPr>
        <sz val="11"/>
        <color rgb="FF000000"/>
        <rFont val="Verdana"/>
        <family val="2"/>
      </rPr>
      <t>Supported regions are:</t>
    </r>
    <r>
      <rPr>
        <sz val="12"/>
        <color rgb="FF000000"/>
        <rFont val="Verdana"/>
        <family val="2"/>
      </rPr>
      <t xml:space="preserve">
• </t>
    </r>
    <r>
      <rPr>
        <sz val="11"/>
        <color rgb="FF000000"/>
        <rFont val="Verdana"/>
        <family val="2"/>
      </rPr>
      <t>US: Oregon and Virginia (us-west-2 / us-east-1)</t>
    </r>
    <r>
      <rPr>
        <sz val="12"/>
        <color rgb="FF000000"/>
        <rFont val="Verdana"/>
        <family val="2"/>
      </rPr>
      <t xml:space="preserve">
• </t>
    </r>
    <r>
      <rPr>
        <sz val="11"/>
        <color rgb="FF000000"/>
        <rFont val="Verdana"/>
        <family val="2"/>
      </rPr>
      <t>Canada: Canada Central (ca-central-1)</t>
    </r>
    <r>
      <rPr>
        <sz val="12"/>
        <color rgb="FF000000"/>
        <rFont val="Verdana"/>
        <family val="2"/>
      </rPr>
      <t xml:space="preserve">
• </t>
    </r>
    <r>
      <rPr>
        <sz val="11"/>
        <color rgb="FF000000"/>
        <rFont val="Verdana"/>
        <family val="2"/>
      </rPr>
      <t>EMEA: Ireland (eu-west-1)</t>
    </r>
    <r>
      <rPr>
        <sz val="12"/>
        <color rgb="FF000000"/>
        <rFont val="Verdana"/>
        <family val="2"/>
      </rPr>
      <t xml:space="preserve">
• </t>
    </r>
    <r>
      <rPr>
        <sz val="11"/>
        <color rgb="FF000000"/>
        <rFont val="Verdana"/>
        <family val="2"/>
      </rPr>
      <t>APAC (Sydney) (ap-southeast-2) and Singapore (ap-southeast-1)</t>
    </r>
    <r>
      <rPr>
        <sz val="12"/>
        <color rgb="FF000000"/>
        <rFont val="Verdana"/>
        <family val="2"/>
      </rPr>
      <t xml:space="preserve">
• </t>
    </r>
    <r>
      <rPr>
        <sz val="11"/>
        <color rgb="FF000000"/>
        <rFont val="Verdana"/>
        <family val="2"/>
      </rPr>
      <t>LATAM: Oregon and Virginia (us-west-2 / us-east-1)</t>
    </r>
  </si>
  <si>
    <t>All data for our customers is hosted within their geographical AWS region, and for the purposes of disaster recovery, in each region we operate, we utilize 3 geographically diverse Availability Zones (AZ).</t>
  </si>
  <si>
    <t>Instructure has complete control over the data hosting model. All data resides within our customers' geographical region.</t>
  </si>
  <si>
    <t>Canvas Credentials is hosted in a high availability environment provided by AWS.  The Canvas Credentials application is designed to make full use of the real-time redundancy and capacity capabilities offered by AWS, running across multiple availability zones in regions throughout the world. We both guarantee and consistently deliver a 99.9% annual uptime.</t>
  </si>
  <si>
    <t>Access to the Canvas Credentials cloud architecture back-end is via a combination of VPN, MFA, SSH, and digital keys managed using Amazon's KMS (KMS is certified via the Cryptographic Module Validation Program).</t>
  </si>
  <si>
    <t>We utilize AWS Machine Images (AMIs) and further harden these images with internal configuration and hardening by default.</t>
  </si>
  <si>
    <t>Access to Canvas Credentials' architecture components, including databases, are secured using AWS’ Key Management Service (KMS). KMS is integrated with Canvas Credentials' various architecture components, allowing Instructure's Operations team to access encrypted data as needed. Instructure’s Operations team controls generation and installation of keys for all employees with access to the servers. An automated configuration management system installs employee public keys on a per-server basis based on need. This same configuration process automatically revokes keys globally when necessary. Instructure has strict policies on who is given keys.</t>
  </si>
  <si>
    <t>Instructure's Disaster Recovery Plan is owned by the Security and Compliance Team and reviewed annually. It is provided to stakeholders for review and supported by both the Executive Leadership Team and Engineering Team.</t>
  </si>
  <si>
    <t>Please see our Instructure Business Continuity and Disaster Recovery Paper which is part of the Canvas Credentials Compliance Package. https://inst.bid/canvas/credentials/dl</t>
  </si>
  <si>
    <r>
      <t>Disaster Recovery locations reside within the Institution's Data Zone and geographical location. Customer data is backed up to different AWS Availability Zones (separate data centers) within their geographical region. For privacy and data sovereignty, data never leaves a customer's geographical region and all backups and disaster recovery measures stay in-region. Details about where the data resides for each region is listed below:</t>
    </r>
    <r>
      <rPr>
        <sz val="12"/>
        <color rgb="FF000000"/>
        <rFont val="Verdana"/>
        <family val="2"/>
      </rPr>
      <t xml:space="preserve">
• US: Oregon and Virginia (us-west-2 / us-east-1)
• Canada: Canada Central (ca-central-1)
• EMEA: Ireland (eu-west-1)
• APAC (Sydney) (ap-southeast-2) and Singapore (ap-southeast-1)
• LATAM: Oregon and Virginia (us-west-2 / us-east-1)</t>
    </r>
  </si>
  <si>
    <r>
      <t>All potential disasters will be escalated immediately to the identified incident response officer who is authorized to declare a disaster. The incident response officer will be responsible for assessing the event and confirming the disaster. Once the disaster is declared, the incident response officer will be responsible for directing recovery efforts and notifications. Complete details are contained within Instructure's Business Continuity and Disaster Recovery Paper which covers the following items:</t>
    </r>
    <r>
      <rPr>
        <sz val="12"/>
        <color rgb="FF000000"/>
        <rFont val="Verdana"/>
        <family val="2"/>
      </rPr>
      <t xml:space="preserve">
</t>
    </r>
    <r>
      <rPr>
        <sz val="11"/>
        <color rgb="FF000000"/>
        <rFont val="Verdana"/>
        <family val="2"/>
      </rPr>
      <t xml:space="preserve"> • Establish communication between the individuals necessary to execute recovery</t>
    </r>
    <r>
      <rPr>
        <sz val="12"/>
        <color rgb="FF000000"/>
        <rFont val="Verdana"/>
        <family val="2"/>
      </rPr>
      <t xml:space="preserve">
</t>
    </r>
    <r>
      <rPr>
        <sz val="11"/>
        <color rgb="FF000000"/>
        <rFont val="Verdana"/>
        <family val="2"/>
      </rPr>
      <t xml:space="preserve"> • Determine steps necessary to recover completely from the disaster</t>
    </r>
    <r>
      <rPr>
        <sz val="12"/>
        <color rgb="FF000000"/>
        <rFont val="Verdana"/>
        <family val="2"/>
      </rPr>
      <t xml:space="preserve">
</t>
    </r>
    <r>
      <rPr>
        <sz val="11"/>
        <color rgb="FF000000"/>
        <rFont val="Verdana"/>
        <family val="2"/>
      </rPr>
      <t xml:space="preserve"> • Execute the recovery steps</t>
    </r>
    <r>
      <rPr>
        <sz val="12"/>
        <color rgb="FF000000"/>
        <rFont val="Verdana"/>
        <family val="2"/>
      </rPr>
      <t xml:space="preserve">
</t>
    </r>
    <r>
      <rPr>
        <sz val="11"/>
        <color rgb="FF000000"/>
        <rFont val="Verdana"/>
        <family val="2"/>
      </rPr>
      <t xml:space="preserve"> • Verify that recovery is complete</t>
    </r>
    <r>
      <rPr>
        <sz val="12"/>
        <color rgb="FF000000"/>
        <rFont val="Verdana"/>
        <family val="2"/>
      </rPr>
      <t xml:space="preserve">
</t>
    </r>
    <r>
      <rPr>
        <sz val="11"/>
        <color rgb="FF000000"/>
        <rFont val="Verdana"/>
        <family val="2"/>
      </rPr>
      <t xml:space="preserve"> • Inform the incident officer of completion</t>
    </r>
    <r>
      <rPr>
        <sz val="12"/>
        <color rgb="FF000000"/>
        <rFont val="Verdana"/>
        <family val="2"/>
      </rPr>
      <t xml:space="preserve">
</t>
    </r>
    <r>
      <rPr>
        <sz val="11"/>
        <color rgb="FF000000"/>
        <rFont val="Verdana"/>
        <family val="2"/>
      </rPr>
      <t xml:space="preserve"> </t>
    </r>
    <r>
      <rPr>
        <sz val="12"/>
        <color rgb="FF000000"/>
        <rFont val="Verdana"/>
        <family val="2"/>
      </rPr>
      <t xml:space="preserve">
</t>
    </r>
    <r>
      <rPr>
        <sz val="11"/>
        <color rgb="FF000000"/>
        <rFont val="Verdana"/>
        <family val="2"/>
      </rPr>
      <t xml:space="preserve"> Canvas Credentials is hosted in multiple regions around the world. For each region, there is a designated Disaster Recovery site.</t>
    </r>
  </si>
  <si>
    <r>
      <t>Instructure's Director of Operations is responsible for ensuring that the plan is tested annually and whenever major components are changed. The ability to restore from backup is tested more frequently as part of our regular release cycle, as non-production sites are populated from production DR back-ups.</t>
    </r>
    <r>
      <rPr>
        <sz val="12"/>
        <color rgb="FF000000"/>
        <rFont val="Verdana"/>
        <family val="2"/>
      </rPr>
      <t xml:space="preserve">
</t>
    </r>
    <r>
      <rPr>
        <sz val="11"/>
        <color rgb="FF000000"/>
        <rFont val="Verdana"/>
        <family val="2"/>
      </rPr>
      <t xml:space="preserve"> </t>
    </r>
    <r>
      <rPr>
        <sz val="12"/>
        <color rgb="FF000000"/>
        <rFont val="Verdana"/>
        <family val="2"/>
      </rPr>
      <t xml:space="preserve">
</t>
    </r>
  </si>
  <si>
    <t>Please see our Business Continuity and Disaster Recovery Paper which is part of the Canvas Credentials Compliance Package. https://inst.bid/canvas/credentials/dl</t>
  </si>
  <si>
    <t>To summarize, impacted customers and business partners will be notified immediately if a disaster is declared. The notification will include a description of the event, the effect to the service, and any potential impact to data. Impacted customers and business partners will be kept up to date throughout the disaster recovery process via phone, messaging, and/or email. We will also post official status updates on status.instructure.com. Once recovery is complete and services have resumed, our customer notifications will include general information about the steps taken to recovery, and any data that may have been impacted. If the recovery is partial and the service is still in a degraded state, notifications will include an estimate of how long the degradation will continue.</t>
  </si>
  <si>
    <t xml:space="preserve">We conduct annual table-top exercises which discuss simulated emergency situations and allow the DRT to discuss our processes and plans to manage both an incident and the aftermath of a natural or human-made disaster. Typically, for our tabletop testing we focus on the more extreme scenarios, such as the loss of an availability zone and/or hosting region. Any changes or revisions of a DR response are then captured and updated in our formal Disaster Recovery Plan.	</t>
  </si>
  <si>
    <t>Instructure's DRP is reviewed in its entirety at least annually and updated to reflect any changes needed.</t>
  </si>
  <si>
    <t xml:space="preserve">All load balancers have a security group attached that only allows TCP/80, 443. </t>
  </si>
  <si>
    <t>Firewall changes on our cloud infrastructure configuration occur via Terraform and Ansible by authorized Instructure Security Team administrators. These configurations are managed in source control and records of modifications are under change control. Where technically feasible, baseline configurations are aligned to best practices. Multi-factor authentication is required.</t>
  </si>
  <si>
    <t>Instructure has an internal Network Security Policy document which provides requirements for any changes to the infrastructure.</t>
  </si>
  <si>
    <t>Instructure employs AWS GuardDuty for native, persistent intrusion detection on all applications, however, it is currently on the roadmap to be added to Canvas Credentials​.</t>
  </si>
  <si>
    <t>Instructure employs AWS GuardDuty for native, persistent intrusion detection on several applications, however, it is currently on the roadmap to be added to Canvas Credentials​.</t>
  </si>
  <si>
    <t>AWS' Security Hub integration is on our roadmap for Canvas​ Credentials​. Currently, threat and vulnerability scanning is carried out using Snyk and ECR image scanning.</t>
  </si>
  <si>
    <t>All output from these systems is sent to Instructure's centralized logging management system for further analysis and alert generation.</t>
  </si>
  <si>
    <r>
      <rPr>
        <sz val="11"/>
        <color rgb="FF000000"/>
        <rFont val="Verdana"/>
        <family val="2"/>
      </rPr>
      <t>Instructure's security program is overseen by our Chief Information Security and Privacy Officer (CISPO) who is accountable for the implementation and execution of company policies, audits, and ensuring the security program conforms to the relevant ISO/IEC 27000, AICPA SOC, and other applicable security standards. Members of Instructure's security team have many years of experience with security audits by major corporations and government agencies.</t>
    </r>
    <r>
      <rPr>
        <sz val="12"/>
        <color indexed="8"/>
        <rFont val="Verdana"/>
        <family val="2"/>
      </rPr>
      <t xml:space="preserve">
</t>
    </r>
    <r>
      <rPr>
        <sz val="11"/>
        <color rgb="FF000000"/>
        <rFont val="Verdana"/>
        <family val="2"/>
      </rPr>
      <t xml:space="preserve"> </t>
    </r>
    <r>
      <rPr>
        <sz val="12"/>
        <color indexed="8"/>
        <rFont val="Verdana"/>
        <family val="2"/>
      </rPr>
      <t xml:space="preserve">
</t>
    </r>
    <r>
      <rPr>
        <sz val="11"/>
        <color rgb="FF000000"/>
        <rFont val="Verdana"/>
        <family val="2"/>
      </rPr>
      <t xml:space="preserve"> Instructure's information security policies and standards are based on information security best practices as set forth by the ISO 27000 suite of standards, NIST 800-53 suite of controls, and the AICPA's Trust Service Principles and Criteria.</t>
    </r>
  </si>
  <si>
    <r>
      <rPr>
        <sz val="11"/>
        <color rgb="FF000000"/>
        <rFont val="Verdana"/>
        <family val="2"/>
      </rPr>
      <t xml:space="preserve">Regular vulnerability scans of our applications and our infrastructure are conducted using third-party tools, custom scripts, and various open source tools. If any vulnerabilities are detected, Instructure's security and engineering teams work together to analyze, design, and develop the required patch. At Instructure, we assess security risks based on two factors: Impact and Likelihood.
 </t>
    </r>
    <r>
      <rPr>
        <sz val="12"/>
        <color indexed="8"/>
        <rFont val="Verdana"/>
        <family val="2"/>
      </rPr>
      <t xml:space="preserve">
</t>
    </r>
    <r>
      <rPr>
        <sz val="11"/>
        <color rgb="FF000000"/>
        <rFont val="Verdana"/>
        <family val="2"/>
      </rPr>
      <t xml:space="preserve"> ● Impact: Impact is the perceived, calculated, or actual impact that might occur if the identified vulnerability is exploited.</t>
    </r>
    <r>
      <rPr>
        <sz val="12"/>
        <color indexed="8"/>
        <rFont val="Verdana"/>
        <family val="2"/>
      </rPr>
      <t xml:space="preserve">
</t>
    </r>
    <r>
      <rPr>
        <sz val="11"/>
        <color rgb="FF000000"/>
        <rFont val="Verdana"/>
        <family val="2"/>
      </rPr>
      <t xml:space="preserve"> ● Likelihood: Likelihood is the probability of the vulnerability being exploited.</t>
    </r>
    <r>
      <rPr>
        <sz val="12"/>
        <color indexed="8"/>
        <rFont val="Verdana"/>
        <family val="2"/>
      </rPr>
      <t xml:space="preserve">
</t>
    </r>
    <r>
      <rPr>
        <sz val="11"/>
        <color rgb="FF000000"/>
        <rFont val="Verdana"/>
        <family val="2"/>
      </rPr>
      <t xml:space="preserve"> </t>
    </r>
    <r>
      <rPr>
        <sz val="12"/>
        <color indexed="8"/>
        <rFont val="Verdana"/>
        <family val="2"/>
      </rPr>
      <t xml:space="preserve">
</t>
    </r>
    <r>
      <rPr>
        <sz val="11"/>
        <color rgb="FF000000"/>
        <rFont val="Verdana"/>
        <family val="2"/>
      </rPr>
      <t xml:space="preserve"> Each of these factors are then rated High, Medium, or Low. For example, if a High security risk is detected that has a near-and-present-danger, fixing the vulnerability is given the highest priority by Instructure’s security and engineering teams and security patches as such will be applied within twenty-four (24) hours by best commercial efforts. In most cases, vulnerabilities can be fixed using a hot patch without incurring any downtime to the Canvas production environment. Other patches to the operating system, application software, and code libraries are rated accordingly. The Overall Risk is calculated by taking the lesser of the two values. (e.g., if Likelihood = Low, and the Impact = High, the Overall Risk = Low). The Overall Risk is then used to prioritize the mitigation of vulnerabilities. We will not hesitate to raise a security risk-level where necessary for the safety and protection of our customers.</t>
    </r>
    <r>
      <rPr>
        <sz val="12"/>
        <color indexed="8"/>
        <rFont val="Verdana"/>
        <family val="2"/>
      </rPr>
      <t xml:space="preserve">
</t>
    </r>
    <r>
      <rPr>
        <sz val="11"/>
        <color rgb="FF000000"/>
        <rFont val="Verdana"/>
        <family val="2"/>
      </rPr>
      <t xml:space="preserve"> </t>
    </r>
    <r>
      <rPr>
        <sz val="12"/>
        <color indexed="8"/>
        <rFont val="Verdana"/>
        <family val="2"/>
      </rPr>
      <t xml:space="preserve">
</t>
    </r>
    <r>
      <rPr>
        <sz val="11"/>
        <color rgb="FF000000"/>
        <rFont val="Verdana"/>
        <family val="2"/>
      </rPr>
      <t xml:space="preserve"> Our vulnerability remediation timelines are as follows:</t>
    </r>
    <r>
      <rPr>
        <sz val="12"/>
        <color indexed="8"/>
        <rFont val="Verdana"/>
        <family val="2"/>
      </rPr>
      <t xml:space="preserve">
</t>
    </r>
    <r>
      <rPr>
        <sz val="11"/>
        <color rgb="FF000000"/>
        <rFont val="Verdana"/>
        <family val="2"/>
      </rPr>
      <t xml:space="preserve"> ● Critical: ASAP (within commercially reasonable timeframe)</t>
    </r>
    <r>
      <rPr>
        <sz val="12"/>
        <color indexed="8"/>
        <rFont val="Verdana"/>
        <family val="2"/>
      </rPr>
      <t xml:space="preserve">
</t>
    </r>
    <r>
      <rPr>
        <sz val="11"/>
        <color rgb="FF000000"/>
        <rFont val="Verdana"/>
        <family val="2"/>
      </rPr>
      <t xml:space="preserve"> ● High: Within 30 days</t>
    </r>
    <r>
      <rPr>
        <sz val="12"/>
        <color indexed="8"/>
        <rFont val="Verdana"/>
        <family val="2"/>
      </rPr>
      <t xml:space="preserve">
</t>
    </r>
    <r>
      <rPr>
        <sz val="11"/>
        <color rgb="FF000000"/>
        <rFont val="Verdana"/>
        <family val="2"/>
      </rPr>
      <t xml:space="preserve"> ● Moderate: Within 90 days
 ● Low: Within 180 days</t>
    </r>
  </si>
  <si>
    <t>Instructure has a documented systems development life cycle (SDLC), based on the Agile methodology, which incorporates industry best-practices and results in twice-monthly production releases.</t>
  </si>
  <si>
    <t>Instructure will comply with all applicable breach notification laws and response times. Instructure has not experienced a breach to date.</t>
  </si>
  <si>
    <t>Instructure abides by all applicable laws and regulations in the regions and countries it operates. Additionally, Canvas Credentials maintains several existing privacy and data protection policies in alignment with SOC 2 Type II controls which have been independently audited and confirmed. Should the institution have policy compliance requirements beyond Instructure's current policies, we will negotiate in good faith once a contract is awarded.</t>
  </si>
  <si>
    <t>Instructure performs criminal background checks on all employees and contractors during the hiring process, and employment is contingent based on the results of the background check. Additional credit background checks are performed on key financial employees.</t>
  </si>
  <si>
    <t>All our employees sign contracts that include clauses on confidentiality of information. Additionally, all on-boarded Instructure employees are required to read, understand, and sign FERPA and COPPA compliance forms.</t>
  </si>
  <si>
    <t>Our information security policies and standards are based on the NIST 800-53 suite of controls.  Instructure's security policy and program is also created based on guidance provided by ISO/IEC 27000:2018 and controls described in ISO/IEC 27001:2013. Instructure is ISO 27001:2013 certified and maintains a SOC 2 Type II report for Canvas Credentials.</t>
  </si>
  <si>
    <t>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a SOC 2 Type II report for Canvas Credentials.</t>
  </si>
  <si>
    <t>All Instructure personnel are required to complete Instructure's Compliance, Privacy, and Security Awareness Training within 30 days of hire as per our employment terms and conditions, and annually thereafter. The content of this training includes all relevant areas of security (online, mobile, physical, MFA etc.), privacy, and compliance requirements for each employee - including our policies. There is a formal disciplinary process in place to enforce security policies, and actions are taken up to and including dismissal if policies are not followed.</t>
  </si>
  <si>
    <t>Instructure maintains an access policy for the provisioning of all user accounts. This policy is reviewed annually. User account access is reviewed quarterly. The policy is based on the principle of least privilege, meaning we only grant users access confined to their authorized role requirements. Users are on-boarded with a default set of base permissions to low-risk functions. Permissions above the base set of permissions requires a documented request and approval prior to provisioning access. All access - including privileged access - is logged, audited and reviewed regularly. Users who are transferred to a new position or department have their existing level of access and permissions reviewed and adjusted (as needed) to retain only the permissions necessary for the new position. Terminated employee user identifiers, authenticators, and permissions are disabled immediately when an employee leaves the organization.</t>
  </si>
  <si>
    <t>Instructure's security team conducts monthly vulnerability audit scans of the production environment and completes an annual assessment of key security controls. The security team conducts thorough, comprehensive, prescriptive, internal security audits. In these audits, the security team:
 • Scans the application externally, using both off-the-shelf and custom internally-built tools.
 • Documents potential vulnerabilities, recommends fixes, and implements the most advantageous fix. The fixes are then retested, by both the original discoverer(s) and other, new-to-the-problem team members.
 • Pushes fixes made in external libraries to the upstream development activities to be immediately applied and included in official packages instead of waiting for the next scheduled release.</t>
  </si>
  <si>
    <t>At Instructure offices, where no client data is stored, electronic surveillance, physical authentication mechanisms, and reception desks are implemented. AWS physical security controls include but are not limited to perimeter controls such as fencing, walls, security staff, video surveillance, intrusion detection systems and other electronic means. Refer to ISO 27001 standards; Annex A, domain 11 for further information. AWS has been validated and certified by an independent auditor to confirm alignment with ISO 27001 certification standard.</t>
  </si>
  <si>
    <t>Instructure maintains a formal Incident Response Policy and Plan which is reviewed at least annually.</t>
  </si>
  <si>
    <t>PagerDuty sends alerts 24x7x365 for investigation and response around the clock.</t>
  </si>
  <si>
    <t>Instructure's general liability insurance includes Cyber Errors &amp; Omissions coverage (referred to as "Professional Errors &amp; Omission"). Instructure's certificate of liability insurance is provided with the Canvas Credentials Compliance Package.</t>
  </si>
  <si>
    <t>Instructure applies an Agile methodology with an integrated Quality Assurance (QA) program to the design, development, and maintenance of our products. Instructure's Quality Assurance Program is documented and implemented, with a review conducted at least annually. Engineers write automated unit and integration tests to cover all new code that is written. In addition, all code changes are run through our full QA test suite before they can be accepted into the product. Code changes are closely reviewed and must be peer-approved by other engineering team members before inclusion in the upgrade/update package.</t>
  </si>
  <si>
    <r>
      <rPr>
        <sz val="11"/>
        <color rgb="FF000000"/>
        <rFont val="Verdana"/>
        <family val="2"/>
      </rPr>
      <t>Our figures for uptime, performance, and overall availability are completely transparent, which means that all users can track our performance at inst.bid/status on demand. Instructure guarantees a 99.9% uptime.</t>
    </r>
  </si>
  <si>
    <t>See VULN-02</t>
  </si>
  <si>
    <t>Instructure conducts regular application-layer vulnerability scans using a variety of third-party tools for dynamic code scanning. These tools crawl the Canvas application and test for SQL Injection, XSS, XXE, SSRF, Host Header Injection and over 7,000 other web vulnerabilities. Instructure also scans endpoints, performs attacker-based risk analysis, and scans third-party libraries and dependencies used by the Canvas application. Log files from these vulnerability scans are then aggregated into our SIEM, Splunk, which allows Instructure's Security Team to manage and review logs in a single location.</t>
  </si>
  <si>
    <r>
      <t xml:space="preserve">We allow customers sponsored/run vulnerability assessments as long as the following conditions are met:
</t>
    </r>
    <r>
      <rPr>
        <sz val="12"/>
        <color indexed="8"/>
        <rFont val="Verdana"/>
        <family val="2"/>
      </rPr>
      <t xml:space="preserve">
</t>
    </r>
    <r>
      <rPr>
        <sz val="11"/>
        <color rgb="FF000000"/>
        <rFont val="Verdana"/>
        <family val="2"/>
      </rPr>
      <t xml:space="preserve"> ● Customer is under active MNDA (terms and conditions)</t>
    </r>
    <r>
      <rPr>
        <sz val="12"/>
        <color indexed="8"/>
        <rFont val="Verdana"/>
        <family val="2"/>
      </rPr>
      <t xml:space="preserve">
</t>
    </r>
    <r>
      <rPr>
        <sz val="11"/>
        <color rgb="FF000000"/>
        <rFont val="Verdana"/>
        <family val="2"/>
      </rPr>
      <t xml:space="preserve"> ● Customer agrees to not share results with any third party</t>
    </r>
    <r>
      <rPr>
        <sz val="12"/>
        <color indexed="8"/>
        <rFont val="Verdana"/>
        <family val="2"/>
      </rPr>
      <t xml:space="preserve">
</t>
    </r>
    <r>
      <rPr>
        <sz val="11"/>
        <color rgb="FF000000"/>
        <rFont val="Verdana"/>
        <family val="2"/>
      </rPr>
      <t xml:space="preserve"> ● Customer agrees to share the results with Instructure</t>
    </r>
    <r>
      <rPr>
        <sz val="12"/>
        <color indexed="8"/>
        <rFont val="Verdana"/>
        <family val="2"/>
      </rPr>
      <t xml:space="preserve">
</t>
    </r>
    <r>
      <rPr>
        <sz val="11"/>
        <color rgb="FF000000"/>
        <rFont val="Verdana"/>
        <family val="2"/>
      </rPr>
      <t xml:space="preserve"> ● Customer agrees to only target a non-production environment</t>
    </r>
    <r>
      <rPr>
        <sz val="12"/>
        <color indexed="8"/>
        <rFont val="Verdana"/>
        <family val="2"/>
      </rPr>
      <t xml:space="preserve">
</t>
    </r>
    <r>
      <rPr>
        <sz val="11"/>
        <color rgb="FF000000"/>
        <rFont val="Verdana"/>
        <family val="2"/>
      </rPr>
      <t xml:space="preserve"> ● Customer gives Instructure one week's notice of the planned test date*</t>
    </r>
    <r>
      <rPr>
        <sz val="12"/>
        <color indexed="8"/>
        <rFont val="Verdana"/>
        <family val="2"/>
      </rPr>
      <t xml:space="preserve">
</t>
    </r>
    <r>
      <rPr>
        <sz val="11"/>
        <color rgb="FF000000"/>
        <rFont val="Verdana"/>
        <family val="2"/>
      </rPr>
      <t xml:space="preserve"> ● The penetration test is restricted to scanning mode only</t>
    </r>
    <r>
      <rPr>
        <sz val="12"/>
        <color indexed="8"/>
        <rFont val="Verdana"/>
        <family val="2"/>
      </rPr>
      <t xml:space="preserve">
</t>
    </r>
    <r>
      <rPr>
        <sz val="11"/>
        <color rgb="FF000000"/>
        <rFont val="Verdana"/>
        <family val="2"/>
      </rPr>
      <t xml:space="preserve"> ● Preferably, the Customer performs the testing during low utilization times, which tend to be 23:00 - 04:00 local time</t>
    </r>
    <r>
      <rPr>
        <sz val="12"/>
        <color indexed="8"/>
        <rFont val="Verdana"/>
        <family val="2"/>
      </rPr>
      <t xml:space="preserve">
</t>
    </r>
    <r>
      <rPr>
        <sz val="11"/>
        <color rgb="FF000000"/>
        <rFont val="Verdana"/>
        <family val="2"/>
      </rPr>
      <t xml:space="preserve"> </t>
    </r>
    <r>
      <rPr>
        <sz val="12"/>
        <color indexed="8"/>
        <rFont val="Verdana"/>
        <family val="2"/>
      </rPr>
      <t xml:space="preserve">
</t>
    </r>
    <r>
      <rPr>
        <sz val="11"/>
        <color rgb="FF000000"/>
        <rFont val="Verdana"/>
        <family val="2"/>
      </rPr>
      <t xml:space="preserve"> *For confirmation and acknowledgement of a scheduled customer-run vulnerability test, please first contact your dedicated Customer Success Manager.</t>
    </r>
  </si>
  <si>
    <t xml:space="preserve">For existing customers, please reach out to your Customer Success Manager or Sales representative. For new clients:
 • North America and Latin America: 1.800.203.6755
 • Europe, Middle East, and Africa: 0800 358 4330
 • Australia and Asia Pacific: 1300 956 763 (+61 2 8038 5069 for callers outside Australia)
 • Hong Kong: 800 906 129 </t>
  </si>
  <si>
    <t>Version 3.06</t>
  </si>
  <si>
    <t>The BCP/DRP and supporting documentation is included in the Canvas Credentials Compliance Package which can be downloaded here: https://inst.bid/</t>
  </si>
  <si>
    <t xml:space="preserve">Please see: https://inst.bid/privacy </t>
  </si>
  <si>
    <t xml:space="preserve">Instructure has a robust information security program that runs on a continuous, PDCA-cycle. It was created based on guidance provided by ISO/IEC 27000:2018 and controls described in ISO/IEC 27001:2013, and is managed by Instructure's Chief Information Security and Privacy Officer. The security program is attested to by a number of current security certifications including ISO 27001, SOC 2, SOC 3, TX-RAMP, UK Cyber Essentials Plus, PCI DSS SAQ D and Attestation of Compliance._x000B__x000B_Instructure has a software development lifecycle (SDLC) that incorporates secure coding practices and controls. All code goes through a developer peer-review process before it is merged into the code base repository. 
Instructure's Security Team regularly performs vulnerability scans using a number of internal and external tools and techniques. The scope of the scans include but are not limited to the OWASP Top Ten and SANS Top 25 CWEs._x000B__x000B_In addition to this, the Amazon Web Services infrastructure on which Canvas Credentials is hosted has a variety of formal accreditations. Some of the many certifications include:_x000B__x000B_DoD SRG • FedRAMP • FIPS • IRAP • ISO 9001 • ISO 27001 • ISO 27017 • ISO 27018 • MLPS Level 3 • MTCS • PCI DSS Level 1 • SEC Rule 17-a-4(f) • SOC 1 • SOC 2 • SOC 3 • UK Cyber Essentials Plus _x000B__x000B_Architecture, business continuity, and security white papers are also available in the Canvas Credentials Compliance package at inst.bid/canvas/credentials/dl
</t>
  </si>
  <si>
    <t>Instructure's CAIQ and CSA STAR Level 1 certificate are included in the Canvas Credentials Compliance Package available at https://inst.bid/canvas/credentials/dl. Our listing can be viewed on the CSA STAR Registry at: http://inst.bid/csa</t>
  </si>
  <si>
    <t>Our third party services are required to provide the service to our customers. For example, we utilize Amazon Web Services to host our products. As our list of third parties is often evolving, a list of current third parties can be provided upon request.</t>
  </si>
  <si>
    <t>Local authentication does not enforce password aging requirements. This is typically enforced by the institution's IdP.</t>
  </si>
  <si>
    <t>Local authentication does not enforce password complexity requirements. This is typically enforced by the institution's IdP.</t>
  </si>
  <si>
    <t>Instructure's Chief Information Security and Privacy Officer is responsible for overseeing business continuity in coordination with both the Executive Leadership Team and the Director of Engineering.</t>
  </si>
  <si>
    <t>The Canvas product family, including Canvas Credentials, is our flagship platform and brand. Canvas Credentials can act as a complement to Canvas LMS or as a standalone product. As part of our BCP plan, Instructure personnell will prioritize products as needed.</t>
  </si>
  <si>
    <t>Updates often only take minutes to complete with little to no downtime required, or impact to the customer. Releases are deployed as needed and do not have a set schedule. </t>
  </si>
  <si>
    <t>All data is encrypted in transit with TLS v1.3.</t>
  </si>
  <si>
    <t>FERPA restricts the student data that educational institutions may share with web services and the public. Minimal personal data about students is shared with Canvas Badges/Credentials when educational institutions award badges to those students. Make sure your use of Canvas Badges/Credentials is consistent with the information permitted by your FERPA directory information disclosure categories to be shared with our services and to be published in awarded badges. Typically, institutions ensure student email addresses and academic awards or honors are permitted to be shared. When you use Canvas Badges/Credentials to award badges, either manually or automatically through Canvas Badges/Credentials for Canvas, ensure that the data stored in badges is consistent with your institutional policy. This may mean bypassing the evidence features to include data that doesn't fall under directory information disclosures, such as grades or graded work.</t>
  </si>
  <si>
    <t>Instructure has a documented Business Continuity/Disaster Recovery plan. These plans are tested at least annually in full, and we frequently test our ability to restore from backup as part of our ongoing release cycle.
Please see our Instructure Business Continuity and Disaster Recovery Paper which is part of the Canvas Credentials Compliance Package.</t>
  </si>
  <si>
    <t>Tabletop testing occurs every year, typically in Q1.</t>
  </si>
  <si>
    <t>No intrusion detection/prevention systems are in place at this time, however a solution is planned to be implemented.</t>
  </si>
  <si>
    <t>Information security principles are designed into the product lifecycle and are based on the Open Web Application Security Project (OWASP) secure coding practices, security auditing, code review documents, and other community sources on best security practices.</t>
  </si>
  <si>
    <t>At the first sign of an incident, Instructure's Chief Information Security and Privacy Officer will assemble an internal incident response team. The composition and charge of the team will depend upon the type of breach and resulting data exposure. The team conducts a preliminary assessment to help develop a tailored response. Once the incident is contained, this team will also evaluate changes in processes, systems and/or policies to prevent a repeat event.</t>
  </si>
  <si>
    <t>We love customer feedback. Instructure has an extensive community of users that continuously provide us with valuable feedback on our features, including security feature requests. Our users constantly inspire and drive us to enhance and extend our product features and functionality, and we are heavily influenced by their feedback, whether it's received via our support team, Customer Success Managers (CSMs), or directly from our Community.</t>
  </si>
  <si>
    <t>Instructure can make available a test environment for interested prospective customers.</t>
  </si>
  <si>
    <t>Regular vulnerability scans of our systems and infrastructure are conducted using third-party tools, custom scripts, and various open source tools. If any vulnerabilities are detected, Instructure's security and engineering teams work together to analyze, design, and develop the required patch.</t>
  </si>
  <si>
    <t>Canvas Credentials is third-party tested annually and an executive summary of the test report can be made available under NDA.</t>
  </si>
  <si>
    <t xml:space="preserve">Instructure is CSA STAR Level 1 Self Assessed. Our listing can be viewed on the CSA STAR Registry at: https://inst.bid/csa </t>
  </si>
  <si>
    <t xml:space="preserve">All unplanned disruptions and outages can be tracked via the Instructure Status page located at: https://inst.bid/status. Our annual uptime guarantee is 99.9% uptime.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</si>
</sst>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yyyy;@"/>
    <numFmt numFmtId="165" formatCode="0;;;@"/>
    <numFmt numFmtId="166" formatCode="0;;"/>
  </numFmts>
  <fonts count="63" x14ac:knownFonts="1">
    <font>
      <sz val="12"/>
      <color indexed="8"/>
      <name val="Verdana"/>
    </font>
    <font>
      <sz val="11"/>
      <color indexed="8"/>
      <name val="Verdana"/>
      <family val="2"/>
    </font>
    <font>
      <b/>
      <sz val="12"/>
      <color theme="1"/>
      <name val="Verdana"/>
      <family val="2"/>
    </font>
    <font>
      <sz val="11"/>
      <color theme="1"/>
      <name val="Verdana"/>
      <family val="2"/>
    </font>
    <font>
      <b/>
      <sz val="14"/>
      <color theme="0"/>
      <name val="Verdana"/>
      <family val="2"/>
    </font>
    <font>
      <i/>
      <sz val="11"/>
      <color theme="1"/>
      <name val="Verdana"/>
      <family val="2"/>
    </font>
    <font>
      <i/>
      <sz val="12"/>
      <color theme="1"/>
      <name val="Verdana"/>
      <family val="2"/>
    </font>
    <font>
      <b/>
      <sz val="20"/>
      <color theme="0"/>
      <name val="Verdana"/>
      <family val="2"/>
    </font>
    <font>
      <b/>
      <sz val="12"/>
      <color indexed="8"/>
      <name val="Verdana"/>
      <family val="2"/>
    </font>
    <font>
      <b/>
      <sz val="11"/>
      <color rgb="FFFF0000"/>
      <name val="Verdana"/>
      <family val="2"/>
    </font>
    <font>
      <b/>
      <sz val="14"/>
      <color rgb="FFFF0000"/>
      <name val="Verdana"/>
      <family val="2"/>
    </font>
    <font>
      <b/>
      <sz val="14"/>
      <color theme="1"/>
      <name val="Verdana"/>
      <family val="2"/>
    </font>
    <font>
      <b/>
      <sz val="12"/>
      <color theme="0"/>
      <name val="Verdana"/>
      <family val="2"/>
    </font>
    <font>
      <b/>
      <sz val="14"/>
      <color theme="0" tint="-0.249977111117893"/>
      <name val="Verdana"/>
      <family val="2"/>
    </font>
    <font>
      <sz val="12"/>
      <color theme="1"/>
      <name val="Verdana"/>
      <family val="2"/>
    </font>
    <font>
      <sz val="11"/>
      <color rgb="FFFF0000"/>
      <name val="Verdana"/>
      <family val="2"/>
    </font>
    <font>
      <sz val="10"/>
      <color rgb="FF000000"/>
      <name val="Arial"/>
      <family val="2"/>
    </font>
    <font>
      <sz val="12"/>
      <color indexed="8"/>
      <name val="Verdana"/>
      <family val="2"/>
    </font>
    <font>
      <b/>
      <sz val="11"/>
      <color indexed="8"/>
      <name val="Verdana"/>
      <family val="2"/>
    </font>
    <font>
      <b/>
      <sz val="14"/>
      <name val="Verdana"/>
      <family val="2"/>
    </font>
    <font>
      <sz val="11"/>
      <color theme="0"/>
      <name val="Verdana"/>
      <family val="2"/>
    </font>
    <font>
      <sz val="12"/>
      <color theme="0"/>
      <name val="Verdana"/>
      <family val="2"/>
    </font>
    <font>
      <u/>
      <sz val="12"/>
      <color theme="10"/>
      <name val="Verdana"/>
      <family val="2"/>
    </font>
    <font>
      <u/>
      <sz val="12"/>
      <color theme="11"/>
      <name val="Verdana"/>
      <family val="2"/>
    </font>
    <font>
      <b/>
      <sz val="12"/>
      <color rgb="FF000000"/>
      <name val="Verdana"/>
      <family val="2"/>
    </font>
    <font>
      <sz val="11"/>
      <color rgb="FF000000"/>
      <name val="Verdana"/>
      <family val="2"/>
    </font>
    <font>
      <sz val="12"/>
      <color rgb="FF000000"/>
      <name val="Verdana"/>
      <family val="2"/>
    </font>
    <font>
      <sz val="12"/>
      <color rgb="FF000000"/>
      <name val="Verdana"/>
      <family val="2"/>
    </font>
    <font>
      <sz val="10"/>
      <name val="Arial"/>
      <family val="2"/>
    </font>
    <font>
      <sz val="12"/>
      <color indexed="8"/>
      <name val="Helvetica"/>
      <family val="2"/>
      <scheme val="minor"/>
    </font>
    <font>
      <sz val="10"/>
      <color theme="1"/>
      <name val="Helvetica"/>
      <family val="2"/>
      <scheme val="minor"/>
    </font>
    <font>
      <sz val="10"/>
      <color rgb="FF231F20"/>
      <name val="Helvetica"/>
      <family val="2"/>
      <scheme val="minor"/>
    </font>
    <font>
      <b/>
      <sz val="10"/>
      <color rgb="FF231F20"/>
      <name val="Helvetica"/>
      <family val="2"/>
      <scheme val="minor"/>
    </font>
    <font>
      <sz val="10"/>
      <color rgb="FF000000"/>
      <name val="Helvetica"/>
      <family val="2"/>
      <scheme val="minor"/>
    </font>
    <font>
      <sz val="10"/>
      <name val="Arial"/>
      <family val="2"/>
    </font>
    <font>
      <b/>
      <sz val="11"/>
      <color rgb="FF000000"/>
      <name val="Verdana"/>
      <family val="2"/>
    </font>
    <font>
      <i/>
      <sz val="11"/>
      <color rgb="FF000000"/>
      <name val="Verdana"/>
      <family val="2"/>
    </font>
    <font>
      <sz val="11"/>
      <name val="Verdana"/>
      <family val="2"/>
    </font>
    <font>
      <sz val="9"/>
      <color indexed="8"/>
      <name val="Verdana"/>
      <family val="2"/>
    </font>
    <font>
      <b/>
      <sz val="16"/>
      <color indexed="8"/>
      <name val="Verdana"/>
      <family val="2"/>
    </font>
    <font>
      <b/>
      <sz val="14"/>
      <color rgb="FFFFFFFF"/>
      <name val="Verdana"/>
      <family val="2"/>
    </font>
    <font>
      <sz val="11"/>
      <color rgb="FF000000"/>
      <name val="Arial"/>
      <family val="2"/>
    </font>
    <font>
      <b/>
      <sz val="14"/>
      <color indexed="8"/>
      <name val="Verdana"/>
      <family val="2"/>
    </font>
    <font>
      <sz val="12"/>
      <color rgb="FFFF0000"/>
      <name val="Verdana"/>
      <family val="2"/>
    </font>
    <font>
      <b/>
      <sz val="11"/>
      <color rgb="FFC00000"/>
      <name val="Verdana"/>
      <family val="2"/>
    </font>
    <font>
      <i/>
      <sz val="11"/>
      <color indexed="8"/>
      <name val="Verdana"/>
      <family val="2"/>
    </font>
    <font>
      <sz val="12"/>
      <name val="Verdana"/>
      <family val="2"/>
    </font>
    <font>
      <b/>
      <sz val="20"/>
      <color rgb="FFFFFFFF"/>
      <name val="Verdana"/>
      <family val="2"/>
    </font>
    <font>
      <sz val="11"/>
      <color rgb="FFFFFFFF"/>
      <name val="Verdana"/>
      <family val="2"/>
    </font>
    <font>
      <b/>
      <sz val="14"/>
      <color rgb="FF000000"/>
      <name val="Verdana"/>
      <family val="2"/>
    </font>
    <font>
      <b/>
      <sz val="16"/>
      <color theme="0"/>
      <name val="Verdana"/>
      <family val="2"/>
    </font>
    <font>
      <sz val="12"/>
      <color rgb="FF000000"/>
      <name val="Verdana"/>
      <family val="2"/>
    </font>
    <font>
      <sz val="8"/>
      <name val="Verdana"/>
      <family val="2"/>
    </font>
    <font>
      <b/>
      <sz val="16"/>
      <color theme="1"/>
      <name val="Verdana"/>
      <family val="2"/>
    </font>
    <font>
      <sz val="14"/>
      <color theme="1"/>
      <name val="Verdana"/>
      <family val="2"/>
    </font>
    <font>
      <b/>
      <sz val="16"/>
      <color rgb="FF000000"/>
      <name val="Verdana"/>
      <family val="2"/>
    </font>
    <font>
      <sz val="10"/>
      <color theme="0"/>
      <name val="Arial"/>
      <family val="2"/>
    </font>
    <font>
      <sz val="11"/>
      <color rgb="FFF3F1FF"/>
      <name val="Verdana"/>
      <family val="2"/>
    </font>
    <font>
      <sz val="11"/>
      <color indexed="8"/>
      <name val="Arial"/>
      <family val="2"/>
    </font>
    <font>
      <sz val="7"/>
      <color indexed="8"/>
      <name val="Verdana"/>
      <family val="2"/>
    </font>
    <font>
      <sz val="10"/>
      <color rgb="FF000000"/>
      <name val="Verdana"/>
      <family val="2"/>
    </font>
    <font>
      <u/>
      <sz val="11"/>
      <color theme="10"/>
      <name val="Verdana"/>
      <family val="2"/>
    </font>
    <font>
      <sz val="11"/>
      <color rgb="FF0563C1"/>
      <name val="Verdana"/>
      <family val="2"/>
    </font>
  </fonts>
  <fills count="40">
    <fill>
      <patternFill patternType="none"/>
    </fill>
    <fill>
      <patternFill patternType="gray125"/>
    </fill>
    <fill>
      <patternFill patternType="solid">
        <fgColor theme="1"/>
        <bgColor indexed="64"/>
      </patternFill>
    </fill>
    <fill>
      <patternFill patternType="solid">
        <fgColor theme="0"/>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rgb="FF000000"/>
        <bgColor indexed="64"/>
      </patternFill>
    </fill>
    <fill>
      <patternFill patternType="solid">
        <fgColor theme="1" tint="0.249977111117893"/>
        <bgColor indexed="64"/>
      </patternFill>
    </fill>
    <fill>
      <patternFill patternType="solid">
        <fgColor rgb="FFF2F2F2"/>
        <bgColor rgb="FFF2F2F2"/>
      </patternFill>
    </fill>
    <fill>
      <patternFill patternType="solid">
        <fgColor rgb="FFFFFFFF"/>
        <bgColor indexed="64"/>
      </patternFill>
    </fill>
    <fill>
      <patternFill patternType="solid">
        <fgColor rgb="FFD9D9D9"/>
        <bgColor indexed="64"/>
      </patternFill>
    </fill>
    <fill>
      <patternFill patternType="solid">
        <fgColor rgb="FFF3F4F4"/>
      </patternFill>
    </fill>
    <fill>
      <patternFill patternType="solid">
        <fgColor rgb="FFD8D8D8"/>
        <bgColor indexed="64"/>
      </patternFill>
    </fill>
    <fill>
      <patternFill patternType="solid">
        <fgColor rgb="FF0070C0"/>
        <bgColor indexed="64"/>
      </patternFill>
    </fill>
    <fill>
      <patternFill patternType="solid">
        <fgColor rgb="FFF3F1FF"/>
        <bgColor indexed="64"/>
      </patternFill>
    </fill>
    <fill>
      <patternFill patternType="solid">
        <fgColor rgb="FFC00000"/>
        <bgColor indexed="64"/>
      </patternFill>
    </fill>
    <fill>
      <patternFill patternType="solid">
        <fgColor theme="5" tint="0.79998168889431442"/>
        <bgColor indexed="64"/>
      </patternFill>
    </fill>
    <fill>
      <patternFill patternType="solid">
        <fgColor rgb="FF7030A0"/>
        <bgColor indexed="64"/>
      </patternFill>
    </fill>
    <fill>
      <patternFill patternType="solid">
        <fgColor rgb="FF00B050"/>
        <bgColor indexed="64"/>
      </patternFill>
    </fill>
    <fill>
      <patternFill patternType="solid">
        <fgColor theme="1"/>
        <bgColor rgb="FF000000"/>
      </patternFill>
    </fill>
    <fill>
      <patternFill patternType="solid">
        <fgColor rgb="FFE6B8AF"/>
        <bgColor rgb="FFE6B8AF"/>
      </patternFill>
    </fill>
    <fill>
      <patternFill patternType="solid">
        <fgColor rgb="FFD9EAD3"/>
        <bgColor rgb="FFD9EAD3"/>
      </patternFill>
    </fill>
    <fill>
      <patternFill patternType="solid">
        <fgColor rgb="FFB7E1CD"/>
        <bgColor rgb="FFB7E1CD"/>
      </patternFill>
    </fill>
    <fill>
      <patternFill patternType="solid">
        <fgColor rgb="FFC9DAF8"/>
        <bgColor rgb="FFC9DAF8"/>
      </patternFill>
    </fill>
    <fill>
      <patternFill patternType="solid">
        <fgColor rgb="FFD9D2E9"/>
        <bgColor rgb="FFD9D2E9"/>
      </patternFill>
    </fill>
    <fill>
      <patternFill patternType="solid">
        <fgColor rgb="FFF4CCCC"/>
        <bgColor rgb="FFF4CCCC"/>
      </patternFill>
    </fill>
    <fill>
      <patternFill patternType="solid">
        <fgColor rgb="FFE6B8AF"/>
        <bgColor indexed="64"/>
      </patternFill>
    </fill>
    <fill>
      <patternFill patternType="solid">
        <fgColor rgb="FFD9EAD3"/>
        <bgColor indexed="64"/>
      </patternFill>
    </fill>
    <fill>
      <patternFill patternType="solid">
        <fgColor rgb="FFB7E1CD"/>
        <bgColor indexed="64"/>
      </patternFill>
    </fill>
    <fill>
      <patternFill patternType="solid">
        <fgColor rgb="FF000000"/>
        <bgColor rgb="FF000000"/>
      </patternFill>
    </fill>
    <fill>
      <patternFill patternType="solid">
        <fgColor rgb="FFC9DAF8"/>
        <bgColor indexed="64"/>
      </patternFill>
    </fill>
    <fill>
      <patternFill patternType="solid">
        <fgColor rgb="FFD9D2E9"/>
        <bgColor indexed="64"/>
      </patternFill>
    </fill>
    <fill>
      <patternFill patternType="solid">
        <fgColor theme="4"/>
        <bgColor theme="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4" tint="0.79998168889431442"/>
        <bgColor theme="4"/>
      </patternFill>
    </fill>
    <fill>
      <patternFill patternType="solid">
        <fgColor theme="9" tint="0.59999389629810485"/>
        <bgColor indexed="64"/>
      </patternFill>
    </fill>
    <fill>
      <patternFill patternType="solid">
        <fgColor theme="9" tint="0.79998168889431442"/>
        <bgColor indexed="64"/>
      </patternFill>
    </fill>
    <fill>
      <patternFill patternType="solid">
        <fgColor rgb="FFFFFFFF"/>
        <bgColor rgb="FF000000"/>
      </patternFill>
    </fill>
    <fill>
      <patternFill patternType="solid">
        <fgColor rgb="FFFFFF00"/>
        <bgColor indexed="64"/>
      </patternFill>
    </fill>
  </fills>
  <borders count="63">
    <border>
      <left/>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indexed="64"/>
      </top>
      <bottom/>
      <diagonal/>
    </border>
    <border>
      <left style="medium">
        <color rgb="FFCCCCCC"/>
      </left>
      <right style="medium">
        <color rgb="FFCCCCCC"/>
      </right>
      <top style="medium">
        <color rgb="FFCCCCCC"/>
      </top>
      <bottom style="medium">
        <color rgb="FFCCCCCC"/>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rgb="FF231F20"/>
      </left>
      <right style="thin">
        <color rgb="FF231F20"/>
      </right>
      <top style="thin">
        <color rgb="FF231F20"/>
      </top>
      <bottom style="thin">
        <color rgb="FF231F20"/>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top/>
      <bottom style="thin">
        <color auto="1"/>
      </bottom>
      <diagonal/>
    </border>
    <border>
      <left style="thin">
        <color rgb="FF000000"/>
      </left>
      <right/>
      <top style="thin">
        <color rgb="FF000000"/>
      </top>
      <bottom style="thin">
        <color rgb="FF000000"/>
      </bottom>
      <diagonal/>
    </border>
    <border>
      <left style="medium">
        <color rgb="FFCCCCCC"/>
      </left>
      <right style="medium">
        <color rgb="FFCCCCCC"/>
      </right>
      <top/>
      <bottom style="medium">
        <color rgb="FFCCCCCC"/>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thin">
        <color auto="1"/>
      </right>
      <top style="medium">
        <color indexed="64"/>
      </top>
      <bottom style="medium">
        <color indexed="64"/>
      </bottom>
      <diagonal/>
    </border>
    <border>
      <left style="thin">
        <color auto="1"/>
      </left>
      <right style="medium">
        <color indexed="64"/>
      </right>
      <top style="medium">
        <color indexed="64"/>
      </top>
      <bottom style="medium">
        <color indexed="64"/>
      </bottom>
      <diagonal/>
    </border>
    <border>
      <left style="medium">
        <color indexed="64"/>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medium">
        <color indexed="64"/>
      </left>
      <right style="thin">
        <color auto="1"/>
      </right>
      <top style="thin">
        <color auto="1"/>
      </top>
      <bottom style="medium">
        <color indexed="64"/>
      </bottom>
      <diagonal/>
    </border>
    <border>
      <left style="thin">
        <color auto="1"/>
      </left>
      <right style="thin">
        <color auto="1"/>
      </right>
      <top style="thin">
        <color auto="1"/>
      </top>
      <bottom style="medium">
        <color indexed="64"/>
      </bottom>
      <diagonal/>
    </border>
    <border>
      <left style="medium">
        <color indexed="64"/>
      </left>
      <right style="thin">
        <color auto="1"/>
      </right>
      <top style="thin">
        <color auto="1"/>
      </top>
      <bottom/>
      <diagonal/>
    </border>
    <border>
      <left style="thin">
        <color auto="1"/>
      </left>
      <right style="medium">
        <color indexed="64"/>
      </right>
      <top style="thin">
        <color auto="1"/>
      </top>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medium">
        <color indexed="64"/>
      </left>
      <right style="thin">
        <color auto="1"/>
      </right>
      <top/>
      <bottom style="thin">
        <color auto="1"/>
      </bottom>
      <diagonal/>
    </border>
    <border>
      <left style="thin">
        <color auto="1"/>
      </left>
      <right style="medium">
        <color indexed="64"/>
      </right>
      <top/>
      <bottom style="thin">
        <color auto="1"/>
      </bottom>
      <diagonal/>
    </border>
    <border>
      <left style="medium">
        <color indexed="64"/>
      </left>
      <right style="medium">
        <color indexed="64"/>
      </right>
      <top/>
      <bottom style="thin">
        <color rgb="FF000000"/>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rgb="FF000000"/>
      </left>
      <right style="thin">
        <color rgb="FF000000"/>
      </right>
      <top/>
      <bottom/>
      <diagonal/>
    </border>
    <border>
      <left style="thin">
        <color rgb="FF000000"/>
      </left>
      <right/>
      <top/>
      <bottom/>
      <diagonal/>
    </border>
    <border>
      <left style="medium">
        <color indexed="64"/>
      </left>
      <right style="medium">
        <color indexed="64"/>
      </right>
      <top style="thin">
        <color auto="1"/>
      </top>
      <bottom style="thin">
        <color auto="1"/>
      </bottom>
      <diagonal/>
    </border>
    <border>
      <left style="medium">
        <color indexed="64"/>
      </left>
      <right style="medium">
        <color indexed="64"/>
      </right>
      <top style="thin">
        <color auto="1"/>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rgb="FF000000"/>
      </bottom>
      <diagonal/>
    </border>
    <border>
      <left style="medium">
        <color indexed="64"/>
      </left>
      <right style="medium">
        <color indexed="64"/>
      </right>
      <top style="thin">
        <color rgb="FF000000"/>
      </top>
      <bottom style="thin">
        <color rgb="FF000000"/>
      </bottom>
      <diagonal/>
    </border>
    <border>
      <left style="medium">
        <color indexed="64"/>
      </left>
      <right style="medium">
        <color indexed="64"/>
      </right>
      <top style="thin">
        <color rgb="FF000000"/>
      </top>
      <bottom/>
      <diagonal/>
    </border>
    <border>
      <left style="medium">
        <color indexed="64"/>
      </left>
      <right style="thin">
        <color rgb="FF000000"/>
      </right>
      <top/>
      <bottom/>
      <diagonal/>
    </border>
    <border>
      <left style="thin">
        <color rgb="FF000000"/>
      </left>
      <right style="medium">
        <color indexed="64"/>
      </right>
      <top/>
      <bottom/>
      <diagonal/>
    </border>
    <border>
      <left style="medium">
        <color indexed="64"/>
      </left>
      <right style="thin">
        <color rgb="FF000000"/>
      </right>
      <top style="medium">
        <color indexed="64"/>
      </top>
      <bottom style="medium">
        <color indexed="64"/>
      </bottom>
      <diagonal/>
    </border>
    <border>
      <left style="thin">
        <color rgb="FF000000"/>
      </left>
      <right style="thin">
        <color rgb="FF000000"/>
      </right>
      <top style="medium">
        <color indexed="64"/>
      </top>
      <bottom style="medium">
        <color indexed="64"/>
      </bottom>
      <diagonal/>
    </border>
    <border>
      <left style="thin">
        <color rgb="FF000000"/>
      </left>
      <right style="medium">
        <color indexed="64"/>
      </right>
      <top style="medium">
        <color indexed="64"/>
      </top>
      <bottom style="medium">
        <color indexed="64"/>
      </bottom>
      <diagonal/>
    </border>
    <border>
      <left/>
      <right style="medium">
        <color indexed="64"/>
      </right>
      <top style="thin">
        <color auto="1"/>
      </top>
      <bottom style="thin">
        <color auto="1"/>
      </bottom>
      <diagonal/>
    </border>
    <border>
      <left/>
      <right/>
      <top style="thin">
        <color rgb="FF000000"/>
      </top>
      <bottom style="thin">
        <color rgb="FF000000"/>
      </bottom>
      <diagonal/>
    </border>
    <border>
      <left style="thin">
        <color rgb="FF000000"/>
      </left>
      <right/>
      <top style="thin">
        <color indexed="64"/>
      </top>
      <bottom style="thin">
        <color indexed="64"/>
      </bottom>
      <diagonal/>
    </border>
    <border>
      <left/>
      <right style="thin">
        <color rgb="FF000000"/>
      </right>
      <top style="thin">
        <color indexed="64"/>
      </top>
      <bottom style="thin">
        <color indexed="64"/>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s>
  <cellStyleXfs count="18">
    <xf numFmtId="0" fontId="0" fillId="0" borderId="0" applyNumberFormat="0" applyFill="0" applyBorder="0" applyProtection="0">
      <alignment vertical="top" wrapText="1"/>
    </xf>
    <xf numFmtId="0" fontId="16" fillId="0" borderId="0"/>
    <xf numFmtId="0" fontId="22" fillId="0" borderId="0" applyNumberFormat="0" applyFill="0" applyBorder="0" applyAlignment="0" applyProtection="0">
      <alignment vertical="top" wrapText="1"/>
    </xf>
    <xf numFmtId="0" fontId="23" fillId="0" borderId="0" applyNumberFormat="0" applyFill="0" applyBorder="0" applyAlignment="0" applyProtection="0">
      <alignment vertical="top" wrapText="1"/>
    </xf>
    <xf numFmtId="0" fontId="22" fillId="0" borderId="0" applyNumberFormat="0" applyFill="0" applyBorder="0" applyAlignment="0" applyProtection="0">
      <alignment vertical="top" wrapText="1"/>
    </xf>
    <xf numFmtId="0" fontId="23" fillId="0" borderId="0" applyNumberFormat="0" applyFill="0" applyBorder="0" applyAlignment="0" applyProtection="0">
      <alignment vertical="top" wrapText="1"/>
    </xf>
    <xf numFmtId="0" fontId="22" fillId="0" borderId="0" applyNumberFormat="0" applyFill="0" applyBorder="0" applyAlignment="0" applyProtection="0">
      <alignment vertical="top" wrapText="1"/>
    </xf>
    <xf numFmtId="0" fontId="23" fillId="0" borderId="0" applyNumberFormat="0" applyFill="0" applyBorder="0" applyAlignment="0" applyProtection="0">
      <alignment vertical="top" wrapText="1"/>
    </xf>
    <xf numFmtId="0" fontId="27" fillId="0" borderId="0"/>
    <xf numFmtId="9" fontId="27" fillId="0" borderId="0" applyFont="0" applyFill="0" applyBorder="0" applyAlignment="0" applyProtection="0"/>
    <xf numFmtId="0" fontId="28" fillId="0" borderId="0"/>
    <xf numFmtId="0" fontId="26" fillId="0" borderId="0"/>
    <xf numFmtId="9" fontId="26" fillId="0" borderId="0" applyFont="0" applyFill="0" applyBorder="0" applyAlignment="0" applyProtection="0"/>
    <xf numFmtId="0" fontId="34" fillId="0" borderId="0"/>
    <xf numFmtId="0" fontId="16" fillId="0" borderId="0"/>
    <xf numFmtId="0" fontId="17" fillId="0" borderId="0" applyNumberFormat="0" applyFill="0" applyBorder="0" applyProtection="0">
      <alignment vertical="top" wrapText="1"/>
    </xf>
    <xf numFmtId="0" fontId="51" fillId="0" borderId="0"/>
    <xf numFmtId="0" fontId="22" fillId="0" borderId="0" applyNumberFormat="0" applyFill="0" applyBorder="0" applyAlignment="0" applyProtection="0">
      <alignment vertical="top" wrapText="1"/>
    </xf>
  </cellStyleXfs>
  <cellXfs count="440">
    <xf numFmtId="0" fontId="0" fillId="0" borderId="0" xfId="0">
      <alignment vertical="top" wrapText="1"/>
    </xf>
    <xf numFmtId="0" fontId="0" fillId="0" borderId="0" xfId="0" applyAlignment="1">
      <alignment horizontal="left" vertical="center" wrapText="1"/>
    </xf>
    <xf numFmtId="0" fontId="8" fillId="0" borderId="0" xfId="0" applyFont="1">
      <alignment vertical="top" wrapText="1"/>
    </xf>
    <xf numFmtId="0" fontId="1" fillId="0" borderId="0" xfId="0" applyNumberFormat="1" applyFont="1" applyAlignment="1"/>
    <xf numFmtId="0" fontId="1" fillId="0" borderId="0" xfId="0" applyNumberFormat="1" applyFont="1" applyAlignment="1">
      <alignment horizontal="left" vertical="center"/>
    </xf>
    <xf numFmtId="0" fontId="1" fillId="0" borderId="0" xfId="0" applyNumberFormat="1" applyFont="1" applyAlignment="1">
      <alignment wrapText="1"/>
    </xf>
    <xf numFmtId="0" fontId="9" fillId="0" borderId="0" xfId="0" applyNumberFormat="1" applyFont="1" applyBorder="1" applyAlignment="1">
      <alignment wrapText="1"/>
    </xf>
    <xf numFmtId="0" fontId="2" fillId="4" borderId="3" xfId="0" applyNumberFormat="1" applyFont="1" applyFill="1" applyBorder="1" applyAlignment="1">
      <alignment vertical="center" wrapText="1"/>
    </xf>
    <xf numFmtId="0" fontId="3" fillId="3" borderId="3" xfId="0" applyNumberFormat="1" applyFont="1" applyFill="1" applyBorder="1" applyAlignment="1">
      <alignment horizontal="center" vertical="center" wrapText="1"/>
    </xf>
    <xf numFmtId="1" fontId="3" fillId="3" borderId="3" xfId="0" applyNumberFormat="1" applyFont="1" applyFill="1" applyBorder="1" applyAlignment="1">
      <alignment vertical="center" wrapText="1"/>
    </xf>
    <xf numFmtId="0" fontId="1" fillId="0" borderId="3" xfId="0" applyFont="1" applyBorder="1" applyAlignment="1">
      <alignment vertical="center" wrapText="1"/>
    </xf>
    <xf numFmtId="0" fontId="1" fillId="4" borderId="3" xfId="0" applyFont="1" applyFill="1" applyBorder="1" applyAlignment="1">
      <alignment vertical="center" wrapText="1"/>
    </xf>
    <xf numFmtId="0" fontId="0" fillId="0" borderId="0" xfId="0" applyAlignment="1">
      <alignment vertical="center" wrapText="1"/>
    </xf>
    <xf numFmtId="0" fontId="1" fillId="0" borderId="0" xfId="0" applyFont="1" applyAlignment="1">
      <alignment vertical="center" wrapText="1"/>
    </xf>
    <xf numFmtId="0" fontId="17" fillId="0" borderId="0" xfId="0" applyFont="1" applyAlignment="1">
      <alignment horizontal="center" vertical="center" wrapText="1"/>
    </xf>
    <xf numFmtId="0" fontId="19" fillId="0" borderId="0" xfId="0" applyNumberFormat="1" applyFont="1" applyFill="1" applyBorder="1" applyAlignment="1">
      <alignment vertical="center" wrapText="1"/>
    </xf>
    <xf numFmtId="0" fontId="18" fillId="0" borderId="3" xfId="0" applyFont="1" applyBorder="1" applyAlignment="1">
      <alignment horizontal="left" vertical="center" wrapText="1"/>
    </xf>
    <xf numFmtId="0" fontId="3" fillId="0" borderId="3" xfId="0" applyNumberFormat="1" applyFont="1" applyFill="1" applyBorder="1" applyAlignment="1">
      <alignment vertical="center" wrapText="1"/>
    </xf>
    <xf numFmtId="0" fontId="1" fillId="3" borderId="3" xfId="0" applyNumberFormat="1" applyFont="1" applyFill="1" applyBorder="1" applyAlignment="1">
      <alignment horizontal="center" vertical="center" wrapText="1"/>
    </xf>
    <xf numFmtId="0" fontId="1" fillId="0" borderId="0" xfId="0" applyNumberFormat="1" applyFont="1" applyAlignment="1">
      <alignment horizontal="center" vertical="center"/>
    </xf>
    <xf numFmtId="0" fontId="4" fillId="2" borderId="3" xfId="0" applyNumberFormat="1" applyFont="1" applyFill="1" applyBorder="1" applyAlignment="1">
      <alignment horizontal="center" vertical="center" wrapText="1"/>
    </xf>
    <xf numFmtId="1" fontId="4" fillId="2" borderId="3" xfId="0" applyNumberFormat="1" applyFont="1" applyFill="1" applyBorder="1" applyAlignment="1">
      <alignment horizontal="left" vertical="center" wrapText="1"/>
    </xf>
    <xf numFmtId="1" fontId="10" fillId="2" borderId="3" xfId="0" applyNumberFormat="1" applyFont="1" applyFill="1" applyBorder="1" applyAlignment="1">
      <alignment horizontal="left" vertical="center" wrapText="1"/>
    </xf>
    <xf numFmtId="0" fontId="3" fillId="4" borderId="3" xfId="0" applyNumberFormat="1" applyFont="1" applyFill="1" applyBorder="1" applyAlignment="1">
      <alignment horizontal="left" vertical="center" wrapText="1"/>
    </xf>
    <xf numFmtId="1" fontId="9" fillId="3" borderId="3" xfId="0" applyNumberFormat="1" applyFont="1" applyFill="1" applyBorder="1" applyAlignment="1">
      <alignment vertical="center" wrapText="1"/>
    </xf>
    <xf numFmtId="0" fontId="3" fillId="4" borderId="3" xfId="0" applyNumberFormat="1" applyFont="1" applyFill="1" applyBorder="1" applyAlignment="1">
      <alignment vertical="center" wrapText="1"/>
    </xf>
    <xf numFmtId="1" fontId="3" fillId="3" borderId="3" xfId="0" applyNumberFormat="1" applyFont="1" applyFill="1" applyBorder="1" applyAlignment="1">
      <alignment horizontal="left" vertical="center" wrapText="1"/>
    </xf>
    <xf numFmtId="1" fontId="1" fillId="3" borderId="3" xfId="0" applyNumberFormat="1" applyFont="1" applyFill="1" applyBorder="1" applyAlignment="1">
      <alignment vertical="center" wrapText="1"/>
    </xf>
    <xf numFmtId="0" fontId="3" fillId="3" borderId="3" xfId="0" applyNumberFormat="1" applyFont="1" applyFill="1" applyBorder="1" applyAlignment="1">
      <alignment vertical="center" wrapText="1"/>
    </xf>
    <xf numFmtId="0" fontId="20" fillId="0" borderId="0" xfId="0" applyNumberFormat="1" applyFont="1" applyAlignment="1"/>
    <xf numFmtId="0" fontId="21" fillId="0" borderId="0" xfId="0" applyFont="1">
      <alignment vertical="top" wrapText="1"/>
    </xf>
    <xf numFmtId="49" fontId="1" fillId="0" borderId="0" xfId="0" applyNumberFormat="1" applyFont="1" applyAlignment="1"/>
    <xf numFmtId="0" fontId="3" fillId="0" borderId="3" xfId="0" applyNumberFormat="1" applyFont="1" applyFill="1" applyBorder="1" applyAlignment="1">
      <alignment horizontal="center" vertical="center" wrapText="1"/>
    </xf>
    <xf numFmtId="0" fontId="3" fillId="5" borderId="3" xfId="0" applyNumberFormat="1" applyFont="1" applyFill="1" applyBorder="1" applyAlignment="1">
      <alignment horizontal="center" vertical="center" wrapText="1"/>
    </xf>
    <xf numFmtId="0" fontId="3" fillId="5" borderId="3" xfId="0" applyNumberFormat="1" applyFont="1" applyFill="1" applyBorder="1" applyAlignment="1">
      <alignment vertical="center" wrapText="1"/>
    </xf>
    <xf numFmtId="0" fontId="27" fillId="0" borderId="0" xfId="8" applyAlignment="1">
      <alignment vertical="top" wrapText="1"/>
    </xf>
    <xf numFmtId="0" fontId="26" fillId="0" borderId="0" xfId="8" applyFont="1" applyAlignment="1">
      <alignment vertical="top" wrapText="1"/>
    </xf>
    <xf numFmtId="49" fontId="29" fillId="0" borderId="9" xfId="10" applyNumberFormat="1" applyFont="1" applyBorder="1" applyAlignment="1">
      <alignment horizontal="center" vertical="center"/>
    </xf>
    <xf numFmtId="0" fontId="29" fillId="0" borderId="9" xfId="10" applyFont="1" applyBorder="1" applyAlignment="1">
      <alignment horizontal="left" vertical="center" wrapText="1"/>
    </xf>
    <xf numFmtId="0" fontId="26" fillId="0" borderId="0" xfId="8" applyFont="1" applyAlignment="1">
      <alignment vertical="top"/>
    </xf>
    <xf numFmtId="0" fontId="27" fillId="0" borderId="0" xfId="8" applyAlignment="1">
      <alignment vertical="top"/>
    </xf>
    <xf numFmtId="0" fontId="27" fillId="0" borderId="0" xfId="8"/>
    <xf numFmtId="0" fontId="30" fillId="11" borderId="10" xfId="8" applyFont="1" applyFill="1" applyBorder="1" applyAlignment="1">
      <alignment horizontal="center" vertical="top" wrapText="1"/>
    </xf>
    <xf numFmtId="0" fontId="30" fillId="11" borderId="0" xfId="8" applyFont="1" applyFill="1" applyAlignment="1">
      <alignment horizontal="center" vertical="top" wrapText="1"/>
    </xf>
    <xf numFmtId="0" fontId="33" fillId="0" borderId="0" xfId="8" applyFont="1" applyAlignment="1">
      <alignment vertical="top" wrapText="1"/>
    </xf>
    <xf numFmtId="0" fontId="33" fillId="0" borderId="0" xfId="8" applyFont="1" applyAlignment="1">
      <alignment vertical="top"/>
    </xf>
    <xf numFmtId="49" fontId="33" fillId="0" borderId="5" xfId="8" applyNumberFormat="1" applyFont="1" applyBorder="1" applyAlignment="1">
      <alignment horizontal="center" vertical="center" wrapText="1"/>
    </xf>
    <xf numFmtId="0" fontId="30" fillId="11" borderId="0" xfId="8" applyFont="1" applyFill="1" applyAlignment="1">
      <alignment horizontal="left" vertical="top"/>
    </xf>
    <xf numFmtId="0" fontId="30" fillId="11" borderId="10" xfId="8" applyFont="1" applyFill="1" applyBorder="1" applyAlignment="1">
      <alignment horizontal="left" vertical="top"/>
    </xf>
    <xf numFmtId="0" fontId="31" fillId="11" borderId="10" xfId="8" applyFont="1" applyFill="1" applyBorder="1" applyAlignment="1">
      <alignment horizontal="left" vertical="top"/>
    </xf>
    <xf numFmtId="0" fontId="36" fillId="10" borderId="0" xfId="0" applyFont="1" applyFill="1" applyBorder="1" applyAlignment="1"/>
    <xf numFmtId="0" fontId="37" fillId="0" borderId="0" xfId="0" applyFont="1" applyFill="1" applyBorder="1" applyAlignment="1">
      <alignment vertical="top"/>
    </xf>
    <xf numFmtId="0" fontId="38" fillId="0" borderId="0" xfId="0" applyFont="1">
      <alignment vertical="top" wrapText="1"/>
    </xf>
    <xf numFmtId="0" fontId="25" fillId="0" borderId="8" xfId="0" applyFont="1" applyBorder="1" applyAlignment="1">
      <alignment wrapText="1"/>
    </xf>
    <xf numFmtId="0" fontId="25" fillId="9" borderId="8" xfId="0" applyFont="1" applyFill="1" applyBorder="1" applyAlignment="1">
      <alignment wrapText="1"/>
    </xf>
    <xf numFmtId="0" fontId="17" fillId="0" borderId="0" xfId="0" applyNumberFormat="1" applyFont="1">
      <alignment vertical="top" wrapText="1"/>
    </xf>
    <xf numFmtId="0" fontId="25" fillId="0" borderId="0" xfId="0" applyNumberFormat="1" applyFont="1">
      <alignment vertical="top" wrapText="1"/>
    </xf>
    <xf numFmtId="0" fontId="41" fillId="0" borderId="0" xfId="0" applyNumberFormat="1" applyFont="1">
      <alignment vertical="top" wrapText="1"/>
    </xf>
    <xf numFmtId="0" fontId="25" fillId="0" borderId="11" xfId="0" applyNumberFormat="1" applyFont="1" applyBorder="1" applyAlignment="1">
      <alignment horizontal="center" vertical="center" wrapText="1"/>
    </xf>
    <xf numFmtId="0" fontId="25" fillId="0" borderId="12" xfId="0" applyNumberFormat="1" applyFont="1" applyBorder="1" applyAlignment="1">
      <alignment horizontal="center" vertical="center" wrapText="1"/>
    </xf>
    <xf numFmtId="49" fontId="33" fillId="0" borderId="0" xfId="8" applyNumberFormat="1" applyFont="1" applyAlignment="1">
      <alignment horizontal="left" vertical="top" wrapText="1"/>
    </xf>
    <xf numFmtId="0" fontId="3" fillId="3" borderId="3" xfId="0" applyNumberFormat="1" applyFont="1" applyFill="1" applyBorder="1" applyAlignment="1">
      <alignment horizontal="left" vertical="center" wrapText="1"/>
    </xf>
    <xf numFmtId="0" fontId="11" fillId="4" borderId="3" xfId="0" applyNumberFormat="1" applyFont="1" applyFill="1" applyBorder="1" applyAlignment="1">
      <alignment horizontal="left" vertical="center" wrapText="1"/>
    </xf>
    <xf numFmtId="0" fontId="8" fillId="0" borderId="0" xfId="0" applyFont="1" applyAlignment="1">
      <alignment horizontal="center" vertical="center" wrapText="1"/>
    </xf>
    <xf numFmtId="0" fontId="17" fillId="0" borderId="0" xfId="0" applyFont="1" applyAlignment="1">
      <alignment vertical="center" wrapText="1"/>
    </xf>
    <xf numFmtId="0" fontId="17" fillId="0" borderId="0" xfId="0" applyFont="1">
      <alignment vertical="top" wrapText="1"/>
    </xf>
    <xf numFmtId="0" fontId="8" fillId="0" borderId="0" xfId="0" applyFont="1" applyAlignment="1">
      <alignment horizontal="left" vertical="center" wrapText="1"/>
    </xf>
    <xf numFmtId="0" fontId="8" fillId="0" borderId="3" xfId="0" applyFont="1" applyBorder="1" applyAlignment="1">
      <alignment horizontal="left" vertical="center" wrapText="1"/>
    </xf>
    <xf numFmtId="0" fontId="17" fillId="0" borderId="3" xfId="0" applyFont="1" applyBorder="1">
      <alignment vertical="top" wrapText="1"/>
    </xf>
    <xf numFmtId="0" fontId="1" fillId="0" borderId="3" xfId="0" applyFont="1" applyBorder="1">
      <alignment vertical="top" wrapText="1"/>
    </xf>
    <xf numFmtId="165" fontId="1" fillId="0" borderId="3" xfId="0" applyNumberFormat="1" applyFont="1" applyBorder="1">
      <alignment vertical="top" wrapText="1"/>
    </xf>
    <xf numFmtId="165" fontId="17" fillId="0" borderId="3" xfId="0" applyNumberFormat="1" applyFont="1" applyBorder="1">
      <alignment vertical="top" wrapText="1"/>
    </xf>
    <xf numFmtId="0" fontId="43" fillId="0" borderId="0" xfId="0" applyFont="1" applyAlignment="1">
      <alignment vertical="center" wrapText="1"/>
    </xf>
    <xf numFmtId="0" fontId="35" fillId="0" borderId="3" xfId="0" applyFont="1" applyBorder="1" applyAlignment="1">
      <alignment vertical="center" wrapText="1"/>
    </xf>
    <xf numFmtId="0" fontId="1" fillId="0" borderId="3" xfId="0" applyNumberFormat="1" applyFont="1" applyBorder="1" applyAlignment="1"/>
    <xf numFmtId="0" fontId="12" fillId="0" borderId="3" xfId="0" applyFont="1" applyFill="1" applyBorder="1" applyAlignment="1">
      <alignment horizontal="center" vertical="center" wrapText="1"/>
    </xf>
    <xf numFmtId="0" fontId="8" fillId="0" borderId="3" xfId="0" applyFont="1" applyFill="1" applyBorder="1" applyAlignment="1">
      <alignment horizontal="left" vertical="center" wrapText="1"/>
    </xf>
    <xf numFmtId="1" fontId="3" fillId="3" borderId="3" xfId="0" applyNumberFormat="1" applyFont="1" applyFill="1" applyBorder="1" applyAlignment="1">
      <alignment horizontal="center" vertical="center" wrapText="1"/>
    </xf>
    <xf numFmtId="0" fontId="12" fillId="13" borderId="2" xfId="0" applyNumberFormat="1" applyFont="1" applyFill="1" applyBorder="1" applyAlignment="1">
      <alignment horizontal="center" vertical="center" wrapText="1"/>
    </xf>
    <xf numFmtId="0" fontId="4" fillId="4" borderId="3" xfId="0" applyNumberFormat="1" applyFont="1" applyFill="1" applyBorder="1" applyAlignment="1">
      <alignment horizontal="left" vertical="center" wrapText="1"/>
    </xf>
    <xf numFmtId="0" fontId="4" fillId="4" borderId="3" xfId="0" applyNumberFormat="1" applyFont="1" applyFill="1" applyBorder="1" applyAlignment="1">
      <alignment horizontal="center" vertical="center" wrapText="1"/>
    </xf>
    <xf numFmtId="0" fontId="20" fillId="4" borderId="0" xfId="0" applyNumberFormat="1" applyFont="1" applyFill="1" applyAlignment="1"/>
    <xf numFmtId="0" fontId="21" fillId="4" borderId="0" xfId="0" applyFont="1" applyFill="1">
      <alignment vertical="top" wrapText="1"/>
    </xf>
    <xf numFmtId="0" fontId="26" fillId="0" borderId="3" xfId="0" applyFont="1" applyBorder="1">
      <alignment vertical="top" wrapText="1"/>
    </xf>
    <xf numFmtId="0" fontId="35" fillId="0" borderId="19" xfId="0" applyFont="1" applyBorder="1" applyAlignment="1">
      <alignment vertical="center" wrapText="1"/>
    </xf>
    <xf numFmtId="0" fontId="35" fillId="0" borderId="20" xfId="0" applyFont="1" applyBorder="1" applyAlignment="1">
      <alignment vertical="center" wrapText="1"/>
    </xf>
    <xf numFmtId="0" fontId="25" fillId="0" borderId="20" xfId="0" applyFont="1" applyBorder="1" applyAlignment="1">
      <alignment vertical="center" wrapText="1"/>
    </xf>
    <xf numFmtId="0" fontId="35" fillId="0" borderId="21" xfId="0" applyFont="1" applyBorder="1" applyAlignment="1">
      <alignment vertical="center" wrapText="1"/>
    </xf>
    <xf numFmtId="0" fontId="1" fillId="0" borderId="3" xfId="0" applyFont="1" applyFill="1" applyBorder="1" applyAlignment="1">
      <alignment vertical="center" wrapText="1"/>
    </xf>
    <xf numFmtId="0" fontId="16" fillId="0" borderId="0" xfId="14"/>
    <xf numFmtId="0" fontId="12" fillId="15" borderId="3" xfId="0" applyNumberFormat="1" applyFont="1" applyFill="1" applyBorder="1" applyAlignment="1">
      <alignment horizontal="center" vertical="center" wrapText="1"/>
    </xf>
    <xf numFmtId="0" fontId="12" fillId="18" borderId="2" xfId="0" applyNumberFormat="1" applyFont="1" applyFill="1" applyBorder="1" applyAlignment="1">
      <alignment horizontal="center" vertical="center" wrapText="1"/>
    </xf>
    <xf numFmtId="0" fontId="47" fillId="0" borderId="0" xfId="0" applyFont="1" applyFill="1" applyBorder="1" applyAlignment="1">
      <alignment vertical="center" wrapText="1"/>
    </xf>
    <xf numFmtId="0" fontId="48" fillId="0" borderId="0" xfId="0" applyFont="1" applyAlignment="1"/>
    <xf numFmtId="0" fontId="25" fillId="0" borderId="0" xfId="0" applyFont="1" applyAlignment="1"/>
    <xf numFmtId="0" fontId="46" fillId="0" borderId="0" xfId="0" applyFont="1" applyFill="1" applyBorder="1">
      <alignment vertical="top" wrapText="1"/>
    </xf>
    <xf numFmtId="0" fontId="24" fillId="0" borderId="3" xfId="0" applyFont="1" applyBorder="1" applyAlignment="1">
      <alignment horizontal="left" vertical="center" wrapText="1"/>
    </xf>
    <xf numFmtId="0" fontId="24" fillId="0" borderId="0" xfId="0" applyFont="1" applyAlignment="1">
      <alignment vertical="center" wrapText="1"/>
    </xf>
    <xf numFmtId="0" fontId="0" fillId="0" borderId="3" xfId="0" applyBorder="1">
      <alignment vertical="top" wrapText="1"/>
    </xf>
    <xf numFmtId="14" fontId="0" fillId="0" borderId="3" xfId="0" applyNumberFormat="1" applyBorder="1" applyAlignment="1">
      <alignment horizontal="left" vertical="top" wrapText="1"/>
    </xf>
    <xf numFmtId="0" fontId="0" fillId="0" borderId="0" xfId="0" applyAlignment="1">
      <alignment horizontal="left" vertical="top" wrapText="1"/>
    </xf>
    <xf numFmtId="0" fontId="1" fillId="0" borderId="13" xfId="0" applyFont="1" applyBorder="1" applyAlignment="1">
      <alignment vertical="center" wrapText="1"/>
    </xf>
    <xf numFmtId="0" fontId="1" fillId="0" borderId="7" xfId="0" applyFont="1" applyBorder="1" applyAlignment="1">
      <alignment vertical="center" wrapText="1"/>
    </xf>
    <xf numFmtId="0" fontId="1" fillId="0" borderId="14" xfId="0" applyFont="1" applyBorder="1" applyAlignment="1">
      <alignment vertical="center" wrapText="1"/>
    </xf>
    <xf numFmtId="0" fontId="1" fillId="0" borderId="15" xfId="0" applyFont="1" applyBorder="1">
      <alignment vertical="top" wrapText="1"/>
    </xf>
    <xf numFmtId="0" fontId="1" fillId="0" borderId="0" xfId="0" applyFont="1" applyBorder="1">
      <alignment vertical="top" wrapText="1"/>
    </xf>
    <xf numFmtId="0" fontId="1" fillId="0" borderId="16" xfId="0" applyFont="1" applyBorder="1">
      <alignment vertical="top" wrapText="1"/>
    </xf>
    <xf numFmtId="0" fontId="17" fillId="0" borderId="15" xfId="0" applyFont="1" applyBorder="1">
      <alignment vertical="top" wrapText="1"/>
    </xf>
    <xf numFmtId="0" fontId="17" fillId="0" borderId="0" xfId="0" applyFont="1" applyBorder="1">
      <alignment vertical="top" wrapText="1"/>
    </xf>
    <xf numFmtId="0" fontId="17" fillId="0" borderId="16" xfId="0" applyFont="1" applyBorder="1">
      <alignment vertical="top" wrapText="1"/>
    </xf>
    <xf numFmtId="0" fontId="17" fillId="0" borderId="17" xfId="0" applyFont="1" applyBorder="1">
      <alignment vertical="top" wrapText="1"/>
    </xf>
    <xf numFmtId="0" fontId="17" fillId="0" borderId="22" xfId="0" applyFont="1" applyBorder="1">
      <alignment vertical="top" wrapText="1"/>
    </xf>
    <xf numFmtId="0" fontId="17" fillId="0" borderId="18" xfId="0" applyFont="1" applyBorder="1">
      <alignment vertical="top" wrapText="1"/>
    </xf>
    <xf numFmtId="0" fontId="2" fillId="0" borderId="3" xfId="0" applyNumberFormat="1" applyFont="1" applyFill="1" applyBorder="1" applyAlignment="1">
      <alignment vertical="center" wrapText="1"/>
    </xf>
    <xf numFmtId="164" fontId="6" fillId="0" borderId="3" xfId="0" applyNumberFormat="1" applyFont="1" applyFill="1" applyBorder="1" applyAlignment="1">
      <alignment vertical="center" wrapText="1"/>
    </xf>
    <xf numFmtId="0" fontId="4" fillId="0" borderId="3" xfId="0" applyNumberFormat="1" applyFont="1" applyFill="1" applyBorder="1" applyAlignment="1">
      <alignment vertical="center" wrapText="1"/>
    </xf>
    <xf numFmtId="0" fontId="4" fillId="0" borderId="3" xfId="0" applyNumberFormat="1" applyFont="1" applyFill="1" applyBorder="1" applyAlignment="1">
      <alignment horizontal="center" vertical="center" wrapText="1"/>
    </xf>
    <xf numFmtId="1" fontId="4" fillId="0" borderId="3" xfId="0" applyNumberFormat="1" applyFont="1" applyFill="1" applyBorder="1" applyAlignment="1">
      <alignment horizontal="left" vertical="center" wrapText="1"/>
    </xf>
    <xf numFmtId="0" fontId="14" fillId="0" borderId="3" xfId="0" applyNumberFormat="1" applyFont="1" applyFill="1" applyBorder="1" applyAlignment="1">
      <alignment vertical="center" wrapText="1"/>
    </xf>
    <xf numFmtId="0" fontId="21" fillId="0" borderId="3" xfId="0" applyNumberFormat="1" applyFont="1" applyFill="1" applyBorder="1" applyAlignment="1">
      <alignment vertical="center" wrapText="1"/>
    </xf>
    <xf numFmtId="0" fontId="3" fillId="0" borderId="3" xfId="0" applyNumberFormat="1" applyFont="1" applyFill="1" applyBorder="1" applyAlignment="1">
      <alignment horizontal="left" vertical="center" wrapText="1"/>
    </xf>
    <xf numFmtId="0" fontId="5" fillId="0" borderId="3" xfId="0" applyNumberFormat="1" applyFont="1" applyFill="1" applyBorder="1" applyAlignment="1">
      <alignment vertical="center" wrapText="1"/>
    </xf>
    <xf numFmtId="0" fontId="45" fillId="0" borderId="3" xfId="0" applyNumberFormat="1" applyFont="1" applyFill="1" applyBorder="1" applyAlignment="1">
      <alignment vertical="center" wrapText="1"/>
    </xf>
    <xf numFmtId="0" fontId="16" fillId="0" borderId="0" xfId="1"/>
    <xf numFmtId="0" fontId="25" fillId="9" borderId="0" xfId="0" applyFont="1" applyFill="1" applyBorder="1" applyAlignment="1">
      <alignment wrapText="1"/>
    </xf>
    <xf numFmtId="0" fontId="25" fillId="0" borderId="0" xfId="0" applyFont="1" applyBorder="1" applyAlignment="1">
      <alignment wrapText="1"/>
    </xf>
    <xf numFmtId="0" fontId="17" fillId="0" borderId="0" xfId="0" applyFont="1" applyAlignment="1">
      <alignment horizontal="left" vertical="top" wrapText="1"/>
    </xf>
    <xf numFmtId="0" fontId="4" fillId="2" borderId="3" xfId="0" applyNumberFormat="1" applyFont="1" applyFill="1" applyBorder="1" applyAlignment="1">
      <alignment horizontal="left" vertical="center" wrapText="1"/>
    </xf>
    <xf numFmtId="0" fontId="25" fillId="0" borderId="0" xfId="0" applyFont="1" applyBorder="1" applyAlignment="1"/>
    <xf numFmtId="0" fontId="25" fillId="0" borderId="7" xfId="0" applyFont="1" applyBorder="1" applyAlignment="1"/>
    <xf numFmtId="0" fontId="40" fillId="6" borderId="3" xfId="0" applyNumberFormat="1" applyFont="1" applyFill="1" applyBorder="1" applyAlignment="1">
      <alignment horizontal="center" vertical="center" wrapText="1"/>
    </xf>
    <xf numFmtId="0" fontId="3" fillId="5" borderId="3" xfId="0" applyNumberFormat="1" applyFont="1" applyFill="1" applyBorder="1" applyAlignment="1">
      <alignment horizontal="left" vertical="center" wrapText="1"/>
    </xf>
    <xf numFmtId="0" fontId="46" fillId="4" borderId="3" xfId="0" applyNumberFormat="1" applyFont="1" applyFill="1" applyBorder="1" applyAlignment="1">
      <alignment horizontal="center" vertical="center" wrapText="1"/>
    </xf>
    <xf numFmtId="0" fontId="46" fillId="2" borderId="0" xfId="0" applyFont="1" applyFill="1">
      <alignment vertical="top" wrapText="1"/>
    </xf>
    <xf numFmtId="0" fontId="0" fillId="0" borderId="3" xfId="0" applyBorder="1" applyAlignment="1">
      <alignment horizontal="left" vertical="top" wrapText="1"/>
    </xf>
    <xf numFmtId="0" fontId="1" fillId="0" borderId="19" xfId="0" applyFont="1" applyBorder="1" applyAlignment="1">
      <alignment horizontal="left" vertical="center" wrapText="1"/>
    </xf>
    <xf numFmtId="0" fontId="35" fillId="4" borderId="35" xfId="0" applyFont="1" applyFill="1" applyBorder="1" applyAlignment="1">
      <alignment horizontal="center" vertical="center" wrapText="1"/>
    </xf>
    <xf numFmtId="0" fontId="35" fillId="4" borderId="36" xfId="0" applyFont="1" applyFill="1" applyBorder="1" applyAlignment="1">
      <alignment horizontal="center" vertical="center" wrapText="1"/>
    </xf>
    <xf numFmtId="9" fontId="35" fillId="4" borderId="28" xfId="0" applyNumberFormat="1" applyFont="1" applyFill="1" applyBorder="1" applyAlignment="1">
      <alignment horizontal="center" vertical="center" wrapText="1"/>
    </xf>
    <xf numFmtId="0" fontId="35" fillId="4" borderId="28" xfId="0" applyFont="1" applyFill="1" applyBorder="1" applyAlignment="1">
      <alignment horizontal="center" vertical="center" wrapText="1"/>
    </xf>
    <xf numFmtId="0" fontId="25" fillId="0" borderId="38" xfId="0" applyFont="1" applyBorder="1" applyAlignment="1">
      <alignment vertical="center"/>
    </xf>
    <xf numFmtId="0" fontId="25" fillId="0" borderId="21" xfId="0" applyFont="1" applyBorder="1" applyAlignment="1">
      <alignment horizontal="center" vertical="center" wrapText="1"/>
    </xf>
    <xf numFmtId="9" fontId="25" fillId="0" borderId="39" xfId="0" applyNumberFormat="1" applyFont="1" applyBorder="1" applyAlignment="1">
      <alignment horizontal="center" vertical="center" wrapText="1"/>
    </xf>
    <xf numFmtId="0" fontId="25" fillId="0" borderId="29" xfId="0" applyFont="1" applyBorder="1" applyAlignment="1">
      <alignment vertical="center"/>
    </xf>
    <xf numFmtId="0" fontId="25" fillId="0" borderId="3" xfId="0" applyFont="1" applyBorder="1" applyAlignment="1">
      <alignment horizontal="center" vertical="center" wrapText="1"/>
    </xf>
    <xf numFmtId="9" fontId="25" fillId="0" borderId="30" xfId="0" applyNumberFormat="1" applyFont="1" applyBorder="1" applyAlignment="1">
      <alignment horizontal="center" vertical="center" wrapText="1"/>
    </xf>
    <xf numFmtId="0" fontId="25" fillId="0" borderId="29" xfId="0" applyFont="1" applyBorder="1" applyAlignment="1">
      <alignment vertical="center" wrapText="1"/>
    </xf>
    <xf numFmtId="0" fontId="25" fillId="0" borderId="33" xfId="0" applyFont="1" applyBorder="1" applyAlignment="1">
      <alignment vertical="center" wrapText="1"/>
    </xf>
    <xf numFmtId="0" fontId="25" fillId="0" borderId="19" xfId="0" applyFont="1" applyBorder="1" applyAlignment="1">
      <alignment horizontal="center" vertical="center" wrapText="1"/>
    </xf>
    <xf numFmtId="9" fontId="25" fillId="0" borderId="34" xfId="0" applyNumberFormat="1" applyFont="1" applyBorder="1" applyAlignment="1">
      <alignment horizontal="center" vertical="center" wrapText="1"/>
    </xf>
    <xf numFmtId="0" fontId="12" fillId="2" borderId="43" xfId="0" applyFont="1" applyFill="1" applyBorder="1" applyAlignment="1">
      <alignment horizontal="center" vertical="center" wrapText="1"/>
    </xf>
    <xf numFmtId="0" fontId="12" fillId="2" borderId="44" xfId="0" applyFont="1" applyFill="1" applyBorder="1" applyAlignment="1">
      <alignment horizontal="center" vertical="center" wrapText="1"/>
    </xf>
    <xf numFmtId="0" fontId="12" fillId="2" borderId="41" xfId="0" applyFont="1" applyFill="1" applyBorder="1" applyAlignment="1">
      <alignment horizontal="center" vertical="center" wrapText="1"/>
    </xf>
    <xf numFmtId="0" fontId="17" fillId="16" borderId="3" xfId="0" applyFont="1" applyFill="1" applyBorder="1">
      <alignment vertical="top" wrapText="1"/>
    </xf>
    <xf numFmtId="0" fontId="17" fillId="0" borderId="3" xfId="0" applyFont="1" applyBorder="1" applyAlignment="1">
      <alignment horizontal="left" vertical="top" wrapText="1"/>
    </xf>
    <xf numFmtId="0" fontId="12" fillId="2" borderId="3" xfId="0" applyFont="1" applyFill="1" applyBorder="1" applyAlignment="1">
      <alignment horizontal="center" vertical="center" wrapText="1"/>
    </xf>
    <xf numFmtId="0" fontId="21" fillId="2" borderId="3" xfId="0" applyFont="1" applyFill="1" applyBorder="1" applyAlignment="1">
      <alignment horizontal="left" vertical="top" wrapText="1"/>
    </xf>
    <xf numFmtId="0" fontId="17" fillId="2" borderId="3" xfId="0" applyFont="1" applyFill="1" applyBorder="1" applyAlignment="1">
      <alignment horizontal="left" vertical="top" wrapText="1"/>
    </xf>
    <xf numFmtId="0" fontId="21" fillId="2" borderId="3" xfId="0" applyFont="1" applyFill="1" applyBorder="1">
      <alignment vertical="top" wrapText="1"/>
    </xf>
    <xf numFmtId="0" fontId="12" fillId="2" borderId="3" xfId="0" applyFont="1" applyFill="1" applyBorder="1">
      <alignment vertical="top" wrapText="1"/>
    </xf>
    <xf numFmtId="0" fontId="17" fillId="0" borderId="1" xfId="0" applyFont="1" applyBorder="1" applyAlignment="1">
      <alignment horizontal="left" vertical="top" wrapText="1"/>
    </xf>
    <xf numFmtId="0" fontId="12" fillId="2" borderId="1" xfId="0" applyFont="1" applyFill="1" applyBorder="1" applyAlignment="1">
      <alignment horizontal="center" vertical="center" wrapText="1"/>
    </xf>
    <xf numFmtId="0" fontId="17" fillId="0" borderId="1" xfId="0" applyFont="1" applyBorder="1">
      <alignment vertical="top" wrapText="1"/>
    </xf>
    <xf numFmtId="0" fontId="12" fillId="2" borderId="45" xfId="0" applyFont="1" applyFill="1" applyBorder="1" applyAlignment="1">
      <alignment horizontal="center" vertical="center" wrapText="1"/>
    </xf>
    <xf numFmtId="0" fontId="12" fillId="2" borderId="29" xfId="0" applyFont="1" applyFill="1" applyBorder="1" applyAlignment="1">
      <alignment horizontal="center" vertical="center" wrapText="1"/>
    </xf>
    <xf numFmtId="0" fontId="12" fillId="2" borderId="30" xfId="0" applyFont="1" applyFill="1" applyBorder="1" applyAlignment="1">
      <alignment horizontal="center" vertical="center" wrapText="1"/>
    </xf>
    <xf numFmtId="0" fontId="35" fillId="0" borderId="15" xfId="0" applyFont="1" applyBorder="1" applyAlignment="1">
      <alignment vertical="center" wrapText="1"/>
    </xf>
    <xf numFmtId="0" fontId="35" fillId="0" borderId="0" xfId="0" applyFont="1" applyBorder="1" applyAlignment="1">
      <alignment vertical="center" wrapText="1"/>
    </xf>
    <xf numFmtId="0" fontId="25" fillId="0" borderId="0" xfId="0" applyFont="1" applyFill="1" applyBorder="1" applyAlignment="1">
      <alignment horizontal="left" vertical="center"/>
    </xf>
    <xf numFmtId="0" fontId="35" fillId="0" borderId="25" xfId="0" applyFont="1" applyFill="1" applyBorder="1" applyAlignment="1">
      <alignment vertical="center" wrapText="1"/>
    </xf>
    <xf numFmtId="0" fontId="40" fillId="32" borderId="25" xfId="0" applyFont="1" applyFill="1" applyBorder="1" applyAlignment="1">
      <alignment horizontal="center" vertical="center" wrapText="1"/>
    </xf>
    <xf numFmtId="0" fontId="8" fillId="34" borderId="25" xfId="0" applyNumberFormat="1" applyFont="1" applyFill="1" applyBorder="1" applyAlignment="1">
      <alignment horizontal="center" vertical="center" wrapText="1"/>
    </xf>
    <xf numFmtId="0" fontId="17" fillId="34" borderId="45" xfId="0" applyFont="1" applyFill="1" applyBorder="1" applyAlignment="1">
      <alignment horizontal="left" vertical="top" wrapText="1"/>
    </xf>
    <xf numFmtId="0" fontId="17" fillId="34" borderId="45" xfId="0" applyFont="1" applyFill="1" applyBorder="1">
      <alignment vertical="top" wrapText="1"/>
    </xf>
    <xf numFmtId="0" fontId="17" fillId="34" borderId="46" xfId="0" applyFont="1" applyFill="1" applyBorder="1" applyAlignment="1">
      <alignment horizontal="left" vertical="top" wrapText="1"/>
    </xf>
    <xf numFmtId="0" fontId="13" fillId="2" borderId="1" xfId="0" applyNumberFormat="1" applyFont="1" applyFill="1" applyBorder="1" applyAlignment="1">
      <alignment horizontal="center" vertical="center" wrapText="1"/>
    </xf>
    <xf numFmtId="1" fontId="15" fillId="4" borderId="1" xfId="0" applyNumberFormat="1" applyFont="1" applyFill="1" applyBorder="1" applyAlignment="1">
      <alignment vertical="center" wrapText="1"/>
    </xf>
    <xf numFmtId="0" fontId="15" fillId="4" borderId="1" xfId="0" applyNumberFormat="1" applyFont="1" applyFill="1" applyBorder="1" applyAlignment="1">
      <alignment vertical="center" wrapText="1"/>
    </xf>
    <xf numFmtId="0" fontId="40" fillId="32" borderId="49" xfId="0" applyFont="1" applyFill="1" applyBorder="1" applyAlignment="1">
      <alignment horizontal="center" vertical="center" wrapText="1"/>
    </xf>
    <xf numFmtId="0" fontId="40" fillId="32" borderId="50" xfId="0" applyFont="1" applyFill="1" applyBorder="1" applyAlignment="1">
      <alignment horizontal="center" vertical="center" wrapText="1"/>
    </xf>
    <xf numFmtId="0" fontId="1" fillId="33" borderId="41" xfId="0" applyNumberFormat="1" applyFont="1" applyFill="1" applyBorder="1" applyAlignment="1">
      <alignment wrapText="1"/>
    </xf>
    <xf numFmtId="0" fontId="1" fillId="33" borderId="42" xfId="0" applyNumberFormat="1" applyFont="1" applyFill="1" applyBorder="1" applyAlignment="1">
      <alignment wrapText="1"/>
    </xf>
    <xf numFmtId="0" fontId="40" fillId="35" borderId="50" xfId="0" applyFont="1" applyFill="1" applyBorder="1" applyAlignment="1">
      <alignment horizontal="center" vertical="center" wrapText="1"/>
    </xf>
    <xf numFmtId="0" fontId="40" fillId="32" borderId="51" xfId="0" applyFont="1" applyFill="1" applyBorder="1" applyAlignment="1">
      <alignment horizontal="center" vertical="center" wrapText="1"/>
    </xf>
    <xf numFmtId="0" fontId="40" fillId="32" borderId="40" xfId="0" applyFont="1" applyFill="1" applyBorder="1" applyAlignment="1">
      <alignment horizontal="center" vertical="center" wrapText="1"/>
    </xf>
    <xf numFmtId="0" fontId="12" fillId="2" borderId="52" xfId="0" applyFont="1" applyFill="1" applyBorder="1" applyAlignment="1">
      <alignment horizontal="center" vertical="center" wrapText="1"/>
    </xf>
    <xf numFmtId="0" fontId="12" fillId="2" borderId="53" xfId="0" applyFont="1" applyFill="1" applyBorder="1" applyAlignment="1">
      <alignment horizontal="center" vertical="center" wrapText="1"/>
    </xf>
    <xf numFmtId="0" fontId="24" fillId="0" borderId="54" xfId="0" applyFont="1" applyBorder="1" applyAlignment="1">
      <alignment horizontal="center" vertical="center" wrapText="1"/>
    </xf>
    <xf numFmtId="0" fontId="24" fillId="0" borderId="55" xfId="0" applyFont="1" applyBorder="1" applyAlignment="1">
      <alignment horizontal="center" vertical="center" wrapText="1"/>
    </xf>
    <xf numFmtId="0" fontId="24" fillId="0" borderId="56" xfId="0" applyFont="1" applyBorder="1" applyAlignment="1">
      <alignment horizontal="center" vertical="center" wrapText="1"/>
    </xf>
    <xf numFmtId="0" fontId="24" fillId="0" borderId="26" xfId="0" applyFont="1" applyBorder="1" applyAlignment="1">
      <alignment horizontal="center" vertical="center" wrapText="1"/>
    </xf>
    <xf numFmtId="0" fontId="44" fillId="0" borderId="5" xfId="0" applyFont="1" applyBorder="1" applyAlignment="1">
      <alignment vertical="center" wrapText="1"/>
    </xf>
    <xf numFmtId="0" fontId="25" fillId="0" borderId="5" xfId="0" applyFont="1" applyBorder="1" applyAlignment="1">
      <alignment vertical="center" wrapText="1"/>
    </xf>
    <xf numFmtId="166" fontId="25" fillId="25" borderId="3" xfId="0" applyNumberFormat="1" applyFont="1" applyFill="1" applyBorder="1" applyAlignment="1">
      <alignment horizontal="left" vertical="top" wrapText="1"/>
    </xf>
    <xf numFmtId="0" fontId="25" fillId="24" borderId="3" xfId="0" applyFont="1" applyFill="1" applyBorder="1" applyAlignment="1">
      <alignment horizontal="left" vertical="top" wrapText="1"/>
    </xf>
    <xf numFmtId="0" fontId="25" fillId="21" borderId="3" xfId="0" applyFont="1" applyFill="1" applyBorder="1" applyAlignment="1">
      <alignment horizontal="left" vertical="top" wrapText="1"/>
    </xf>
    <xf numFmtId="0" fontId="25" fillId="23" borderId="3" xfId="0" applyFont="1" applyFill="1" applyBorder="1" applyAlignment="1">
      <alignment horizontal="left" vertical="top" wrapText="1"/>
    </xf>
    <xf numFmtId="0" fontId="25" fillId="27" borderId="3" xfId="0" applyFont="1" applyFill="1" applyBorder="1" applyAlignment="1">
      <alignment horizontal="left" vertical="top" wrapText="1"/>
    </xf>
    <xf numFmtId="1" fontId="25" fillId="30" borderId="3" xfId="0" applyNumberFormat="1" applyFont="1" applyFill="1" applyBorder="1" applyAlignment="1">
      <alignment horizontal="left" vertical="top" wrapText="1"/>
    </xf>
    <xf numFmtId="0" fontId="25" fillId="30" borderId="3" xfId="0" applyFont="1" applyFill="1" applyBorder="1" applyAlignment="1">
      <alignment horizontal="left" vertical="top" wrapText="1"/>
    </xf>
    <xf numFmtId="0" fontId="25" fillId="31" borderId="3" xfId="0" applyFont="1" applyFill="1" applyBorder="1" applyAlignment="1">
      <alignment horizontal="left" vertical="top" wrapText="1"/>
    </xf>
    <xf numFmtId="0" fontId="25" fillId="0" borderId="3" xfId="0" applyFont="1" applyBorder="1" applyAlignment="1">
      <alignment horizontal="left" vertical="top" wrapText="1"/>
    </xf>
    <xf numFmtId="0" fontId="25" fillId="20" borderId="3" xfId="0" applyFont="1" applyFill="1" applyBorder="1" applyAlignment="1">
      <alignment horizontal="left" vertical="top" wrapText="1"/>
    </xf>
    <xf numFmtId="0" fontId="35" fillId="22" borderId="3" xfId="0" applyFont="1" applyFill="1" applyBorder="1" applyAlignment="1">
      <alignment horizontal="left" vertical="top" wrapText="1"/>
    </xf>
    <xf numFmtId="0" fontId="35" fillId="21" borderId="3" xfId="0" applyFont="1" applyFill="1" applyBorder="1" applyAlignment="1">
      <alignment horizontal="left" vertical="top" wrapText="1"/>
    </xf>
    <xf numFmtId="1" fontId="25" fillId="23" borderId="3" xfId="0" applyNumberFormat="1" applyFont="1" applyFill="1" applyBorder="1" applyAlignment="1">
      <alignment horizontal="left" vertical="top" wrapText="1"/>
    </xf>
    <xf numFmtId="0" fontId="35" fillId="24" borderId="3" xfId="0" applyFont="1" applyFill="1" applyBorder="1" applyAlignment="1">
      <alignment horizontal="left" vertical="top" wrapText="1"/>
    </xf>
    <xf numFmtId="0" fontId="25" fillId="22" borderId="3" xfId="0" applyFont="1" applyFill="1" applyBorder="1" applyAlignment="1">
      <alignment horizontal="left" vertical="top" wrapText="1"/>
    </xf>
    <xf numFmtId="0" fontId="25" fillId="26" borderId="3" xfId="0" applyFont="1" applyFill="1" applyBorder="1" applyAlignment="1">
      <alignment horizontal="left" vertical="top" wrapText="1"/>
    </xf>
    <xf numFmtId="0" fontId="25" fillId="28" borderId="3" xfId="0" applyFont="1" applyFill="1" applyBorder="1" applyAlignment="1">
      <alignment horizontal="left" vertical="top" wrapText="1"/>
    </xf>
    <xf numFmtId="0" fontId="25" fillId="26" borderId="3" xfId="0" applyFont="1" applyFill="1" applyBorder="1" applyAlignment="1">
      <alignment horizontal="left" vertical="top"/>
    </xf>
    <xf numFmtId="0" fontId="25" fillId="20" borderId="3" xfId="0" applyFont="1" applyFill="1" applyBorder="1" applyAlignment="1">
      <alignment horizontal="left" vertical="top"/>
    </xf>
    <xf numFmtId="0" fontId="1" fillId="26" borderId="3" xfId="0" applyFont="1" applyFill="1" applyBorder="1" applyAlignment="1">
      <alignment horizontal="left" vertical="top" wrapText="1"/>
    </xf>
    <xf numFmtId="0" fontId="1" fillId="28" borderId="3" xfId="0" applyFont="1" applyFill="1" applyBorder="1" applyAlignment="1">
      <alignment horizontal="left" vertical="top" wrapText="1"/>
    </xf>
    <xf numFmtId="0" fontId="25" fillId="0" borderId="0" xfId="0" applyFont="1" applyFill="1">
      <alignment vertical="top" wrapText="1"/>
    </xf>
    <xf numFmtId="0" fontId="25" fillId="0" borderId="24" xfId="0" applyFont="1" applyFill="1" applyBorder="1">
      <alignment vertical="top" wrapText="1"/>
    </xf>
    <xf numFmtId="0" fontId="35" fillId="0" borderId="0" xfId="0" applyFont="1" applyFill="1" applyBorder="1">
      <alignment vertical="top" wrapText="1"/>
    </xf>
    <xf numFmtId="1" fontId="25" fillId="0" borderId="0" xfId="0" applyNumberFormat="1" applyFont="1" applyFill="1">
      <alignment vertical="top" wrapText="1"/>
    </xf>
    <xf numFmtId="0" fontId="25" fillId="0" borderId="8" xfId="0" applyFont="1" applyFill="1" applyBorder="1">
      <alignment vertical="top" wrapText="1"/>
    </xf>
    <xf numFmtId="0" fontId="1" fillId="0" borderId="0" xfId="0" applyFont="1">
      <alignment vertical="top" wrapText="1"/>
    </xf>
    <xf numFmtId="0" fontId="1" fillId="27" borderId="3" xfId="0" applyFont="1" applyFill="1" applyBorder="1" applyAlignment="1">
      <alignment horizontal="left" vertical="top" wrapText="1"/>
    </xf>
    <xf numFmtId="1" fontId="1" fillId="28" borderId="3" xfId="0" applyNumberFormat="1" applyFont="1" applyFill="1" applyBorder="1" applyAlignment="1">
      <alignment horizontal="left" vertical="top" wrapText="1"/>
    </xf>
    <xf numFmtId="0" fontId="1" fillId="31" borderId="3" xfId="0" applyFont="1" applyFill="1" applyBorder="1" applyAlignment="1">
      <alignment horizontal="left" vertical="top" wrapText="1"/>
    </xf>
    <xf numFmtId="1" fontId="1" fillId="0" borderId="0" xfId="0" applyNumberFormat="1" applyFont="1">
      <alignment vertical="top" wrapText="1"/>
    </xf>
    <xf numFmtId="0" fontId="35" fillId="0" borderId="3" xfId="0" applyFont="1" applyBorder="1" applyAlignment="1">
      <alignment horizontal="left" vertical="top" wrapText="1"/>
    </xf>
    <xf numFmtId="0" fontId="35" fillId="20" borderId="3" xfId="0" applyFont="1" applyFill="1" applyBorder="1" applyAlignment="1">
      <alignment horizontal="left" vertical="top" wrapText="1"/>
    </xf>
    <xf numFmtId="0" fontId="35" fillId="23" borderId="3" xfId="0" applyFont="1" applyFill="1" applyBorder="1" applyAlignment="1">
      <alignment horizontal="left" vertical="top" wrapText="1"/>
    </xf>
    <xf numFmtId="1" fontId="35" fillId="23" borderId="3" xfId="0" applyNumberFormat="1" applyFont="1" applyFill="1" applyBorder="1" applyAlignment="1">
      <alignment horizontal="left" vertical="top" wrapText="1"/>
    </xf>
    <xf numFmtId="0" fontId="35" fillId="25" borderId="3" xfId="0" applyFont="1" applyFill="1" applyBorder="1" applyAlignment="1">
      <alignment horizontal="left" vertical="top" wrapText="1"/>
    </xf>
    <xf numFmtId="0" fontId="18" fillId="0" borderId="0" xfId="0" applyFont="1">
      <alignment vertical="top" wrapText="1"/>
    </xf>
    <xf numFmtId="1" fontId="25" fillId="22" borderId="3" xfId="0" applyNumberFormat="1" applyFont="1" applyFill="1" applyBorder="1" applyAlignment="1">
      <alignment horizontal="left" vertical="top" wrapText="1"/>
    </xf>
    <xf numFmtId="0" fontId="0" fillId="0" borderId="0" xfId="0" applyFill="1">
      <alignment vertical="top" wrapText="1"/>
    </xf>
    <xf numFmtId="0" fontId="17" fillId="0" borderId="29" xfId="0" applyFont="1" applyBorder="1" applyAlignment="1">
      <alignment horizontal="center" vertical="center" wrapText="1"/>
    </xf>
    <xf numFmtId="0" fontId="17" fillId="0" borderId="3" xfId="0" applyFont="1" applyBorder="1" applyAlignment="1">
      <alignment horizontal="center" vertical="center" wrapText="1"/>
    </xf>
    <xf numFmtId="0" fontId="17" fillId="0" borderId="29" xfId="0" applyFont="1" applyFill="1" applyBorder="1" applyAlignment="1">
      <alignment horizontal="center" vertical="center" wrapText="1"/>
    </xf>
    <xf numFmtId="0" fontId="17" fillId="0" borderId="3" xfId="0" applyFont="1" applyFill="1" applyBorder="1" applyAlignment="1">
      <alignment horizontal="center" vertical="center" wrapText="1"/>
    </xf>
    <xf numFmtId="0" fontId="17" fillId="0" borderId="31" xfId="0" applyFont="1" applyFill="1" applyBorder="1" applyAlignment="1">
      <alignment horizontal="center" vertical="center" wrapText="1"/>
    </xf>
    <xf numFmtId="0" fontId="17" fillId="0" borderId="32" xfId="0" applyFont="1" applyFill="1" applyBorder="1" applyAlignment="1">
      <alignment horizontal="center" vertical="center" wrapText="1"/>
    </xf>
    <xf numFmtId="0" fontId="26" fillId="37" borderId="5" xfId="0" applyFont="1" applyFill="1" applyBorder="1" applyAlignment="1">
      <alignment horizontal="center" vertical="center" wrapText="1"/>
    </xf>
    <xf numFmtId="0" fontId="15" fillId="37" borderId="30" xfId="0" applyFont="1" applyFill="1" applyBorder="1" applyAlignment="1">
      <alignment horizontal="center" vertical="center" wrapText="1"/>
    </xf>
    <xf numFmtId="0" fontId="17" fillId="37" borderId="30" xfId="0" applyFont="1" applyFill="1" applyBorder="1" applyAlignment="1">
      <alignment horizontal="center" vertical="center" wrapText="1"/>
    </xf>
    <xf numFmtId="0" fontId="17" fillId="37" borderId="3" xfId="0" applyFont="1" applyFill="1" applyBorder="1" applyAlignment="1">
      <alignment horizontal="center" vertical="center" wrapText="1"/>
    </xf>
    <xf numFmtId="0" fontId="17" fillId="9" borderId="3" xfId="0" applyFont="1" applyFill="1" applyBorder="1" applyAlignment="1">
      <alignment vertical="center" wrapText="1"/>
    </xf>
    <xf numFmtId="0" fontId="9" fillId="9" borderId="3" xfId="0" applyFont="1" applyFill="1" applyBorder="1" applyAlignment="1">
      <alignment vertical="center" wrapText="1"/>
    </xf>
    <xf numFmtId="0" fontId="1" fillId="9" borderId="3" xfId="0" applyFont="1" applyFill="1" applyBorder="1" applyAlignment="1">
      <alignment vertical="center" wrapText="1"/>
    </xf>
    <xf numFmtId="49" fontId="25" fillId="0" borderId="6" xfId="8" applyNumberFormat="1" applyFont="1" applyBorder="1" applyAlignment="1">
      <alignment horizontal="center" vertical="center" wrapText="1"/>
    </xf>
    <xf numFmtId="0" fontId="25" fillId="0" borderId="0" xfId="8" applyFont="1"/>
    <xf numFmtId="49" fontId="25" fillId="0" borderId="5" xfId="8" applyNumberFormat="1" applyFont="1" applyBorder="1" applyAlignment="1">
      <alignment horizontal="center" vertical="center" wrapText="1"/>
    </xf>
    <xf numFmtId="0" fontId="25" fillId="0" borderId="5" xfId="8" applyFont="1" applyBorder="1" applyAlignment="1">
      <alignment horizontal="center" vertical="center" wrapText="1"/>
    </xf>
    <xf numFmtId="0" fontId="25" fillId="0" borderId="0" xfId="0" applyFont="1" applyBorder="1" applyAlignment="1">
      <alignment vertical="top"/>
    </xf>
    <xf numFmtId="10" fontId="25" fillId="0" borderId="0" xfId="0" applyNumberFormat="1" applyFont="1" applyBorder="1" applyAlignment="1">
      <alignment vertical="top"/>
    </xf>
    <xf numFmtId="0" fontId="25" fillId="0" borderId="3" xfId="0" applyFont="1" applyBorder="1" applyAlignment="1"/>
    <xf numFmtId="0" fontId="38" fillId="0" borderId="0" xfId="0" pivotButton="1" applyFont="1">
      <alignment vertical="top" wrapText="1"/>
    </xf>
    <xf numFmtId="0" fontId="38" fillId="0" borderId="0" xfId="0" applyFont="1" applyAlignment="1">
      <alignment horizontal="left" vertical="top" wrapText="1"/>
    </xf>
    <xf numFmtId="165" fontId="38" fillId="0" borderId="0" xfId="0" applyNumberFormat="1" applyFont="1" applyAlignment="1">
      <alignment horizontal="left" vertical="top" wrapText="1"/>
    </xf>
    <xf numFmtId="0" fontId="25" fillId="0" borderId="3" xfId="0" applyNumberFormat="1" applyFont="1" applyBorder="1" applyAlignment="1">
      <alignment horizontal="center" vertical="center" wrapText="1"/>
    </xf>
    <xf numFmtId="0" fontId="17" fillId="12" borderId="3" xfId="0" applyNumberFormat="1" applyFont="1" applyFill="1" applyBorder="1" applyAlignment="1">
      <alignment vertical="center" wrapText="1"/>
    </xf>
    <xf numFmtId="0" fontId="0" fillId="0" borderId="0" xfId="0" applyAlignment="1">
      <alignment vertical="center" wrapText="1" readingOrder="1"/>
    </xf>
    <xf numFmtId="0" fontId="18" fillId="0" borderId="0" xfId="0" applyFont="1" applyAlignment="1">
      <alignment vertical="center" wrapText="1" readingOrder="1"/>
    </xf>
    <xf numFmtId="0" fontId="42" fillId="5" borderId="3" xfId="15" applyFont="1" applyFill="1" applyBorder="1" applyAlignment="1">
      <alignment vertical="center" wrapText="1"/>
    </xf>
    <xf numFmtId="0" fontId="42" fillId="0" borderId="0" xfId="15" applyFont="1" applyFill="1" applyBorder="1" applyAlignment="1">
      <alignment vertical="center" wrapText="1"/>
    </xf>
    <xf numFmtId="0" fontId="16" fillId="0" borderId="19" xfId="14" applyBorder="1"/>
    <xf numFmtId="0" fontId="55" fillId="0" borderId="16" xfId="0" applyFont="1" applyBorder="1" applyAlignment="1">
      <alignment horizontal="center" vertical="center" wrapText="1" readingOrder="1"/>
    </xf>
    <xf numFmtId="0" fontId="25" fillId="0" borderId="16" xfId="0" applyFont="1" applyBorder="1" applyAlignment="1">
      <alignment horizontal="left" vertical="center" wrapText="1" readingOrder="1"/>
    </xf>
    <xf numFmtId="0" fontId="0" fillId="0" borderId="16" xfId="0" applyBorder="1" applyAlignment="1">
      <alignment horizontal="left" vertical="center" wrapText="1" readingOrder="1"/>
    </xf>
    <xf numFmtId="0" fontId="1" fillId="0" borderId="16" xfId="0" applyFont="1" applyBorder="1" applyAlignment="1">
      <alignment vertical="center" wrapText="1" readingOrder="1"/>
    </xf>
    <xf numFmtId="0" fontId="22" fillId="0" borderId="16" xfId="17" applyBorder="1" applyAlignment="1">
      <alignment horizontal="left" vertical="center" wrapText="1" readingOrder="1"/>
    </xf>
    <xf numFmtId="0" fontId="0" fillId="0" borderId="16" xfId="0" applyBorder="1">
      <alignment vertical="top" wrapText="1"/>
    </xf>
    <xf numFmtId="0" fontId="22" fillId="0" borderId="16" xfId="17" applyBorder="1">
      <alignment vertical="top" wrapText="1"/>
    </xf>
    <xf numFmtId="0" fontId="0" fillId="0" borderId="16" xfId="0" applyBorder="1" applyAlignment="1">
      <alignment vertical="center" wrapText="1" readingOrder="1"/>
    </xf>
    <xf numFmtId="0" fontId="1" fillId="0" borderId="18" xfId="0" applyFont="1" applyBorder="1" applyAlignment="1">
      <alignment vertical="center" wrapText="1" readingOrder="1"/>
    </xf>
    <xf numFmtId="0" fontId="56" fillId="0" borderId="0" xfId="14" applyFont="1" applyAlignment="1">
      <alignment shrinkToFit="1"/>
    </xf>
    <xf numFmtId="0" fontId="21" fillId="0" borderId="0" xfId="0" applyFont="1" applyAlignment="1">
      <alignment horizontal="center" vertical="center" shrinkToFit="1"/>
    </xf>
    <xf numFmtId="0" fontId="20" fillId="0" borderId="0" xfId="0" applyFont="1" applyFill="1" applyBorder="1" applyAlignment="1">
      <alignment vertical="center" shrinkToFit="1"/>
    </xf>
    <xf numFmtId="0" fontId="21" fillId="0" borderId="0" xfId="0" applyFont="1" applyAlignment="1">
      <alignment vertical="top" shrinkToFit="1"/>
    </xf>
    <xf numFmtId="0" fontId="57" fillId="0" borderId="0" xfId="0" applyNumberFormat="1" applyFont="1" applyAlignment="1">
      <alignment shrinkToFit="1"/>
    </xf>
    <xf numFmtId="0" fontId="21" fillId="0" borderId="0" xfId="0" applyFont="1" applyAlignment="1" applyProtection="1">
      <alignment vertical="top" shrinkToFit="1"/>
    </xf>
    <xf numFmtId="0" fontId="12" fillId="0" borderId="0" xfId="0" applyFont="1" applyAlignment="1" applyProtection="1">
      <alignment horizontal="center" vertical="center" shrinkToFit="1"/>
    </xf>
    <xf numFmtId="0" fontId="20" fillId="0" borderId="0" xfId="0" applyFont="1" applyAlignment="1" applyProtection="1">
      <alignment vertical="center" shrinkToFit="1"/>
    </xf>
    <xf numFmtId="0" fontId="21" fillId="0" borderId="0" xfId="0" applyFont="1" applyFill="1" applyAlignment="1">
      <alignment vertical="top" shrinkToFit="1"/>
    </xf>
    <xf numFmtId="0" fontId="21" fillId="0" borderId="0" xfId="0" applyFont="1" applyAlignment="1">
      <alignment horizontal="left" vertical="center" shrinkToFit="1"/>
    </xf>
    <xf numFmtId="0" fontId="20" fillId="0" borderId="3" xfId="0" applyFont="1" applyBorder="1" applyAlignment="1">
      <alignment horizontal="left" vertical="top" shrinkToFit="1"/>
    </xf>
    <xf numFmtId="0" fontId="20" fillId="0" borderId="0" xfId="0" applyFont="1" applyFill="1" applyAlignment="1">
      <alignment vertical="top" shrinkToFit="1"/>
    </xf>
    <xf numFmtId="0" fontId="20" fillId="0" borderId="0" xfId="0" applyFont="1" applyAlignment="1">
      <alignment vertical="top" shrinkToFit="1"/>
    </xf>
    <xf numFmtId="0" fontId="49" fillId="0" borderId="0" xfId="0" applyFont="1" applyAlignment="1">
      <alignment horizontal="center" vertical="center" wrapText="1"/>
    </xf>
    <xf numFmtId="0" fontId="16" fillId="0" borderId="0" xfId="1" applyAlignment="1">
      <alignment horizontal="left"/>
    </xf>
    <xf numFmtId="0" fontId="25" fillId="0" borderId="0" xfId="0" applyFont="1" applyAlignment="1">
      <alignment horizontal="left" vertical="top" wrapText="1"/>
    </xf>
    <xf numFmtId="0" fontId="25" fillId="0" borderId="0" xfId="0" applyFont="1" applyAlignment="1">
      <alignment horizontal="left" vertical="center" wrapText="1" readingOrder="1"/>
    </xf>
    <xf numFmtId="0" fontId="58" fillId="0" borderId="0" xfId="0" applyFont="1" applyAlignment="1">
      <alignment horizontal="left" vertical="center" wrapText="1"/>
    </xf>
    <xf numFmtId="0" fontId="58" fillId="0" borderId="0" xfId="0" applyFont="1" applyAlignment="1">
      <alignment horizontal="left" vertical="center" wrapText="1" readingOrder="1"/>
    </xf>
    <xf numFmtId="0" fontId="1" fillId="0" borderId="0" xfId="0" applyFont="1" applyAlignment="1">
      <alignment horizontal="left" vertical="center" wrapText="1" indent="2"/>
    </xf>
    <xf numFmtId="0" fontId="60" fillId="0" borderId="0" xfId="1" applyFont="1"/>
    <xf numFmtId="0" fontId="56" fillId="0" borderId="0" xfId="1" applyFont="1" applyAlignment="1">
      <alignment horizontal="left" shrinkToFit="1"/>
    </xf>
    <xf numFmtId="0" fontId="25" fillId="38" borderId="3" xfId="0" applyFont="1" applyFill="1" applyBorder="1" applyAlignment="1">
      <alignment vertical="center" wrapText="1"/>
    </xf>
    <xf numFmtId="0" fontId="3" fillId="0" borderId="5" xfId="0" applyFont="1" applyFill="1" applyBorder="1">
      <alignment vertical="top" wrapText="1"/>
    </xf>
    <xf numFmtId="0" fontId="25" fillId="0" borderId="5" xfId="0" applyFont="1" applyFill="1" applyBorder="1">
      <alignment vertical="top" wrapText="1"/>
    </xf>
    <xf numFmtId="0" fontId="25" fillId="38" borderId="3" xfId="0" applyFont="1" applyFill="1" applyBorder="1" applyAlignment="1">
      <alignment horizontal="center" vertical="center" wrapText="1"/>
    </xf>
    <xf numFmtId="0" fontId="25" fillId="0" borderId="5" xfId="0" applyFont="1" applyBorder="1">
      <alignment vertical="top" wrapText="1"/>
    </xf>
    <xf numFmtId="0" fontId="25" fillId="38" borderId="21" xfId="0" applyFont="1" applyFill="1" applyBorder="1" applyAlignment="1">
      <alignment horizontal="center" vertical="center" wrapText="1"/>
    </xf>
    <xf numFmtId="1" fontId="25" fillId="0" borderId="61" xfId="0" applyNumberFormat="1" applyFont="1" applyBorder="1" applyAlignment="1">
      <alignment vertical="center" wrapText="1"/>
    </xf>
    <xf numFmtId="0" fontId="25" fillId="0" borderId="61" xfId="0" applyFont="1" applyBorder="1">
      <alignment vertical="top" wrapText="1"/>
    </xf>
    <xf numFmtId="0" fontId="26" fillId="38" borderId="2" xfId="0" applyFont="1" applyFill="1" applyBorder="1" applyAlignment="1">
      <alignment vertical="center" wrapText="1"/>
    </xf>
    <xf numFmtId="0" fontId="25" fillId="0" borderId="5" xfId="0" applyFont="1" applyFill="1" applyBorder="1" applyAlignment="1">
      <alignment horizontal="left" vertical="center" wrapText="1"/>
    </xf>
    <xf numFmtId="0" fontId="25" fillId="3" borderId="3" xfId="0" applyNumberFormat="1" applyFont="1" applyFill="1" applyBorder="1" applyAlignment="1" applyProtection="1">
      <alignment horizontal="left" vertical="center" wrapText="1"/>
      <protection locked="0"/>
    </xf>
    <xf numFmtId="1" fontId="25" fillId="0" borderId="5" xfId="0" applyNumberFormat="1" applyFont="1" applyFill="1" applyBorder="1" applyAlignment="1">
      <alignment vertical="center" wrapText="1"/>
    </xf>
    <xf numFmtId="0" fontId="25" fillId="0" borderId="5" xfId="0" applyFont="1" applyFill="1" applyBorder="1" applyAlignment="1">
      <alignment wrapText="1"/>
    </xf>
    <xf numFmtId="1" fontId="25" fillId="3" borderId="3" xfId="0" applyNumberFormat="1" applyFont="1" applyFill="1" applyBorder="1" applyAlignment="1" applyProtection="1">
      <alignment vertical="center" wrapText="1"/>
      <protection locked="0"/>
    </xf>
    <xf numFmtId="1" fontId="3" fillId="3" borderId="3" xfId="0" applyNumberFormat="1" applyFont="1" applyFill="1" applyBorder="1" applyAlignment="1" applyProtection="1">
      <alignment vertical="center" wrapText="1"/>
      <protection locked="0"/>
    </xf>
    <xf numFmtId="1" fontId="25" fillId="38" borderId="3" xfId="0" applyNumberFormat="1" applyFont="1" applyFill="1" applyBorder="1" applyAlignment="1" applyProtection="1">
      <alignment vertical="center" wrapText="1"/>
      <protection locked="0"/>
    </xf>
    <xf numFmtId="0" fontId="25" fillId="38" borderId="3" xfId="0" applyFont="1" applyFill="1" applyBorder="1" applyAlignment="1" applyProtection="1">
      <alignment horizontal="left" vertical="center" wrapText="1"/>
      <protection locked="0"/>
    </xf>
    <xf numFmtId="0" fontId="3" fillId="3" borderId="3" xfId="0" applyNumberFormat="1" applyFont="1" applyFill="1" applyBorder="1" applyAlignment="1" applyProtection="1">
      <alignment horizontal="left" vertical="center" wrapText="1"/>
      <protection locked="0"/>
    </xf>
    <xf numFmtId="0" fontId="25" fillId="0" borderId="0" xfId="0" applyFont="1">
      <alignment vertical="top" wrapText="1"/>
    </xf>
    <xf numFmtId="0" fontId="25" fillId="38" borderId="3" xfId="0" applyFont="1" applyFill="1" applyBorder="1" applyAlignment="1" applyProtection="1">
      <alignment vertical="center" wrapText="1"/>
      <protection locked="0"/>
    </xf>
    <xf numFmtId="0" fontId="25" fillId="0" borderId="5" xfId="0" applyFont="1" applyBorder="1" applyAlignment="1">
      <alignment horizontal="left" vertical="center" wrapText="1"/>
    </xf>
    <xf numFmtId="1" fontId="25" fillId="38" borderId="2" xfId="0" applyNumberFormat="1" applyFont="1" applyFill="1" applyBorder="1" applyAlignment="1" applyProtection="1">
      <alignment vertical="center" wrapText="1"/>
      <protection locked="0"/>
    </xf>
    <xf numFmtId="0" fontId="25" fillId="38" borderId="2" xfId="0" applyFont="1" applyFill="1" applyBorder="1" applyAlignment="1" applyProtection="1">
      <alignment vertical="center" wrapText="1"/>
      <protection locked="0"/>
    </xf>
    <xf numFmtId="0" fontId="25" fillId="38" borderId="18" xfId="0" applyFont="1" applyFill="1" applyBorder="1" applyAlignment="1" applyProtection="1">
      <alignment vertical="center" wrapText="1"/>
      <protection locked="0"/>
    </xf>
    <xf numFmtId="1" fontId="25" fillId="38" borderId="18" xfId="0" applyNumberFormat="1" applyFont="1" applyFill="1" applyBorder="1" applyAlignment="1" applyProtection="1">
      <alignment vertical="center" wrapText="1"/>
      <protection locked="0"/>
    </xf>
    <xf numFmtId="0" fontId="25" fillId="0" borderId="62" xfId="0" applyFont="1" applyFill="1" applyBorder="1" applyAlignment="1">
      <alignment horizontal="left" vertical="center" wrapText="1"/>
    </xf>
    <xf numFmtId="1" fontId="3" fillId="0" borderId="3" xfId="0" applyNumberFormat="1" applyFont="1" applyFill="1" applyBorder="1" applyAlignment="1">
      <alignment vertical="center" wrapText="1"/>
    </xf>
    <xf numFmtId="0" fontId="25" fillId="0" borderId="3" xfId="0" applyFont="1" applyFill="1" applyBorder="1" applyAlignment="1">
      <alignment wrapText="1"/>
    </xf>
    <xf numFmtId="0" fontId="1" fillId="39" borderId="0" xfId="0" applyNumberFormat="1" applyFont="1" applyFill="1" applyAlignment="1"/>
    <xf numFmtId="0" fontId="0" fillId="39" borderId="0" xfId="0" applyFill="1">
      <alignment vertical="top" wrapText="1"/>
    </xf>
    <xf numFmtId="0" fontId="1" fillId="0" borderId="0" xfId="0" applyFont="1" applyFill="1">
      <alignment vertical="top" wrapText="1"/>
    </xf>
    <xf numFmtId="1" fontId="15" fillId="0" borderId="1" xfId="0" applyNumberFormat="1" applyFont="1" applyFill="1" applyBorder="1" applyAlignment="1">
      <alignment vertical="center" wrapText="1"/>
    </xf>
    <xf numFmtId="0" fontId="1" fillId="0" borderId="41" xfId="0" applyNumberFormat="1" applyFont="1" applyFill="1" applyBorder="1" applyAlignment="1">
      <alignment wrapText="1"/>
    </xf>
    <xf numFmtId="0" fontId="1" fillId="0" borderId="0" xfId="0" applyNumberFormat="1" applyFont="1" applyFill="1" applyAlignment="1"/>
    <xf numFmtId="0" fontId="1" fillId="0" borderId="3" xfId="0" applyNumberFormat="1" applyFont="1" applyFill="1" applyBorder="1" applyAlignment="1">
      <alignment horizontal="center" vertical="center" wrapText="1"/>
    </xf>
    <xf numFmtId="1" fontId="1" fillId="0" borderId="3" xfId="0" applyNumberFormat="1" applyFont="1" applyFill="1" applyBorder="1" applyAlignment="1">
      <alignment vertical="center" wrapText="1"/>
    </xf>
    <xf numFmtId="1" fontId="25" fillId="0" borderId="3" xfId="0" applyNumberFormat="1" applyFont="1" applyFill="1" applyBorder="1" applyAlignment="1" applyProtection="1">
      <alignment vertical="center" wrapText="1"/>
      <protection locked="0"/>
    </xf>
    <xf numFmtId="0" fontId="50" fillId="15" borderId="1" xfId="0" applyFont="1" applyFill="1" applyBorder="1" applyAlignment="1">
      <alignment horizontal="center" vertical="center" wrapText="1"/>
    </xf>
    <xf numFmtId="0" fontId="50" fillId="15" borderId="2" xfId="0" applyFont="1" applyFill="1" applyBorder="1" applyAlignment="1">
      <alignment horizontal="center" vertical="center" wrapText="1"/>
    </xf>
    <xf numFmtId="0" fontId="1" fillId="0" borderId="3" xfId="0" applyFont="1" applyBorder="1" applyAlignment="1">
      <alignment horizontal="left" vertical="center" wrapText="1"/>
    </xf>
    <xf numFmtId="0" fontId="1" fillId="0" borderId="4" xfId="0" applyFont="1" applyBorder="1" applyAlignment="1">
      <alignment vertical="center" wrapText="1"/>
    </xf>
    <xf numFmtId="0" fontId="18" fillId="0" borderId="1" xfId="0" applyFont="1" applyBorder="1" applyAlignment="1">
      <alignment horizontal="left" vertical="top" wrapText="1"/>
    </xf>
    <xf numFmtId="0" fontId="18" fillId="0" borderId="2" xfId="0" applyFont="1" applyBorder="1" applyAlignment="1">
      <alignment horizontal="left" vertical="top" wrapText="1"/>
    </xf>
    <xf numFmtId="0" fontId="42" fillId="5" borderId="3" xfId="0" applyFont="1" applyFill="1" applyBorder="1" applyAlignment="1">
      <alignment horizontal="left" vertical="center" wrapText="1"/>
    </xf>
    <xf numFmtId="0" fontId="12" fillId="2" borderId="1" xfId="0" applyFont="1" applyFill="1" applyBorder="1" applyAlignment="1">
      <alignment horizontal="left" vertical="center" wrapText="1"/>
    </xf>
    <xf numFmtId="0" fontId="12" fillId="2" borderId="2" xfId="0" applyFont="1" applyFill="1" applyBorder="1" applyAlignment="1">
      <alignment horizontal="left" vertical="center" wrapText="1"/>
    </xf>
    <xf numFmtId="0" fontId="25" fillId="0" borderId="3" xfId="0" applyFont="1" applyBorder="1" applyAlignment="1">
      <alignment horizontal="left" vertical="center" wrapText="1"/>
    </xf>
    <xf numFmtId="0" fontId="7" fillId="6" borderId="1" xfId="0" applyFont="1" applyFill="1" applyBorder="1" applyAlignment="1">
      <alignment horizontal="left" vertical="center" wrapText="1"/>
    </xf>
    <xf numFmtId="0" fontId="7" fillId="6" borderId="2" xfId="0" applyFont="1" applyFill="1" applyBorder="1" applyAlignment="1">
      <alignment horizontal="left" vertical="center" wrapText="1"/>
    </xf>
    <xf numFmtId="0" fontId="11" fillId="4" borderId="3" xfId="0" applyNumberFormat="1" applyFont="1" applyFill="1" applyBorder="1" applyAlignment="1">
      <alignment horizontal="left" vertical="center" wrapText="1"/>
    </xf>
    <xf numFmtId="0" fontId="7" fillId="15" borderId="3" xfId="0" applyNumberFormat="1" applyFont="1" applyFill="1" applyBorder="1" applyAlignment="1">
      <alignment horizontal="left" vertical="center" wrapText="1"/>
    </xf>
    <xf numFmtId="0" fontId="53" fillId="4" borderId="3" xfId="0" applyNumberFormat="1" applyFont="1" applyFill="1" applyBorder="1" applyAlignment="1">
      <alignment horizontal="left" vertical="center" wrapText="1"/>
    </xf>
    <xf numFmtId="0" fontId="4" fillId="2" borderId="3" xfId="0" applyNumberFormat="1" applyFont="1" applyFill="1" applyBorder="1" applyAlignment="1">
      <alignment horizontal="left" vertical="center" wrapText="1"/>
    </xf>
    <xf numFmtId="0" fontId="14" fillId="5" borderId="3" xfId="0" applyNumberFormat="1" applyFont="1" applyFill="1" applyBorder="1" applyAlignment="1">
      <alignment horizontal="left" vertical="center" wrapText="1"/>
    </xf>
    <xf numFmtId="164" fontId="6" fillId="3" borderId="3" xfId="0" applyNumberFormat="1" applyFont="1" applyFill="1" applyBorder="1" applyAlignment="1">
      <alignment horizontal="left" vertical="center" wrapText="1"/>
    </xf>
    <xf numFmtId="0" fontId="25" fillId="0" borderId="1" xfId="0" applyFont="1" applyBorder="1" applyAlignment="1">
      <alignment horizontal="left" vertical="center" wrapText="1"/>
    </xf>
    <xf numFmtId="0" fontId="3" fillId="0" borderId="4" xfId="0" applyFont="1" applyBorder="1" applyAlignment="1">
      <alignment horizontal="left" vertical="center" wrapText="1"/>
    </xf>
    <xf numFmtId="0" fontId="3" fillId="0" borderId="2" xfId="0" applyFont="1" applyBorder="1" applyAlignment="1">
      <alignment horizontal="left" vertical="center" wrapText="1"/>
    </xf>
    <xf numFmtId="0" fontId="25" fillId="0" borderId="59" xfId="0" applyFont="1" applyBorder="1" applyAlignment="1" applyProtection="1">
      <alignment horizontal="left" vertical="center" wrapText="1"/>
      <protection locked="0"/>
    </xf>
    <xf numFmtId="0" fontId="25" fillId="0" borderId="4" xfId="0" applyFont="1" applyBorder="1" applyAlignment="1" applyProtection="1">
      <alignment horizontal="left" vertical="center" wrapText="1"/>
      <protection locked="0"/>
    </xf>
    <xf numFmtId="0" fontId="25" fillId="0" borderId="60" xfId="0" applyFont="1" applyBorder="1" applyAlignment="1" applyProtection="1">
      <alignment horizontal="left" vertical="center" wrapText="1"/>
      <protection locked="0"/>
    </xf>
    <xf numFmtId="0" fontId="3" fillId="0" borderId="1" xfId="0" applyFont="1" applyBorder="1" applyAlignment="1">
      <alignment horizontal="left" vertical="center" wrapText="1"/>
    </xf>
    <xf numFmtId="0" fontId="3" fillId="0" borderId="3" xfId="0" applyFont="1" applyBorder="1" applyAlignment="1">
      <alignment horizontal="left" vertical="center" wrapText="1"/>
    </xf>
    <xf numFmtId="0" fontId="61" fillId="0" borderId="23" xfId="17" applyFont="1" applyBorder="1" applyAlignment="1">
      <alignment horizontal="left" vertical="center" wrapText="1"/>
    </xf>
    <xf numFmtId="0" fontId="61" fillId="0" borderId="58" xfId="17" applyFont="1" applyBorder="1" applyAlignment="1">
      <alignment horizontal="left" vertical="center" wrapText="1"/>
    </xf>
    <xf numFmtId="0" fontId="61" fillId="0" borderId="6" xfId="17" applyFont="1" applyBorder="1" applyAlignment="1">
      <alignment horizontal="left" vertical="center" wrapText="1"/>
    </xf>
    <xf numFmtId="0" fontId="21" fillId="7" borderId="3" xfId="0" applyNumberFormat="1" applyFont="1" applyFill="1" applyBorder="1" applyAlignment="1">
      <alignment horizontal="left" vertical="center" wrapText="1"/>
    </xf>
    <xf numFmtId="0" fontId="4" fillId="2" borderId="1" xfId="0" applyNumberFormat="1" applyFont="1" applyFill="1" applyBorder="1" applyAlignment="1">
      <alignment horizontal="left" vertical="center" wrapText="1"/>
    </xf>
    <xf numFmtId="0" fontId="4" fillId="2" borderId="2" xfId="0" applyNumberFormat="1" applyFont="1" applyFill="1" applyBorder="1" applyAlignment="1">
      <alignment horizontal="left" vertical="center" wrapText="1"/>
    </xf>
    <xf numFmtId="0" fontId="25" fillId="0" borderId="1" xfId="0" applyFont="1" applyBorder="1" applyAlignment="1" applyProtection="1">
      <alignment horizontal="left" vertical="center" wrapText="1"/>
      <protection locked="0"/>
    </xf>
    <xf numFmtId="0" fontId="14" fillId="5" borderId="1" xfId="0" applyNumberFormat="1" applyFont="1" applyFill="1" applyBorder="1" applyAlignment="1">
      <alignment horizontal="left" vertical="center" wrapText="1"/>
    </xf>
    <xf numFmtId="0" fontId="14" fillId="5" borderId="4" xfId="0" applyNumberFormat="1" applyFont="1" applyFill="1" applyBorder="1" applyAlignment="1">
      <alignment horizontal="left" vertical="center" wrapText="1"/>
    </xf>
    <xf numFmtId="0" fontId="14" fillId="5" borderId="57" xfId="0" applyNumberFormat="1" applyFont="1" applyFill="1" applyBorder="1" applyAlignment="1">
      <alignment horizontal="left" vertical="center" wrapText="1"/>
    </xf>
    <xf numFmtId="0" fontId="40" fillId="29" borderId="23" xfId="0" applyFont="1" applyFill="1" applyBorder="1" applyAlignment="1">
      <alignment horizontal="left" vertical="center" wrapText="1"/>
    </xf>
    <xf numFmtId="0" fontId="46" fillId="0" borderId="6" xfId="0" applyFont="1" applyBorder="1">
      <alignment vertical="top" wrapText="1"/>
    </xf>
    <xf numFmtId="0" fontId="25" fillId="9" borderId="1" xfId="0" applyFont="1" applyFill="1" applyBorder="1" applyAlignment="1">
      <alignment vertical="center" wrapText="1"/>
    </xf>
    <xf numFmtId="0" fontId="25" fillId="9" borderId="2" xfId="0" applyFont="1" applyFill="1" applyBorder="1" applyAlignment="1">
      <alignment vertical="center" wrapText="1"/>
    </xf>
    <xf numFmtId="0" fontId="25" fillId="3" borderId="3" xfId="0" applyNumberFormat="1" applyFont="1" applyFill="1" applyBorder="1" applyAlignment="1" applyProtection="1">
      <alignment horizontal="left" vertical="center" wrapText="1"/>
      <protection locked="0"/>
    </xf>
    <xf numFmtId="0" fontId="3" fillId="3" borderId="3" xfId="0" applyNumberFormat="1" applyFont="1" applyFill="1" applyBorder="1" applyAlignment="1">
      <alignment horizontal="left" vertical="center" wrapText="1"/>
    </xf>
    <xf numFmtId="0" fontId="4" fillId="2" borderId="1" xfId="0" applyNumberFormat="1" applyFont="1" applyFill="1" applyBorder="1" applyAlignment="1">
      <alignment horizontal="center" vertical="center" wrapText="1"/>
    </xf>
    <xf numFmtId="0" fontId="4" fillId="2" borderId="2" xfId="0" applyNumberFormat="1" applyFont="1" applyFill="1" applyBorder="1" applyAlignment="1">
      <alignment horizontal="center" vertical="center" wrapText="1"/>
    </xf>
    <xf numFmtId="0" fontId="3" fillId="3" borderId="1" xfId="0" applyNumberFormat="1" applyFont="1" applyFill="1" applyBorder="1" applyAlignment="1">
      <alignment horizontal="left" vertical="center" wrapText="1"/>
    </xf>
    <xf numFmtId="0" fontId="3" fillId="3" borderId="2" xfId="0" applyNumberFormat="1" applyFont="1" applyFill="1" applyBorder="1" applyAlignment="1">
      <alignment horizontal="left" vertical="center" wrapText="1"/>
    </xf>
    <xf numFmtId="0" fontId="17" fillId="16" borderId="3" xfId="0" applyFont="1" applyFill="1" applyBorder="1" applyAlignment="1">
      <alignment horizontal="left" vertical="top" wrapText="1"/>
    </xf>
    <xf numFmtId="0" fontId="17" fillId="16" borderId="1" xfId="0" applyFont="1" applyFill="1" applyBorder="1" applyAlignment="1">
      <alignment horizontal="left" vertical="top" wrapText="1"/>
    </xf>
    <xf numFmtId="0" fontId="12" fillId="2" borderId="3" xfId="0" applyFont="1" applyFill="1" applyBorder="1">
      <alignment vertical="top" wrapText="1"/>
    </xf>
    <xf numFmtId="0" fontId="21" fillId="2" borderId="3" xfId="0" applyFont="1" applyFill="1" applyBorder="1">
      <alignment vertical="top" wrapText="1"/>
    </xf>
    <xf numFmtId="0" fontId="35" fillId="0" borderId="26" xfId="0" applyFont="1" applyFill="1" applyBorder="1" applyAlignment="1">
      <alignment horizontal="left" vertical="center" wrapText="1"/>
    </xf>
    <xf numFmtId="0" fontId="35" fillId="0" borderId="47" xfId="0" applyFont="1" applyFill="1" applyBorder="1" applyAlignment="1">
      <alignment horizontal="left" vertical="center" wrapText="1"/>
    </xf>
    <xf numFmtId="0" fontId="35" fillId="0" borderId="48" xfId="0" applyFont="1" applyFill="1" applyBorder="1" applyAlignment="1">
      <alignment horizontal="left" vertical="center" wrapText="1"/>
    </xf>
    <xf numFmtId="0" fontId="21" fillId="2" borderId="0" xfId="0" applyFont="1" applyFill="1">
      <alignment vertical="top" wrapText="1"/>
    </xf>
    <xf numFmtId="0" fontId="24" fillId="36" borderId="26" xfId="0" applyFont="1" applyFill="1" applyBorder="1" applyAlignment="1">
      <alignment horizontal="left" vertical="center" wrapText="1"/>
    </xf>
    <xf numFmtId="0" fontId="24" fillId="36" borderId="48" xfId="0" applyFont="1" applyFill="1" applyBorder="1" applyAlignment="1">
      <alignment horizontal="left" vertical="center" wrapText="1"/>
    </xf>
    <xf numFmtId="0" fontId="25" fillId="0" borderId="1" xfId="0" applyFont="1" applyBorder="1" applyAlignment="1">
      <alignment horizontal="center" vertical="center" wrapText="1"/>
    </xf>
    <xf numFmtId="0" fontId="25" fillId="0" borderId="2" xfId="0" applyFont="1" applyBorder="1" applyAlignment="1">
      <alignment horizontal="center" vertical="center" wrapText="1"/>
    </xf>
    <xf numFmtId="0" fontId="35" fillId="4" borderId="37" xfId="0" applyFont="1" applyFill="1" applyBorder="1" applyAlignment="1">
      <alignment horizontal="center" vertical="center" wrapText="1"/>
    </xf>
    <xf numFmtId="0" fontId="35" fillId="4" borderId="27" xfId="0" applyFont="1" applyFill="1" applyBorder="1" applyAlignment="1">
      <alignment horizontal="center" vertical="center" wrapText="1"/>
    </xf>
    <xf numFmtId="0" fontId="43" fillId="0" borderId="0" xfId="0" applyFont="1" applyAlignment="1">
      <alignment horizontal="center" vertical="center" wrapText="1"/>
    </xf>
    <xf numFmtId="0" fontId="24" fillId="36" borderId="47" xfId="0" applyFont="1" applyFill="1" applyBorder="1" applyAlignment="1">
      <alignment horizontal="left" vertical="center" wrapText="1"/>
    </xf>
    <xf numFmtId="0" fontId="25" fillId="0" borderId="13" xfId="0" applyFont="1" applyBorder="1" applyAlignment="1">
      <alignment horizontal="center" vertical="center" wrapText="1"/>
    </xf>
    <xf numFmtId="0" fontId="25" fillId="0" borderId="14" xfId="0" applyFont="1" applyBorder="1" applyAlignment="1">
      <alignment horizontal="center" vertical="center" wrapText="1"/>
    </xf>
    <xf numFmtId="0" fontId="35" fillId="4" borderId="37" xfId="0" applyNumberFormat="1" applyFont="1" applyFill="1" applyBorder="1" applyAlignment="1">
      <alignment horizontal="center" vertical="center" wrapText="1"/>
    </xf>
    <xf numFmtId="0" fontId="35" fillId="4" borderId="27" xfId="0" applyNumberFormat="1" applyFont="1" applyFill="1" applyBorder="1" applyAlignment="1">
      <alignment horizontal="center" vertical="center" wrapText="1"/>
    </xf>
    <xf numFmtId="14" fontId="25" fillId="0" borderId="3" xfId="0" applyNumberFormat="1" applyFont="1" applyFill="1" applyBorder="1" applyAlignment="1">
      <alignment horizontal="left" vertical="center"/>
    </xf>
    <xf numFmtId="0" fontId="25" fillId="0" borderId="17" xfId="0" applyFont="1" applyBorder="1" applyAlignment="1">
      <alignment horizontal="center" vertical="center" wrapText="1"/>
    </xf>
    <xf numFmtId="0" fontId="25" fillId="0" borderId="18" xfId="0" applyFont="1" applyBorder="1" applyAlignment="1">
      <alignment horizontal="center" vertical="center" wrapText="1"/>
    </xf>
    <xf numFmtId="0" fontId="7" fillId="18" borderId="3" xfId="0" applyNumberFormat="1" applyFont="1" applyFill="1" applyBorder="1" applyAlignment="1">
      <alignment horizontal="left" vertical="center" wrapText="1"/>
    </xf>
    <xf numFmtId="0" fontId="7" fillId="18" borderId="1" xfId="0" applyNumberFormat="1" applyFont="1" applyFill="1" applyBorder="1" applyAlignment="1">
      <alignment horizontal="left" vertical="center" wrapText="1"/>
    </xf>
    <xf numFmtId="0" fontId="1" fillId="0" borderId="3" xfId="0" applyFont="1" applyBorder="1" applyAlignment="1">
      <alignment vertical="center" wrapText="1"/>
    </xf>
    <xf numFmtId="0" fontId="25" fillId="0" borderId="2" xfId="0" applyFont="1" applyBorder="1" applyAlignment="1">
      <alignment horizontal="left" vertical="center" wrapText="1"/>
    </xf>
    <xf numFmtId="0" fontId="4" fillId="2" borderId="13" xfId="0" applyNumberFormat="1" applyFont="1" applyFill="1" applyBorder="1" applyAlignment="1">
      <alignment horizontal="left" vertical="center" wrapText="1"/>
    </xf>
    <xf numFmtId="0" fontId="4" fillId="2" borderId="7" xfId="0" applyNumberFormat="1" applyFont="1" applyFill="1" applyBorder="1" applyAlignment="1">
      <alignment horizontal="left" vertical="center" wrapText="1"/>
    </xf>
    <xf numFmtId="0" fontId="14" fillId="5" borderId="17" xfId="0" applyNumberFormat="1" applyFont="1" applyFill="1" applyBorder="1" applyAlignment="1">
      <alignment horizontal="left" vertical="center" wrapText="1"/>
    </xf>
    <xf numFmtId="0" fontId="14" fillId="5" borderId="22" xfId="0" applyNumberFormat="1" applyFont="1" applyFill="1" applyBorder="1" applyAlignment="1">
      <alignment horizontal="left" vertical="center" wrapText="1"/>
    </xf>
    <xf numFmtId="165" fontId="25" fillId="0" borderId="3" xfId="0" applyNumberFormat="1" applyFont="1" applyFill="1" applyBorder="1" applyAlignment="1">
      <alignment horizontal="left" vertical="center"/>
    </xf>
    <xf numFmtId="0" fontId="39" fillId="5" borderId="1" xfId="0" applyFont="1" applyFill="1" applyBorder="1" applyAlignment="1">
      <alignment horizontal="left" vertical="center" wrapText="1"/>
    </xf>
    <xf numFmtId="0" fontId="39" fillId="5" borderId="4" xfId="0" applyFont="1" applyFill="1" applyBorder="1" applyAlignment="1">
      <alignment horizontal="left" vertical="center" wrapText="1"/>
    </xf>
    <xf numFmtId="0" fontId="39" fillId="5" borderId="2" xfId="0" applyFont="1" applyFill="1" applyBorder="1" applyAlignment="1">
      <alignment horizontal="left" vertical="center" wrapText="1"/>
    </xf>
    <xf numFmtId="0" fontId="17" fillId="0" borderId="1" xfId="0" applyFont="1" applyBorder="1" applyAlignment="1">
      <alignment horizontal="center" vertical="center" wrapText="1"/>
    </xf>
    <xf numFmtId="0" fontId="17" fillId="0" borderId="4" xfId="0" applyFont="1" applyBorder="1" applyAlignment="1">
      <alignment horizontal="center" vertical="center" wrapText="1"/>
    </xf>
    <xf numFmtId="0" fontId="24" fillId="14" borderId="1" xfId="0" applyFont="1" applyFill="1" applyBorder="1" applyAlignment="1">
      <alignment horizontal="left" vertical="center"/>
    </xf>
    <xf numFmtId="0" fontId="24" fillId="14" borderId="2" xfId="0" applyFont="1" applyFill="1" applyBorder="1" applyAlignment="1">
      <alignment horizontal="left" vertical="center"/>
    </xf>
    <xf numFmtId="0" fontId="7" fillId="13" borderId="3" xfId="0" applyNumberFormat="1" applyFont="1" applyFill="1" applyBorder="1" applyAlignment="1">
      <alignment horizontal="left" vertical="center" wrapText="1"/>
    </xf>
    <xf numFmtId="0" fontId="7" fillId="13" borderId="1" xfId="0" applyNumberFormat="1" applyFont="1" applyFill="1" applyBorder="1" applyAlignment="1">
      <alignment horizontal="left" vertical="center" wrapText="1"/>
    </xf>
    <xf numFmtId="0" fontId="11" fillId="4" borderId="3" xfId="0" applyNumberFormat="1" applyFont="1" applyFill="1" applyBorder="1" applyAlignment="1">
      <alignment horizontal="center" vertical="center" wrapText="1"/>
    </xf>
    <xf numFmtId="0" fontId="1" fillId="0" borderId="3" xfId="0" applyFont="1" applyBorder="1" applyAlignment="1">
      <alignment horizontal="left" vertical="center"/>
    </xf>
    <xf numFmtId="165" fontId="17" fillId="0" borderId="3" xfId="0" applyNumberFormat="1" applyFont="1" applyBorder="1" applyAlignment="1">
      <alignment horizontal="left" vertical="top" wrapText="1"/>
    </xf>
    <xf numFmtId="0" fontId="8" fillId="0" borderId="3" xfId="0" applyFont="1" applyBorder="1" applyAlignment="1">
      <alignment horizontal="left" vertical="center" wrapText="1"/>
    </xf>
    <xf numFmtId="165" fontId="1" fillId="0" borderId="3" xfId="0" applyNumberFormat="1" applyFont="1" applyBorder="1" applyAlignment="1">
      <alignment horizontal="left" vertical="top" wrapText="1"/>
    </xf>
    <xf numFmtId="0" fontId="1" fillId="0" borderId="3" xfId="0" applyFont="1" applyBorder="1" applyAlignment="1">
      <alignment horizontal="left" vertical="top" wrapText="1"/>
    </xf>
    <xf numFmtId="0" fontId="1" fillId="0" borderId="3" xfId="0" applyFont="1" applyBorder="1" applyAlignment="1">
      <alignment horizontal="center" vertical="top" wrapText="1"/>
    </xf>
    <xf numFmtId="0" fontId="25" fillId="21" borderId="3" xfId="0" applyFont="1" applyFill="1" applyBorder="1" applyAlignment="1">
      <alignment horizontal="left" vertical="top" wrapText="1"/>
    </xf>
    <xf numFmtId="0" fontId="25" fillId="23" borderId="3" xfId="0" applyFont="1" applyFill="1" applyBorder="1" applyAlignment="1">
      <alignment horizontal="left" vertical="top" wrapText="1"/>
    </xf>
    <xf numFmtId="0" fontId="25" fillId="24" borderId="3" xfId="0" applyFont="1" applyFill="1" applyBorder="1" applyAlignment="1">
      <alignment horizontal="left" vertical="top" wrapText="1"/>
    </xf>
    <xf numFmtId="0" fontId="25" fillId="25" borderId="3" xfId="0" applyFont="1" applyFill="1" applyBorder="1" applyAlignment="1">
      <alignment horizontal="left" vertical="top"/>
    </xf>
    <xf numFmtId="0" fontId="25" fillId="22" borderId="1" xfId="0" applyFont="1" applyFill="1" applyBorder="1" applyAlignment="1">
      <alignment horizontal="left" vertical="top" wrapText="1"/>
    </xf>
    <xf numFmtId="0" fontId="25" fillId="22" borderId="2" xfId="0" applyFont="1" applyFill="1" applyBorder="1" applyAlignment="1">
      <alignment horizontal="left" vertical="top" wrapText="1"/>
    </xf>
    <xf numFmtId="0" fontId="7" fillId="17" borderId="17" xfId="0" applyNumberFormat="1" applyFont="1" applyFill="1" applyBorder="1" applyAlignment="1">
      <alignment horizontal="left" vertical="center" wrapText="1"/>
    </xf>
    <xf numFmtId="0" fontId="7" fillId="17" borderId="22" xfId="0" applyNumberFormat="1" applyFont="1" applyFill="1" applyBorder="1" applyAlignment="1">
      <alignment horizontal="left" vertical="center" wrapText="1"/>
    </xf>
    <xf numFmtId="0" fontId="4" fillId="2" borderId="1" xfId="0" applyNumberFormat="1" applyFont="1" applyFill="1" applyBorder="1" applyAlignment="1">
      <alignment vertical="center" wrapText="1"/>
    </xf>
    <xf numFmtId="0" fontId="4" fillId="2" borderId="2" xfId="0" applyNumberFormat="1" applyFont="1" applyFill="1" applyBorder="1" applyAlignment="1">
      <alignment vertical="center" wrapText="1"/>
    </xf>
    <xf numFmtId="0" fontId="47" fillId="19" borderId="1" xfId="0" applyFont="1" applyFill="1" applyBorder="1" applyAlignment="1">
      <alignment horizontal="left" vertical="center" wrapText="1"/>
    </xf>
    <xf numFmtId="0" fontId="47" fillId="19" borderId="4" xfId="0" applyFont="1" applyFill="1" applyBorder="1" applyAlignment="1">
      <alignment horizontal="left" vertical="center" wrapText="1"/>
    </xf>
    <xf numFmtId="0" fontId="47" fillId="19" borderId="2" xfId="0" applyFont="1" applyFill="1" applyBorder="1" applyAlignment="1">
      <alignment horizontal="left" vertical="center" wrapText="1"/>
    </xf>
    <xf numFmtId="0" fontId="49" fillId="8" borderId="1" xfId="0" applyFont="1" applyFill="1" applyBorder="1" applyAlignment="1">
      <alignment horizontal="left" vertical="center" wrapText="1"/>
    </xf>
    <xf numFmtId="0" fontId="49" fillId="8" borderId="4" xfId="0" applyFont="1" applyFill="1" applyBorder="1" applyAlignment="1">
      <alignment horizontal="left" vertical="center" wrapText="1"/>
    </xf>
    <xf numFmtId="0" fontId="49" fillId="8" borderId="2" xfId="0" applyFont="1" applyFill="1" applyBorder="1" applyAlignment="1">
      <alignment horizontal="left" vertical="center" wrapText="1"/>
    </xf>
  </cellXfs>
  <cellStyles count="18">
    <cellStyle name="Followed Hyperlink" xfId="7" builtinId="9" hidden="1"/>
    <cellStyle name="Followed Hyperlink" xfId="5" builtinId="9" hidden="1"/>
    <cellStyle name="Followed Hyperlink" xfId="3" builtinId="9" hidden="1"/>
    <cellStyle name="Hyperlink" xfId="6" builtinId="8" hidden="1"/>
    <cellStyle name="Hyperlink" xfId="4" builtinId="8" hidden="1"/>
    <cellStyle name="Hyperlink" xfId="2" builtinId="8" hidden="1"/>
    <cellStyle name="Hyperlink" xfId="17" builtinId="8"/>
    <cellStyle name="Normal" xfId="0" builtinId="0"/>
    <cellStyle name="Normal 2" xfId="1" xr:uid="{00000000-0005-0000-0000-000007000000}"/>
    <cellStyle name="Normal 2 2" xfId="10" xr:uid="{00000000-0005-0000-0000-000008000000}"/>
    <cellStyle name="Normal 2 2 2" xfId="14" xr:uid="{00000000-0005-0000-0000-000009000000}"/>
    <cellStyle name="Normal 2 3" xfId="13" xr:uid="{00000000-0005-0000-0000-00000A000000}"/>
    <cellStyle name="Normal 3" xfId="8" xr:uid="{00000000-0005-0000-0000-00000B000000}"/>
    <cellStyle name="Normal 3 2" xfId="15" xr:uid="{00000000-0005-0000-0000-00000C000000}"/>
    <cellStyle name="Normal 4" xfId="11" xr:uid="{00000000-0005-0000-0000-00000D000000}"/>
    <cellStyle name="Normal 5" xfId="16" xr:uid="{73E5DC28-71E4-4177-B15F-9BC2CC2E8967}"/>
    <cellStyle name="Percent 2" xfId="9" xr:uid="{00000000-0005-0000-0000-00000E000000}"/>
    <cellStyle name="Percent 3" xfId="12" xr:uid="{00000000-0005-0000-0000-00000F000000}"/>
  </cellStyles>
  <dxfs count="145">
    <dxf>
      <font>
        <color theme="1"/>
      </font>
      <fill>
        <patternFill>
          <bgColor theme="7" tint="0.59996337778862885"/>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1"/>
      </font>
      <fill>
        <patternFill>
          <bgColor theme="7" tint="0.59996337778862885"/>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1"/>
      </font>
      <fill>
        <patternFill>
          <bgColor theme="7" tint="0.59996337778862885"/>
        </patternFill>
      </fill>
      <border>
        <left style="thin">
          <color auto="1"/>
        </left>
        <right style="thin">
          <color auto="1"/>
        </right>
        <top style="thin">
          <color auto="1"/>
        </top>
        <bottom style="thin">
          <color auto="1"/>
        </bottom>
      </border>
    </dxf>
    <dxf>
      <font>
        <color theme="1"/>
      </font>
      <fill>
        <patternFill>
          <bgColor theme="7" tint="0.59996337778862885"/>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1"/>
      </font>
      <fill>
        <patternFill>
          <bgColor theme="7" tint="0.59996337778862885"/>
        </patternFill>
      </fill>
      <border>
        <left style="thin">
          <color auto="1"/>
        </left>
        <right style="thin">
          <color auto="1"/>
        </right>
        <top style="thin">
          <color auto="1"/>
        </top>
        <bottom style="thin">
          <color auto="1"/>
        </bottom>
      </border>
    </dxf>
    <dxf>
      <font>
        <color theme="1"/>
      </font>
      <fill>
        <patternFill>
          <bgColor theme="7" tint="0.59996337778862885"/>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1"/>
      </font>
      <fill>
        <patternFill>
          <bgColor theme="7" tint="0.59996337778862885"/>
        </patternFill>
      </fill>
      <border>
        <left style="thin">
          <color auto="1"/>
        </left>
        <right style="thin">
          <color auto="1"/>
        </right>
        <top style="thin">
          <color auto="1"/>
        </top>
        <bottom style="thin">
          <color auto="1"/>
        </bottom>
      </border>
    </dxf>
    <dxf>
      <font>
        <color theme="1"/>
      </font>
      <fill>
        <patternFill>
          <bgColor theme="7" tint="0.59996337778862885"/>
        </patternFill>
      </fill>
      <border>
        <left style="thin">
          <color auto="1"/>
        </left>
        <right style="thin">
          <color auto="1"/>
        </right>
        <top style="thin">
          <color auto="1"/>
        </top>
        <bottom style="thin">
          <color auto="1"/>
        </bottom>
      </border>
    </dxf>
    <dxf>
      <font>
        <color theme="1"/>
      </font>
      <fill>
        <patternFill>
          <bgColor theme="7" tint="0.59996337778862885"/>
        </patternFill>
      </fill>
      <border>
        <left style="thin">
          <color auto="1"/>
        </left>
        <right style="thin">
          <color auto="1"/>
        </right>
        <top style="thin">
          <color auto="1"/>
        </top>
        <bottom style="thin">
          <color auto="1"/>
        </bottom>
      </border>
    </dxf>
    <dxf>
      <font>
        <color theme="1"/>
      </font>
      <fill>
        <patternFill>
          <bgColor theme="7" tint="0.59996337778862885"/>
        </patternFill>
      </fill>
      <border>
        <left style="thin">
          <color auto="1"/>
        </left>
        <right style="thin">
          <color auto="1"/>
        </right>
        <top style="thin">
          <color auto="1"/>
        </top>
        <bottom style="thin">
          <color auto="1"/>
        </bottom>
      </border>
    </dxf>
    <dxf>
      <font>
        <color theme="1"/>
      </font>
      <fill>
        <patternFill>
          <bgColor theme="7" tint="0.59996337778862885"/>
        </patternFill>
      </fill>
      <border>
        <left style="thin">
          <color auto="1"/>
        </left>
        <right style="thin">
          <color auto="1"/>
        </right>
        <top style="thin">
          <color auto="1"/>
        </top>
        <bottom style="thin">
          <color auto="1"/>
        </bottom>
      </border>
    </dxf>
    <dxf>
      <font>
        <color theme="1" tint="4.9989318521683403E-2"/>
      </font>
      <fill>
        <patternFill>
          <bgColor theme="7" tint="0.59996337778862885"/>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1"/>
      </font>
      <fill>
        <patternFill>
          <bgColor theme="7" tint="0.59996337778862885"/>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1"/>
      </font>
      <fill>
        <patternFill>
          <bgColor theme="7" tint="0.59996337778862885"/>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1"/>
      </font>
      <fill>
        <patternFill>
          <bgColor theme="7" tint="0.59996337778862885"/>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1"/>
      </font>
      <fill>
        <patternFill>
          <bgColor theme="7" tint="0.59996337778862885"/>
        </patternFill>
      </fill>
      <border>
        <left style="thin">
          <color auto="1"/>
        </left>
        <right style="thin">
          <color auto="1"/>
        </right>
        <top style="thin">
          <color auto="1"/>
        </top>
        <bottom style="thin">
          <color auto="1"/>
        </bottom>
      </border>
    </dxf>
    <dxf>
      <font>
        <color theme="1"/>
      </font>
      <fill>
        <patternFill>
          <bgColor theme="7" tint="0.59996337778862885"/>
        </patternFill>
      </fill>
      <border>
        <left style="thin">
          <color auto="1"/>
        </left>
        <right style="thin">
          <color auto="1"/>
        </right>
        <top style="thin">
          <color auto="1"/>
        </top>
        <bottom style="thin">
          <color auto="1"/>
        </bottom>
      </border>
    </dxf>
    <dxf>
      <font>
        <color theme="1"/>
      </font>
      <fill>
        <patternFill>
          <bgColor theme="7" tint="0.59996337778862885"/>
        </patternFill>
      </fill>
      <border>
        <left style="thin">
          <color auto="1"/>
        </left>
        <right style="thin">
          <color auto="1"/>
        </right>
        <top style="thin">
          <color auto="1"/>
        </top>
        <bottom style="thin">
          <color auto="1"/>
        </bottom>
      </border>
    </dxf>
    <dxf>
      <font>
        <color theme="1"/>
      </font>
      <fill>
        <patternFill>
          <bgColor theme="7" tint="0.59996337778862885"/>
        </patternFill>
      </fill>
      <border>
        <left style="thin">
          <color auto="1"/>
        </left>
        <right style="thin">
          <color auto="1"/>
        </right>
        <top style="thin">
          <color auto="1"/>
        </top>
        <bottom style="thin">
          <color auto="1"/>
        </bottom>
      </border>
    </dxf>
    <dxf>
      <font>
        <color theme="1"/>
      </font>
      <fill>
        <patternFill>
          <bgColor theme="7" tint="0.59996337778862885"/>
        </patternFill>
      </fill>
      <border>
        <left style="thin">
          <color auto="1"/>
        </left>
        <right style="thin">
          <color auto="1"/>
        </right>
        <top style="thin">
          <color auto="1"/>
        </top>
        <bottom style="thin">
          <color auto="1"/>
        </bottom>
      </border>
    </dxf>
    <dxf>
      <font>
        <color theme="1"/>
      </font>
      <fill>
        <patternFill>
          <bgColor theme="7" tint="0.59996337778862885"/>
        </patternFill>
      </fill>
      <border>
        <left style="thin">
          <color auto="1"/>
        </left>
        <right style="thin">
          <color auto="1"/>
        </right>
        <top style="thin">
          <color auto="1"/>
        </top>
        <bottom style="thin">
          <color auto="1"/>
        </bottom>
      </border>
    </dxf>
    <dxf>
      <font>
        <color theme="1"/>
      </font>
      <fill>
        <patternFill>
          <bgColor theme="7" tint="0.59996337778862885"/>
        </patternFill>
      </fill>
      <border>
        <left style="thin">
          <color auto="1"/>
        </left>
        <right style="thin">
          <color auto="1"/>
        </right>
        <top style="thin">
          <color auto="1"/>
        </top>
        <bottom style="thin">
          <color auto="1"/>
        </bottom>
      </border>
    </dxf>
    <dxf>
      <font>
        <color theme="1"/>
      </font>
      <fill>
        <patternFill>
          <bgColor theme="7" tint="0.59996337778862885"/>
        </patternFill>
      </fill>
      <border>
        <left style="thin">
          <color auto="1"/>
        </left>
        <right style="thin">
          <color auto="1"/>
        </right>
        <top style="thin">
          <color auto="1"/>
        </top>
        <bottom style="thin">
          <color auto="1"/>
        </bottom>
      </border>
    </dxf>
    <dxf>
      <font>
        <color theme="1"/>
      </font>
      <fill>
        <patternFill>
          <bgColor theme="7" tint="0.59996337778862885"/>
        </patternFill>
      </fill>
      <border>
        <left style="thin">
          <color auto="1"/>
        </left>
        <right style="thin">
          <color auto="1"/>
        </right>
        <top style="thin">
          <color auto="1"/>
        </top>
        <bottom style="thin">
          <color auto="1"/>
        </bottom>
      </border>
    </dxf>
    <dxf>
      <font>
        <color theme="1" tint="4.9989318521683403E-2"/>
      </font>
      <fill>
        <patternFill>
          <bgColor theme="7" tint="0.59996337778862885"/>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7" tint="-0.24994659260841701"/>
      </font>
      <fill>
        <patternFill>
          <bgColor theme="1"/>
        </patternFill>
      </fill>
      <border>
        <left style="thin">
          <color auto="1"/>
        </left>
        <right style="thin">
          <color auto="1"/>
        </right>
        <top style="thin">
          <color auto="1"/>
        </top>
        <bottom style="thin">
          <color auto="1"/>
        </bottom>
      </border>
    </dxf>
    <dxf>
      <font>
        <color theme="7" tint="-0.24994659260841701"/>
      </font>
      <fill>
        <patternFill>
          <bgColor theme="1"/>
        </patternFill>
      </fill>
      <border>
        <left style="thin">
          <color auto="1"/>
        </left>
        <right style="thin">
          <color auto="1"/>
        </right>
        <top style="thin">
          <color auto="1"/>
        </top>
        <bottom style="thin">
          <color auto="1"/>
        </bottom>
      </border>
    </dxf>
    <dxf>
      <font>
        <color theme="7" tint="-0.24994659260841701"/>
      </font>
      <fill>
        <patternFill>
          <bgColor theme="1"/>
        </patternFill>
      </fill>
      <border>
        <left style="thin">
          <color auto="1"/>
        </left>
        <right style="thin">
          <color auto="1"/>
        </right>
        <top style="thin">
          <color auto="1"/>
        </top>
        <bottom style="thin">
          <color auto="1"/>
        </bottom>
      </border>
    </dxf>
    <dxf>
      <font>
        <color theme="7" tint="-0.24994659260841701"/>
      </font>
      <fill>
        <patternFill>
          <bgColor theme="1" tint="4.9989318521683403E-2"/>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7" tint="-0.24994659260841701"/>
      </font>
      <fill>
        <patternFill>
          <bgColor theme="1"/>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7" tint="-0.24994659260841701"/>
      </font>
      <fill>
        <patternFill>
          <bgColor theme="1" tint="4.9989318521683403E-2"/>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7" tint="-0.24994659260841701"/>
      </font>
      <fill>
        <patternFill>
          <bgColor theme="1" tint="4.9989318521683403E-2"/>
        </patternFill>
      </fill>
      <border>
        <left style="thin">
          <color auto="1"/>
        </left>
        <right style="thin">
          <color auto="1"/>
        </right>
        <top style="thin">
          <color auto="1"/>
        </top>
        <bottom style="thin">
          <color auto="1"/>
        </bottom>
      </border>
    </dxf>
    <dxf>
      <font>
        <color theme="7" tint="-0.24994659260841701"/>
      </font>
      <fill>
        <patternFill>
          <bgColor theme="1"/>
        </patternFill>
      </fill>
      <border>
        <left style="thin">
          <color auto="1"/>
        </left>
        <right style="thin">
          <color auto="1"/>
        </right>
        <top style="thin">
          <color auto="1"/>
        </top>
        <bottom style="thin">
          <color auto="1"/>
        </bottom>
      </border>
    </dxf>
    <dxf>
      <font>
        <color theme="7" tint="-0.24994659260841701"/>
      </font>
      <fill>
        <patternFill>
          <bgColor theme="1"/>
        </patternFill>
      </fill>
      <border>
        <left style="thin">
          <color auto="1"/>
        </left>
        <right style="thin">
          <color auto="1"/>
        </right>
        <top style="thin">
          <color auto="1"/>
        </top>
        <bottom style="thin">
          <color auto="1"/>
        </bottom>
      </border>
    </dxf>
    <dxf>
      <font>
        <color theme="7" tint="-0.24994659260841701"/>
      </font>
      <fill>
        <patternFill>
          <bgColor theme="1"/>
        </patternFill>
      </fill>
      <border>
        <left style="thin">
          <color auto="1"/>
        </left>
        <right style="thin">
          <color auto="1"/>
        </right>
        <top style="thin">
          <color auto="1"/>
        </top>
        <bottom style="thin">
          <color auto="1"/>
        </bottom>
      </border>
    </dxf>
    <dxf>
      <font>
        <strike val="0"/>
        <color theme="2"/>
      </font>
      <fill>
        <patternFill>
          <bgColor theme="2"/>
        </patternFill>
      </fill>
    </dxf>
    <dxf>
      <font>
        <strike val="0"/>
        <color theme="2"/>
      </font>
      <fill>
        <patternFill>
          <bgColor theme="2"/>
        </patternFill>
      </fill>
    </dxf>
    <dxf>
      <font>
        <strike val="0"/>
        <color theme="2"/>
      </font>
      <fill>
        <patternFill>
          <bgColor theme="2"/>
        </patternFill>
      </fill>
    </dxf>
    <dxf>
      <font>
        <strike val="0"/>
        <color theme="2"/>
      </font>
      <fill>
        <patternFill>
          <bgColor theme="2"/>
        </patternFill>
      </fill>
    </dxf>
    <dxf>
      <font>
        <color rgb="FF0C0C0C"/>
      </font>
      <fill>
        <patternFill patternType="solid">
          <fgColor rgb="FFFFE598"/>
          <bgColor rgb="FFFFE598"/>
        </patternFill>
      </fill>
      <border>
        <left style="thin">
          <color rgb="FF000000"/>
        </left>
        <right style="thin">
          <color rgb="FF000000"/>
        </right>
        <top style="thin">
          <color rgb="FF000000"/>
        </top>
        <bottom style="thin">
          <color rgb="FF000000"/>
        </bottom>
      </border>
    </dxf>
    <dxf>
      <font>
        <color theme="1"/>
      </font>
      <fill>
        <patternFill patternType="solid">
          <fgColor rgb="FFFFE598"/>
          <bgColor rgb="FFFFE598"/>
        </patternFill>
      </fill>
      <border>
        <left style="thin">
          <color rgb="FF000000"/>
        </left>
        <right style="thin">
          <color rgb="FF000000"/>
        </right>
        <top style="thin">
          <color rgb="FF000000"/>
        </top>
        <bottom style="thin">
          <color rgb="FF000000"/>
        </bottom>
      </border>
    </dxf>
    <dxf>
      <font>
        <color theme="7" tint="-0.24994659260841701"/>
      </font>
      <fill>
        <patternFill>
          <bgColor theme="1"/>
        </patternFill>
      </fill>
      <border>
        <left style="thin">
          <color auto="1"/>
        </left>
        <right style="thin">
          <color auto="1"/>
        </right>
        <top style="thin">
          <color auto="1"/>
        </top>
        <bottom style="thin">
          <color auto="1"/>
        </bottom>
      </border>
    </dxf>
    <dxf>
      <font>
        <color theme="7" tint="-0.24994659260841701"/>
      </font>
      <fill>
        <patternFill>
          <bgColor theme="1"/>
        </patternFill>
      </fill>
      <border>
        <left style="thin">
          <color auto="1"/>
        </left>
        <right style="thin">
          <color auto="1"/>
        </right>
        <top style="thin">
          <color auto="1"/>
        </top>
        <bottom style="thin">
          <color auto="1"/>
        </bottom>
      </border>
    </dxf>
    <dxf>
      <font>
        <color theme="7" tint="-0.24994659260841701"/>
      </font>
      <fill>
        <patternFill>
          <bgColor theme="1" tint="4.9989318521683403E-2"/>
        </patternFill>
      </fill>
      <border>
        <left style="thin">
          <color auto="1"/>
        </left>
        <right style="thin">
          <color auto="1"/>
        </right>
        <top style="thin">
          <color auto="1"/>
        </top>
        <bottom style="thin">
          <color auto="1"/>
        </bottom>
      </border>
    </dxf>
    <dxf>
      <font>
        <color theme="7" tint="-0.24994659260841701"/>
      </font>
      <fill>
        <patternFill>
          <bgColor theme="1"/>
        </patternFill>
      </fill>
      <border>
        <left style="thin">
          <color auto="1"/>
        </left>
        <right style="thin">
          <color auto="1"/>
        </right>
        <top style="thin">
          <color auto="1"/>
        </top>
        <bottom style="thin">
          <color auto="1"/>
        </bottom>
      </border>
    </dxf>
    <dxf>
      <font>
        <color theme="7" tint="-0.24994659260841701"/>
      </font>
      <fill>
        <patternFill>
          <bgColor theme="1" tint="4.9989318521683403E-2"/>
        </patternFill>
      </fill>
      <border>
        <left style="thin">
          <color auto="1"/>
        </left>
        <right style="thin">
          <color auto="1"/>
        </right>
        <top style="thin">
          <color auto="1"/>
        </top>
        <bottom style="thin">
          <color auto="1"/>
        </bottom>
      </border>
    </dxf>
    <dxf>
      <font>
        <color theme="7" tint="-0.24994659260841701"/>
      </font>
      <fill>
        <patternFill>
          <bgColor theme="1" tint="4.9989318521683403E-2"/>
        </patternFill>
      </fill>
      <border>
        <left style="thin">
          <color auto="1"/>
        </left>
        <right style="thin">
          <color auto="1"/>
        </right>
        <top style="thin">
          <color auto="1"/>
        </top>
        <bottom style="thin">
          <color auto="1"/>
        </bottom>
      </border>
    </dxf>
    <dxf>
      <font>
        <color theme="7" tint="-0.24994659260841701"/>
      </font>
      <fill>
        <patternFill>
          <bgColor theme="1"/>
        </patternFill>
      </fill>
      <border>
        <left style="thin">
          <color auto="1"/>
        </left>
        <right style="thin">
          <color auto="1"/>
        </right>
        <top style="thin">
          <color auto="1"/>
        </top>
        <bottom style="thin">
          <color auto="1"/>
        </bottom>
      </border>
    </dxf>
    <dxf>
      <font>
        <color theme="7" tint="-0.24994659260841701"/>
      </font>
      <fill>
        <patternFill>
          <bgColor theme="1"/>
        </patternFill>
      </fill>
      <border>
        <left style="thin">
          <color auto="1"/>
        </left>
        <right style="thin">
          <color auto="1"/>
        </right>
        <top style="thin">
          <color auto="1"/>
        </top>
        <bottom style="thin">
          <color auto="1"/>
        </bottom>
      </border>
    </dxf>
    <dxf>
      <font>
        <strike/>
        <color theme="2" tint="-0.499984740745262"/>
      </font>
      <fill>
        <patternFill>
          <bgColor theme="2"/>
        </patternFill>
      </fill>
    </dxf>
    <dxf>
      <font>
        <strike/>
        <color theme="2" tint="-0.499984740745262"/>
      </font>
    </dxf>
    <dxf>
      <font>
        <color theme="0"/>
      </font>
    </dxf>
    <dxf>
      <font>
        <color theme="0"/>
      </font>
    </dxf>
    <dxf>
      <font>
        <color theme="0"/>
      </font>
    </dxf>
    <dxf>
      <font>
        <color theme="0"/>
      </font>
    </dxf>
    <dxf>
      <font>
        <color theme="0"/>
      </font>
    </dxf>
    <dxf>
      <font>
        <color theme="0"/>
      </font>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7" tint="-0.24994659260841701"/>
      </font>
      <fill>
        <patternFill>
          <bgColor theme="1"/>
        </patternFill>
      </fill>
      <border>
        <left style="thin">
          <color auto="1"/>
        </left>
        <right style="thin">
          <color auto="1"/>
        </right>
        <top style="thin">
          <color auto="1"/>
        </top>
        <bottom style="thin">
          <color auto="1"/>
        </bottom>
      </border>
    </dxf>
    <dxf>
      <font>
        <color theme="7" tint="-0.24994659260841701"/>
      </font>
      <fill>
        <patternFill>
          <bgColor theme="1"/>
        </patternFill>
      </fill>
      <border>
        <left style="thin">
          <color auto="1"/>
        </left>
        <right style="thin">
          <color auto="1"/>
        </right>
        <top style="thin">
          <color auto="1"/>
        </top>
        <bottom style="thin">
          <color auto="1"/>
        </bottom>
      </border>
    </dxf>
    <dxf>
      <font>
        <b val="0"/>
        <i/>
        <color theme="1" tint="0.499984740745262"/>
      </font>
    </dxf>
    <dxf>
      <font>
        <b val="0"/>
        <i/>
        <color theme="1" tint="0.499984740745262"/>
      </font>
    </dxf>
    <dxf>
      <font>
        <b val="0"/>
        <i/>
        <strike/>
        <color theme="2" tint="-9.9948118533890809E-2"/>
      </font>
      <fill>
        <patternFill>
          <bgColor theme="2"/>
        </patternFill>
      </fill>
    </dxf>
    <dxf>
      <font>
        <strike/>
        <color theme="0" tint="-0.34998626667073579"/>
      </font>
    </dxf>
    <dxf>
      <font>
        <color theme="7" tint="-0.24994659260841701"/>
      </font>
      <fill>
        <patternFill>
          <bgColor theme="1" tint="4.9989318521683403E-2"/>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7" tint="-0.24994659260841701"/>
      </font>
      <fill>
        <patternFill>
          <bgColor theme="1"/>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7" tint="-0.24994659260841701"/>
      </font>
      <fill>
        <patternFill>
          <bgColor theme="1" tint="4.9989318521683403E-2"/>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7" tint="-0.24994659260841701"/>
      </font>
      <fill>
        <patternFill>
          <bgColor theme="1" tint="4.9989318521683403E-2"/>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7" tint="-0.24994659260841701"/>
      </font>
      <fill>
        <patternFill>
          <bgColor theme="1"/>
        </patternFill>
      </fill>
      <border>
        <left style="thin">
          <color auto="1"/>
        </left>
        <right style="thin">
          <color auto="1"/>
        </right>
        <top style="thin">
          <color auto="1"/>
        </top>
        <bottom style="thin">
          <color auto="1"/>
        </bottom>
      </border>
    </dxf>
    <dxf>
      <font>
        <color theme="7" tint="-0.24994659260841701"/>
      </font>
      <fill>
        <patternFill>
          <bgColor theme="1"/>
        </patternFill>
      </fill>
      <border>
        <left style="thin">
          <color auto="1"/>
        </left>
        <right style="thin">
          <color auto="1"/>
        </right>
        <top style="thin">
          <color auto="1"/>
        </top>
        <bottom style="thin">
          <color auto="1"/>
        </bottom>
      </border>
    </dxf>
    <dxf>
      <numFmt numFmtId="165" formatCode="0;;;@"/>
    </dxf>
    <dxf>
      <font>
        <b val="0"/>
      </font>
    </dxf>
    <dxf>
      <font>
        <b val="0"/>
      </font>
    </dxf>
    <dxf>
      <font>
        <b val="0"/>
      </font>
    </dxf>
    <dxf>
      <font>
        <b val="0"/>
      </font>
    </dxf>
    <dxf>
      <font>
        <b val="0"/>
      </font>
    </dxf>
    <dxf>
      <font>
        <b val="0"/>
      </font>
    </dxf>
    <dxf>
      <font>
        <b val="0"/>
      </font>
    </dxf>
    <dxf>
      <font>
        <b val="0"/>
      </font>
    </dxf>
    <dxf>
      <font>
        <b val="0"/>
      </font>
    </dxf>
    <dxf>
      <font>
        <sz val="9"/>
      </font>
    </dxf>
    <dxf>
      <font>
        <sz val="9"/>
      </font>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0C2"/>
      <rgbColor rgb="FF68070C"/>
      <rgbColor rgb="FFAAAAAA"/>
      <rgbColor rgb="FF7F0424"/>
      <rgbColor rgb="FFF3E4B5"/>
      <rgbColor rgb="FF0563C1"/>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3F1FF"/>
      <color rgb="FFFFE7FA"/>
      <color rgb="FFEDDFFF"/>
      <color rgb="FFE0D2F5"/>
      <color rgb="FFF9EDEF"/>
      <color rgb="FFF2DCDB"/>
      <color rgb="FFD7E1EC"/>
      <color rgb="FFFF5E49"/>
      <color rgb="FF68090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6.xml"/><Relationship Id="rId5" Type="http://schemas.openxmlformats.org/officeDocument/2006/relationships/worksheet" Target="worksheets/sheet5.xml"/><Relationship Id="rId15" Type="http://schemas.openxmlformats.org/officeDocument/2006/relationships/theme" Target="theme/theme1.xml"/><Relationship Id="rId23" Type="http://schemas.openxmlformats.org/officeDocument/2006/relationships/customXml" Target="../customXml/item5.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 Id="rId22" Type="http://schemas.openxmlformats.org/officeDocument/2006/relationships/customXml" Target="../customXml/item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Subsection Scores</a:t>
            </a:r>
          </a:p>
        </c:rich>
      </c:tx>
      <c:layout>
        <c:manualLayout>
          <c:xMode val="edge"/>
          <c:yMode val="edge"/>
          <c:x val="0.38155893611806635"/>
          <c:y val="1.5194681861348529E-2"/>
        </c:manualLayout>
      </c:layout>
      <c:overlay val="0"/>
      <c:spPr>
        <a:noFill/>
        <a:ln>
          <a:noFill/>
        </a:ln>
        <a:effectLst/>
      </c:spPr>
    </c:title>
    <c:autoTitleDeleted val="0"/>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1"/>
          <c:order val="0"/>
          <c:tx>
            <c:strRef>
              <c:f>Values!$J$2:$J$20</c:f>
              <c:strCache>
                <c:ptCount val="19"/>
                <c:pt idx="0">
                  <c:v>Company</c:v>
                </c:pt>
                <c:pt idx="1">
                  <c:v>Documentation</c:v>
                </c:pt>
                <c:pt idx="2">
                  <c:v>Accessibility</c:v>
                </c:pt>
                <c:pt idx="3">
                  <c:v>Third Parties</c:v>
                </c:pt>
                <c:pt idx="4">
                  <c:v>Consulting</c:v>
                </c:pt>
                <c:pt idx="5">
                  <c:v>Application Security</c:v>
                </c:pt>
                <c:pt idx="6">
                  <c:v>Authentication, Authorization, and Accounting</c:v>
                </c:pt>
                <c:pt idx="7">
                  <c:v>Business Continuity Plan</c:v>
                </c:pt>
                <c:pt idx="8">
                  <c:v>Change Management</c:v>
                </c:pt>
                <c:pt idx="9">
                  <c:v>Data</c:v>
                </c:pt>
                <c:pt idx="10">
                  <c:v>Datacenter</c:v>
                </c:pt>
                <c:pt idx="11">
                  <c:v>Disaster Recovery Plan</c:v>
                </c:pt>
                <c:pt idx="12">
                  <c:v>Firewalls, IDS, IPS, and Networking</c:v>
                </c:pt>
                <c:pt idx="13">
                  <c:v>Policies, Procedures, and Processes</c:v>
                </c:pt>
                <c:pt idx="14">
                  <c:v>Incident Handling</c:v>
                </c:pt>
                <c:pt idx="15">
                  <c:v>Quality Assurance</c:v>
                </c:pt>
                <c:pt idx="16">
                  <c:v>Vulnerability Scanning</c:v>
                </c:pt>
              </c:strCache>
            </c:strRef>
          </c:tx>
          <c:spPr>
            <a:solidFill>
              <a:srgbClr val="FF0000"/>
            </a:solidFill>
          </c:spPr>
          <c:invertIfNegative val="0"/>
          <c:cat>
            <c:strRef>
              <c:f>Values!$J$2:$J$20</c:f>
              <c:strCache>
                <c:ptCount val="17"/>
                <c:pt idx="0">
                  <c:v>Company</c:v>
                </c:pt>
                <c:pt idx="1">
                  <c:v>Documentation</c:v>
                </c:pt>
                <c:pt idx="2">
                  <c:v>Accessibility</c:v>
                </c:pt>
                <c:pt idx="3">
                  <c:v>Third Parties</c:v>
                </c:pt>
                <c:pt idx="4">
                  <c:v>Consulting</c:v>
                </c:pt>
                <c:pt idx="5">
                  <c:v>Application Security</c:v>
                </c:pt>
                <c:pt idx="6">
                  <c:v>Authentication, Authorization, and Accounting</c:v>
                </c:pt>
                <c:pt idx="7">
                  <c:v>Business Continuity Plan</c:v>
                </c:pt>
                <c:pt idx="8">
                  <c:v>Change Management</c:v>
                </c:pt>
                <c:pt idx="9">
                  <c:v>Data</c:v>
                </c:pt>
                <c:pt idx="10">
                  <c:v>Datacenter</c:v>
                </c:pt>
                <c:pt idx="11">
                  <c:v>Disaster Recovery Plan</c:v>
                </c:pt>
                <c:pt idx="12">
                  <c:v>Firewalls, IDS, IPS, and Networking</c:v>
                </c:pt>
                <c:pt idx="13">
                  <c:v>Policies, Procedures, and Processes</c:v>
                </c:pt>
                <c:pt idx="14">
                  <c:v>Incident Handling</c:v>
                </c:pt>
                <c:pt idx="15">
                  <c:v>Quality Assurance</c:v>
                </c:pt>
                <c:pt idx="16">
                  <c:v>Vulnerability Scanning</c:v>
                </c:pt>
              </c:strCache>
            </c:strRef>
          </c:cat>
          <c:val>
            <c:numRef>
              <c:f>Values!$I$2:$I$20</c:f>
              <c:numCache>
                <c:formatCode>0.00%</c:formatCode>
                <c:ptCount val="19"/>
                <c:pt idx="0">
                  <c:v>0.625</c:v>
                </c:pt>
                <c:pt idx="1">
                  <c:v>0.81818181818181823</c:v>
                </c:pt>
                <c:pt idx="2">
                  <c:v>0.77777777777777779</c:v>
                </c:pt>
                <c:pt idx="3">
                  <c:v>0.6470588235294118</c:v>
                </c:pt>
                <c:pt idx="4">
                  <c:v>0.77777777777777779</c:v>
                </c:pt>
                <c:pt idx="5">
                  <c:v>1</c:v>
                </c:pt>
                <c:pt idx="6">
                  <c:v>0.6179775280898876</c:v>
                </c:pt>
                <c:pt idx="7">
                  <c:v>1</c:v>
                </c:pt>
                <c:pt idx="8">
                  <c:v>0.90740740740740744</c:v>
                </c:pt>
                <c:pt idx="9">
                  <c:v>0.88888888888888884</c:v>
                </c:pt>
                <c:pt idx="10">
                  <c:v>1</c:v>
                </c:pt>
                <c:pt idx="11">
                  <c:v>0.73913043478260865</c:v>
                </c:pt>
                <c:pt idx="12">
                  <c:v>0.29166666666666669</c:v>
                </c:pt>
                <c:pt idx="13">
                  <c:v>1</c:v>
                </c:pt>
                <c:pt idx="14">
                  <c:v>0.75</c:v>
                </c:pt>
                <c:pt idx="15">
                  <c:v>0.83333333333333337</c:v>
                </c:pt>
                <c:pt idx="16">
                  <c:v>1</c:v>
                </c:pt>
                <c:pt idx="17">
                  <c:v>0</c:v>
                </c:pt>
                <c:pt idx="18">
                  <c:v>0</c:v>
                </c:pt>
              </c:numCache>
            </c:numRef>
          </c:val>
          <c:extLst>
            <c:ext xmlns:c16="http://schemas.microsoft.com/office/drawing/2014/chart" uri="{C3380CC4-5D6E-409C-BE32-E72D297353CC}">
              <c16:uniqueId val="{00000006-E007-42A3-87BD-6B8D651659D1}"/>
            </c:ext>
          </c:extLst>
        </c:ser>
        <c:dLbls>
          <c:showLegendKey val="0"/>
          <c:showVal val="0"/>
          <c:showCatName val="0"/>
          <c:showSerName val="0"/>
          <c:showPercent val="0"/>
          <c:showBubbleSize val="0"/>
        </c:dLbls>
        <c:gapWidth val="182"/>
        <c:shape val="box"/>
        <c:axId val="975669256"/>
        <c:axId val="975664336"/>
        <c:axId val="0"/>
      </c:bar3DChart>
      <c:catAx>
        <c:axId val="975669256"/>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Verdana" panose="020B0604030504040204" pitchFamily="34" charset="0"/>
                <a:ea typeface="Verdana" panose="020B0604030504040204" pitchFamily="34" charset="0"/>
                <a:cs typeface="Verdana" panose="020B0604030504040204" pitchFamily="34" charset="0"/>
              </a:defRPr>
            </a:pPr>
            <a:endParaRPr lang="en-US"/>
          </a:p>
        </c:txPr>
        <c:crossAx val="975664336"/>
        <c:crosses val="autoZero"/>
        <c:auto val="1"/>
        <c:lblAlgn val="ctr"/>
        <c:lblOffset val="100"/>
        <c:noMultiLvlLbl val="0"/>
      </c:catAx>
      <c:valAx>
        <c:axId val="975664336"/>
        <c:scaling>
          <c:orientation val="minMax"/>
          <c:max val="1"/>
        </c:scaling>
        <c:delete val="0"/>
        <c:axPos val="t"/>
        <c:majorGridlines>
          <c:spPr>
            <a:ln w="9525" cap="flat" cmpd="sng" algn="ctr">
              <a:solidFill>
                <a:schemeClr val="tx1">
                  <a:lumMod val="15000"/>
                  <a:lumOff val="85000"/>
                </a:schemeClr>
              </a:solidFill>
              <a:round/>
            </a:ln>
            <a:effectLst/>
          </c:spPr>
        </c:majorGridlines>
        <c:numFmt formatCode="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5669256"/>
        <c:crosses val="autoZero"/>
        <c:crossBetween val="between"/>
        <c:majorUnit val="0.1"/>
      </c:valAx>
    </c:plotArea>
    <c:plotVisOnly val="1"/>
    <c:dispBlanksAs val="gap"/>
    <c:showDLblsOverMax val="0"/>
  </c:chart>
  <c:txPr>
    <a:bodyPr/>
    <a:lstStyle/>
    <a:p>
      <a:pPr>
        <a:defRPr/>
      </a:pPr>
      <a:endParaRPr lang="en-US"/>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2.png"/></Relationships>
</file>

<file path=xl/drawings/_rels/drawing2.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tiff"/></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0</xdr:col>
      <xdr:colOff>0</xdr:colOff>
      <xdr:row>1</xdr:row>
      <xdr:rowOff>0</xdr:rowOff>
    </xdr:from>
    <xdr:ext cx="2374900" cy="520700"/>
    <xdr:pic>
      <xdr:nvPicPr>
        <xdr:cNvPr id="2" name="Picture 1" descr="Brandmark of EDUCAUSE ">
          <a:extLst>
            <a:ext uri="{FF2B5EF4-FFF2-40B4-BE49-F238E27FC236}">
              <a16:creationId xmlns:a16="http://schemas.microsoft.com/office/drawing/2014/main" id="{0F2A7CD8-61BD-4287-B755-4B97C5AAE1B5}"/>
            </a:ext>
            <a:ext uri="{C183D7F6-B498-43B3-948B-1728B52AA6E4}">
              <adec:decorative xmlns:adec="http://schemas.microsoft.com/office/drawing/2017/decorative" val="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161925"/>
          <a:ext cx="2374900" cy="520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drawings/drawing2.xml><?xml version="1.0" encoding="utf-8"?>
<xdr:wsDr xmlns:xdr="http://schemas.openxmlformats.org/drawingml/2006/spreadsheetDrawing" xmlns:a="http://schemas.openxmlformats.org/drawingml/2006/main">
  <xdr:twoCellAnchor editAs="oneCell">
    <xdr:from>
      <xdr:col>0</xdr:col>
      <xdr:colOff>583822</xdr:colOff>
      <xdr:row>13</xdr:row>
      <xdr:rowOff>239792</xdr:rowOff>
    </xdr:from>
    <xdr:to>
      <xdr:col>1</xdr:col>
      <xdr:colOff>4576526</xdr:colOff>
      <xdr:row>13</xdr:row>
      <xdr:rowOff>1508074</xdr:rowOff>
    </xdr:to>
    <xdr:pic>
      <xdr:nvPicPr>
        <xdr:cNvPr id="11" name="Picture 10" descr="Visual representation of the information above. ">
          <a:extLst>
            <a:ext uri="{FF2B5EF4-FFF2-40B4-BE49-F238E27FC236}">
              <a16:creationId xmlns:a16="http://schemas.microsoft.com/office/drawing/2014/main" id="{00000000-0008-0000-0200-00000B000000}"/>
            </a:ext>
          </a:extLst>
        </xdr:cNvPr>
        <xdr:cNvPicPr>
          <a:picLocks noChangeAspect="1"/>
        </xdr:cNvPicPr>
      </xdr:nvPicPr>
      <xdr:blipFill>
        <a:blip xmlns:r="http://schemas.openxmlformats.org/officeDocument/2006/relationships" r:embed="rId1"/>
        <a:stretch>
          <a:fillRect/>
        </a:stretch>
      </xdr:blipFill>
      <xdr:spPr>
        <a:xfrm>
          <a:off x="583822" y="7707392"/>
          <a:ext cx="5859604" cy="1268282"/>
        </a:xfrm>
        <a:prstGeom prst="rect">
          <a:avLst/>
        </a:prstGeom>
      </xdr:spPr>
    </xdr:pic>
    <xdr:clientData/>
  </xdr:twoCellAnchor>
  <xdr:twoCellAnchor editAs="oneCell">
    <xdr:from>
      <xdr:col>0</xdr:col>
      <xdr:colOff>571500</xdr:colOff>
      <xdr:row>16</xdr:row>
      <xdr:rowOff>254000</xdr:rowOff>
    </xdr:from>
    <xdr:to>
      <xdr:col>2</xdr:col>
      <xdr:colOff>3175</xdr:colOff>
      <xdr:row>16</xdr:row>
      <xdr:rowOff>1358900</xdr:rowOff>
    </xdr:to>
    <xdr:pic>
      <xdr:nvPicPr>
        <xdr:cNvPr id="6" name="Picture 5" descr=" For this example, questions in the HIPAA section become optional based on the answer to QUAL-01. ">
          <a:extLst>
            <a:ext uri="{FF2B5EF4-FFF2-40B4-BE49-F238E27FC236}">
              <a16:creationId xmlns:a16="http://schemas.microsoft.com/office/drawing/2014/main" id="{1F7B47DC-2CB5-2B83-83F9-CDB825EA3424}"/>
            </a:ext>
          </a:extLst>
        </xdr:cNvPr>
        <xdr:cNvPicPr>
          <a:picLocks noChangeAspect="1"/>
        </xdr:cNvPicPr>
      </xdr:nvPicPr>
      <xdr:blipFill>
        <a:blip xmlns:r="http://schemas.openxmlformats.org/officeDocument/2006/relationships" r:embed="rId2"/>
        <a:stretch>
          <a:fillRect/>
        </a:stretch>
      </xdr:blipFill>
      <xdr:spPr>
        <a:xfrm>
          <a:off x="571500" y="10312400"/>
          <a:ext cx="9842500" cy="11049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409575</xdr:colOff>
      <xdr:row>5</xdr:row>
      <xdr:rowOff>323849</xdr:rowOff>
    </xdr:from>
    <xdr:to>
      <xdr:col>4</xdr:col>
      <xdr:colOff>2009774</xdr:colOff>
      <xdr:row>44</xdr:row>
      <xdr:rowOff>161924</xdr:rowOff>
    </xdr:to>
    <xdr:graphicFrame macro="">
      <xdr:nvGraphicFramePr>
        <xdr:cNvPr id="2" name="Chart 1" descr="Graphical representation of the scoring chart that is available in text form on the Analyst Report tab C13:G34">
          <a:extLst>
            <a:ext uri="{FF2B5EF4-FFF2-40B4-BE49-F238E27FC236}">
              <a16:creationId xmlns:a16="http://schemas.microsoft.com/office/drawing/2014/main" id="{00000000-0008-0000-04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88900</xdr:colOff>
      <xdr:row>0</xdr:row>
      <xdr:rowOff>88900</xdr:rowOff>
    </xdr:from>
    <xdr:to>
      <xdr:col>0</xdr:col>
      <xdr:colOff>2330450</xdr:colOff>
      <xdr:row>3</xdr:row>
      <xdr:rowOff>114300</xdr:rowOff>
    </xdr:to>
    <xdr:pic>
      <xdr:nvPicPr>
        <xdr:cNvPr id="2" name="Picture 4" descr="Brandmark of EDUCAUSE ">
          <a:extLst>
            <a:ext uri="{FF2B5EF4-FFF2-40B4-BE49-F238E27FC236}">
              <a16:creationId xmlns:a16="http://schemas.microsoft.com/office/drawing/2014/main" id="{DDF1EBAA-F970-954B-A7DE-04AD2B627A3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8900" y="88900"/>
          <a:ext cx="2374900" cy="520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c115" refreshedDate="44475.367752430553" createdVersion="6" refreshedVersion="6" minRefreshableVersion="3" recordCount="257" xr:uid="{00000000-000A-0000-FFFF-FFFF00000000}">
  <cacheSource type="worksheet">
    <worksheetSource ref="H43" sheet="Questions"/>
  </cacheSource>
  <cacheFields count="27">
    <cacheField name="ID" numFmtId="0">
      <sharedItems count="257">
        <s v="GNRL-01"/>
        <s v="GNRL-02"/>
        <s v="GNRL-03"/>
        <s v="GNRL-04"/>
        <s v="GNRL-05"/>
        <s v="GNRL-06"/>
        <s v="GNRL-07"/>
        <s v="GNRL-08"/>
        <s v="GNRL-09"/>
        <s v="GNRL-10"/>
        <s v="GNRL-11"/>
        <s v="GNRL-12"/>
        <s v="GNRL-13"/>
        <s v="GNRL-14"/>
        <s v="GNRL-15"/>
        <s v="QUAL-01"/>
        <s v="QUAL-02"/>
        <s v="QUAL-03"/>
        <s v="QUAL-04"/>
        <s v="QUAL-05"/>
        <s v="QUAL-06"/>
        <s v="QUAL-07"/>
        <s v="COMP-01"/>
        <s v="COMP-02"/>
        <s v="COMP-03"/>
        <s v="COMP-04"/>
        <s v="COMP-05"/>
        <s v="DOCU-01"/>
        <s v="DOCU-02"/>
        <s v="DOCU-03"/>
        <s v="DOCU-04"/>
        <s v="DOCU-05"/>
        <s v="DOCU-06"/>
        <s v="DOCU-07"/>
        <s v="DOCU-08"/>
        <s v="DOCU-09"/>
        <s v="DOCU-10"/>
        <s v="DOCU-11"/>
        <s v="ITAC-01"/>
        <s v="ITAC-02"/>
        <s v="ITAC-03"/>
        <s v="ITAC-04"/>
        <s v="ITAC-05"/>
        <s v="ITAC-06"/>
        <s v="ITAC-07"/>
        <s v="ITAC-08"/>
        <s v="ITAC-09"/>
        <s v="THRD-01"/>
        <s v="THRD-02"/>
        <s v="THRD-03"/>
        <s v="THRD-04"/>
        <s v="THRD-05"/>
        <s v="CONS-01"/>
        <s v="CONS-02"/>
        <s v="CONS-03"/>
        <s v="CONS-04"/>
        <s v="CONS-05"/>
        <s v="CONS-06"/>
        <s v="CONS-07"/>
        <s v="CONS-08"/>
        <s v="CONS-09"/>
        <s v="APPL-01"/>
        <s v="APPL-02"/>
        <s v="APPL-03"/>
        <s v="APPL-04"/>
        <s v="APPL-05"/>
        <s v="APPL-06"/>
        <s v="APPL-07"/>
        <s v="APPL-08"/>
        <s v="APPL-09"/>
        <s v="APPL-10"/>
        <s v="APPL-11"/>
        <s v="APPL-12"/>
        <s v="APPL-13"/>
        <s v="APPL-14"/>
        <s v="APPL-15"/>
        <s v="AAAI-01"/>
        <s v="AAAI-02"/>
        <s v="AAAI-03"/>
        <s v="AAAI-04"/>
        <s v="AAAI-05"/>
        <s v="AAAI-06"/>
        <s v="AAAI-07"/>
        <s v="AAAI-08"/>
        <s v="AAAI-09"/>
        <s v="AAAI-10"/>
        <s v="AAAI-11"/>
        <s v="AAAI-12"/>
        <s v="AAAI-13"/>
        <s v="AAAI-14"/>
        <s v="AAAI-15"/>
        <s v="AAAI-16"/>
        <s v="AAAI-17"/>
        <s v="AAAI-18"/>
        <s v="AAAI-19"/>
        <s v="BCPL-01"/>
        <s v="BCPL-02"/>
        <s v="BCPL-03"/>
        <s v="BCPL-04"/>
        <s v="BCPL-05"/>
        <s v="BCPL-06"/>
        <s v="BCPL-07"/>
        <s v="BCPL-08"/>
        <s v="BCPL-09"/>
        <s v="BCPL-10"/>
        <s v="CHNG-01"/>
        <s v="CHNG-02"/>
        <s v="CHNG-03"/>
        <s v="CHNG-04"/>
        <s v="CHNG-05"/>
        <s v="CHNG-06"/>
        <s v="CHNG-07"/>
        <s v="CHNG-08"/>
        <s v="CHNG-09"/>
        <s v="CHNG-10"/>
        <s v="CHNG-11"/>
        <s v="CHNG-12"/>
        <s v="CHNG-13"/>
        <s v="CHNG-14"/>
        <s v="CHNG-15"/>
        <s v="CHNG-16"/>
        <s v="DATA-01"/>
        <s v="DATA-02"/>
        <s v="DATA-03"/>
        <s v="DATA-04"/>
        <s v="DATA-05"/>
        <s v="DATA-06"/>
        <s v="DATA-07"/>
        <s v="DATA-08"/>
        <s v="DATA-09"/>
        <s v="DATA-10"/>
        <s v="DATA-11"/>
        <s v="DATA-12"/>
        <s v="DATA-13"/>
        <s v="DATA-14"/>
        <s v="DATA-15"/>
        <s v="DATA-16"/>
        <s v="DATA-17"/>
        <s v="DATA-18"/>
        <s v="DATA-19"/>
        <s v="DATA-20"/>
        <s v="DATA-21"/>
        <s v="DATA-22"/>
        <s v="DATA-23"/>
        <s v="DATA-24"/>
        <s v="DCTR-01"/>
        <s v="DCTR-02"/>
        <s v="DCTR-03"/>
        <s v="DCTR-04"/>
        <s v="DCTR-05"/>
        <s v="DCTR-06"/>
        <s v="DCTR-07"/>
        <s v="DCTR-08"/>
        <s v="DCTR-09"/>
        <s v="DCTR-10"/>
        <s v="DCTR-11"/>
        <s v="DCTR-12"/>
        <s v="DCTR-13"/>
        <s v="DCTR-14"/>
        <s v="DCTR-15"/>
        <s v="DCTR-16"/>
        <s v="DCTR-17"/>
        <s v="DRPL-01"/>
        <s v="DRPL-02"/>
        <s v="DRPL-03"/>
        <s v="DRPL-04"/>
        <s v="DRPL-05"/>
        <s v="DRPL-06"/>
        <s v="DRPL-07"/>
        <s v="DRPL-08"/>
        <s v="DRPL-09"/>
        <s v="DRPL-10"/>
        <s v="DRPL-11"/>
        <s v="FIDP-01"/>
        <s v="FIDP-02"/>
        <s v="FIDP-03"/>
        <s v="FIDP-04"/>
        <s v="FIDP-05"/>
        <s v="FIDP-06"/>
        <s v="FIDP-07"/>
        <s v="FIDP-08"/>
        <s v="FIDP-09"/>
        <s v="FIDP-10"/>
        <s v="FIDP-11"/>
        <s v="PPPR-01"/>
        <s v="PPPR-02"/>
        <s v="PPPR-03"/>
        <s v="PPPR-04"/>
        <s v="PPPR-05"/>
        <s v="PPPR-06"/>
        <s v="PPPR-07"/>
        <s v="PPPR-08"/>
        <s v="PPPR-09"/>
        <s v="PPPR-10"/>
        <s v="PPPR-11"/>
        <s v="PPPR-12"/>
        <s v="PPPR-13"/>
        <s v="PPPR-14"/>
        <s v="PPPR-15"/>
        <s v="PPPR-16"/>
        <s v="PPPR-17"/>
        <s v="IH-01"/>
        <s v="IH-02"/>
        <s v="IH-03"/>
        <s v="IH-04"/>
        <s v="QLAS-01"/>
        <s v="QLAS-02"/>
        <s v="QLAS-03"/>
        <s v="QLAS-04"/>
        <s v="QLAS-05"/>
        <s v="VULN-01"/>
        <s v="VULN-02"/>
        <s v="VULN-03"/>
        <s v="VULN-04"/>
        <s v="VULN-05"/>
        <s v="VULN-06"/>
        <s v="HIPA-01"/>
        <s v="HIPA-02"/>
        <s v="HIPA-03"/>
        <s v="HIPA-04"/>
        <s v="HIPA-05"/>
        <s v="HIPA-06"/>
        <s v="HIPA-07"/>
        <s v="HIPA-08"/>
        <s v="HIPA-09"/>
        <s v="HIPA-10"/>
        <s v="HIPA-11"/>
        <s v="HIPA-12"/>
        <s v="HIPA-13"/>
        <s v="HIPA-14"/>
        <s v="HIPA-15"/>
        <s v="HIPA-16"/>
        <s v="HIPA-17"/>
        <s v="HIPA-18"/>
        <s v="HIPA-19"/>
        <s v="HIPA-20"/>
        <s v="HIPA-21"/>
        <s v="HIPA-22"/>
        <s v="HIPA-23"/>
        <s v="HIPA-24"/>
        <s v="HIPA-25"/>
        <s v="HIPA-26"/>
        <s v="HIPA-27"/>
        <s v="HIPA-28"/>
        <s v="HIPA-29"/>
        <s v="PCID-01"/>
        <s v="PCID-02"/>
        <s v="PCID-03"/>
        <s v="PCID-04"/>
        <s v="PCID-05"/>
        <s v="PCID-06"/>
        <s v="PCID-07"/>
        <s v="PCID-08"/>
        <s v="PCID-09"/>
        <s v="PCID-10"/>
        <s v="PCID-11"/>
        <s v="PCID-12"/>
      </sharedItems>
    </cacheField>
    <cacheField name="Question" numFmtId="0">
      <sharedItems count="254" longText="1">
        <s v="Vendor Name"/>
        <s v="Product Name"/>
        <s v="Product Description"/>
        <s v="Web Link to Product Privacy Notice"/>
        <s v="Web Link to Accessibility Statement or VPAT"/>
        <s v="Vendor Contact Name"/>
        <s v="Vendor Contact Title"/>
        <s v="Vendor Contact Email"/>
        <s v="Vendor Contact Phone Number"/>
        <s v="Vendor Accessibility Contact Name"/>
        <s v="Vendor Accessibility Contact Title"/>
        <s v="Vendor Accessibility Contact Email"/>
        <s v="Vendor Accessibility Contact Phone Number"/>
        <s v="Vendor Hosting Regions"/>
        <s v="Vendor Work Locations"/>
        <s v="Does your product process protected health information (PHI) or any data covered by the Health Insurance Portability and Accountability Act?"/>
        <s v="Will institution data be shared with or hosted by any third parties? (e.g. any entity not wholly-owned by your company is considered a third-party)"/>
        <s v="Do you have a well documented Business Continuity Plan (BCP) that is tested annually?"/>
        <s v="Do you have a well documented Disaster Recovery Plan (DRP) that is tested annually?"/>
        <s v="Is the vended product designed to process or store Credit Card information?"/>
        <s v="Does your company provide professional services pertaining to this product?"/>
        <s v="Select your hosting option"/>
        <s v="Describe your organization’s business background and ownership structure, including all parent and subsidiary relationships."/>
        <s v="Have you had an unplanned disruption to this product/service in the last 12 months?"/>
        <s v="Do you have a dedicated Information Security staff or office?"/>
        <s v="Do you have a dedicated Software and System Development team(s)? (e.g. Customer Support, Implementation, Product Management, etc.)"/>
        <s v="Use this area to share information about your environment that will assist those who are assessing your company data security program."/>
        <s v="Have you undergone a SSAE 18/SOC 2 audit?"/>
        <s v="Have you completed the Cloud Security Alliance (CSA) self assessment or CAIQ?"/>
        <s v="Have you received the Cloud Security Alliance STAR certification?"/>
        <s v="Do you conform with a specific industry standard security framework? (e.g. NIST Cybersecurity Framework, CIS Controls, ISO 27001, etc.)"/>
        <s v="Can the systems that hold the institution's data be compliant with NIST SP 800-171 and/or CMMC Level 3 standards?"/>
        <s v="Can you provide overall system and/or application architecture diagrams including a full description of the data flow for all components of the system?"/>
        <s v="Does your organization have a data privacy policy?"/>
        <s v="Do you have a documented, and currently implemented, employee onboarding and offboarding policy?"/>
        <s v="Do you have a documented change management process?"/>
        <s v="Has a VPAT or ACR been created or updated for the product and version under consideration within the past year?"/>
        <s v="Do you have documentation to support the accessibility features of your product?"/>
        <s v="Has a third party expert conducted an audit of the most recent version of your product?"/>
        <s v="Do you have a documented and implemented process for verifying accessibility conformance?"/>
        <s v="Have you adopted a technical or legal standard of conformance for the product in question?"/>
        <s v="Can you provide a current, detailed accessibility roadmap with delivery timelines?"/>
        <s v="Do you expect your staff to maintain a current skill set in IT accessibility?"/>
        <s v="Do you have a documented and implemented process for reporting and tracking accessibility issues?"/>
        <s v="Do you have documented processes and procedures for implementing accessibility into your development lifecycle?"/>
        <s v="Can all functions of the application or service be performed using only the keyboard?"/>
        <s v="Does your product rely on activating a special ‘accessibility mode,’ a ‘lite version’ or accessing an alternate interface for accessibility purposes?"/>
        <s v="Do you perform security assessments of third party companies with which you share data? (i.e. hosting providers, cloud services, PaaS, IaaS, SaaS, etc.)."/>
        <s v="Provide a brief description for why each of these third parties will have access to institution data."/>
        <s v="What legal agreements (i.e. contracts) do you have in place with these third parties that address liability in the event of a data breach?"/>
        <s v="Do you have an implemented third party management strategy?"/>
        <s v="Do you have a process and implemented procedures for managing your hardware supply chain? (e.g., telecommunications equipment, export licensing, computing devices)"/>
        <s v="Will the consulting take place on-premises?"/>
        <s v="Will the consultant require access to Institution's network resources?"/>
        <s v="Will the consultant require access to hardware in the Institution's data centers?"/>
        <s v="Will the consultant require an account within the Institution's domain (@*.edu)?"/>
        <s v="Has the consultant received training on [sensitive, HIPAA, PCI, etc.] data handling?"/>
        <s v="Will any data be transferred to the consultant's possession?"/>
        <s v="Is it encrypted (at rest) while in the consultant's possession?"/>
        <s v="Will the consultant need remote access to the Institution's network or systems?"/>
        <s v="Can we restrict that access based on source IP address?"/>
        <s v="Are access controls for institutional accounts based on structured rules, such as role-based access control (RBAC), attribute-based access control (ABAC) or policy-based access control (PBAC)?"/>
        <s v="Are access controls for staff within your organization based on structured rules, such as RBAC, ABAC, or PBAC?"/>
        <s v="Do you have a documented and currently implemented strategy for securing employee workstations when they work remotely? (i.e. not in a trusted computing environment)"/>
        <s v="Does the system provide data input validation and error messages?"/>
        <s v="Are you using a web application firewall (WAF)?"/>
        <s v="Do you have a process and implemented procedures for managing your software supply chain (e.g. libraries, repositories, frameworks, etc)"/>
        <s v="Are only currently supported operating system(s), software, and libraries leveraged by the system(s)/application(s) that will have access to institution's data?"/>
        <s v="If mobile, is the application available from a trusted source (e.g., App Store, Google Play Store)?"/>
        <s v="Does your application require access to location or GPS data?"/>
        <s v="Does your application provide separation of duties between security administration, system administration, and standard user functions?"/>
        <s v="Do you have a fully implemented policy or procedure that details how your employees obtain administrator access to instutional instance of the application?"/>
        <s v="Have your developers been trained in secure coding techniques?"/>
        <s v="Was your application developed using secure coding techniques?"/>
        <s v="Do you subject your code to static code analysis and/or static application security testing prior to release?"/>
        <s v="Do you have software testing processes (dynamic or static) that are established and followed?"/>
        <s v="Does your solution support single sign-on (SSO) protocols for user and administrator authentication?"/>
        <s v="Does your solution support local authentication protocols for user and administrator authentication?"/>
        <s v="Can you enforce password/passphrase aging requirements?"/>
        <s v="Can you enforce password/passphrase complexity requirements [provided by the institution]?"/>
        <s v="Does the system have password complexity or length limitations and/or restrictions?"/>
        <s v="Do you have documented password/passphrase reset procedures that are currently implemented in the system and/or customer support?"/>
        <s v="Does your organization participate in InCommon or another eduGAIN affiliated trust federation?"/>
        <s v="Does your application support integration with other authentication and authorization systems?"/>
        <s v="Does your solution support any of the following Web SSO standards? [e.g., SAML2 (with redirect flow), OIDC, CAS, or other]"/>
        <s v="Do you support differentiation between email address and user identifier?"/>
        <s v="Do you allow the customer to specify attribute mappings for any needed information beyond a user identifier? [e.g., Reference eduPerson, ePPA/ePPN/ePE ]"/>
        <s v="If you don't support SSO, does your application and/or user-frontend/portal support multi-factor authentication? (e.g. Duo, Google Authenticator, OTP, etc.)"/>
        <s v="Does your application automatically lock the session or log-out an account after a period of inactivity?"/>
        <s v="Are there any passwords/passphrases hard coded into your systems or products?"/>
        <s v="Are you storing any passwords in plaintext?"/>
        <s v="Does your application support directory integration for user accounts?"/>
        <s v="Are audit logs available that include AT LEAST all of the following; login, logout, actions performed, and source IP address?"/>
        <s v="Describe or provide a reference to the a) system capability to log security/authorization changes as well as user and administrator security events (i.e. physical or electronic)(e.g. login failures, access denied, changes accepted), and b) all requirements necessary to implement logging and monitoring on the system. Include c) information about SIEM/log collector usage."/>
        <s v="Describe or provide a reference to the retention period for those logs, how logs are protected, and whether they are accessible to the customer (and if so, how)."/>
        <s v="Is an owner assigned who is responsible for the maintenance and review of the Business Continuity Plan?"/>
        <s v="Is there a defined problem/issue escalation plan in your BCP for impacted clients?"/>
        <s v="Is there a documented communication plan in your BCP for impacted clients?"/>
        <s v="Are all components of the BCP reviewed at least annually and updated as needed to reflect change?"/>
        <s v="Are specific crisis management roles and responsibilities defined and documented?"/>
        <s v="Does your organization conduct training and awareness activities to validate its employees understanding of their roles and responsibilities during a crisis?"/>
        <s v="Does your organization have an alternative business site or a contracted Business Recovery provider?"/>
        <s v="Does your organization conduct an annual test of relocating to an alternate site for business recovery purposes?"/>
        <s v="Is this product a core service of your organization, and as such, the top priority during business continuity planning?"/>
        <s v="Are all services that support your product fully redundant?"/>
        <s v="Does your Change Management process minimally include authorization, impact analysis, testing, and validation before moving changes to production?"/>
        <s v="Does your Change Management process also verify that all required third party libraries and dependencies are still supported with each major change?"/>
        <s v="Will the institution be notified of major changes to your environment that could impact the institution's security posture?"/>
        <s v="Do clients have the option to not participate in or postpone an upgrade to a new release?"/>
        <s v="Do you have a fully implemented solution support strategy that defines how many concurrent versions you support?"/>
        <s v="Does the system support client customizations from one release to another?"/>
        <s v="Do you have a release schedule for product updates?"/>
        <s v="Do you have a technology roadmap, for at least the next 2 years, for enhancements and bug fixes for the product/service being assessed?"/>
        <s v="Is Institution involvement (i.e. technically or organizationally) required during product updates?"/>
        <s v="Do you have policy and procedure, currently implemented, managing how critical patches are applied to all systems and applications?"/>
        <s v="Do you have policy and procedure, currently implemented, guiding how security risks are mitigated until patches can be applied?"/>
        <s v="Are upgrades or system changes installed during off-peak hours or in a manner that does not impact the customer?"/>
        <s v="Do procedures exist to provide that emergency changes are documented and authorized (including after the fact approval)?"/>
        <s v="Do you have an implemented system configuration management process? (e.g. secure &quot;gold&quot; images, etc.)"/>
        <s v="Do you have a systems management and configuration strategy that encompasses servers, appliances, cloud services, applications, and mobile devices (company and employee owned)?"/>
        <s v="Does the environment provide for dedicated single-tenant capabilities? If not, describe how your product or environment separates data from different customers (e.g., logically, physically, single tenancy, multi-tenancy)."/>
        <s v="Will Institution's data be stored on any devices (database servers, file servers, SAN, NAS, …) configured with non-RFC 1918/4193 (i.e. publicly routable) IP addresses?"/>
        <s v="Is sensitive data encrypted, using secure protocols/algorithms, in transport? (e.g. system-to-client)"/>
        <s v="Is sensitive data encrypted, using secure protocols/algorithms, in storage? (e.g. disk encryption, at-rest, files, and within a running database)"/>
        <s v="Do all cryptographic modules in use in your product conform to the Federal Information Processing Standards (FIPS PUB 140-2)?"/>
        <s v="At the completion of this contract, will data be returned to the institution and deleted from all your systems and archives?"/>
        <s v="Will the institution's data be available within the system for a period of time at the completion of this contract?"/>
        <s v="Can the Institution extract a full or partial backup of data?"/>
        <s v="Are ownership rights to all data, inputs, outputs, and metadata retained by the institution?"/>
        <s v="Are these rights retained even through a provider acquisition or bankruptcy event?"/>
        <s v="In the event of imminent bankruptcy, closing of business, or retirement of service, will you provide 90 days for customers to get their data out of the system and migrate applications?"/>
        <s v="Are involatile backup copies made according to pre-defined schedules and securely stored and protected?"/>
        <s v="Do current backups include all operating system software, utilities, security software, application software, and data files necessary for recovery?"/>
        <s v="Are you performing off site backups? (i.e. digitally moved off site)"/>
        <s v="Are physical backups taken off site? (i.e. physically moved off site)"/>
        <s v="Do backups containing the institution's data ever leave the Institution's Data Zone either physically or via network routing?"/>
        <s v="Are data backups encrypted?"/>
        <s v="Do you have a cryptographic key management process (generation, exchange, storage, safeguards, use, vetting, and replacement), that is documented and currently implemented, for all system components? (e.g. database, system, web, etc.)"/>
        <s v="Do you have a media handling process, that is documented and currently implemented that meets established business needs and regulatory requirements, including end-of-life, repurposing, and data sanitization procedures?"/>
        <s v="Does the process described in DATA-23 adhere to DoD 5220.22-M and/or NIST SP 800-88 standards?"/>
        <s v="Is media used for long-term retention of business data and archival purposes stored in a secure, environmentally protected area?"/>
        <s v="Will you handle data in a FERPA compliant manner?"/>
        <s v="Does your staff (or third party) have access to Institutional data (e.g., financial, PHI or other sensitive information) through any means?"/>
        <s v="Does the hosting provider have a SOC 2 Type 2 report available?"/>
        <s v="Are you generally able to accomodate storing each institution's data within their geographic region?"/>
        <s v="Are the data centers staffed 24 hours a day, seven days a week (i.e., 24x7x365)?"/>
        <s v="Are your servers separated from other companies via a physical barrier, such as a cage or hardened walls?"/>
        <s v="Does a physical barrier fully enclose the physical space preventing unauthorized physical contact with any of your devices?"/>
        <s v="Are your primary and secondary data centers geographically diverse?"/>
        <s v="If outsourced or co-located, is there a contract in place to prevent data from leaving the Institution's Data Zone?"/>
        <s v="What Tier Level is your data center (per levels defined by the Uptime Institute)?"/>
        <s v="Is the service hosted in a high availability environment?"/>
        <s v="Is redundant power available for all datacenters where institution data will reside? "/>
        <s v="Are redundant power strategies tested?"/>
        <s v="Describe or provide a reference to the availability of cooling and fire suppression systems in all datacenters where institution data will reside."/>
        <s v="Do you have Internet Service Provider (ISP) Redundancy?"/>
        <s v="Does every datacenter where the Institution's data will reside have multiple telephone company or network provider entrances to the facility?"/>
        <s v="Are you requiring multi-factor authentication for administrators of your cloud environment?"/>
        <s v="Are you using your cloud providers available hardening tools or pre-hardened images?"/>
        <s v="Does your cloud vendor have access to your encryption keys?"/>
        <s v="Describe or provide a reference to your Disaster Recovery Plan (DRP)."/>
        <s v="Is an owner assigned who is responsible for the maintenance and review of the DRP?"/>
        <s v="Can the Institution review your DRP and supporting documentation?"/>
        <s v="Are any disaster recovery locations outside the Institution's geographic region?"/>
        <s v="Does your organization have a disaster recovery site or a contracted Disaster Recovery provider?"/>
        <s v="Does your organization conduct an annual test of relocating to this site for disaster recovery purposes?"/>
        <s v="Is there a defined problem/issue escalation plan in your DRP for impacted clients?"/>
        <s v="Is there a documented communication plan in your DRP for impacted clients?"/>
        <s v="Describe or provide a reference to how your disaster recovery plan is tested? (i.e. scope of DR tests, end-to-end testing, etc.)"/>
        <s v="Has the Disaster Recovery Plan been tested in the last year?"/>
        <s v="Are all components of the DRP reviewed at least annually and updated as needed to reflect change?"/>
        <s v="Are you utilizing a stateful packet inspection (SPI) firewall?"/>
        <s v="State and describe who has the authority to change firewall rules?"/>
        <s v="Do you have a documented policy for firewall change requests?"/>
        <s v="Have you implemented an Intrusion Detection System (network-based)?"/>
        <s v="Have you implemented an Intrusion Prevention System (network-based)?"/>
        <s v="Do you employ host-based intrusion detection?"/>
        <s v="Do you employ host-based intrusion prevention?"/>
        <s v="Are you employing any next-generation persistent threat (NGPT) monitoring?"/>
        <s v="Do you monitor for intrusions on a 24x7x365 basis?"/>
        <s v="Is intrusion monitoring performed internally or by a third-party service?"/>
        <s v="Are audit logs available for all changes to the network, firewall, IDS, and IPS systems?"/>
        <s v="Can you share the organization chart, mission statement, and policies for your information security unit?"/>
        <s v="Do you have a documented patch management process?"/>
        <s v="Can you accommodate encryption requirements using open standards?"/>
        <s v="Are information security principles designed into the product lifecycle?"/>
        <s v="Do you have a documented systems development life cycle (SDLC)?"/>
        <s v="Do you have a formal incident response plan?"/>
        <s v="Will you comply with applicable breach notification laws?"/>
        <s v="Will you comply with the Institution's IT policies with regards to user privacy and data protection?"/>
        <s v="Is your company subject to Institution's geographic region's laws and regulations?"/>
        <s v="Do you perform background screenings or multi-state background checks on all employees prior to their first day of work?"/>
        <s v="Do you require new employees to fill out agreements and review policies?"/>
        <s v="Do you have a documented information security policy?"/>
        <s v="Do you have an information security awareness program?"/>
        <s v="Is security awareness training mandatory for all employees?"/>
        <s v="Do you have process and procedure(s) documented, and currently followed, that require a review and update of the access-list(s) for privileged accounts?"/>
        <s v="Do you have documented, and currently implemented, internal audit processes and procedures?"/>
        <s v="Does your organization have physical security controls and policies in place?"/>
        <s v="Do you have either an internal incident response team or retain an external team?"/>
        <s v="Do you have the capability to respond to incidents on a 24x7x365 basis?"/>
        <s v="Do you carry cyber-risk insurance to protect against unforeseen service outages, data that is lost or stolen, and security incidents?"/>
        <s v="Do you have a documented and currently implemented Quality Assurance program?"/>
        <s v="Do you comply with ISO 9001?"/>
        <s v="Will your company provide quality and performance metrics in relation to the scope of services and performance expectations for the services you are offering?"/>
        <s v="Do you incorporate customer feedback into security feature requests?"/>
        <s v="Can you provide an evaluation site to the institution for testing?"/>
        <s v="Are your systems and applications regularly scanned externally for vulnerabilities?"/>
        <s v="Have your systems and applications had a third party security assessment completed in the last year?"/>
        <s v="Are your systems and applications scanned with an authenticated user account for vulnerabilities [that are remediated] prior to new releases?"/>
        <s v="Will you provide results of application and system vulnerability scans to the Institution?"/>
        <s v="Describe or provide a reference to how you monitor for and protect against common web application security vulnerabilities (e.g. SQL injection, XSS, XSRF, etc.)."/>
        <s v="Will you allow the institution to perform its own vulnerability testing and/or scanning of your systems and/or application provided that testing is performed at a mutually agreed upon time and date?"/>
        <s v="Do your workforce members receive regular training related to the HIPAA Privacy and Security Rules and the HITECH Act?"/>
        <s v="Do you monitor or receive information regarding changes in HIPAA regulations?"/>
        <s v="Has your organization designated HIPAA Privacy and Security officers as required by the Rules?"/>
        <s v="Do you comply with the requirements of the Health Information Technology for Economic and Clinical Health Act (HITECH)?"/>
        <s v="Have you conducted a risk analysis as required under the Security Rule?"/>
        <s v="Have you identified areas of risks?"/>
        <s v="Have you taken actions to mitigate the identified risks?"/>
        <s v="Does your application require user and system administrator password changes at a frequency no greater than 90 days?"/>
        <s v="Does your application require a user to set their own password after an administrator reset or on first use of the account?"/>
        <s v="Does your application lock-out an account after a number of failed login attempts? "/>
        <s v="Does your application automatically lock or log-out an account after a period of inactivity?"/>
        <s v="Are passwords visible in plain text, whether when stored or entered, including service level accounts (i.e. database accounts, etc.)?"/>
        <s v="If the application is institution-hosted, can all service level and administrative account passwords be changed by the institution?"/>
        <s v="Does your application provide the ability to define user access levels?"/>
        <s v="Does your application support varying levels of access to administrative tasks defined individually per user?"/>
        <s v="Does your application support varying levels of access to records based on user ID?"/>
        <s v="Is there a limit to the number of groups a user can be assigned?"/>
        <s v="Do accounts used for vendor supplied remote support abide by the same authentication policies and access logging as the rest of the system?"/>
        <s v="Does the application log record access including specific user, date/time of access, and originating IP or device? "/>
        <s v="Does the application log administrative activity, such user account access changes and password changes, including specific user, date/time of changes, and originating IP or device?"/>
        <s v="How long does the application keep access/change logs?"/>
        <s v="Can the application logs be archived? "/>
        <s v="Can the application logs be saved externally? "/>
        <s v="Does your data backup and retention policies and practices meet HIPAA requirements?"/>
        <s v="Do you have a disaster recovery plan and emergency mode operation plan?"/>
        <s v="Have the policies/plans mentioned above been tested?"/>
        <s v="Can you provide a HIPAA compliance attestation document?"/>
        <s v="Are you willing to enter into a Business Associate Agreement (BAA)?"/>
        <s v="Have you entered into a BAA with all subcontractors who may have access to protected health information (PHI)?"/>
        <s v="Do your systems or products store, process, or transmit cardholder (payment/credit/debt card) data?"/>
        <s v="Are you compliant with the Payment Card Industry Data Security Standard (PCI DSS)?"/>
        <s v="Do you have a current, executed within the past year, Attestation of Compliance (AoC) or Report on Compliance (RoC)?"/>
        <s v="Are you classified as a service provider?"/>
        <s v="Are you on the list of VISA approved service providers? "/>
        <s v="Are you classified as a merchant?  If so, what level (1, 2, 3, 4)?"/>
        <s v="Describe the architecture employed by the system to verify and authorize credit card transactions."/>
        <s v="What payment processors/gateways does the system support? "/>
        <s v="Can the application be installed in a PCI DSS compliant manner ?"/>
        <s v="Is the application listed as an approved PA-DSS application? "/>
        <s v="Does the system or products use a third party to collect, store, process, or transmit cardholder (payment/credit/debt card) data?"/>
        <s v="Include documentation describing the systems' abilities to comply with the PCI DSS and any features or capabilities of the system that must be added or changed in order to operate in compliance with the standards. "/>
      </sharedItems>
    </cacheField>
    <cacheField name="Additional Info" numFmtId="0">
      <sharedItems containsBlank="1" containsMixedTypes="1" containsNumber="1" containsInteger="1" minValue="0" maxValue="0" count="4">
        <n v="0"/>
        <s v="Additional Information"/>
        <e v="#N/A"/>
        <m/>
      </sharedItems>
    </cacheField>
    <cacheField name="Standard Guidance" numFmtId="0">
      <sharedItems containsBlank="1"/>
    </cacheField>
    <cacheField name="No Guidance" numFmtId="0">
      <sharedItems containsBlank="1"/>
    </cacheField>
    <cacheField name="Yes Guidance" numFmtId="0">
      <sharedItems containsBlank="1" longText="1"/>
    </cacheField>
    <cacheField name="Reason For Question" numFmtId="0">
      <sharedItems containsBlank="1" longText="1"/>
    </cacheField>
    <cacheField name="Follow-up Inquiries" numFmtId="0">
      <sharedItems containsBlank="1" longText="1"/>
    </cacheField>
    <cacheField name="High Risk" numFmtId="0">
      <sharedItems containsBlank="1" count="5">
        <m/>
        <b v="1"/>
        <b v="0"/>
        <s v="FALSE"/>
        <s v="TRUE"/>
      </sharedItems>
    </cacheField>
    <cacheField name="Required" numFmtId="1">
      <sharedItems containsString="0" containsBlank="1" containsNumber="1" containsInteger="1" minValue="0" maxValue="1"/>
    </cacheField>
    <cacheField name="Category" numFmtId="0">
      <sharedItems containsBlank="1"/>
    </cacheField>
    <cacheField name="C_Answer" numFmtId="0">
      <sharedItems containsBlank="1"/>
    </cacheField>
    <cacheField name="V_Answer" numFmtId="0">
      <sharedItems containsBlank="1" containsMixedTypes="1" containsNumber="1" containsInteger="1" minValue="0" maxValue="0"/>
    </cacheField>
    <cacheField name="Analyst override answer" numFmtId="0">
      <sharedItems containsBlank="1"/>
    </cacheField>
    <cacheField name="Compliant" numFmtId="0">
      <sharedItems containsBlank="1" containsMixedTypes="1" containsNumber="1" containsInteger="1" minValue="0" maxValue="0" count="3">
        <m/>
        <n v="0"/>
        <e v="#N/A"/>
      </sharedItems>
    </cacheField>
    <cacheField name="Default Weight" numFmtId="0">
      <sharedItems containsString="0" containsBlank="1" containsNumber="1" containsInteger="1" minValue="0" maxValue="40"/>
    </cacheField>
    <cacheField name="Analyst Adjusted Weight" numFmtId="0">
      <sharedItems containsBlank="1"/>
    </cacheField>
    <cacheField name="Weight" numFmtId="0">
      <sharedItems containsString="0" containsBlank="1" containsNumber="1" containsInteger="1" minValue="0" maxValue="40"/>
    </cacheField>
    <cacheField name="Score" numFmtId="0">
      <sharedItems containsBlank="1" containsMixedTypes="1" containsNumber="1" containsInteger="1" minValue="0" maxValue="0"/>
    </cacheField>
    <cacheField name="CIS Critical Security Controls v6.1" numFmtId="0">
      <sharedItems containsBlank="1"/>
    </cacheField>
    <cacheField name="HIPAA" numFmtId="0">
      <sharedItems containsBlank="1" count="24">
        <m/>
        <s v="Discovery"/>
        <s v="§164.308(a)(1)(ii)(B)"/>
        <s v="§164.308(a)(4), _x000a_§164.312(a)(1), §164.312(a)(2)(i), _x000a_§164.312(d)"/>
        <s v="§164.308(a)(4), _x000a_§164.312(a)(1), §164.312(a)(2)(i),_x000a_§164.312(d)"/>
        <e v="#N/A"/>
        <s v="§164.308(a)(5)(i)"/>
        <s v="§164.316(b)(2)(iii)"/>
        <s v="§164.308(a)(2)"/>
        <s v="§164.308(a)(6)(i)"/>
        <s v="§164.308(a)(6)(ii)"/>
        <s v="§164.308(a)(1)(i)"/>
        <s v="§164.308(a)(5)(ii)(D)"/>
        <s v="§164.308(a)(4), §164.312(a)(2)(ii), _x000a_§164.312(a)(2)(iii)"/>
        <s v="§164.308(a)(4),_x000a_§164.312(a)(2)(ii), §164.312(a)(2)(iii)"/>
        <s v="§164.308(a)(4), _x000a_§164.312(d)"/>
        <s v="§164.308(a)(4), _x000a_§164.312(a)(1)"/>
        <s v="§ 164.308(a)(1)(ii)(D)"/>
        <s v="§164.312(b)"/>
        <s v="§164.312(a)(2)(ii)"/>
        <s v="§164.308(a)(7)(i)"/>
        <s v="§164.308(b)(2)"/>
        <s v="§164.308(b)(1),_x000a_§164.308(b)(3), §164.314(a)(1)(i)"/>
        <s v="§164.308(a)(3)(i), §164.308(b)(1), _x000a_§164.308(b)(3), §164.314(a)(1)(i)"/>
      </sharedItems>
    </cacheField>
    <cacheField name="ISO 27002:27013" numFmtId="0">
      <sharedItems containsBlank="1" containsMixedTypes="1" containsNumber="1" containsInteger="1" minValue="6" maxValue="16" count="55">
        <m/>
        <s v="18.1.1"/>
        <s v="17.1.2"/>
        <s v="15.2.1"/>
        <s v="15.1.3"/>
        <s v="9.1.2"/>
        <s v="9.2.6"/>
        <n v="9"/>
        <n v="10"/>
        <s v="11.2.6"/>
        <n v="6"/>
        <s v="9.1.1"/>
        <s v="12.5.1"/>
        <n v="16"/>
        <s v="12.1.1"/>
        <s v="12.1.4"/>
        <s v="9.2.3, 12.1.4"/>
        <s v="9.2.3, 9.3.1, 9.4.3"/>
        <s v="9.1.1, 9.2.3, 9.3.1, 9.4.3"/>
        <s v="9.4.3"/>
        <s v="6.2.1"/>
        <s v="12.6.1"/>
        <s v="17.1.3"/>
        <s v="7.2.2, 17.1.3"/>
        <s v="7.2.2, 16.1.1, 17.1.3"/>
        <s v="17.2.1"/>
        <s v="12.1.2"/>
        <s v="8.1.4"/>
        <s v="12.3.1"/>
        <s v="8.1.2"/>
        <s v="10.1.2"/>
        <s v="8.3.1"/>
        <s v="9.2.3"/>
        <s v="8.3.1, 18.1.1"/>
        <s v="14.2.5"/>
        <s v="10.1.1"/>
        <s v="11.1.1"/>
        <s v="13.1.2"/>
        <s v="11.1.1, 11.1.2"/>
        <e v="#N/A"/>
        <s v="11.1.4"/>
        <s v="17.1.1"/>
        <s v="7.1.3"/>
        <s v="12.4.1"/>
        <s v="8.2.1; 8.2.3"/>
        <s v="8.2.3"/>
        <s v="9.4.2"/>
        <s v="14.2.1"/>
        <s v="12.7.1, 18.2.1"/>
        <s v="13.1.1"/>
        <n v="13"/>
        <s v="18.2.1"/>
        <s v="18.1.1, 7.2.2"/>
        <s v="16.1.1"/>
        <s v="16.1.2, 16.1.5, 18.1.1"/>
      </sharedItems>
    </cacheField>
    <cacheField name="NIST Cybersecurity Framework" numFmtId="0">
      <sharedItems containsBlank="1" count="41">
        <m/>
        <s v="ID.GV-3"/>
        <s v="ID.AM-6, PR.AT-3"/>
        <s v="PR.IP-9"/>
        <s v="ID.AM-6, PR-AT-3"/>
        <s v="ID.AM-5"/>
        <s v="PR.AC-3, PR.MA-2"/>
        <s v="PR.AC-4, PR.PT-3"/>
        <s v="PR.PT-3"/>
        <s v="ID.AM-2"/>
        <s v="ID.AM-1, ID.AM-2, ID.AM-4"/>
        <s v="PR.AC-4"/>
        <s v="PR.AC-1"/>
        <s v="PR.AC-1, PR.AC-4"/>
        <s v="PR.IP-1"/>
        <s v="PR.IP-1, PR.IP-2"/>
        <s v="DE.CM-8"/>
        <s v="PR.IP-3"/>
        <s v="PR.IP-3, PR.DS-7"/>
        <s v="PR.DS-6"/>
        <s v="PR.AC-2, PR.IP-5"/>
        <s v="PR.IP-4"/>
        <s v="PR.DS-1, PR.IP-4"/>
        <s v="PR.DS-3"/>
        <s v="PR.DS-3, ID.GV-3"/>
        <s v="PR.DS-1"/>
        <s v="PR.DS-1, PR.DS-2"/>
        <s v="PR.AC-2"/>
        <s v="PR.AC-5"/>
        <e v="#N/A"/>
        <s v="PR.DS-4"/>
        <s v="DE.CM-1"/>
        <s v="DE.CM-1, DE.CM-2, DE.CM-7"/>
        <s v="DE.AE-1, DE.CM-1, PR.PT-4"/>
        <s v="DE.CM-7"/>
        <s v="DE.CM-7, PR.DS-2"/>
        <s v="DE.CM-7, PR.DS-1"/>
        <s v="DE.CM-7, DE.CM-8, ID.RA-1"/>
        <s v="PR.DS-5"/>
        <s v="PR.PT-4"/>
        <s v="ID.RA-1, DE.CM-8, PR.IP-12"/>
      </sharedItems>
    </cacheField>
    <cacheField name="NIST SP 800-171r1" numFmtId="0">
      <sharedItems containsBlank="1" count="51">
        <m/>
        <s v="ID.GV-3"/>
        <s v="ID.AM-6, PR.AT-3"/>
        <s v="PR.IP-9"/>
        <s v="3.8.2"/>
        <s v="3.1.2, 3.1.3"/>
        <s v="3.1.2"/>
        <s v="3.1.2, 3.1.19, 3.8.2"/>
        <s v="3.4.9"/>
        <s v="3.1.12, 3.1.13, 3.1.14, 3.1.14, 3.1.15, 3.1.8, 3.1.20, 3.7.5, 3.8.2, 3.13.7"/>
        <s v="3.1.4"/>
        <s v="3.1.1, 3.1.5, 3.1.6, 3.7.1, 3.7.2"/>
        <s v="3.5.6"/>
        <s v="3.5.7"/>
        <s v="3.5.5, 3.5.8"/>
        <s v="3.5.1"/>
        <s v="3.4.1, 3.4.2, 3.4.3"/>
        <s v="3.13.13"/>
        <s v="3.1.18, 3.7.1, 3.13.13"/>
        <s v="3.11.1, 3.11.2, 3.11.3"/>
        <s v="3.12.2"/>
        <s v="3.2.1, 3.2.2"/>
        <s v="3.4.3, 3.4.4"/>
        <s v="3.4.3, 3.4.4, 3.4.5"/>
        <s v="3.4.4"/>
        <s v="3.14.4"/>
        <s v="3.1.3, 3.8.1"/>
        <s v="3.1.22"/>
        <s v="3.8.1"/>
        <s v="3.8.9"/>
        <s v="3.13.10"/>
        <s v="3.8.1, 3.8.9"/>
        <s v="3.8.1, 3.8.5, 3.8.9"/>
        <s v="3.7.1, 3.7.2, 3.8.3"/>
        <s v="3.7.3, 3.8.3,"/>
        <s v="3.8.1, 3.8.2"/>
        <s v="3.1.3"/>
        <e v="#N/A"/>
        <s v="3.6.1, 3.14.6, 3.14.7"/>
        <s v="3.3.1"/>
        <s v="3.1.19"/>
        <s v="3.11.1, 3.11.2, 3.11.3, 3.14.2"/>
        <s v="3.2.2"/>
        <s v="3.6.1, 3.14.1"/>
        <s v="3.6.2, 3.12.2"/>
        <s v="3.5.9"/>
        <s v="3.1.8"/>
        <s v="3.1.10, 3.1.11"/>
        <s v="3.5.10"/>
        <s v="3.3.2"/>
        <s v="3.6.3, 3.12.2"/>
      </sharedItems>
    </cacheField>
    <cacheField name="NIST SP 800-53r4" numFmtId="0">
      <sharedItems containsBlank="1" count="48">
        <m/>
        <s v="RA-2"/>
        <s v="AU-7, AU-9, IR-4"/>
        <s v="CA-5, PL-2"/>
        <s v="SA-9"/>
        <s v="PE-2, PE-3, PE-5, PE-11, PE-13, PE-14, SA-9"/>
        <s v="PS-3"/>
        <s v="PS-5"/>
        <s v="AC-4"/>
        <s v="MP-2"/>
        <s v="AC-17; NIST SP 800-46"/>
        <s v="CM-11"/>
        <s v="AC-3, CM-7; NIST SP 800-46"/>
        <s v="CA-9, SC-4"/>
        <s v="AC-5"/>
        <s v="AC-2, AC-3, AC-6, MA-2, MA-3"/>
        <s v="IA-4"/>
        <s v="IA-5(1)"/>
        <s v="IA-2, IA-5"/>
        <s v="CM-2, CM-3, CM-6, CM-8"/>
        <s v="CM-2, CM-6, CM-3, AC-19, MA-2"/>
        <s v="SI-2"/>
        <s v="AU-7, AU-9, IR-4, AC-5, CP-4, CP-10; NIST SP 800-34"/>
        <s v="AT-3, AC-5, CP-4, CP-10; NIST SP 800-34"/>
        <s v="AC-5, CP-4, CP-10; NIST SP 800-34"/>
        <s v="CM-3, CM-4, CM-5"/>
        <s v="AC-4, MP-2, MP-4"/>
        <s v="AC-22"/>
        <s v="CP-9"/>
        <s v="SC-28, SC-13, FIPS PUB 140-2"/>
        <s v="CP-9, MP-5"/>
        <s v="CP-9 MP-6, NIST SP 800-60, NIST SP 800-88, AC-2, AC-6, IA-4, PM-2, PM-10, SI-5, MA-2, MA-3, MP-6"/>
        <s v="AC-2, AC-6, IA-4, PM-2, PM-10, SI-5, MA-2"/>
        <s v="SI-12, AC-2, AC-6, IA-4, PM-2, PM-10, SI-5, MA-2"/>
        <s v="AC-2, AC-6, IA-4, PM-2, PM-10, SI-5"/>
        <e v="#N/A"/>
        <s v="PE-2, PE-3, PE-5, PE-11, PE-13, PE-14"/>
        <s v="IR-2, IR-4, IR-5"/>
        <s v="AU-2"/>
        <s v="AC-19(5)"/>
        <s v="AT-3"/>
        <s v="IR-2, IR-4, IR-5, IR-7"/>
        <s v="IR-6"/>
        <s v="AC-7"/>
        <s v="AC-11, AC-11(1), AC-12"/>
        <s v="AU-2, AU-6, AU-12"/>
        <s v="AU-3"/>
        <s v="SA-3, SA-15, SC-2, PM-2, PM-10, SI-5,PM-3"/>
      </sharedItems>
    </cacheField>
    <cacheField name="PCI DSS" numFmtId="0">
      <sharedItems containsBlank="1" containsMixedTypes="1" containsNumber="1" minValue="1" maxValue="13" count="34">
        <m/>
        <n v="13"/>
        <n v="12"/>
        <s v="PCI Scope, Discovery"/>
        <s v="PCI Scope"/>
        <s v="12.1, Scope"/>
        <s v="7.x"/>
        <s v="12.8, 4.2"/>
        <n v="2"/>
        <s v="12.x"/>
        <s v="7.x, 8.x"/>
        <s v="8.x"/>
        <s v="2.1, 8.x"/>
        <n v="11"/>
        <s v="6.4, 6.4.5, 6.4.5.1, 6.4.5.2"/>
        <s v="6.4, 12.8, 12.9"/>
        <s v="12.1, 12.8"/>
        <s v="12.2, 12.8"/>
        <s v="12.1, 12.2, 12.8"/>
        <s v="12.10, 12.8, 6.4"/>
        <s v="12.8, 9.x"/>
        <s v="9.x"/>
        <e v="#N/A"/>
        <n v="1"/>
        <s v="11.4, 12.8"/>
        <s v="1.1, 10.8, 10.6, 10.3, 10.2, 11.4"/>
        <n v="4"/>
        <s v="11.2, 11.3"/>
        <s v="11.2, 12.8"/>
        <s v="12.10, 10.10"/>
        <s v="12.8, 12.5"/>
        <n v="10.7"/>
        <n v="12.1"/>
        <n v="12.8"/>
      </sharedItems>
    </cacheField>
    <cacheField name="Trusted CI" numFmtId="166">
      <sharedItems containsBlank="1" containsMixedTypes="1" containsNumber="1" minValue="1" maxValue="13"/>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7">
  <r>
    <x v="0"/>
    <x v="0"/>
    <x v="0"/>
    <m/>
    <m/>
    <m/>
    <m/>
    <m/>
    <x v="0"/>
    <m/>
    <m/>
    <m/>
    <m/>
    <m/>
    <x v="0"/>
    <m/>
    <m/>
    <m/>
    <m/>
    <m/>
    <x v="0"/>
    <x v="0"/>
    <x v="0"/>
    <x v="0"/>
    <x v="0"/>
    <x v="0"/>
    <m/>
  </r>
  <r>
    <x v="1"/>
    <x v="1"/>
    <x v="0"/>
    <m/>
    <m/>
    <m/>
    <m/>
    <m/>
    <x v="0"/>
    <m/>
    <m/>
    <m/>
    <m/>
    <m/>
    <x v="0"/>
    <m/>
    <m/>
    <m/>
    <m/>
    <m/>
    <x v="0"/>
    <x v="0"/>
    <x v="0"/>
    <x v="0"/>
    <x v="0"/>
    <x v="0"/>
    <m/>
  </r>
  <r>
    <x v="2"/>
    <x v="2"/>
    <x v="0"/>
    <m/>
    <m/>
    <m/>
    <m/>
    <m/>
    <x v="0"/>
    <m/>
    <m/>
    <m/>
    <m/>
    <m/>
    <x v="0"/>
    <m/>
    <m/>
    <m/>
    <m/>
    <m/>
    <x v="0"/>
    <x v="0"/>
    <x v="0"/>
    <x v="0"/>
    <x v="0"/>
    <x v="0"/>
    <m/>
  </r>
  <r>
    <x v="3"/>
    <x v="3"/>
    <x v="0"/>
    <m/>
    <m/>
    <m/>
    <m/>
    <m/>
    <x v="0"/>
    <m/>
    <m/>
    <m/>
    <m/>
    <m/>
    <x v="0"/>
    <m/>
    <m/>
    <m/>
    <m/>
    <m/>
    <x v="0"/>
    <x v="0"/>
    <x v="0"/>
    <x v="0"/>
    <x v="0"/>
    <x v="0"/>
    <m/>
  </r>
  <r>
    <x v="4"/>
    <x v="4"/>
    <x v="0"/>
    <m/>
    <m/>
    <m/>
    <m/>
    <m/>
    <x v="0"/>
    <m/>
    <m/>
    <m/>
    <m/>
    <m/>
    <x v="0"/>
    <m/>
    <m/>
    <m/>
    <m/>
    <m/>
    <x v="0"/>
    <x v="0"/>
    <x v="0"/>
    <x v="0"/>
    <x v="0"/>
    <x v="0"/>
    <m/>
  </r>
  <r>
    <x v="5"/>
    <x v="5"/>
    <x v="0"/>
    <m/>
    <m/>
    <m/>
    <m/>
    <m/>
    <x v="0"/>
    <m/>
    <m/>
    <m/>
    <m/>
    <m/>
    <x v="0"/>
    <m/>
    <m/>
    <m/>
    <m/>
    <m/>
    <x v="0"/>
    <x v="0"/>
    <x v="0"/>
    <x v="0"/>
    <x v="0"/>
    <x v="0"/>
    <m/>
  </r>
  <r>
    <x v="6"/>
    <x v="6"/>
    <x v="0"/>
    <m/>
    <m/>
    <m/>
    <m/>
    <m/>
    <x v="0"/>
    <m/>
    <m/>
    <m/>
    <m/>
    <m/>
    <x v="0"/>
    <m/>
    <m/>
    <m/>
    <m/>
    <m/>
    <x v="0"/>
    <x v="0"/>
    <x v="0"/>
    <x v="0"/>
    <x v="0"/>
    <x v="0"/>
    <m/>
  </r>
  <r>
    <x v="7"/>
    <x v="7"/>
    <x v="0"/>
    <m/>
    <m/>
    <m/>
    <m/>
    <m/>
    <x v="0"/>
    <m/>
    <m/>
    <m/>
    <m/>
    <m/>
    <x v="0"/>
    <m/>
    <m/>
    <m/>
    <m/>
    <m/>
    <x v="0"/>
    <x v="0"/>
    <x v="0"/>
    <x v="0"/>
    <x v="0"/>
    <x v="0"/>
    <m/>
  </r>
  <r>
    <x v="8"/>
    <x v="8"/>
    <x v="0"/>
    <m/>
    <m/>
    <m/>
    <m/>
    <m/>
    <x v="0"/>
    <m/>
    <m/>
    <m/>
    <m/>
    <m/>
    <x v="0"/>
    <m/>
    <m/>
    <m/>
    <m/>
    <m/>
    <x v="0"/>
    <x v="0"/>
    <x v="0"/>
    <x v="0"/>
    <x v="0"/>
    <x v="0"/>
    <m/>
  </r>
  <r>
    <x v="9"/>
    <x v="9"/>
    <x v="0"/>
    <m/>
    <m/>
    <m/>
    <m/>
    <m/>
    <x v="0"/>
    <m/>
    <m/>
    <m/>
    <m/>
    <m/>
    <x v="0"/>
    <m/>
    <m/>
    <m/>
    <m/>
    <m/>
    <x v="0"/>
    <x v="0"/>
    <x v="0"/>
    <x v="0"/>
    <x v="0"/>
    <x v="0"/>
    <m/>
  </r>
  <r>
    <x v="10"/>
    <x v="10"/>
    <x v="0"/>
    <m/>
    <m/>
    <m/>
    <m/>
    <m/>
    <x v="0"/>
    <m/>
    <m/>
    <m/>
    <m/>
    <m/>
    <x v="0"/>
    <m/>
    <m/>
    <m/>
    <m/>
    <m/>
    <x v="0"/>
    <x v="0"/>
    <x v="0"/>
    <x v="0"/>
    <x v="0"/>
    <x v="0"/>
    <m/>
  </r>
  <r>
    <x v="11"/>
    <x v="11"/>
    <x v="0"/>
    <m/>
    <m/>
    <m/>
    <m/>
    <m/>
    <x v="0"/>
    <m/>
    <m/>
    <m/>
    <m/>
    <m/>
    <x v="0"/>
    <m/>
    <m/>
    <m/>
    <m/>
    <m/>
    <x v="0"/>
    <x v="0"/>
    <x v="0"/>
    <x v="0"/>
    <x v="0"/>
    <x v="0"/>
    <m/>
  </r>
  <r>
    <x v="12"/>
    <x v="12"/>
    <x v="0"/>
    <m/>
    <m/>
    <m/>
    <m/>
    <m/>
    <x v="0"/>
    <m/>
    <m/>
    <m/>
    <m/>
    <m/>
    <x v="0"/>
    <m/>
    <m/>
    <m/>
    <m/>
    <m/>
    <x v="0"/>
    <x v="0"/>
    <x v="0"/>
    <x v="0"/>
    <x v="0"/>
    <x v="0"/>
    <m/>
  </r>
  <r>
    <x v="13"/>
    <x v="13"/>
    <x v="0"/>
    <m/>
    <m/>
    <m/>
    <m/>
    <m/>
    <x v="0"/>
    <m/>
    <m/>
    <m/>
    <m/>
    <m/>
    <x v="0"/>
    <m/>
    <m/>
    <m/>
    <m/>
    <m/>
    <x v="0"/>
    <x v="0"/>
    <x v="0"/>
    <x v="0"/>
    <x v="0"/>
    <x v="0"/>
    <m/>
  </r>
  <r>
    <x v="14"/>
    <x v="14"/>
    <x v="0"/>
    <m/>
    <m/>
    <m/>
    <m/>
    <m/>
    <x v="0"/>
    <m/>
    <m/>
    <m/>
    <m/>
    <m/>
    <x v="0"/>
    <m/>
    <m/>
    <m/>
    <m/>
    <m/>
    <x v="0"/>
    <x v="0"/>
    <x v="0"/>
    <x v="0"/>
    <x v="0"/>
    <x v="0"/>
    <m/>
  </r>
  <r>
    <x v="15"/>
    <x v="15"/>
    <x v="0"/>
    <s v="Standard Guidance"/>
    <s v="Yes Guidance"/>
    <s v="No Guidance"/>
    <s v="This qualifier determines the presence of PHI in the solution and sets the HIPAA section as required appropriately."/>
    <s v="Reference the HIPAA section for follow-up review."/>
    <x v="1"/>
    <n v="1"/>
    <s v="Qualifiers"/>
    <s v="Yes"/>
    <n v="0"/>
    <s v=""/>
    <x v="1"/>
    <n v="10"/>
    <s v=""/>
    <n v="10"/>
    <n v="0"/>
    <s v="CSC 13"/>
    <x v="1"/>
    <x v="1"/>
    <x v="1"/>
    <x v="1"/>
    <x v="1"/>
    <x v="0"/>
    <s v=""/>
  </r>
  <r>
    <x v="16"/>
    <x v="16"/>
    <x v="0"/>
    <s v="The Institution views hosted solutions such as AWS, Rackspace, Azure, and other PaaS/SaaS offerings as third parties. If services such as these are used in your environment, respond &quot;Yes&quot;."/>
    <s v=" No need to answer HLTP-02 through 04"/>
    <s v="State each third party which institutional data will be shared with and/or hosted by and their level of responsibility."/>
    <s v="Vendors oftentimes use other vendors to supplement and/or host their infrastructures and it is important to know what, if any, institutional data is shared with fourth-parties. Responses to this qualifier set the response requirement for the Third Parties section."/>
    <s v="Reference the Third Parties section for follow-up review."/>
    <x v="1"/>
    <n v="1"/>
    <s v="Qualifiers"/>
    <s v="No"/>
    <n v="0"/>
    <s v=""/>
    <x v="1"/>
    <n v="10"/>
    <s v=""/>
    <n v="10"/>
    <n v="0"/>
    <s v="CSC 13"/>
    <x v="0"/>
    <x v="0"/>
    <x v="2"/>
    <x v="2"/>
    <x v="0"/>
    <x v="1"/>
    <n v="13"/>
  </r>
  <r>
    <x v="17"/>
    <x v="17"/>
    <x v="0"/>
    <s v=" "/>
    <s v="Briefly summarize your response."/>
    <s v="Provide a reference to your BCP and supporting documentation or submit it along with this fully-populated HECVAT."/>
    <s v="This qualifier determines the existence of a complete, fully-populated BCP, maintained by the vendor, and sets the Business Continuity Plan section as required appropriately."/>
    <s v="Reference the Business Continuity Plan section for follow-up review."/>
    <x v="1"/>
    <n v="1"/>
    <s v="Qualifiers"/>
    <s v="Yes"/>
    <n v="0"/>
    <s v=""/>
    <x v="1"/>
    <n v="10"/>
    <s v=""/>
    <n v="10"/>
    <n v="0"/>
    <s v="CSC 10"/>
    <x v="0"/>
    <x v="2"/>
    <x v="3"/>
    <x v="3"/>
    <x v="2"/>
    <x v="2"/>
    <n v="12"/>
  </r>
  <r>
    <x v="18"/>
    <x v="18"/>
    <x v="0"/>
    <s v=" "/>
    <s v="Briefly summarize your response."/>
    <s v="Provide a reference to your DRP and supporting documentation or submit it along with this fully-populated HECVAT."/>
    <s v="This qualifier determines the existence of a complete, fully-populated DRP, maintained by the vendor, and sets the Business Continuity Plan section as required appropriately."/>
    <s v="Reference the Disaster Recovery Plan section for follow-up review."/>
    <x v="1"/>
    <n v="1"/>
    <s v="Qualifiers"/>
    <s v="Yes"/>
    <n v="0"/>
    <s v=""/>
    <x v="1"/>
    <m/>
    <s v=""/>
    <n v="0"/>
    <n v="0"/>
    <m/>
    <x v="0"/>
    <x v="0"/>
    <x v="0"/>
    <x v="0"/>
    <x v="0"/>
    <x v="0"/>
    <s v=""/>
  </r>
  <r>
    <x v="19"/>
    <x v="19"/>
    <x v="0"/>
    <s v="Answer yes if your product handles PCI (Credit Card) information, either directly or via a third party"/>
    <m/>
    <s v="Based on your 'Yes' response, you are required to fill out the PCI DSS section."/>
    <s v="This qualifier determines the presence of PCI DSS in the solution and sets the PCI DSS section as required appropriately."/>
    <s v="Reference the PCI DSS section for follow-up review."/>
    <x v="1"/>
    <n v="1"/>
    <s v="Qualifiers"/>
    <s v="No"/>
    <n v="0"/>
    <s v=""/>
    <x v="1"/>
    <n v="10"/>
    <s v=""/>
    <n v="10"/>
    <n v="0"/>
    <s v="CSC 10"/>
    <x v="0"/>
    <x v="2"/>
    <x v="3"/>
    <x v="3"/>
    <x v="3"/>
    <x v="2"/>
    <n v="12"/>
  </r>
  <r>
    <x v="20"/>
    <x v="20"/>
    <x v="0"/>
    <s v=" "/>
    <s v="Yes Guidance"/>
    <s v="No Guidance"/>
    <s v="When consultants are given access to a system containing institutional data, the &quot;sharing&quot; of data is not in the same context as traditional data sharing (i.e. hosting, etc.) and thus, many of the HECVAT questions do not apply. When consultants have access to a system (onsite of via remote affiliate-type accounts), the Consulting section is most relevant."/>
    <s v="Reference the Consulting section for follow-up review."/>
    <x v="2"/>
    <n v="1"/>
    <s v="Qualifiers"/>
    <s v="Yes"/>
    <n v="0"/>
    <s v=""/>
    <x v="1"/>
    <n v="10"/>
    <s v=""/>
    <n v="10"/>
    <n v="0"/>
    <s v="CSC 13"/>
    <x v="0"/>
    <x v="1"/>
    <x v="1"/>
    <x v="1"/>
    <x v="1"/>
    <x v="3"/>
    <s v="PCI Scope, Discovery"/>
  </r>
  <r>
    <x v="21"/>
    <x v="21"/>
    <x v="0"/>
    <s v="If you are using an option not listed, or a combination of options, select &quot;Other&quot;"/>
    <s v=" "/>
    <s v=" "/>
    <m/>
    <m/>
    <x v="0"/>
    <n v="1"/>
    <s v="Qualifiers"/>
    <s v="Yes"/>
    <s v=""/>
    <s v=""/>
    <x v="1"/>
    <n v="10"/>
    <s v=""/>
    <n v="10"/>
    <n v="0"/>
    <s v="CSC 14"/>
    <x v="0"/>
    <x v="0"/>
    <x v="0"/>
    <x v="0"/>
    <x v="0"/>
    <x v="4"/>
    <s v="PCI Scope"/>
  </r>
  <r>
    <x v="22"/>
    <x v="22"/>
    <x v="0"/>
    <s v="Include circumstances that may involve off-shoring or multi-national agreements"/>
    <s v=" "/>
    <s v=" "/>
    <s v="Defining scale of company (support, resources, skillsets), General information about the organization that may be concerning."/>
    <s v="Follow-up responses to this one are normally unique to their response. Vague answers here usually result in some footprinting of a vendor to determine their &quot;reputation&quot;."/>
    <x v="3"/>
    <n v="1"/>
    <s v="Company"/>
    <s v="Yes"/>
    <n v="0"/>
    <s v=""/>
    <x v="1"/>
    <n v="15"/>
    <s v=""/>
    <n v="15"/>
    <n v="0"/>
    <m/>
    <x v="0"/>
    <x v="3"/>
    <x v="0"/>
    <x v="0"/>
    <x v="4"/>
    <x v="0"/>
    <s v=""/>
  </r>
  <r>
    <x v="23"/>
    <x v="23"/>
    <x v="0"/>
    <s v=" "/>
    <s v=" "/>
    <s v="Provide a detailed summary of the unplanned disruption."/>
    <s v="We want transparency from the vendor and an honest answer to this question, regardless of the response, is a good step in building trust."/>
    <s v="If a vendor says &quot;No&quot;, it is taken at face value. If you organization is capable of conducting reconnaissance, it is encouraged. If a vendor has experienced a breach, evaluate the circumstance of the incident and what the vendor has done in response to the breach."/>
    <x v="3"/>
    <n v="1"/>
    <s v="Company"/>
    <s v="Yes"/>
    <n v="0"/>
    <s v=""/>
    <x v="1"/>
    <n v="10"/>
    <s v=""/>
    <n v="10"/>
    <n v="0"/>
    <m/>
    <x v="0"/>
    <x v="3"/>
    <x v="0"/>
    <x v="0"/>
    <x v="5"/>
    <x v="0"/>
    <s v=""/>
  </r>
  <r>
    <x v="24"/>
    <x v="24"/>
    <x v="0"/>
    <s v=" "/>
    <s v="Describe any plans to create an Information Security Office for your organization."/>
    <s v="Describe your Information Security Office, including size, talents, resources, etc."/>
    <s v="Understanding the security program size (and capabilities) of a vendor has a significant impact on their ability to respond effectively to a security incident. The size of a vendor will determine their SO size, or lack thereof. Use the knowledge of this response when evaluating other vendor statements."/>
    <s v="Vague responses to this question should be investigated further. Vendors without dedicated security personnel commonly have no security or security is embedded or dual-homed within operations (administrators). Ask about separation of duties, principle of least privilege, etc. - there are many ways to get additional program state information from the vendor."/>
    <x v="3"/>
    <n v="1"/>
    <s v="Company"/>
    <s v="Yes"/>
    <n v="0"/>
    <s v=""/>
    <x v="1"/>
    <n v="15"/>
    <s v=""/>
    <n v="15"/>
    <n v="0"/>
    <m/>
    <x v="0"/>
    <x v="3"/>
    <x v="0"/>
    <x v="0"/>
    <x v="5"/>
    <x v="0"/>
    <s v=""/>
  </r>
  <r>
    <x v="25"/>
    <x v="25"/>
    <x v="0"/>
    <s v=" "/>
    <s v="Describe any plans to create a dedicated Software and System Development team."/>
    <s v="Describe the structure and size of your Software and System Development teams. (e.g. Customer Support, Implementation, Product Management, etc.)"/>
    <s v="Understanding the development team size (and capabilities) of a vendor has a significant impact on their ability to produce and maintain code, adhering to secure coding best practices. The size of a vendor will determine their use of dedicated development teams, or lack thereof. Use the knowledge of this response when evaluating other vendor statements."/>
    <s v="Follow-up inquiries for vendor team strategies will be unique to your institution and may depend on the underlying infrastructures needed to support a system for your specific use case."/>
    <x v="4"/>
    <n v="1"/>
    <s v="Company"/>
    <s v="Yes"/>
    <n v="0"/>
    <s v=""/>
    <x v="1"/>
    <n v="25"/>
    <s v=""/>
    <n v="25"/>
    <n v="0"/>
    <m/>
    <x v="0"/>
    <x v="1"/>
    <x v="0"/>
    <x v="0"/>
    <x v="4"/>
    <x v="5"/>
    <s v="12.1, Scope"/>
  </r>
  <r>
    <x v="26"/>
    <x v="26"/>
    <x v="0"/>
    <s v="Share any details that would help information security analysts assess your product."/>
    <s v=" "/>
    <s v=" "/>
    <s v="For the 20% that HECVAT may not cover, this gives the vendor a chance to support their other responses. Beware when this area is populated with sales hype or other non-relevant information. Thorough documentation, supporting evidence, and/or robust responses go a long way in building trust in this assessment process."/>
    <s v="This is a freebie to help the vendor state their &quot;case&quot;. If a vendor does not add anything here (or it is just sales stuff), we can assume it was filled out by a sales engineer and questions will be evaluated with higher scrutiny."/>
    <x v="3"/>
    <n v="1"/>
    <s v="Company"/>
    <s v="Yes"/>
    <n v="0"/>
    <s v=""/>
    <x v="1"/>
    <n v="15"/>
    <s v=""/>
    <n v="15"/>
    <n v="0"/>
    <m/>
    <x v="0"/>
    <x v="1"/>
    <x v="0"/>
    <x v="0"/>
    <x v="4"/>
    <x v="0"/>
    <s v=""/>
  </r>
  <r>
    <x v="27"/>
    <x v="27"/>
    <x v="1"/>
    <s v=" "/>
    <s v="Describe any plans to undergo a SSAE 18 audit."/>
    <s v="Provide the date of assessment and include a SOC 2 Type 2 (preferred) or SOC 3 report. If you have a SOC3 report, state how to obtain a copy. Indicate if your hosting provider was the subject of the audit."/>
    <s v="Standard documentation, relevant to institutions requiring a vendor to undergo SSAE 18 audits."/>
    <s v="Follow-up inquiries for SSAE 18 content will be institution/implementation specific."/>
    <x v="3"/>
    <n v="1"/>
    <s v="Documentation"/>
    <s v="Yes"/>
    <n v="0"/>
    <s v=""/>
    <x v="1"/>
    <n v="20"/>
    <s v=""/>
    <n v="20"/>
    <n v="0"/>
    <s v="CSC 13"/>
    <x v="0"/>
    <x v="4"/>
    <x v="4"/>
    <x v="4"/>
    <x v="0"/>
    <x v="1"/>
    <n v="13"/>
  </r>
  <r>
    <x v="28"/>
    <x v="28"/>
    <x v="1"/>
    <s v=" "/>
    <s v="Describe any plans to complete the CSA self assessment or CAIQ."/>
    <s v="Please include a copy with your response and include a URL for the published assessment."/>
    <s v="Many vendors have populated a CAIQ or at least a self-assessment. Although lacking in some areas important to Higher Ed, these documents are useful for supplemental assessment."/>
    <s v="Follow-up inquiries for CSA content will be institution/implementation specific."/>
    <x v="3"/>
    <n v="1"/>
    <s v="Documentation"/>
    <s v="Yes"/>
    <n v="0"/>
    <s v=""/>
    <x v="1"/>
    <n v="20"/>
    <s v=""/>
    <n v="20"/>
    <n v="0"/>
    <s v="CSC 13"/>
    <x v="0"/>
    <x v="4"/>
    <x v="1"/>
    <x v="0"/>
    <x v="6"/>
    <x v="1"/>
    <n v="13"/>
  </r>
  <r>
    <x v="29"/>
    <x v="29"/>
    <x v="1"/>
    <s v=" "/>
    <s v="Describe any plans to obtain CSA STAR certification."/>
    <s v="Provide date of certification, any supporting documentation, and a URL for the certification."/>
    <s v="If a vendor is STAR certified, vendor responses can theoretically be more trusted since CSA has verified their responses. Trust, but verify for yourself, as needed."/>
    <s v="If STAR certification is important to your institution you may have specific follow-up details for documentation purposes."/>
    <x v="3"/>
    <n v="1"/>
    <s v="Documentation"/>
    <s v="Yes"/>
    <n v="0"/>
    <s v=""/>
    <x v="1"/>
    <n v="20"/>
    <s v=""/>
    <n v="20"/>
    <n v="0"/>
    <m/>
    <x v="0"/>
    <x v="4"/>
    <x v="2"/>
    <x v="0"/>
    <x v="7"/>
    <x v="1"/>
    <n v="13"/>
  </r>
  <r>
    <x v="30"/>
    <x v="30"/>
    <x v="1"/>
    <s v=" "/>
    <s v="Describe any plans to conform to an industry standard security framework."/>
    <s v="Provide documentation on how your organization conforms to your chosen framework and indicate current certification levels, where appropriate."/>
    <s v="The details of the standard are not the focus here, it is the fact that a vendor builds their environment around a standard and that they continually evaluate and assess their security programs."/>
    <s v="In an ideal world, a vendor will conform to an industry framework that is adopted by an institution. When this synergy does not exist, the interpretation of the vendor's responses must be interpreted in the context of the institution's environment. Follow-up inquires for industry frameworks (and levels of adoption) will be institution/implementation specific."/>
    <x v="3"/>
    <n v="1"/>
    <s v="Documentation"/>
    <s v="Yes"/>
    <n v="0"/>
    <s v=""/>
    <x v="1"/>
    <n v="20"/>
    <s v=""/>
    <n v="20"/>
    <n v="0"/>
    <m/>
    <x v="0"/>
    <x v="3"/>
    <x v="2"/>
    <x v="0"/>
    <x v="0"/>
    <x v="0"/>
    <s v=""/>
  </r>
  <r>
    <x v="31"/>
    <x v="31"/>
    <x v="1"/>
    <s v=" "/>
    <s v="Describe any plans to provide NIST SP 800-171 or CMMC Level 3 services."/>
    <s v="Indicate level, Supplier Performance Risk System ('SPRS') Score or certification information."/>
    <s v="For institutions that collaborate with the United States government, FISMA compliance may be required."/>
    <s v="Follow-up inquiries for FISMA compliance will be institution/implementation specific."/>
    <x v="3"/>
    <n v="1"/>
    <s v="Documentation"/>
    <s v="Yes"/>
    <n v="0"/>
    <s v=""/>
    <x v="1"/>
    <n v="20"/>
    <s v=""/>
    <n v="20"/>
    <n v="0"/>
    <s v="CSC 14"/>
    <x v="0"/>
    <x v="5"/>
    <x v="2"/>
    <x v="5"/>
    <x v="8"/>
    <x v="0"/>
    <s v=""/>
  </r>
  <r>
    <x v="32"/>
    <x v="32"/>
    <x v="1"/>
    <s v=" "/>
    <s v="Provide a detailed summary of overall system and/or application architecture."/>
    <s v="Provide your diagrams (or a valid link to it) upon submission."/>
    <s v="Managing and protecting institution data is the reason organizations perform security and risk assessments. Privacy policies outline how vendors will obtain, use, share, and protect institutional data and as such, should be robust in its language. Beware of vaguely worded privacy policies."/>
    <s v="Inquire about any privacy language the vendor may have. It may not be ideal but there may be something available to assess or enough to have your legal counsel or policy/privacy professionals review."/>
    <x v="3"/>
    <n v="1"/>
    <s v="Documentation"/>
    <s v="Yes"/>
    <n v="0"/>
    <s v=""/>
    <x v="1"/>
    <n v="20"/>
    <s v=""/>
    <n v="20"/>
    <n v="0"/>
    <s v="CSC 14"/>
    <x v="0"/>
    <x v="6"/>
    <x v="2"/>
    <x v="6"/>
    <x v="0"/>
    <x v="0"/>
    <s v=""/>
  </r>
  <r>
    <x v="33"/>
    <x v="33"/>
    <x v="1"/>
    <s v=" "/>
    <s v="Describe your plans to create a data privacy policy."/>
    <s v="Provide your data privacy document (or a valid link to it) upon submission."/>
    <s v="Managing and protecting institution data is the reason organizations perform security and risk assessments. Privacy policies outline how vendors will obtain, use, share, and protect institutional data and as such, should be robust in its language. Beware of vaguely worded privacy policies."/>
    <s v="Inquire about any privacy language the vendor may have. It may not be ideal but there may be something available to assess or enough to have your legal counsel or policy/privacy professionals review."/>
    <x v="3"/>
    <m/>
    <s v="Documentation"/>
    <s v="Yes"/>
    <n v="0"/>
    <s v=""/>
    <x v="1"/>
    <n v="20"/>
    <s v=""/>
    <n v="0"/>
    <n v="0"/>
    <s v="CSC 14"/>
    <x v="0"/>
    <x v="0"/>
    <x v="2"/>
    <x v="0"/>
    <x v="0"/>
    <x v="0"/>
    <s v=""/>
  </r>
  <r>
    <x v="34"/>
    <x v="34"/>
    <x v="1"/>
    <s v=" "/>
    <s v="Briefly summarize your response."/>
    <s v="Provide a reference to your employee onboarding and offboarding policy and supporting documentation or submit it along with this fully-populated HECVAT."/>
    <s v="Managing and protecting a vendor's assets through appropriate human resource management is of the upmost importance. Knowing how roles and access controls are implemented (directed by policy) within a vendor's infrastructure during the onboarding and offboarding processes are indicative of how access control is regarded in other areas on the provider (vendor)."/>
    <s v="Unsatisfactory answers should be met with questions about access control authority, roles and responsibilities (of access grantors), administrative privileges within the vendor's infrastructure(s), etc."/>
    <x v="3"/>
    <m/>
    <s v="Documentation"/>
    <s v="Yes"/>
    <n v="0"/>
    <s v=""/>
    <x v="1"/>
    <n v="20"/>
    <s v=""/>
    <n v="0"/>
    <n v="0"/>
    <s v="CSC 13"/>
    <x v="0"/>
    <x v="1"/>
    <x v="2"/>
    <x v="0"/>
    <x v="0"/>
    <x v="0"/>
    <s v=""/>
  </r>
  <r>
    <x v="35"/>
    <x v="35"/>
    <x v="1"/>
    <s v=" "/>
    <s v="Briefly summarize your response."/>
    <s v="Summarize your current change management process."/>
    <s v="The lack of a change management function is indicative of immature program processes. Answers to this question can provide insight into how well their responses (on the HECVAT) represent their actual environment(s)."/>
    <s v="If a weak response is given to this answer, response scrutiny should be increased. Questions about configuration management, system authority, and documentation are appropriate."/>
    <x v="3"/>
    <m/>
    <s v="Documentation"/>
    <s v="Yes"/>
    <n v="0"/>
    <s v=""/>
    <x v="1"/>
    <n v="20"/>
    <s v=""/>
    <n v="0"/>
    <n v="0"/>
    <s v="CSC 13"/>
    <x v="0"/>
    <x v="7"/>
    <x v="2"/>
    <x v="4"/>
    <x v="9"/>
    <x v="0"/>
    <s v=""/>
  </r>
  <r>
    <x v="36"/>
    <x v="36"/>
    <x v="1"/>
    <s v="If your answer is 'I do not know', select 'No'. If the VPATs/ACR is for an older version of the product or has not been updated, its information does not accurately reflect accessibility of the product under consideration."/>
    <s v="Please state your plans (when and by whom) to complete a VPAT."/>
    <s v="State the date the VPAT was completed. Include this VPAT in your submission and/or link to its web location."/>
    <s v="VPATs (Voluntary Product Accessibility Template) / ACRs (Accessibility Conformance Report, a completed VPAT) are standard accessibility reporting formats from the ITIC &lt;https://www.itic.org/policy/accessibility/vpat&gt;. They can be self-assessments from a vendor, though higher confidence is given if completed by expert third parties. It is important to confirm the version of the product tested and reported on for the VPAT matches the one under consideration."/>
    <s v="Cross-reference Accessibility Conformance Reports (ACR) with any answers from ITAC-04 about product roadmaps for accessibility improvements."/>
    <x v="3"/>
    <m/>
    <s v="Documentation"/>
    <s v="Yes"/>
    <n v="0"/>
    <s v=""/>
    <x v="1"/>
    <n v="20"/>
    <s v=""/>
    <n v="0"/>
    <n v="0"/>
    <s v="CSC 13"/>
    <x v="0"/>
    <x v="8"/>
    <x v="2"/>
    <x v="7"/>
    <x v="9"/>
    <x v="0"/>
    <s v=""/>
  </r>
  <r>
    <x v="37"/>
    <x v="37"/>
    <x v="1"/>
    <s v=" "/>
    <s v="Provide plans for any documentation that would make accessible content, features and functions easily knowable by end users."/>
    <s v="Provide examples with links where possible."/>
    <s v="Has the vendor documented any additional information needed by users in order to create accessible products with the tool or platform? Are there tutorials, if needed, on how assistive technology users can best use the product (platforms tested and works best, shortcuts) etc.? In other words, are they taking care of the end users? Accessibility is more than completing checklists."/>
    <m/>
    <x v="3"/>
    <m/>
    <s v="Documentation"/>
    <s v="Yes"/>
    <n v="0"/>
    <s v=""/>
    <x v="1"/>
    <m/>
    <s v=""/>
    <n v="0"/>
    <n v="0"/>
    <s v="CSC 14"/>
    <x v="0"/>
    <x v="7"/>
    <x v="2"/>
    <x v="0"/>
    <x v="0"/>
    <x v="0"/>
    <m/>
  </r>
  <r>
    <x v="38"/>
    <x v="38"/>
    <x v="0"/>
    <s v=" "/>
    <s v="Please provide plans (when and by whom) any audit is planned, if any or rationale if not."/>
    <s v="State when the audit was conducted and by whom? Include the results in your submission and/or link to its web location."/>
    <s v="Many vendors rely on their internal product knowledge and history to complete accessibility self-assessments of their own product rather than utilizing up-to-date, validated testing. Use of an expert, external specialist provides a more robust assessment of the product."/>
    <s v="TBD"/>
    <x v="3"/>
    <n v="1"/>
    <s v="IT Accessibility"/>
    <s v="Yes"/>
    <n v="0"/>
    <s v=""/>
    <x v="1"/>
    <n v="20"/>
    <s v=""/>
    <n v="20"/>
    <n v="0"/>
    <m/>
    <x v="0"/>
    <x v="7"/>
    <x v="2"/>
    <x v="0"/>
    <x v="0"/>
    <x v="0"/>
    <s v=""/>
  </r>
  <r>
    <x v="39"/>
    <x v="39"/>
    <x v="0"/>
    <s v=" "/>
    <s v="Summarize how you ensure accessible products. Provide plans to develop documented processes to validate accessibility."/>
    <s v="Describe your processes and methodologies for validating accessibility conformance."/>
    <s v="A combination of most responses to Q-03 would be ideal and a sign of a mature accessibility program. The goal of accessibility is ultimately usability by persons with disabilities, and so successful testing among that population indicates greater access. Expert staff and automated testing are important, but automated tools can only detect ~25% of issues so must be supplemented with additional methodologies. The use of overlays or plugins to help products ‘automatically conform’ with accessibility guidelines are presently inadequate and should impact scores negatively."/>
    <s v="TBD"/>
    <x v="3"/>
    <n v="1"/>
    <s v="IT Accessibility"/>
    <s v="Yes"/>
    <n v="0"/>
    <s v=""/>
    <x v="1"/>
    <n v="20"/>
    <s v=""/>
    <n v="20"/>
    <n v="0"/>
    <s v="CSC 18"/>
    <x v="0"/>
    <x v="0"/>
    <x v="5"/>
    <x v="0"/>
    <x v="0"/>
    <x v="0"/>
    <s v=""/>
  </r>
  <r>
    <x v="40"/>
    <x v="40"/>
    <x v="0"/>
    <s v=" "/>
    <s v="Summarize your decision to not adopt a technical or legal standard of conformance for the product in question."/>
    <s v="Indicate which primary standards and comment upon any additional standards the product meets."/>
    <s v="The Web Content Accessibility Guidelines (WCAG) &lt;https://www.w3.org/WAI/standards-guidelines/wcag&gt; from the W3C are widely accepted measures of accessibility conformance. WCAG AA conformance is the most common level of accessibility adoption, with preference given to the most recently released version: 2.1 (released 2018) or 2.0 (released 2008). Additionally, some federal or local requirements may incorporate or supplement the technical standards--including Section 508 &lt;https://www.section508.gov/manage/laws-and-policies&gt; of the Rehabilitation Act (U.S), EN 301 549 &lt;https://ec.europa.eu/eip/ageing/standards/ict-and-communication/accessibility-and-design-for-all_en.html&gt; (E.U.) etc."/>
    <s v="TBD"/>
    <x v="3"/>
    <n v="1"/>
    <s v="IT Accessibility"/>
    <s v="Yes"/>
    <n v="0"/>
    <s v=""/>
    <x v="1"/>
    <n v="20"/>
    <s v=""/>
    <n v="20"/>
    <n v="0"/>
    <s v="CSC 2, CSC 3"/>
    <x v="0"/>
    <x v="9"/>
    <x v="5"/>
    <x v="0"/>
    <x v="0"/>
    <x v="0"/>
    <s v=""/>
  </r>
  <r>
    <x v="41"/>
    <x v="41"/>
    <x v="0"/>
    <s v=" "/>
    <s v="Please provide any plans to develop and share an accessibility product roadmap in the future."/>
    <s v="Comment upon how far into the future the roadmap extends. Provide evidence (including links) of having delivered upon the accessibility roadmap in the past."/>
    <s v="If products do not fully conform to accessibility standards, it is important that vendors have a roadmap specifying how they will work to achieve it. A roadmap with delivery timelines is best supported by evidence of prior delivery on such timelines. Analysts can better predict time to conformance and institutions can plan accordingly."/>
    <s v="TBD"/>
    <x v="3"/>
    <n v="1"/>
    <s v="IT Accessibility"/>
    <s v="Yes"/>
    <n v="0"/>
    <s v=""/>
    <x v="1"/>
    <n v="20"/>
    <s v=""/>
    <n v="20"/>
    <n v="0"/>
    <s v="CSC 14"/>
    <x v="0"/>
    <x v="10"/>
    <x v="6"/>
    <x v="6"/>
    <x v="10"/>
    <x v="6"/>
    <s v="7.x"/>
  </r>
  <r>
    <x v="42"/>
    <x v="42"/>
    <x v="0"/>
    <s v=" "/>
    <s v="Describe any plans to ensure appropriate and ongoing staff knowledge about accessibility."/>
    <s v="Provide any further relevant information about how expertise is maintained; include any accessibility certifications staff may hold (e.g., IAAP WAS &lt;https://www.accessibilityassociation.org/certifications&gt; or DHS Trusted Tester &lt;https://section508.gov/test/trusted-tester&gt;."/>
    <s v="Having accessibility expertise within the staff supports the proactive development of accessible products. If staff lack sufficient accessibility expertise, then accessibility improvements may only be the result of the vendor reacting to issues or reports of access barriers submitted by clients of the vendor."/>
    <s v="TBD"/>
    <x v="3"/>
    <n v="1"/>
    <s v="IT Accessibility"/>
    <s v="Yes"/>
    <n v="0"/>
    <s v=""/>
    <x v="1"/>
    <n v="20"/>
    <s v=""/>
    <n v="20"/>
    <n v="0"/>
    <s v="CSC16"/>
    <x v="0"/>
    <x v="11"/>
    <x v="7"/>
    <x v="8"/>
    <x v="11"/>
    <x v="6"/>
    <s v="7.x"/>
  </r>
  <r>
    <x v="43"/>
    <x v="43"/>
    <x v="0"/>
    <s v=" "/>
    <s v="State how users should report accessibility issues. Describe any expected related process updates."/>
    <s v="Describe the process and any recent examples of fixes as a result of the process."/>
    <s v="Tracking and addressing technical issues is a natural part of any web or software product. Critical accessibility issues can cause a product to become unusable. Vendors should have a process to intake, triage and address accessibility issue reports. Vendors that treat accessibility as ‘feature requests’ for future versions of a product or as non-tracked bug reports (i.e. bug reports lacking accessibility tags) should score lower."/>
    <s v="TBD"/>
    <x v="3"/>
    <n v="1"/>
    <s v="IT Accessibility"/>
    <s v="Yes"/>
    <n v="0"/>
    <s v=""/>
    <x v="1"/>
    <n v="20"/>
    <s v=""/>
    <n v="20"/>
    <n v="0"/>
    <s v="CSC 18"/>
    <x v="0"/>
    <x v="0"/>
    <x v="5"/>
    <x v="0"/>
    <x v="0"/>
    <x v="0"/>
    <s v=""/>
  </r>
  <r>
    <x v="44"/>
    <x v="44"/>
    <x v="0"/>
    <s v=" "/>
    <s v="Describe any plans to update processes and procedures to better incorporate accessibility."/>
    <s v="Provide further details or multiple means in Additional Information."/>
    <s v="This question is designed to understand how accessibility is included in new versions and features of products, particularly with vendors that implement Agile or similar methodologies where software is updated frequently and continuously._x000a_"/>
    <s v="TBD"/>
    <x v="3"/>
    <n v="1"/>
    <s v="IT Accessibility"/>
    <s v="No"/>
    <n v="0"/>
    <s v=""/>
    <x v="1"/>
    <n v="20"/>
    <s v=""/>
    <n v="20"/>
    <n v="0"/>
    <s v="CSC 12"/>
    <x v="0"/>
    <x v="10"/>
    <x v="8"/>
    <x v="9"/>
    <x v="12"/>
    <x v="0"/>
    <s v=""/>
  </r>
  <r>
    <x v="45"/>
    <x v="45"/>
    <x v="0"/>
    <s v=" "/>
    <s v="Indicate a plan to test the product, develop a roadmap for keyboard accessibility or any further context."/>
    <s v="State when and on which platform this was verified."/>
    <s v="One critical accessibility requirement is the full use of a product using only the keyboard--no mouse or trackpad. This requirement is easy for a non-technical or non-accessibility expert to understand and verify."/>
    <s v="TBD"/>
    <x v="3"/>
    <n v="1"/>
    <s v="IT Accessibility"/>
    <s v="Yes"/>
    <n v="0"/>
    <s v=""/>
    <x v="1"/>
    <n v="20"/>
    <s v=""/>
    <n v="20"/>
    <n v="0"/>
    <s v="CSC 2"/>
    <x v="0"/>
    <x v="12"/>
    <x v="8"/>
    <x v="0"/>
    <x v="10"/>
    <x v="0"/>
    <s v=""/>
  </r>
  <r>
    <x v="46"/>
    <x v="46"/>
    <x v="0"/>
    <s v=" "/>
    <s v=" "/>
    <s v="Describe any feature differences between standard and accessible modes along with any timelines or plans to merge products into a universally designed platform."/>
    <s v="Separate accessibility modes or interfaces are indicative of a product design creating an attempted ‘separate but equal’ environment for disabled users. In practice, separate modes or interfaces for accessibility almost never have feature parity and typically get new features less frequently and after the primary version. They therefore provide unequal experiences for disabled users compared with their non-disabled peers. Interfaces, overlays or extensions that create a separate experience or mimic such an environment should be avoided."/>
    <s v="TBD"/>
    <x v="3"/>
    <n v="1"/>
    <s v="IT Accessibility"/>
    <s v="No"/>
    <n v="0"/>
    <s v=""/>
    <x v="1"/>
    <n v="20"/>
    <s v=""/>
    <n v="20"/>
    <n v="0"/>
    <m/>
    <x v="0"/>
    <x v="13"/>
    <x v="0"/>
    <x v="0"/>
    <x v="0"/>
    <x v="7"/>
    <s v="12.8, 4.2"/>
  </r>
  <r>
    <x v="47"/>
    <x v="47"/>
    <x v="0"/>
    <s v="Ensure that all elements of HLTP-01 are clearly stated in your response."/>
    <s v="State your plans to perform security assessments of third party companies."/>
    <s v="Provide a summary of your practices that assures that the third party will be subject to the appropriate standards regarding security, service recoverability, and confidentiality."/>
    <s v="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
    <s v="Follow-up with a robust question set if the vendor cannot clearly state full-control of the integrity of their system(s). Questions about administrator access on end-user devices and other maintenance and patching type questions are appropriate."/>
    <x v="4"/>
    <n v="1"/>
    <s v="Third-Parties"/>
    <s v="Yes"/>
    <n v="0"/>
    <s v=""/>
    <x v="1"/>
    <n v="25"/>
    <s v=""/>
    <n v="25"/>
    <n v="0"/>
    <s v="CSC 2"/>
    <x v="0"/>
    <x v="12"/>
    <x v="9"/>
    <x v="0"/>
    <x v="0"/>
    <x v="0"/>
    <s v=""/>
  </r>
  <r>
    <x v="48"/>
    <x v="48"/>
    <x v="0"/>
    <s v=" "/>
    <s v=" "/>
    <s v=" "/>
    <m/>
    <m/>
    <x v="4"/>
    <n v="1"/>
    <s v="Third-Parties"/>
    <s v="Yes"/>
    <n v="0"/>
    <s v=""/>
    <x v="1"/>
    <n v="25"/>
    <s v=""/>
    <n v="25"/>
    <n v="0"/>
    <s v="CSC 2"/>
    <x v="0"/>
    <x v="14"/>
    <x v="10"/>
    <x v="0"/>
    <x v="13"/>
    <x v="8"/>
    <n v="2"/>
  </r>
  <r>
    <x v="49"/>
    <x v="49"/>
    <x v="0"/>
    <s v=" "/>
    <s v=" "/>
    <s v=" "/>
    <m/>
    <m/>
    <x v="4"/>
    <n v="1"/>
    <s v="Third-Parties"/>
    <s v="No"/>
    <n v="0"/>
    <s v=""/>
    <x v="1"/>
    <n v="25"/>
    <s v=""/>
    <n v="25"/>
    <n v="0"/>
    <s v="CSC 13"/>
    <x v="0"/>
    <x v="15"/>
    <x v="0"/>
    <x v="0"/>
    <x v="0"/>
    <x v="0"/>
    <s v=""/>
  </r>
  <r>
    <x v="50"/>
    <x v="50"/>
    <x v="0"/>
    <s v="Robust answers from the vendor improve the quality and efficiency of the security assessment process."/>
    <s v="State your plans to implement a third-party management strategy."/>
    <s v="Provide additional information that may help analysts better understand your environment and how it relates to third-party solutions."/>
    <s v="Modern technologies allow for rapid deployment of features and with them, come changes to an established code environment. The focus of this question is to verify a vendor's practice of regression testing their code and verifying that previously non-existent risks are introduced into a known, secured environment."/>
    <s v="If &quot;No&quot;, inquiry if there are plans to implement these processes. Ask the vendor to summarize their decision behind not scanning their assets for vulnerabilities. Be sure that the vendor answers for both systems AND applications. Do not let good practices in one overshadow deficiencies in the other."/>
    <x v="4"/>
    <n v="1"/>
    <s v="Third-Parties"/>
    <s v="Yes"/>
    <n v="0"/>
    <s v=""/>
    <x v="1"/>
    <n v="25"/>
    <s v=""/>
    <n v="25"/>
    <n v="0"/>
    <s v="CSC 7"/>
    <x v="0"/>
    <x v="14"/>
    <x v="0"/>
    <x v="0"/>
    <x v="0"/>
    <x v="0"/>
    <s v=""/>
  </r>
  <r>
    <x v="51"/>
    <x v="51"/>
    <x v="0"/>
    <s v="Make sure you address any national or regional regulations"/>
    <s v="State your plans to create a process and implemented procedures for managing your hardware supply chain."/>
    <s v="State what countries and/or regions this process is compliant with."/>
    <s v="Understanding a vendor's hardware supply chain can reveal infrastructure risks that may not be apparent by other means. In some cases, the use of trusted components may be favorable. In others, it may initiate the assessment of the vendor's environment in more detail and/or expand the scope of the institution's assessment."/>
    <s v="Follow-up inquiries concerning hardware supply chain will be institution/implementation specific."/>
    <x v="3"/>
    <m/>
    <m/>
    <s v="No"/>
    <n v="0"/>
    <s v=""/>
    <x v="1"/>
    <n v="20"/>
    <s v=""/>
    <n v="0"/>
    <n v="0"/>
    <s v="CSC 7"/>
    <x v="0"/>
    <x v="12"/>
    <x v="0"/>
    <x v="0"/>
    <x v="0"/>
    <x v="0"/>
    <e v="#N/A"/>
  </r>
  <r>
    <x v="52"/>
    <x v="52"/>
    <x v="0"/>
    <s v=" "/>
    <s v=" "/>
    <s v=" "/>
    <m/>
    <m/>
    <x v="3"/>
    <n v="1"/>
    <s v="Consulting"/>
    <s v="No"/>
    <n v="0"/>
    <s v=""/>
    <x v="1"/>
    <n v="20"/>
    <s v=""/>
    <n v="20"/>
    <n v="0"/>
    <s v="CSC 2"/>
    <x v="0"/>
    <x v="0"/>
    <x v="0"/>
    <x v="0"/>
    <x v="0"/>
    <x v="0"/>
    <s v=""/>
  </r>
  <r>
    <x v="53"/>
    <x v="53"/>
    <x v="0"/>
    <s v=" "/>
    <s v=" "/>
    <s v=" "/>
    <m/>
    <m/>
    <x v="4"/>
    <n v="1"/>
    <s v="Consulting"/>
    <s v="No"/>
    <n v="0"/>
    <s v=""/>
    <x v="1"/>
    <n v="25"/>
    <s v=""/>
    <n v="25"/>
    <n v="0"/>
    <s v="CSC 14"/>
    <x v="0"/>
    <x v="16"/>
    <x v="7"/>
    <x v="10"/>
    <x v="14"/>
    <x v="9"/>
    <s v="12.x"/>
  </r>
  <r>
    <x v="54"/>
    <x v="54"/>
    <x v="0"/>
    <s v=" "/>
    <s v=" "/>
    <s v=" "/>
    <m/>
    <m/>
    <x v="3"/>
    <n v="1"/>
    <s v="Consulting"/>
    <s v="Yes"/>
    <n v="0"/>
    <s v=""/>
    <x v="1"/>
    <n v="20"/>
    <s v=""/>
    <n v="20"/>
    <n v="0"/>
    <s v="CSC 5"/>
    <x v="0"/>
    <x v="7"/>
    <x v="7"/>
    <x v="11"/>
    <x v="15"/>
    <x v="10"/>
    <s v="7.x, 8.x"/>
  </r>
  <r>
    <x v="55"/>
    <x v="55"/>
    <x v="0"/>
    <s v=" "/>
    <s v=" "/>
    <s v=" "/>
    <m/>
    <m/>
    <x v="3"/>
    <n v="1"/>
    <s v="Consulting"/>
    <s v="No"/>
    <n v="0"/>
    <s v=""/>
    <x v="1"/>
    <n v="20"/>
    <s v=""/>
    <n v="20"/>
    <n v="0"/>
    <s v="CSC 14"/>
    <x v="0"/>
    <x v="11"/>
    <x v="11"/>
    <x v="6"/>
    <x v="0"/>
    <x v="0"/>
    <s v=""/>
  </r>
  <r>
    <x v="56"/>
    <x v="56"/>
    <x v="0"/>
    <s v=" "/>
    <s v=" "/>
    <s v=" "/>
    <m/>
    <m/>
    <x v="4"/>
    <n v="1"/>
    <s v="Consulting"/>
    <s v="Yes"/>
    <n v="0"/>
    <s v=""/>
    <x v="1"/>
    <n v="25"/>
    <s v=""/>
    <n v="25"/>
    <n v="0"/>
    <s v="CSC 16"/>
    <x v="0"/>
    <x v="17"/>
    <x v="12"/>
    <x v="12"/>
    <x v="16"/>
    <x v="11"/>
    <s v="8.x"/>
  </r>
  <r>
    <x v="57"/>
    <x v="57"/>
    <x v="0"/>
    <s v=" "/>
    <s v=" "/>
    <s v=" "/>
    <m/>
    <m/>
    <x v="3"/>
    <n v="1"/>
    <s v="Consulting"/>
    <s v="No"/>
    <n v="0"/>
    <s v=""/>
    <x v="1"/>
    <n v="20"/>
    <s v=""/>
    <n v="20"/>
    <n v="0"/>
    <s v="CSC 16"/>
    <x v="0"/>
    <x v="17"/>
    <x v="12"/>
    <x v="13"/>
    <x v="17"/>
    <x v="11"/>
    <s v="8.x"/>
  </r>
  <r>
    <x v="58"/>
    <x v="58"/>
    <x v="0"/>
    <s v=" "/>
    <s v=" "/>
    <s v=" "/>
    <m/>
    <m/>
    <x v="3"/>
    <n v="0"/>
    <s v="Consulting"/>
    <s v="Yes"/>
    <n v="0"/>
    <s v=""/>
    <x v="1"/>
    <n v="25"/>
    <s v=""/>
    <n v="0"/>
    <n v="0"/>
    <s v="CSC 16"/>
    <x v="0"/>
    <x v="17"/>
    <x v="12"/>
    <x v="0"/>
    <x v="0"/>
    <x v="11"/>
    <s v="8.x"/>
  </r>
  <r>
    <x v="59"/>
    <x v="59"/>
    <x v="0"/>
    <s v=" "/>
    <s v=" "/>
    <s v=" "/>
    <m/>
    <m/>
    <x v="3"/>
    <n v="1"/>
    <s v="Consulting"/>
    <s v="Yes"/>
    <n v="0"/>
    <s v=""/>
    <x v="1"/>
    <n v="20"/>
    <s v=""/>
    <n v="20"/>
    <n v="0"/>
    <s v="CSC 16"/>
    <x v="0"/>
    <x v="17"/>
    <x v="12"/>
    <x v="14"/>
    <x v="16"/>
    <x v="12"/>
    <s v="2.1, 8.x"/>
  </r>
  <r>
    <x v="60"/>
    <x v="60"/>
    <x v="0"/>
    <s v=" "/>
    <s v=" "/>
    <s v=" "/>
    <m/>
    <m/>
    <x v="3"/>
    <n v="0"/>
    <s v="Consulting"/>
    <s v="Yes"/>
    <n v="0"/>
    <s v=""/>
    <x v="1"/>
    <n v="25"/>
    <s v=""/>
    <n v="0"/>
    <n v="0"/>
    <s v="CSC 16"/>
    <x v="0"/>
    <x v="18"/>
    <x v="12"/>
    <x v="15"/>
    <x v="18"/>
    <x v="11"/>
    <s v="8.x"/>
  </r>
  <r>
    <x v="61"/>
    <x v="61"/>
    <x v="2"/>
    <s v="This includes end-users, administrators, service accounts, etc. PBAC would include various dynamic controls such as conditional access, risk-based access, location-based access, or system activity based access."/>
    <s v="Describe any limitations that prevent support for RBAC for Institutional accounts."/>
    <s v="Describe available roles."/>
    <s v="Understanding access control capabilities allows an institution to estimate the type of maintenance efforts will be involved to manage a system. Depending on the users, concerns may or not be elevated. The value of this question is largely determined by the deployment strategy and use case of the software/product/service under review. This question is specific to end-users."/>
    <s v="Ask the vendor to summarize the best practices to restrict/control the access given to the institution's end-users without the use of RBAC. Make sure to understand the administrative requirements/overhead introduced in the vendor's environment."/>
    <x v="4"/>
    <n v="1"/>
    <s v="Application/Service Security"/>
    <s v="Yes"/>
    <n v="0"/>
    <s v=""/>
    <x v="1"/>
    <n v="25"/>
    <s v=""/>
    <n v="25"/>
    <n v="0"/>
    <s v="CSC 18"/>
    <x v="0"/>
    <x v="0"/>
    <x v="5"/>
    <x v="0"/>
    <x v="0"/>
    <x v="0"/>
    <s v=""/>
  </r>
  <r>
    <x v="62"/>
    <x v="62"/>
    <x v="2"/>
    <s v="This includes system administrators and third party personnel with access to the system. PBAC would include various dynamic controls such as conditional access, risk-based access, location-based access, or system activity based access."/>
    <s v="Describe any limitations that prevent support for RBAC within your organization."/>
    <s v=" "/>
    <s v="Managing a software/product/service may rely on various professionals to administrate a system. This question is focused on how administration, and the segregation of functions, is implemented within the vendor's infrastructure."/>
    <s v="Managing a complex infrastructure requires diligence in protecting access and authority. Unsatisfactory responses may indicate the lack of maturity with a vendor and/or a flat infrastructure with few individuals with broad authority. Inquire about separation of duties and look for areas of inappropriate functional overlap."/>
    <x v="3"/>
    <n v="1"/>
    <s v="Application/Service Security"/>
    <s v="Yes"/>
    <n v="0"/>
    <s v=""/>
    <x v="1"/>
    <n v="20"/>
    <s v=""/>
    <n v="20"/>
    <n v="0"/>
    <s v="CSC 2, CSC 3"/>
    <x v="0"/>
    <x v="9"/>
    <x v="5"/>
    <x v="0"/>
    <x v="0"/>
    <x v="0"/>
    <s v=""/>
  </r>
  <r>
    <x v="63"/>
    <x v="63"/>
    <x v="2"/>
    <s v=" "/>
    <s v="Briefly summarize your response."/>
    <s v="Provide supporting documentation of your strategy."/>
    <s v="Telecommuting in the IT world is the norm and an institution should know that proper safeguards are in place when remote access is allowed. Vendor responses vary greatly so confirm the context of the response if it is not clear. Many cloud services can only be managed remotely so there is often a gray area to interpret for this response."/>
    <s v="Request additional documentation that outlines the security controls implemented to safeguard your institutional data."/>
    <x v="3"/>
    <n v="1"/>
    <s v="Application/Service Security"/>
    <s v="Yes"/>
    <n v="0"/>
    <s v=""/>
    <x v="1"/>
    <n v="20"/>
    <s v=""/>
    <n v="20"/>
    <n v="0"/>
    <s v="CSC 14"/>
    <x v="0"/>
    <x v="10"/>
    <x v="6"/>
    <x v="6"/>
    <x v="10"/>
    <x v="6"/>
    <s v="7.x"/>
  </r>
  <r>
    <x v="64"/>
    <x v="64"/>
    <x v="2"/>
    <s v=" "/>
    <s v="State plans to implement data input validation and error messaging across all components of your system."/>
    <s v="Describe how your system(s) provide data input validation and error messages."/>
    <s v="Input validation is a secure coding best practices so confirming its implementation is normally a high priority. Error messages (to the system and user) can be used to detect abnormal use and to better protect institutional data. Depending on the criticality of data and the flow of said data, an institution's risk tolerance will be unique to their environment."/>
    <s v="Inquire about any planned improvements to these capabilities. Ask about their product(s) roadmap and try to understand how they prioritize security concerns in their environment."/>
    <x v="3"/>
    <n v="1"/>
    <s v="Application/Service Security"/>
    <s v="Yes"/>
    <n v="0"/>
    <s v=""/>
    <x v="1"/>
    <n v="20"/>
    <s v=""/>
    <n v="20"/>
    <n v="0"/>
    <s v="CSC16"/>
    <x v="0"/>
    <x v="11"/>
    <x v="7"/>
    <x v="8"/>
    <x v="11"/>
    <x v="6"/>
    <s v="7.x"/>
  </r>
  <r>
    <x v="65"/>
    <x v="65"/>
    <x v="0"/>
    <s v=" "/>
    <s v="Describe compensating controls that protect your web application, if applicable."/>
    <s v="Describe the currently implemented WAF."/>
    <s v="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
    <s v="If a vendors states that they outsource their code development and do not run a WAF, there is elevated reason for concern. Verify how code is tested, monitored, and controlled in production environments."/>
    <x v="4"/>
    <n v="1"/>
    <s v="Application/Service Security"/>
    <s v="Yes"/>
    <n v="0"/>
    <s v=""/>
    <x v="1"/>
    <n v="25"/>
    <s v=""/>
    <n v="25"/>
    <n v="0"/>
    <s v="CSC 16"/>
    <x v="0"/>
    <x v="19"/>
    <x v="13"/>
    <x v="0"/>
    <x v="0"/>
    <x v="0"/>
    <s v=""/>
  </r>
  <r>
    <x v="66"/>
    <x v="66"/>
    <x v="0"/>
    <s v="Include any in-house developed or contract development"/>
    <s v="Briefly summarize your response."/>
    <s v="Provide supporting documentation of your processes."/>
    <s v="Understanding system requirements and/or dependencies (e.g., libraries, repositories, frameworks, toolkits, modules, etc.) can reveal infrastructure risks that may not be apparent by other means. In some cases, the use of trusted components may be favorable. In others, it may initiate the assessment of the vendor's environment in more detail and/or expand the scope of the institution's assessment."/>
    <s v="Follow-up inquiries concerning software supply chain will be institution/implementation specific."/>
    <x v="3"/>
    <n v="1"/>
    <s v="Application/Service Security"/>
    <s v="Yes"/>
    <n v="0"/>
    <s v=""/>
    <x v="1"/>
    <n v="20"/>
    <s v=""/>
    <n v="20"/>
    <n v="0"/>
    <s v="CSC 16"/>
    <x v="0"/>
    <x v="7"/>
    <x v="13"/>
    <x v="0"/>
    <x v="0"/>
    <x v="11"/>
    <s v="8.x"/>
  </r>
  <r>
    <x v="67"/>
    <x v="67"/>
    <x v="0"/>
    <s v="If the web application only works with a subset of modern supported browsers, please indicate that here"/>
    <s v="State your plan to migrate to supported operating systems, libraries, and software."/>
    <s v="Please provide a list of all required dependancies."/>
    <m/>
    <m/>
    <x v="4"/>
    <n v="1"/>
    <s v="Application/Service Security"/>
    <s v="No"/>
    <n v="0"/>
    <s v=""/>
    <x v="1"/>
    <n v="25"/>
    <s v=""/>
    <n v="25"/>
    <n v="0"/>
    <s v="CSC 16"/>
    <x v="0"/>
    <x v="19"/>
    <x v="13"/>
    <x v="0"/>
    <x v="0"/>
    <x v="0"/>
    <s v=""/>
  </r>
  <r>
    <x v="68"/>
    <x v="68"/>
    <x v="0"/>
    <s v=" "/>
    <s v=" "/>
    <s v=" "/>
    <m/>
    <m/>
    <x v="3"/>
    <n v="1"/>
    <s v="Application/Service Security"/>
    <s v="Yes"/>
    <n v="0"/>
    <s v=""/>
    <x v="1"/>
    <n v="15"/>
    <s v=""/>
    <n v="15"/>
    <n v="0"/>
    <m/>
    <x v="0"/>
    <x v="0"/>
    <x v="0"/>
    <x v="0"/>
    <x v="0"/>
    <x v="0"/>
    <s v=""/>
  </r>
  <r>
    <x v="69"/>
    <x v="69"/>
    <x v="0"/>
    <s v=" "/>
    <s v=" "/>
    <s v=" "/>
    <m/>
    <m/>
    <x v="4"/>
    <n v="1"/>
    <s v="Application/Service Security"/>
    <s v="No"/>
    <n v="0"/>
    <s v=""/>
    <x v="1"/>
    <n v="25"/>
    <s v=""/>
    <n v="25"/>
    <n v="0"/>
    <s v="CSC 2"/>
    <x v="0"/>
    <x v="12"/>
    <x v="9"/>
    <x v="0"/>
    <x v="0"/>
    <x v="0"/>
    <s v=""/>
  </r>
  <r>
    <x v="70"/>
    <x v="70"/>
    <x v="0"/>
    <s v=" "/>
    <s v=" "/>
    <s v="Describe or provide a reference to the facilities available in the system to provide separation of duties between security administration and system administration functions."/>
    <m/>
    <m/>
    <x v="4"/>
    <n v="1"/>
    <s v="Application/Service Security"/>
    <s v="Yes"/>
    <n v="0"/>
    <s v=""/>
    <x v="1"/>
    <n v="40"/>
    <s v=""/>
    <n v="40"/>
    <n v="0"/>
    <s v="CSC 2"/>
    <x v="0"/>
    <x v="14"/>
    <x v="10"/>
    <x v="0"/>
    <x v="13"/>
    <x v="8"/>
    <n v="2"/>
  </r>
  <r>
    <x v="71"/>
    <x v="71"/>
    <x v="0"/>
    <s v=" "/>
    <s v=" "/>
    <s v="Describe or provide a reference that details how administrator access is handled (e.g. provisioning, principle of least privilege, deprovisioning, etc.)"/>
    <m/>
    <m/>
    <x v="3"/>
    <n v="1"/>
    <s v="Application/Service Security"/>
    <s v="No"/>
    <n v="0"/>
    <s v=""/>
    <x v="1"/>
    <n v="10"/>
    <s v=""/>
    <n v="10"/>
    <n v="0"/>
    <s v="CSC 13"/>
    <x v="0"/>
    <x v="15"/>
    <x v="0"/>
    <x v="0"/>
    <x v="0"/>
    <x v="0"/>
    <s v=""/>
  </r>
  <r>
    <x v="72"/>
    <x v="72"/>
    <x v="0"/>
    <m/>
    <m/>
    <m/>
    <m/>
    <m/>
    <x v="3"/>
    <n v="1"/>
    <s v="Policies, Procedures, and Processes"/>
    <s v="Yes"/>
    <n v="0"/>
    <s v=""/>
    <x v="1"/>
    <n v="20"/>
    <s v=""/>
    <n v="20"/>
    <n v="0"/>
    <s v="CSC 3"/>
    <x v="0"/>
    <x v="0"/>
    <x v="14"/>
    <x v="16"/>
    <x v="19"/>
    <x v="0"/>
    <e v="#N/A"/>
  </r>
  <r>
    <x v="73"/>
    <x v="73"/>
    <x v="0"/>
    <m/>
    <m/>
    <m/>
    <m/>
    <m/>
    <x v="3"/>
    <n v="1"/>
    <s v="Policies, Procedures, and Processes"/>
    <s v="Yes"/>
    <n v="0"/>
    <s v=""/>
    <x v="1"/>
    <n v="20"/>
    <s v=""/>
    <n v="20"/>
    <n v="0"/>
    <s v="CSC 3"/>
    <x v="0"/>
    <x v="20"/>
    <x v="0"/>
    <x v="17"/>
    <x v="0"/>
    <x v="0"/>
    <e v="#N/A"/>
  </r>
  <r>
    <x v="74"/>
    <x v="74"/>
    <x v="0"/>
    <m/>
    <m/>
    <m/>
    <m/>
    <m/>
    <x v="4"/>
    <n v="1"/>
    <s v="Policies, Procedures, and Processes"/>
    <s v="Yes"/>
    <n v="0"/>
    <e v="#N/A"/>
    <x v="2"/>
    <n v="25"/>
    <s v=""/>
    <n v="25"/>
    <e v="#N/A"/>
    <s v="CSC 3"/>
    <x v="0"/>
    <x v="14"/>
    <x v="15"/>
    <x v="18"/>
    <x v="20"/>
    <x v="0"/>
    <e v="#N/A"/>
  </r>
  <r>
    <x v="75"/>
    <x v="75"/>
    <x v="0"/>
    <m/>
    <m/>
    <m/>
    <m/>
    <m/>
    <x v="4"/>
    <n v="1"/>
    <s v="Policies, Procedures, and Processes"/>
    <s v="Yes"/>
    <n v="0"/>
    <s v=""/>
    <x v="1"/>
    <n v="25"/>
    <s v=""/>
    <n v="25"/>
    <n v="0"/>
    <s v="CSC 4"/>
    <x v="0"/>
    <x v="21"/>
    <x v="16"/>
    <x v="19"/>
    <x v="21"/>
    <x v="13"/>
    <e v="#N/A"/>
  </r>
  <r>
    <x v="76"/>
    <x v="76"/>
    <x v="0"/>
    <s v=" "/>
    <s v=" "/>
    <s v=" "/>
    <m/>
    <m/>
    <x v="4"/>
    <n v="1"/>
    <s v="Authentication, Authorization, and Accounting"/>
    <s v="Yes"/>
    <s v=""/>
    <s v=""/>
    <x v="1"/>
    <n v="25"/>
    <s v=""/>
    <n v="25"/>
    <n v="0"/>
    <s v="CSC 10"/>
    <x v="0"/>
    <x v="2"/>
    <x v="3"/>
    <x v="20"/>
    <x v="22"/>
    <x v="0"/>
    <s v=""/>
  </r>
  <r>
    <x v="77"/>
    <x v="77"/>
    <x v="0"/>
    <s v=" "/>
    <s v=" "/>
    <s v=" "/>
    <m/>
    <m/>
    <x v="4"/>
    <n v="1"/>
    <s v="Authentication, Authorization, and Accounting"/>
    <s v="Yes"/>
    <s v=""/>
    <s v=""/>
    <x v="1"/>
    <n v="25"/>
    <s v=""/>
    <n v="25"/>
    <n v="0"/>
    <s v="CSC 10"/>
    <x v="0"/>
    <x v="22"/>
    <x v="3"/>
    <x v="20"/>
    <x v="22"/>
    <x v="0"/>
    <s v=""/>
  </r>
  <r>
    <x v="78"/>
    <x v="78"/>
    <x v="0"/>
    <s v=" "/>
    <s v=" "/>
    <s v=" "/>
    <m/>
    <m/>
    <x v="3"/>
    <n v="0"/>
    <s v="Authentication, Authorization, and Accounting"/>
    <s v="Yes"/>
    <n v="0"/>
    <s v=""/>
    <x v="1"/>
    <n v="20"/>
    <s v=""/>
    <n v="0"/>
    <n v="0"/>
    <s v="CSC 10"/>
    <x v="0"/>
    <x v="23"/>
    <x v="3"/>
    <x v="21"/>
    <x v="23"/>
    <x v="9"/>
    <s v="12.x"/>
  </r>
  <r>
    <x v="79"/>
    <x v="79"/>
    <x v="0"/>
    <s v=" "/>
    <s v=" "/>
    <s v=" "/>
    <m/>
    <m/>
    <x v="3"/>
    <n v="0"/>
    <s v="Authentication, Authorization, and Accounting"/>
    <s v="No"/>
    <n v="0"/>
    <s v=""/>
    <x v="1"/>
    <n v="40"/>
    <s v=""/>
    <n v="0"/>
    <n v="0"/>
    <s v="CSC 10"/>
    <x v="0"/>
    <x v="24"/>
    <x v="3"/>
    <x v="0"/>
    <x v="24"/>
    <x v="9"/>
    <s v="12.x"/>
  </r>
  <r>
    <x v="80"/>
    <x v="80"/>
    <x v="0"/>
    <s v=" "/>
    <s v=" "/>
    <s v=" "/>
    <m/>
    <m/>
    <x v="3"/>
    <n v="0"/>
    <s v="Authentication, Authorization, and Accounting"/>
    <s v="No"/>
    <n v="0"/>
    <s v=""/>
    <x v="1"/>
    <n v="40"/>
    <s v=""/>
    <n v="0"/>
    <n v="0"/>
    <s v="CSC 10"/>
    <x v="0"/>
    <x v="25"/>
    <x v="3"/>
    <x v="0"/>
    <x v="24"/>
    <x v="2"/>
    <n v="12"/>
  </r>
  <r>
    <x v="81"/>
    <x v="81"/>
    <x v="0"/>
    <s v=" "/>
    <s v=" "/>
    <s v=" "/>
    <m/>
    <m/>
    <x v="3"/>
    <n v="0"/>
    <s v="Authentication, Authorization, and Accounting"/>
    <s v="Yes"/>
    <n v="0"/>
    <s v=""/>
    <x v="1"/>
    <n v="25"/>
    <s v=""/>
    <n v="0"/>
    <n v="0"/>
    <s v="CSC 10"/>
    <x v="0"/>
    <x v="22"/>
    <x v="3"/>
    <x v="0"/>
    <x v="24"/>
    <x v="2"/>
    <n v="12"/>
  </r>
  <r>
    <x v="82"/>
    <x v="82"/>
    <x v="0"/>
    <s v=" "/>
    <s v=" "/>
    <s v=" "/>
    <m/>
    <m/>
    <x v="3"/>
    <n v="0"/>
    <s v="Authentication, Authorization, and Accounting"/>
    <s v="Yes"/>
    <n v="0"/>
    <s v=""/>
    <x v="1"/>
    <n v="40"/>
    <s v=""/>
    <n v="0"/>
    <n v="0"/>
    <s v="CSC 10"/>
    <x v="0"/>
    <x v="0"/>
    <x v="3"/>
    <x v="0"/>
    <x v="24"/>
    <x v="2"/>
    <n v="12"/>
  </r>
  <r>
    <x v="83"/>
    <x v="83"/>
    <x v="0"/>
    <s v=" "/>
    <s v=" "/>
    <s v=" "/>
    <m/>
    <m/>
    <x v="3"/>
    <n v="1"/>
    <s v="Authentication, Authorization, and Accounting"/>
    <s v="Yes"/>
    <n v="0"/>
    <s v=""/>
    <x v="1"/>
    <n v="20"/>
    <s v=""/>
    <n v="20"/>
    <n v="0"/>
    <s v="CSC 10"/>
    <x v="0"/>
    <x v="26"/>
    <x v="17"/>
    <x v="22"/>
    <x v="25"/>
    <x v="14"/>
    <s v="6.4, 6.4.5, 6.4.5.1, 6.4.5.2"/>
  </r>
  <r>
    <x v="84"/>
    <x v="84"/>
    <x v="0"/>
    <s v=" "/>
    <s v=" "/>
    <s v=" "/>
    <m/>
    <m/>
    <x v="3"/>
    <n v="0"/>
    <s v="Authentication, Authorization, and Accounting"/>
    <s v="No"/>
    <n v="0"/>
    <s v=""/>
    <x v="1"/>
    <n v="15"/>
    <s v=""/>
    <n v="0"/>
    <n v="0"/>
    <s v="CSC 10"/>
    <x v="0"/>
    <x v="26"/>
    <x v="18"/>
    <x v="23"/>
    <x v="25"/>
    <x v="14"/>
    <s v="6.4, 6.4.5, 6.4.5.1, 6.4.5.2"/>
  </r>
  <r>
    <x v="85"/>
    <x v="85"/>
    <x v="0"/>
    <s v=" "/>
    <s v=" "/>
    <s v=" "/>
    <m/>
    <m/>
    <x v="3"/>
    <n v="1"/>
    <s v="Authentication, Authorization, and Accounting"/>
    <s v="Yes"/>
    <n v="0"/>
    <s v=""/>
    <x v="1"/>
    <n v="15"/>
    <s v=""/>
    <n v="15"/>
    <n v="0"/>
    <s v="CSC 10"/>
    <x v="0"/>
    <x v="26"/>
    <x v="0"/>
    <x v="0"/>
    <x v="25"/>
    <x v="15"/>
    <s v="6.4, 12.8, 12.9"/>
  </r>
  <r>
    <x v="86"/>
    <x v="86"/>
    <x v="0"/>
    <s v=" "/>
    <s v=" "/>
    <s v=" "/>
    <m/>
    <m/>
    <x v="3"/>
    <n v="0"/>
    <s v="Authentication, Authorization, and Accounting"/>
    <s v="No"/>
    <n v="0"/>
    <s v=""/>
    <x v="1"/>
    <n v="20"/>
    <s v=""/>
    <n v="0"/>
    <n v="0"/>
    <s v="CSC 10"/>
    <x v="0"/>
    <x v="0"/>
    <x v="0"/>
    <x v="0"/>
    <x v="25"/>
    <x v="2"/>
    <n v="12"/>
  </r>
  <r>
    <x v="87"/>
    <x v="87"/>
    <x v="0"/>
    <s v=" "/>
    <s v=" "/>
    <s v=" "/>
    <m/>
    <m/>
    <x v="3"/>
    <n v="0"/>
    <s v="Authentication, Authorization, and Accounting"/>
    <s v="No"/>
    <n v="0"/>
    <s v=""/>
    <x v="1"/>
    <n v="15"/>
    <s v=""/>
    <n v="0"/>
    <n v="0"/>
    <s v="CSC 2"/>
    <x v="0"/>
    <x v="0"/>
    <x v="0"/>
    <x v="0"/>
    <x v="25"/>
    <x v="16"/>
    <s v="12.1, 12.8"/>
  </r>
  <r>
    <x v="88"/>
    <x v="88"/>
    <x v="0"/>
    <s v=" "/>
    <s v=" "/>
    <s v=" "/>
    <m/>
    <m/>
    <x v="3"/>
    <n v="1"/>
    <s v="Authentication, Authorization, and Accounting"/>
    <s v="Yes"/>
    <n v="0"/>
    <s v=""/>
    <x v="1"/>
    <n v="15"/>
    <s v=""/>
    <n v="15"/>
    <n v="0"/>
    <s v="CSC 2"/>
    <x v="0"/>
    <x v="0"/>
    <x v="0"/>
    <x v="0"/>
    <x v="25"/>
    <x v="0"/>
    <s v=""/>
  </r>
  <r>
    <x v="89"/>
    <x v="89"/>
    <x v="0"/>
    <s v=" "/>
    <s v=" "/>
    <s v=" "/>
    <m/>
    <m/>
    <x v="4"/>
    <n v="1"/>
    <s v="Authentication, Authorization, and Accounting"/>
    <s v="No"/>
    <n v="0"/>
    <s v=""/>
    <x v="1"/>
    <n v="25"/>
    <s v=""/>
    <n v="25"/>
    <n v="0"/>
    <s v="CSC 10"/>
    <x v="0"/>
    <x v="0"/>
    <x v="0"/>
    <x v="0"/>
    <x v="25"/>
    <x v="0"/>
    <s v=""/>
  </r>
  <r>
    <x v="90"/>
    <x v="90"/>
    <x v="0"/>
    <s v=" "/>
    <s v=" "/>
    <s v=" "/>
    <m/>
    <m/>
    <x v="4"/>
    <n v="1"/>
    <s v="Authentication, Authorization, and Accounting"/>
    <s v="Yes"/>
    <n v="0"/>
    <s v=""/>
    <x v="1"/>
    <n v="25"/>
    <s v=""/>
    <n v="25"/>
    <n v="0"/>
    <s v="CSC 2"/>
    <x v="0"/>
    <x v="14"/>
    <x v="19"/>
    <x v="24"/>
    <x v="25"/>
    <x v="2"/>
    <n v="12"/>
  </r>
  <r>
    <x v="91"/>
    <x v="91"/>
    <x v="0"/>
    <s v=" "/>
    <s v=" "/>
    <s v=" "/>
    <s v=" "/>
    <m/>
    <x v="3"/>
    <n v="1"/>
    <s v="Authentication, Authorization, and Accounting"/>
    <s v="Yes"/>
    <n v="0"/>
    <s v=""/>
    <x v="1"/>
    <n v="20"/>
    <s v=""/>
    <n v="20"/>
    <n v="0"/>
    <s v="CSC 10"/>
    <x v="0"/>
    <x v="0"/>
    <x v="0"/>
    <x v="25"/>
    <x v="25"/>
    <x v="0"/>
    <s v=""/>
  </r>
  <r>
    <x v="92"/>
    <x v="92"/>
    <x v="0"/>
    <s v=" "/>
    <s v="Describe any plans to enable audit logs for these data elements."/>
    <s v=" "/>
    <m/>
    <m/>
    <x v="4"/>
    <n v="1"/>
    <s v="Authentication, Authorization, and Accounting"/>
    <s v="Yes"/>
    <n v="0"/>
    <s v=""/>
    <x v="1"/>
    <n v="25"/>
    <s v=""/>
    <n v="25"/>
    <n v="0"/>
    <s v="CSC 2"/>
    <x v="0"/>
    <x v="0"/>
    <x v="0"/>
    <x v="0"/>
    <x v="25"/>
    <x v="0"/>
    <s v=""/>
  </r>
  <r>
    <x v="93"/>
    <x v="93"/>
    <x v="0"/>
    <m/>
    <m/>
    <m/>
    <m/>
    <m/>
    <x v="0"/>
    <n v="1"/>
    <s v="Authentication, Authorization, and Accounting"/>
    <s v="Qualitative"/>
    <m/>
    <m/>
    <x v="1"/>
    <n v="25"/>
    <s v=""/>
    <n v="25"/>
    <n v="0"/>
    <m/>
    <x v="0"/>
    <x v="0"/>
    <x v="0"/>
    <x v="0"/>
    <x v="0"/>
    <x v="0"/>
    <m/>
  </r>
  <r>
    <x v="94"/>
    <x v="94"/>
    <x v="0"/>
    <m/>
    <m/>
    <m/>
    <m/>
    <m/>
    <x v="0"/>
    <n v="1"/>
    <s v="Authentication, Authorization, and Accounting"/>
    <s v="Qualitative"/>
    <m/>
    <m/>
    <x v="1"/>
    <n v="25"/>
    <s v=""/>
    <n v="25"/>
    <n v="0"/>
    <m/>
    <x v="0"/>
    <x v="0"/>
    <x v="0"/>
    <x v="0"/>
    <x v="0"/>
    <x v="0"/>
    <m/>
  </r>
  <r>
    <x v="95"/>
    <x v="95"/>
    <x v="0"/>
    <s v=" "/>
    <s v=" "/>
    <s v=" "/>
    <m/>
    <m/>
    <x v="3"/>
    <n v="1"/>
    <s v="Business Continuity Plan"/>
    <s v="Yes"/>
    <n v="0"/>
    <s v=""/>
    <x v="1"/>
    <n v="20"/>
    <s v=""/>
    <n v="20"/>
    <n v="0"/>
    <s v="CSC 13"/>
    <x v="2"/>
    <x v="21"/>
    <x v="0"/>
    <x v="0"/>
    <x v="25"/>
    <x v="17"/>
    <s v="12.2, 12.8"/>
  </r>
  <r>
    <x v="96"/>
    <x v="96"/>
    <x v="0"/>
    <s v=" "/>
    <s v=" "/>
    <s v=" "/>
    <m/>
    <m/>
    <x v="3"/>
    <n v="1"/>
    <s v="Business Continuity Plan"/>
    <s v="Yes"/>
    <n v="0"/>
    <s v=""/>
    <x v="1"/>
    <n v="20"/>
    <s v=""/>
    <n v="20"/>
    <n v="0"/>
    <s v="CSC 10"/>
    <x v="0"/>
    <x v="0"/>
    <x v="0"/>
    <x v="0"/>
    <x v="25"/>
    <x v="18"/>
    <s v="12.1, 12.2, 12.8"/>
  </r>
  <r>
    <x v="97"/>
    <x v="97"/>
    <x v="0"/>
    <s v=" "/>
    <s v=" "/>
    <s v=" "/>
    <m/>
    <m/>
    <x v="4"/>
    <n v="1"/>
    <s v="Business Continuity Plan"/>
    <s v="Yes"/>
    <n v="0"/>
    <s v=""/>
    <x v="1"/>
    <n v="25"/>
    <s v=""/>
    <n v="25"/>
    <n v="0"/>
    <s v="CSC 10"/>
    <x v="0"/>
    <x v="26"/>
    <x v="17"/>
    <x v="0"/>
    <x v="25"/>
    <x v="19"/>
    <s v="12.10, 12.8, 6.4"/>
  </r>
  <r>
    <x v="98"/>
    <x v="98"/>
    <x v="0"/>
    <s v=" "/>
    <s v=" "/>
    <s v=" "/>
    <m/>
    <m/>
    <x v="4"/>
    <n v="1"/>
    <s v="Business Continuity Plan"/>
    <s v="Yes"/>
    <n v="0"/>
    <s v=""/>
    <x v="1"/>
    <n v="25"/>
    <s v=""/>
    <n v="25"/>
    <n v="0"/>
    <s v="CSC 12"/>
    <x v="0"/>
    <x v="0"/>
    <x v="20"/>
    <x v="26"/>
    <x v="26"/>
    <x v="1"/>
    <n v="13"/>
  </r>
  <r>
    <x v="99"/>
    <x v="99"/>
    <x v="0"/>
    <s v=" "/>
    <s v=" "/>
    <s v=" "/>
    <m/>
    <m/>
    <x v="3"/>
    <n v="1"/>
    <s v="Business Continuity Plan"/>
    <s v="Yes"/>
    <n v="0"/>
    <s v=""/>
    <x v="1"/>
    <n v="20"/>
    <s v=""/>
    <n v="20"/>
    <n v="0"/>
    <s v="CSC 12"/>
    <x v="0"/>
    <x v="0"/>
    <x v="20"/>
    <x v="27"/>
    <x v="27"/>
    <x v="20"/>
    <s v="12.8, 9.x"/>
  </r>
  <r>
    <x v="100"/>
    <x v="100"/>
    <x v="0"/>
    <s v=" "/>
    <s v=" "/>
    <s v=" "/>
    <m/>
    <m/>
    <x v="3"/>
    <n v="1"/>
    <s v="Business Continuity Plan"/>
    <s v="Yes"/>
    <n v="0"/>
    <s v=""/>
    <x v="1"/>
    <n v="20"/>
    <s v=""/>
    <n v="20"/>
    <n v="0"/>
    <s v="CSC 10"/>
    <x v="0"/>
    <x v="2"/>
    <x v="3"/>
    <x v="20"/>
    <x v="22"/>
    <x v="0"/>
    <s v=""/>
  </r>
  <r>
    <x v="101"/>
    <x v="101"/>
    <x v="0"/>
    <s v=" "/>
    <s v=" "/>
    <s v=" "/>
    <m/>
    <m/>
    <x v="3"/>
    <n v="1"/>
    <s v="Business Continuity Plan"/>
    <s v="Yes"/>
    <n v="0"/>
    <s v=""/>
    <x v="1"/>
    <n v="20"/>
    <s v=""/>
    <n v="20"/>
    <n v="0"/>
    <s v="CSC 10"/>
    <x v="0"/>
    <x v="22"/>
    <x v="3"/>
    <x v="20"/>
    <x v="22"/>
    <x v="0"/>
    <s v=""/>
  </r>
  <r>
    <x v="102"/>
    <x v="102"/>
    <x v="0"/>
    <s v=" "/>
    <s v=" "/>
    <s v=" "/>
    <m/>
    <m/>
    <x v="3"/>
    <n v="1"/>
    <s v="Business Continuity Plan"/>
    <s v="Yes"/>
    <n v="0"/>
    <s v=""/>
    <x v="1"/>
    <n v="20"/>
    <s v=""/>
    <n v="20"/>
    <n v="0"/>
    <s v="CSC 10"/>
    <x v="0"/>
    <x v="23"/>
    <x v="3"/>
    <x v="21"/>
    <x v="23"/>
    <x v="9"/>
    <s v="12.x"/>
  </r>
  <r>
    <x v="103"/>
    <x v="103"/>
    <x v="0"/>
    <s v=" "/>
    <s v=" "/>
    <s v=" "/>
    <m/>
    <m/>
    <x v="3"/>
    <n v="0"/>
    <s v="Business Continuity Plan"/>
    <s v="Yes"/>
    <n v="0"/>
    <s v=""/>
    <x v="1"/>
    <n v="15"/>
    <s v=""/>
    <n v="0"/>
    <n v="0"/>
    <s v="CSC 10"/>
    <x v="0"/>
    <x v="24"/>
    <x v="3"/>
    <x v="0"/>
    <x v="24"/>
    <x v="9"/>
    <s v="12.x"/>
  </r>
  <r>
    <x v="104"/>
    <x v="104"/>
    <x v="0"/>
    <s v=" "/>
    <s v=" "/>
    <s v="Describe or provide references explaining how tertiary services are redundant (i.e. DNS, ISP, etc.)."/>
    <m/>
    <m/>
    <x v="4"/>
    <n v="1"/>
    <s v="Business Continuity Plan"/>
    <s v="Yes"/>
    <n v="0"/>
    <s v=""/>
    <x v="1"/>
    <n v="25"/>
    <s v=""/>
    <n v="25"/>
    <n v="0"/>
    <s v="CSC 10"/>
    <x v="0"/>
    <x v="25"/>
    <x v="3"/>
    <x v="0"/>
    <x v="24"/>
    <x v="2"/>
    <n v="12"/>
  </r>
  <r>
    <x v="105"/>
    <x v="105"/>
    <x v="0"/>
    <s v=" "/>
    <s v=" "/>
    <s v="Indicate all procedures that are implemented in your CMP. a.) An impact analysis of the upgrade is performed. b.) The change is appropriately authorized. c.) Changes are made first in a test environment. d.) The ability to implement the upgrades/changes in the production environment is limited to appropriate IT personnel."/>
    <m/>
    <m/>
    <x v="3"/>
    <n v="1"/>
    <s v="Change Management"/>
    <s v="Yes"/>
    <n v="0"/>
    <s v=""/>
    <x v="1"/>
    <n v="20"/>
    <s v=""/>
    <n v="20"/>
    <n v="0"/>
    <s v="CSC 13"/>
    <x v="0"/>
    <x v="27"/>
    <x v="0"/>
    <x v="0"/>
    <x v="0"/>
    <x v="1"/>
    <n v="13"/>
  </r>
  <r>
    <x v="106"/>
    <x v="106"/>
    <x v="0"/>
    <s v=" "/>
    <s v=" "/>
    <s v=" "/>
    <m/>
    <m/>
    <x v="3"/>
    <n v="1"/>
    <s v="Change Management"/>
    <s v="Yes"/>
    <n v="0"/>
    <s v=""/>
    <x v="1"/>
    <n v="20"/>
    <s v=""/>
    <n v="20"/>
    <n v="0"/>
    <m/>
    <x v="0"/>
    <x v="28"/>
    <x v="0"/>
    <x v="0"/>
    <x v="0"/>
    <x v="1"/>
    <n v="13"/>
  </r>
  <r>
    <x v="107"/>
    <x v="107"/>
    <x v="0"/>
    <s v=" "/>
    <s v="Describe plans to establish a notification mechanism for major environmental changes."/>
    <s v="State how and when the institution will be notified of major changes to your environment."/>
    <s v="Notification expectations should be set earlier in the contract/assessment process. Timelines, correspondence medium, and playbook details are all aspects to keep in mind when assessing this response."/>
    <s v="If the vendor's response does not cover the details outlined in the reasoning, follow-up and get specific responses for each, as needed."/>
    <x v="4"/>
    <n v="1"/>
    <s v="Change Management"/>
    <s v="Yes"/>
    <n v="0"/>
    <s v=""/>
    <x v="1"/>
    <n v="25"/>
    <s v=""/>
    <n v="25"/>
    <n v="0"/>
    <s v="CSC 13"/>
    <x v="0"/>
    <x v="29"/>
    <x v="0"/>
    <x v="28"/>
    <x v="0"/>
    <x v="1"/>
    <n v="13"/>
  </r>
  <r>
    <x v="108"/>
    <x v="108"/>
    <x v="0"/>
    <s v=" "/>
    <s v=" "/>
    <s v=" "/>
    <m/>
    <m/>
    <x v="3"/>
    <n v="1"/>
    <s v="Change Management"/>
    <s v="Yes"/>
    <n v="0"/>
    <s v=""/>
    <x v="1"/>
    <n v="10"/>
    <s v=""/>
    <n v="10"/>
    <n v="0"/>
    <s v="CSC 13"/>
    <x v="0"/>
    <x v="29"/>
    <x v="0"/>
    <x v="4"/>
    <x v="0"/>
    <x v="1"/>
    <n v="13"/>
  </r>
  <r>
    <x v="109"/>
    <x v="109"/>
    <x v="0"/>
    <s v="List the current version you support and what percentage of customers are utilizing that version"/>
    <s v=" "/>
    <s v="Describe or provide a reference to your solution support strategy in relation to maintaining software currency. (i.e. how many concurrent versions are you willing to run and support?)"/>
    <m/>
    <m/>
    <x v="3"/>
    <n v="1"/>
    <s v="Change Management"/>
    <s v="Yes"/>
    <n v="0"/>
    <s v=""/>
    <x v="1"/>
    <n v="15"/>
    <s v=""/>
    <n v="15"/>
    <n v="0"/>
    <s v="CAC 13"/>
    <x v="0"/>
    <x v="29"/>
    <x v="0"/>
    <x v="28"/>
    <x v="0"/>
    <x v="1"/>
    <n v="13"/>
  </r>
  <r>
    <x v="110"/>
    <x v="110"/>
    <x v="0"/>
    <s v=" "/>
    <s v=" "/>
    <s v=" "/>
    <m/>
    <m/>
    <x v="4"/>
    <n v="1"/>
    <s v="Change Management"/>
    <s v="Yes"/>
    <n v="0"/>
    <s v=""/>
    <x v="1"/>
    <n v="25"/>
    <s v=""/>
    <n v="25"/>
    <n v="0"/>
    <s v="CSC 10"/>
    <x v="0"/>
    <x v="28"/>
    <x v="21"/>
    <x v="29"/>
    <x v="28"/>
    <x v="21"/>
    <s v="9.x"/>
  </r>
  <r>
    <x v="111"/>
    <x v="111"/>
    <x v="0"/>
    <s v=" "/>
    <s v=" "/>
    <s v=" "/>
    <m/>
    <m/>
    <x v="3"/>
    <n v="1"/>
    <s v="Change Management"/>
    <s v="Yes"/>
    <n v="0"/>
    <s v=""/>
    <x v="1"/>
    <n v="15"/>
    <s v=""/>
    <n v="15"/>
    <n v="0"/>
    <s v="CSC 10"/>
    <x v="0"/>
    <x v="28"/>
    <x v="21"/>
    <x v="29"/>
    <x v="28"/>
    <x v="1"/>
    <n v="13"/>
  </r>
  <r>
    <x v="112"/>
    <x v="112"/>
    <x v="0"/>
    <s v=" "/>
    <s v=" "/>
    <s v=" "/>
    <m/>
    <m/>
    <x v="3"/>
    <n v="1"/>
    <s v="Change Management"/>
    <s v="Yes"/>
    <n v="0"/>
    <s v=""/>
    <x v="1"/>
    <n v="15"/>
    <s v=""/>
    <n v="15"/>
    <n v="0"/>
    <s v="CSC 10"/>
    <x v="0"/>
    <x v="28"/>
    <x v="21"/>
    <x v="29"/>
    <x v="28"/>
    <x v="0"/>
    <s v=""/>
  </r>
  <r>
    <x v="113"/>
    <x v="113"/>
    <x v="0"/>
    <s v=" "/>
    <s v=" "/>
    <s v=" "/>
    <m/>
    <m/>
    <x v="3"/>
    <n v="1"/>
    <s v="Change Management"/>
    <s v="Yes"/>
    <n v="0"/>
    <s v=""/>
    <x v="1"/>
    <n v="15"/>
    <s v=""/>
    <n v="15"/>
    <n v="0"/>
    <s v="CSC 10"/>
    <x v="0"/>
    <x v="28"/>
    <x v="22"/>
    <x v="29"/>
    <x v="28"/>
    <x v="0"/>
    <s v=""/>
  </r>
  <r>
    <x v="114"/>
    <x v="114"/>
    <x v="0"/>
    <s v=" "/>
    <s v=" "/>
    <s v=" "/>
    <m/>
    <m/>
    <x v="3"/>
    <n v="1"/>
    <s v="Change Management"/>
    <s v="Yes"/>
    <n v="0"/>
    <s v=""/>
    <x v="1"/>
    <n v="20"/>
    <s v=""/>
    <n v="20"/>
    <n v="0"/>
    <s v="CSC 10"/>
    <x v="0"/>
    <x v="30"/>
    <x v="0"/>
    <x v="30"/>
    <x v="29"/>
    <x v="0"/>
    <s v=""/>
  </r>
  <r>
    <x v="115"/>
    <x v="115"/>
    <x v="0"/>
    <s v=" "/>
    <s v="State your plans to implement policy and procedure(s) guiding risk mitigation practices before critical patches can be applied."/>
    <s v="Summarize the policy and procedure(s) guiding risk mitigation practices before critical patches can be applied."/>
    <s v="New vulnerabilities are published every day and vendors have a responsibility to maintain their software(s). The fundamental nature of operation will expose some risks to the system but it is crucial that a vendor recognize their responsibilities and have a plan to implement them, when this time arrives."/>
    <s v="Follow-up inquiries for the vendors patching practices will be institution/implementation specific."/>
    <x v="3"/>
    <n v="1"/>
    <s v="Change Management"/>
    <s v="Yes"/>
    <n v="0"/>
    <s v=""/>
    <x v="1"/>
    <n v="20"/>
    <s v=""/>
    <n v="20"/>
    <n v="0"/>
    <s v="CSC 10"/>
    <x v="0"/>
    <x v="28"/>
    <x v="21"/>
    <x v="31"/>
    <x v="28"/>
    <x v="21"/>
    <s v="9.x"/>
  </r>
  <r>
    <x v="116"/>
    <x v="116"/>
    <x v="0"/>
    <s v=" "/>
    <s v=" "/>
    <s v=" "/>
    <m/>
    <m/>
    <x v="3"/>
    <n v="1"/>
    <s v="Change Management"/>
    <s v="Yes"/>
    <n v="0"/>
    <s v=""/>
    <x v="1"/>
    <n v="15"/>
    <s v=""/>
    <n v="15"/>
    <n v="0"/>
    <s v="CSC 10"/>
    <x v="0"/>
    <x v="28"/>
    <x v="21"/>
    <x v="32"/>
    <x v="30"/>
    <x v="21"/>
    <s v="9.x"/>
  </r>
  <r>
    <x v="117"/>
    <x v="117"/>
    <x v="0"/>
    <s v=" "/>
    <s v=" "/>
    <s v=" "/>
    <m/>
    <m/>
    <x v="3"/>
    <n v="1"/>
    <s v="Change Management"/>
    <s v="Yes"/>
    <n v="0"/>
    <s v=""/>
    <x v="1"/>
    <n v="15"/>
    <s v=""/>
    <n v="15"/>
    <n v="0"/>
    <s v="CSC 13"/>
    <x v="0"/>
    <x v="28"/>
    <x v="0"/>
    <x v="29"/>
    <x v="30"/>
    <x v="1"/>
    <n v="13"/>
  </r>
  <r>
    <x v="118"/>
    <x v="117"/>
    <x v="0"/>
    <s v=" "/>
    <s v=" "/>
    <s v=" "/>
    <m/>
    <m/>
    <x v="4"/>
    <n v="1"/>
    <s v="Change Management"/>
    <s v="Yes"/>
    <n v="0"/>
    <s v=""/>
    <x v="1"/>
    <n v="25"/>
    <s v=""/>
    <n v="25"/>
    <n v="0"/>
    <s v="CSC 13"/>
    <x v="0"/>
    <x v="31"/>
    <x v="23"/>
    <x v="33"/>
    <x v="31"/>
    <x v="21"/>
    <s v="9.x"/>
  </r>
  <r>
    <x v="119"/>
    <x v="118"/>
    <x v="0"/>
    <m/>
    <m/>
    <m/>
    <m/>
    <m/>
    <x v="4"/>
    <n v="1"/>
    <s v="Change Management"/>
    <s v="Yes"/>
    <n v="0"/>
    <s v=""/>
    <x v="1"/>
    <n v="25"/>
    <s v=""/>
    <n v="25"/>
    <n v="0"/>
    <s v="CSC 16"/>
    <x v="3"/>
    <x v="0"/>
    <x v="1"/>
    <x v="6"/>
    <x v="0"/>
    <x v="11"/>
    <s v="8.x"/>
  </r>
  <r>
    <x v="120"/>
    <x v="119"/>
    <x v="0"/>
    <s v=" "/>
    <s v="Describe your intent to implement a systems management and configuration strategy."/>
    <s v="Summarize your systems management and configuration strategy."/>
    <s v="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
    <s v="Follow-up with a robust question set if the vendor cannot clearly state full-control of the integrity of their system(s). Questions about administrator access on end-user devices and other maintenance and patching type questions are appropriate."/>
    <x v="3"/>
    <n v="1"/>
    <s v="Systems Management &amp; Configuration"/>
    <s v="Yes"/>
    <n v="0"/>
    <s v=""/>
    <x v="1"/>
    <n v="15"/>
    <s v=""/>
    <n v="15"/>
    <n v="0"/>
    <s v="CSC 16"/>
    <x v="4"/>
    <x v="32"/>
    <x v="1"/>
    <x v="6"/>
    <x v="0"/>
    <x v="11"/>
    <e v="#N/A"/>
  </r>
  <r>
    <x v="121"/>
    <x v="120"/>
    <x v="0"/>
    <s v=" "/>
    <s v="Describe your plan to separate institution data from other customers."/>
    <s v="Describe or provide a reference to how institution data is separated from that of other customers."/>
    <s v="A vendor's response to this question can reveal a system's infrastructure quickly. Off-point responses are common here so general follow-up is often needed. Understanding how a vendor segments its customers data (or doesn't) affects various other controls, including network settings, use of encryption, access controls, etc.). A vendor's response here will influence potential follow-up inquiries for other HECVAT questions."/>
    <m/>
    <x v="3"/>
    <n v="1"/>
    <s v="Data"/>
    <s v="No"/>
    <n v="0"/>
    <s v=""/>
    <x v="1"/>
    <n v="15"/>
    <s v=""/>
    <n v="15"/>
    <n v="0"/>
    <s v="CSC 13"/>
    <x v="0"/>
    <x v="33"/>
    <x v="23"/>
    <x v="34"/>
    <x v="32"/>
    <x v="0"/>
    <s v=""/>
  </r>
  <r>
    <x v="122"/>
    <x v="121"/>
    <x v="0"/>
    <s v=" "/>
    <s v=" "/>
    <s v=" "/>
    <m/>
    <m/>
    <x v="4"/>
    <n v="1"/>
    <s v="Data"/>
    <s v="Yes"/>
    <n v="0"/>
    <s v=""/>
    <x v="1"/>
    <n v="25"/>
    <s v=""/>
    <n v="25"/>
    <n v="0"/>
    <s v="CSC 13"/>
    <x v="0"/>
    <x v="33"/>
    <x v="24"/>
    <x v="34"/>
    <x v="33"/>
    <x v="0"/>
    <s v=""/>
  </r>
  <r>
    <x v="123"/>
    <x v="122"/>
    <x v="0"/>
    <s v=" "/>
    <s v="Describe why sensitive data in not encrypted in transport."/>
    <s v="Summarize your transport encryption strategy"/>
    <s v="The need for encryption in transport is unique to your institution's implementation of a system. In particular, the data flow between the system and the end-users of the software/product/service."/>
    <s v="Follow-up inquiries for data encryption between the system and end-users will be institution/implementation specific."/>
    <x v="4"/>
    <n v="1"/>
    <s v="Data"/>
    <s v="Yes"/>
    <n v="0"/>
    <s v=""/>
    <x v="1"/>
    <n v="40"/>
    <s v=""/>
    <n v="40"/>
    <n v="0"/>
    <s v="CSC 13"/>
    <x v="0"/>
    <x v="33"/>
    <x v="23"/>
    <x v="35"/>
    <x v="34"/>
    <x v="20"/>
    <s v="12.8, 9.x"/>
  </r>
  <r>
    <x v="124"/>
    <x v="123"/>
    <x v="0"/>
    <s v=" "/>
    <s v="Describe why sensitive data in not encrypted in storage."/>
    <s v="Summarize your data encryption strategy and state what encryption options are available."/>
    <s v="The need for encryption at-rest is unique to your institution's implementation of a system. In particular, system components, architectures, and data flows, all factor into the need for this control."/>
    <s v="Follow-up inquiries for data encryption at-rest will be institution/implementation specific."/>
    <x v="4"/>
    <n v="1"/>
    <s v="Data"/>
    <s v="Yes"/>
    <n v="0"/>
    <s v=""/>
    <x v="1"/>
    <n v="25"/>
    <s v=""/>
    <n v="25"/>
    <n v="0"/>
    <s v="CSC 13"/>
    <x v="0"/>
    <x v="1"/>
    <x v="1"/>
    <x v="0"/>
    <x v="0"/>
    <x v="0"/>
    <s v=""/>
  </r>
  <r>
    <x v="125"/>
    <x v="124"/>
    <x v="0"/>
    <s v=" "/>
    <s v="State which modules are non-conforming and what functions they are used for"/>
    <m/>
    <m/>
    <m/>
    <x v="4"/>
    <n v="1"/>
    <s v="Data"/>
    <s v="Yes"/>
    <n v="0"/>
    <s v=""/>
    <x v="1"/>
    <n v="25"/>
    <s v=""/>
    <n v="25"/>
    <n v="0"/>
    <s v="CSC 13, CSC 14"/>
    <x v="0"/>
    <x v="34"/>
    <x v="11"/>
    <x v="0"/>
    <x v="0"/>
    <x v="0"/>
    <s v=""/>
  </r>
  <r>
    <x v="126"/>
    <x v="125"/>
    <x v="0"/>
    <s v=" "/>
    <s v=" "/>
    <s v=" "/>
    <m/>
    <m/>
    <x v="3"/>
    <n v="1"/>
    <s v="Data"/>
    <s v="Yes"/>
    <n v="0"/>
    <s v=""/>
    <x v="1"/>
    <n v="20"/>
    <s v=""/>
    <n v="20"/>
    <n v="0"/>
    <s v="CSC 13"/>
    <x v="0"/>
    <x v="35"/>
    <x v="25"/>
    <x v="0"/>
    <x v="0"/>
    <x v="0"/>
    <s v=""/>
  </r>
  <r>
    <x v="127"/>
    <x v="126"/>
    <x v="0"/>
    <s v=" "/>
    <s v=" "/>
    <s v=" "/>
    <m/>
    <m/>
    <x v="4"/>
    <n v="1"/>
    <s v="Data"/>
    <s v="Yes"/>
    <n v="0"/>
    <s v=""/>
    <x v="1"/>
    <n v="25"/>
    <s v=""/>
    <n v="25"/>
    <n v="0"/>
    <s v="CSC 13"/>
    <x v="0"/>
    <x v="35"/>
    <x v="26"/>
    <x v="0"/>
    <x v="0"/>
    <x v="0"/>
    <s v=""/>
  </r>
  <r>
    <x v="128"/>
    <x v="127"/>
    <x v="0"/>
    <s v=" "/>
    <s v="State plans to implement capabilities for the Institution to extract a full or partial backup of data."/>
    <s v="Provide a general summary of how full and partial backups of data can be extracted."/>
    <s v="When cancelling a software/product/service, an institution will commonly want all institutional data that was provided to a vendor. The vendor's response should verify if the institution can extract data or if it is a manual extraction by vendor staff."/>
    <s v="A vendor's response should be clear and concise. Be wary of vague responses to this questions and inquire about export specifics, as needed."/>
    <x v="3"/>
    <n v="1"/>
    <s v="Data"/>
    <s v="Yes"/>
    <n v="0"/>
    <s v=""/>
    <x v="1"/>
    <n v="20"/>
    <s v=""/>
    <n v="20"/>
    <n v="0"/>
    <s v="CSC 14"/>
    <x v="0"/>
    <x v="36"/>
    <x v="20"/>
    <x v="0"/>
    <x v="0"/>
    <x v="20"/>
    <s v="12.8, 9.x"/>
  </r>
  <r>
    <x v="129"/>
    <x v="128"/>
    <x v="0"/>
    <s v=" "/>
    <s v=" "/>
    <s v=" "/>
    <m/>
    <m/>
    <x v="3"/>
    <n v="1"/>
    <s v="Data"/>
    <s v="Yes"/>
    <n v="0"/>
    <s v=""/>
    <x v="1"/>
    <n v="15"/>
    <s v=""/>
    <n v="15"/>
    <n v="0"/>
    <s v="CSC 13"/>
    <x v="0"/>
    <x v="36"/>
    <x v="0"/>
    <x v="0"/>
    <x v="0"/>
    <x v="0"/>
    <s v=""/>
  </r>
  <r>
    <x v="130"/>
    <x v="129"/>
    <x v="0"/>
    <s v=" "/>
    <s v=" "/>
    <s v=" "/>
    <m/>
    <m/>
    <x v="4"/>
    <n v="1"/>
    <s v="Data"/>
    <s v="Yes"/>
    <n v="0"/>
    <s v=""/>
    <x v="1"/>
    <n v="25"/>
    <s v=""/>
    <n v="25"/>
    <n v="0"/>
    <s v="CSC 3"/>
    <x v="0"/>
    <x v="25"/>
    <x v="0"/>
    <x v="0"/>
    <x v="0"/>
    <x v="0"/>
    <s v=""/>
  </r>
  <r>
    <x v="131"/>
    <x v="130"/>
    <x v="0"/>
    <s v=" "/>
    <s v=" "/>
    <s v=" "/>
    <m/>
    <m/>
    <x v="3"/>
    <n v="1"/>
    <s v="Data"/>
    <s v="Yes"/>
    <n v="0"/>
    <s v=""/>
    <x v="1"/>
    <n v="0"/>
    <s v=""/>
    <n v="0"/>
    <n v="0"/>
    <s v="CSC 3, CSC 14"/>
    <x v="0"/>
    <x v="0"/>
    <x v="0"/>
    <x v="0"/>
    <x v="8"/>
    <x v="1"/>
    <n v="13"/>
  </r>
  <r>
    <x v="132"/>
    <x v="131"/>
    <x v="0"/>
    <s v="Ensure that response addresses involatile storage and lists retention periods"/>
    <s v="State how Institution's data is protected from system failures and ransomware."/>
    <s v="If your strategy uses different processes for services and data, ensure that all strategies are clearly stated and supported."/>
    <s v="Restricting system updates to a standard maintenance timeframe is important for ensuring that changes to production systems do not impact operations. It’s also important for troubleshooting any problems that may occur as a result of the changes. Availability is the focus of this question."/>
    <s v="An institution's use case will drive the requirements for backup strategy. Ensure that the institution's use case and risk tolerance can be met by vendor systems."/>
    <x v="3"/>
    <n v="0"/>
    <s v="Data"/>
    <s v="Yes"/>
    <n v="0"/>
    <s v=""/>
    <x v="1"/>
    <n v="15"/>
    <s v=""/>
    <n v="0"/>
    <n v="0"/>
    <s v="CSC 3, CSC 14"/>
    <x v="0"/>
    <x v="37"/>
    <x v="27"/>
    <x v="0"/>
    <x v="0"/>
    <x v="21"/>
    <s v="9.x"/>
  </r>
  <r>
    <x v="133"/>
    <x v="132"/>
    <x v="0"/>
    <s v=" "/>
    <s v=" "/>
    <s v=" "/>
    <m/>
    <m/>
    <x v="3"/>
    <n v="1"/>
    <s v="Data"/>
    <s v="Yes"/>
    <n v="0"/>
    <s v=""/>
    <x v="1"/>
    <n v="20"/>
    <s v=""/>
    <n v="20"/>
    <n v="0"/>
    <s v="CSC 14"/>
    <x v="0"/>
    <x v="38"/>
    <x v="27"/>
    <x v="35"/>
    <x v="0"/>
    <x v="21"/>
    <s v="9.x"/>
  </r>
  <r>
    <x v="134"/>
    <x v="133"/>
    <x v="0"/>
    <s v=" "/>
    <s v=" "/>
    <s v=" "/>
    <m/>
    <m/>
    <x v="3"/>
    <n v="1"/>
    <s v="Data"/>
    <s v="Yes"/>
    <n v="0"/>
    <s v=""/>
    <x v="1"/>
    <n v="20"/>
    <s v=""/>
    <n v="20"/>
    <n v="0"/>
    <s v="CSC 9"/>
    <x v="0"/>
    <x v="0"/>
    <x v="28"/>
    <x v="36"/>
    <x v="0"/>
    <x v="0"/>
    <s v=""/>
  </r>
  <r>
    <x v="135"/>
    <x v="134"/>
    <x v="0"/>
    <s v=" "/>
    <s v=" "/>
    <s v=" "/>
    <m/>
    <m/>
    <x v="3"/>
    <m/>
    <m/>
    <s v="Yes"/>
    <n v="0"/>
    <s v=""/>
    <x v="1"/>
    <n v="20"/>
    <s v=""/>
    <n v="0"/>
    <n v="0"/>
    <s v="CSC 12"/>
    <x v="0"/>
    <x v="1"/>
    <x v="0"/>
    <x v="0"/>
    <x v="0"/>
    <x v="1"/>
    <n v="13"/>
  </r>
  <r>
    <x v="136"/>
    <x v="135"/>
    <x v="0"/>
    <s v=" "/>
    <s v=" "/>
    <s v=" "/>
    <m/>
    <m/>
    <x v="4"/>
    <n v="1"/>
    <s v="Data"/>
    <s v="No"/>
    <n v="0"/>
    <s v=""/>
    <x v="1"/>
    <n v="25"/>
    <s v=""/>
    <n v="25"/>
    <n v="0"/>
    <s v="CSC 12"/>
    <x v="0"/>
    <x v="1"/>
    <x v="0"/>
    <x v="0"/>
    <x v="0"/>
    <x v="1"/>
    <n v="13"/>
  </r>
  <r>
    <x v="137"/>
    <x v="136"/>
    <x v="0"/>
    <s v=" "/>
    <s v=" "/>
    <s v=" "/>
    <m/>
    <m/>
    <x v="3"/>
    <n v="1"/>
    <s v="Data"/>
    <s v="Yes"/>
    <n v="0"/>
    <s v=""/>
    <x v="1"/>
    <n v="15"/>
    <s v=""/>
    <n v="15"/>
    <n v="0"/>
    <e v="#N/A"/>
    <x v="5"/>
    <x v="39"/>
    <x v="29"/>
    <x v="37"/>
    <x v="35"/>
    <x v="22"/>
    <e v="#N/A"/>
  </r>
  <r>
    <x v="138"/>
    <x v="137"/>
    <x v="0"/>
    <s v=" "/>
    <s v=" "/>
    <s v=" "/>
    <m/>
    <m/>
    <x v="3"/>
    <n v="1"/>
    <s v="Data"/>
    <s v="Yes"/>
    <n v="0"/>
    <s v=""/>
    <x v="1"/>
    <n v="10"/>
    <s v=""/>
    <n v="10"/>
    <n v="0"/>
    <s v="CSC 10"/>
    <x v="0"/>
    <x v="40"/>
    <x v="0"/>
    <x v="0"/>
    <x v="0"/>
    <x v="1"/>
    <n v="13"/>
  </r>
  <r>
    <x v="139"/>
    <x v="138"/>
    <x v="0"/>
    <m/>
    <s v="Provide a detailed summary of media handling processes that do exist."/>
    <s v="Provide documented details of this process (link or attached)."/>
    <s v="Managing media (and the data within) throughout its lifecycle is crucial to the protection of institutional data. The focus of this question is confidentiality, ensuring that media that may store institutional data is protected by well-established policy and procedure."/>
    <s v="Vague responses to this question should be investigated further. Ask for additional documentation and verify that procedure (and possibly training) exists to ensure proper media handling activity."/>
    <x v="3"/>
    <n v="1"/>
    <s v="Data"/>
    <s v="Yes"/>
    <n v="0"/>
    <s v=""/>
    <x v="1"/>
    <n v="20"/>
    <s v=""/>
    <n v="20"/>
    <n v="0"/>
    <s v="CSC 12"/>
    <x v="0"/>
    <x v="1"/>
    <x v="0"/>
    <x v="0"/>
    <x v="0"/>
    <x v="1"/>
    <n v="13"/>
  </r>
  <r>
    <x v="140"/>
    <x v="139"/>
    <x v="0"/>
    <m/>
    <m/>
    <m/>
    <m/>
    <m/>
    <x v="3"/>
    <m/>
    <m/>
    <s v="No"/>
    <n v="0"/>
    <s v=""/>
    <x v="1"/>
    <n v="20"/>
    <s v=""/>
    <n v="0"/>
    <n v="0"/>
    <m/>
    <x v="0"/>
    <x v="41"/>
    <x v="0"/>
    <x v="0"/>
    <x v="0"/>
    <x v="0"/>
    <s v=""/>
  </r>
  <r>
    <x v="141"/>
    <x v="140"/>
    <x v="0"/>
    <m/>
    <m/>
    <m/>
    <m/>
    <m/>
    <x v="4"/>
    <n v="1"/>
    <s v="Data"/>
    <s v="Yes"/>
    <n v="0"/>
    <s v=""/>
    <x v="1"/>
    <n v="25"/>
    <s v=""/>
    <n v="25"/>
    <n v="0"/>
    <s v="CSC 10"/>
    <x v="0"/>
    <x v="41"/>
    <x v="30"/>
    <x v="0"/>
    <x v="0"/>
    <x v="0"/>
    <s v=""/>
  </r>
  <r>
    <x v="142"/>
    <x v="141"/>
    <x v="0"/>
    <m/>
    <m/>
    <m/>
    <m/>
    <m/>
    <x v="3"/>
    <n v="1"/>
    <s v="Data"/>
    <s v="Yes"/>
    <n v="0"/>
    <s v=""/>
    <x v="1"/>
    <n v="15"/>
    <s v=""/>
    <n v="15"/>
    <n v="0"/>
    <m/>
    <x v="0"/>
    <x v="25"/>
    <x v="30"/>
    <x v="0"/>
    <x v="0"/>
    <x v="0"/>
    <s v=""/>
  </r>
  <r>
    <x v="143"/>
    <x v="142"/>
    <x v="0"/>
    <m/>
    <m/>
    <s v="Summarize what access staff (or third parties) have to institutional data."/>
    <s v="Confidentiality is the focus of this question. Based on the capabilities of vendor administrators, the institution may require additional safeguards to protect the confidentiality of data stored by/shared with a vendor (e.g., additional layer of encryption, etc.)."/>
    <s v="If Institutional data is visible by the vendor's system administrators, follow-up with the vendor to understand the scope of visibility, process/procedure that administrators follow, and use cases when administrators are allowed to access (view) Institutional data."/>
    <x v="3"/>
    <n v="1"/>
    <s v="Data"/>
    <s v="Yes"/>
    <n v="0"/>
    <s v=""/>
    <x v="1"/>
    <n v="20"/>
    <s v=""/>
    <n v="20"/>
    <n v="0"/>
    <m/>
    <x v="0"/>
    <x v="22"/>
    <x v="30"/>
    <x v="0"/>
    <x v="0"/>
    <x v="0"/>
    <s v=""/>
  </r>
  <r>
    <x v="144"/>
    <x v="63"/>
    <x v="0"/>
    <m/>
    <m/>
    <m/>
    <m/>
    <m/>
    <x v="3"/>
    <n v="1"/>
    <s v="Data"/>
    <s v="Yes"/>
    <n v="0"/>
    <s v=""/>
    <x v="1"/>
    <n v="20"/>
    <s v=""/>
    <n v="20"/>
    <n v="0"/>
    <m/>
    <x v="0"/>
    <x v="25"/>
    <x v="0"/>
    <x v="0"/>
    <x v="36"/>
    <x v="0"/>
    <s v=""/>
  </r>
  <r>
    <x v="145"/>
    <x v="143"/>
    <x v="0"/>
    <m/>
    <m/>
    <m/>
    <m/>
    <m/>
    <x v="3"/>
    <n v="0"/>
    <s v="Datacenter"/>
    <s v="Yes"/>
    <n v="0"/>
    <s v=""/>
    <x v="1"/>
    <n v="20"/>
    <s v=""/>
    <n v="0"/>
    <n v="0"/>
    <s v="CSC 10"/>
    <x v="0"/>
    <x v="2"/>
    <x v="3"/>
    <x v="20"/>
    <x v="24"/>
    <x v="1"/>
    <n v="13"/>
  </r>
  <r>
    <x v="146"/>
    <x v="144"/>
    <x v="0"/>
    <s v="Please indicate which geographic regions you can provide storage in the Additional Info column."/>
    <s v="Under what circumstances would institutional data leave a designated region or regions?"/>
    <m/>
    <s v="An institution's location will dictate what laws and regulations apply to them. As vendor's may not know where all of their customers may reside, it is imperative that vendors are able to accomodate geographic requirements for their customers. Although unfair to expect support for all geographic regions in common infrastructure/platform/software-as-a-service, it is expected that vendor's be absolutely clear about the regions they leverage and/or support."/>
    <s v="If a vendor is unable to accomodate storing/processing institutional data within specific regions, ask them why they are unable to? Try to determine if its an infrastructure issue (scalability), a cost-reduction strategy (size/maturity), or some other issue."/>
    <x v="3"/>
    <n v="1"/>
    <s v="Datacenter"/>
    <s v="Yes"/>
    <n v="0"/>
    <s v=""/>
    <x v="1"/>
    <n v="20"/>
    <s v=""/>
    <n v="20"/>
    <n v="0"/>
    <s v="CSC 10"/>
    <x v="0"/>
    <x v="2"/>
    <x v="3"/>
    <x v="20"/>
    <x v="24"/>
    <x v="1"/>
    <n v="13"/>
  </r>
  <r>
    <x v="147"/>
    <x v="145"/>
    <x v="0"/>
    <m/>
    <m/>
    <m/>
    <m/>
    <m/>
    <x v="3"/>
    <n v="0"/>
    <s v="Datacenter"/>
    <s v="No"/>
    <n v="0"/>
    <s v=""/>
    <x v="1"/>
    <n v="20"/>
    <s v=""/>
    <n v="0"/>
    <n v="0"/>
    <s v="CSC 10"/>
    <x v="0"/>
    <x v="22"/>
    <x v="3"/>
    <x v="20"/>
    <x v="24"/>
    <x v="0"/>
    <s v=""/>
  </r>
  <r>
    <x v="148"/>
    <x v="146"/>
    <x v="0"/>
    <m/>
    <m/>
    <m/>
    <m/>
    <m/>
    <x v="3"/>
    <n v="0"/>
    <s v="Datacenter"/>
    <s v="Yes"/>
    <n v="0"/>
    <s v=""/>
    <x v="1"/>
    <n v="20"/>
    <s v=""/>
    <n v="0"/>
    <n v="0"/>
    <s v="CSC 10"/>
    <x v="0"/>
    <x v="22"/>
    <x v="3"/>
    <x v="20"/>
    <x v="24"/>
    <x v="0"/>
    <s v=""/>
  </r>
  <r>
    <x v="149"/>
    <x v="147"/>
    <x v="0"/>
    <m/>
    <m/>
    <m/>
    <m/>
    <m/>
    <x v="3"/>
    <n v="0"/>
    <s v="Datacenter"/>
    <s v="Yes"/>
    <n v="0"/>
    <s v=""/>
    <x v="1"/>
    <n v="25"/>
    <s v=""/>
    <n v="0"/>
    <n v="0"/>
    <s v="CSC 10"/>
    <x v="0"/>
    <x v="42"/>
    <x v="3"/>
    <x v="0"/>
    <x v="24"/>
    <x v="1"/>
    <n v="13"/>
  </r>
  <r>
    <x v="150"/>
    <x v="148"/>
    <x v="0"/>
    <m/>
    <m/>
    <m/>
    <m/>
    <m/>
    <x v="3"/>
    <n v="1"/>
    <s v="Datacenter"/>
    <s v="Yes"/>
    <n v="0"/>
    <s v=""/>
    <x v="1"/>
    <n v="20"/>
    <s v=""/>
    <n v="20"/>
    <n v="0"/>
    <s v="CSC 9"/>
    <x v="0"/>
    <x v="26"/>
    <x v="28"/>
    <x v="0"/>
    <x v="0"/>
    <x v="23"/>
    <n v="1"/>
  </r>
  <r>
    <x v="151"/>
    <x v="149"/>
    <x v="0"/>
    <m/>
    <m/>
    <m/>
    <m/>
    <m/>
    <x v="3"/>
    <n v="1"/>
    <s v="Datacenter"/>
    <s v="Yes"/>
    <n v="0"/>
    <s v=""/>
    <x v="1"/>
    <n v="20"/>
    <s v=""/>
    <n v="20"/>
    <n v="0"/>
    <s v="CSC 19"/>
    <x v="0"/>
    <x v="37"/>
    <x v="31"/>
    <x v="38"/>
    <x v="37"/>
    <x v="13"/>
    <n v="11"/>
  </r>
  <r>
    <x v="152"/>
    <x v="150"/>
    <x v="0"/>
    <m/>
    <m/>
    <m/>
    <m/>
    <m/>
    <x v="3"/>
    <n v="0"/>
    <s v="Datacenter"/>
    <s v="Yes"/>
    <n v="0"/>
    <s v=""/>
    <x v="1"/>
    <n v="20"/>
    <s v=""/>
    <n v="0"/>
    <n v="0"/>
    <s v="CSC 19"/>
    <x v="0"/>
    <x v="37"/>
    <x v="31"/>
    <x v="38"/>
    <x v="37"/>
    <x v="13"/>
    <n v="11"/>
  </r>
  <r>
    <x v="153"/>
    <x v="151"/>
    <x v="0"/>
    <m/>
    <m/>
    <m/>
    <m/>
    <m/>
    <x v="3"/>
    <n v="1"/>
    <s v="Datacenter"/>
    <s v="Yes"/>
    <n v="0"/>
    <s v=""/>
    <x v="1"/>
    <n v="20"/>
    <s v=""/>
    <n v="20"/>
    <n v="0"/>
    <s v="CSC 19"/>
    <x v="0"/>
    <x v="37"/>
    <x v="31"/>
    <x v="38"/>
    <x v="37"/>
    <x v="13"/>
    <n v="11"/>
  </r>
  <r>
    <x v="154"/>
    <x v="152"/>
    <x v="0"/>
    <m/>
    <m/>
    <m/>
    <m/>
    <m/>
    <x v="3"/>
    <n v="0"/>
    <s v="Datacenter"/>
    <s v="Yes"/>
    <n v="0"/>
    <s v=""/>
    <x v="1"/>
    <n v="20"/>
    <s v=""/>
    <n v="0"/>
    <n v="0"/>
    <s v="CSC 19"/>
    <x v="0"/>
    <x v="37"/>
    <x v="31"/>
    <x v="38"/>
    <x v="37"/>
    <x v="13"/>
    <n v="11"/>
  </r>
  <r>
    <x v="155"/>
    <x v="153"/>
    <x v="0"/>
    <m/>
    <m/>
    <m/>
    <m/>
    <m/>
    <x v="3"/>
    <n v="0"/>
    <s v="Datacenter"/>
    <s v="Yes"/>
    <n v="0"/>
    <s v=""/>
    <x v="1"/>
    <n v="25"/>
    <s v=""/>
    <n v="0"/>
    <n v="0"/>
    <s v="CSC 19"/>
    <x v="0"/>
    <x v="43"/>
    <x v="0"/>
    <x v="38"/>
    <x v="37"/>
    <x v="2"/>
    <n v="12"/>
  </r>
  <r>
    <x v="156"/>
    <x v="154"/>
    <x v="0"/>
    <m/>
    <m/>
    <m/>
    <m/>
    <m/>
    <x v="3"/>
    <n v="0"/>
    <s v="Datacenter"/>
    <s v="Yes"/>
    <n v="0"/>
    <s v=""/>
    <x v="1"/>
    <n v="20"/>
    <s v=""/>
    <n v="0"/>
    <n v="0"/>
    <s v="CSC 19"/>
    <x v="0"/>
    <x v="43"/>
    <x v="32"/>
    <x v="38"/>
    <x v="37"/>
    <x v="13"/>
    <n v="11"/>
  </r>
  <r>
    <x v="157"/>
    <x v="155"/>
    <x v="0"/>
    <m/>
    <m/>
    <m/>
    <s v="State how many Internet Service Providers (ISPs) provide connectivity to each datacenter where the institution's data will reside. "/>
    <m/>
    <x v="3"/>
    <n v="0"/>
    <s v="Datacenter"/>
    <s v="Yes"/>
    <n v="0"/>
    <s v=""/>
    <x v="1"/>
    <n v="20"/>
    <s v=""/>
    <n v="0"/>
    <n v="0"/>
    <s v="CSC 6, CSC 19"/>
    <x v="0"/>
    <x v="43"/>
    <x v="32"/>
    <x v="38"/>
    <x v="37"/>
    <x v="24"/>
    <s v="11.4, 12.8"/>
  </r>
  <r>
    <x v="158"/>
    <x v="156"/>
    <x v="0"/>
    <s v=" "/>
    <s v=" "/>
    <s v=" "/>
    <s v=" "/>
    <s v=" "/>
    <x v="3"/>
    <n v="0"/>
    <s v="Datacenter"/>
    <s v="Yes"/>
    <n v="0"/>
    <s v=""/>
    <x v="1"/>
    <n v="20"/>
    <s v=""/>
    <n v="0"/>
    <n v="0"/>
    <s v="CSC 6"/>
    <x v="0"/>
    <x v="43"/>
    <x v="33"/>
    <x v="39"/>
    <x v="38"/>
    <x v="25"/>
    <s v="1.1, 10.8, 10.6, 10.3, 10.2, 11.4"/>
  </r>
  <r>
    <x v="159"/>
    <x v="157"/>
    <x v="0"/>
    <s v=" "/>
    <s v=" "/>
    <s v=" "/>
    <s v=" "/>
    <s v=" "/>
    <x v="3"/>
    <n v="0"/>
    <s v="Datacenter"/>
    <s v="Yes"/>
    <n v="0"/>
    <s v=""/>
    <x v="1"/>
    <n v="20"/>
    <s v=""/>
    <n v="0"/>
    <n v="0"/>
    <m/>
    <x v="0"/>
    <x v="0"/>
    <x v="0"/>
    <x v="0"/>
    <x v="0"/>
    <x v="0"/>
    <m/>
  </r>
  <r>
    <x v="160"/>
    <x v="158"/>
    <x v="0"/>
    <s v=" "/>
    <s v=" "/>
    <s v=" "/>
    <s v=" "/>
    <s v=" "/>
    <x v="3"/>
    <n v="0"/>
    <s v="Datacenter"/>
    <s v="Yes"/>
    <n v="0"/>
    <s v=""/>
    <x v="1"/>
    <n v="20"/>
    <s v=""/>
    <n v="0"/>
    <n v="0"/>
    <m/>
    <x v="0"/>
    <x v="0"/>
    <x v="0"/>
    <x v="0"/>
    <x v="0"/>
    <x v="0"/>
    <m/>
  </r>
  <r>
    <x v="161"/>
    <x v="159"/>
    <x v="0"/>
    <m/>
    <m/>
    <m/>
    <m/>
    <m/>
    <x v="3"/>
    <n v="0"/>
    <s v="Datacenter"/>
    <s v="No"/>
    <n v="0"/>
    <s v=""/>
    <x v="1"/>
    <n v="20"/>
    <s v=""/>
    <n v="0"/>
    <n v="0"/>
    <m/>
    <x v="0"/>
    <x v="0"/>
    <x v="0"/>
    <x v="0"/>
    <x v="0"/>
    <x v="0"/>
    <m/>
  </r>
  <r>
    <x v="162"/>
    <x v="160"/>
    <x v="0"/>
    <m/>
    <m/>
    <m/>
    <m/>
    <m/>
    <x v="3"/>
    <n v="1"/>
    <s v="Disaster Recovery Plan"/>
    <s v="Yes"/>
    <n v="0"/>
    <s v=""/>
    <x v="1"/>
    <n v="20"/>
    <s v=""/>
    <n v="20"/>
    <n v="0"/>
    <s v="CSC 18"/>
    <x v="0"/>
    <x v="0"/>
    <x v="0"/>
    <x v="0"/>
    <x v="0"/>
    <x v="0"/>
    <s v=""/>
  </r>
  <r>
    <x v="163"/>
    <x v="161"/>
    <x v="0"/>
    <m/>
    <m/>
    <m/>
    <m/>
    <m/>
    <x v="3"/>
    <n v="1"/>
    <s v="Disaster Recovery Plan"/>
    <s v="Yes"/>
    <n v="0"/>
    <s v=""/>
    <x v="1"/>
    <n v="15"/>
    <s v=""/>
    <n v="15"/>
    <n v="0"/>
    <s v="CSC 3"/>
    <x v="0"/>
    <x v="0"/>
    <x v="34"/>
    <x v="0"/>
    <x v="0"/>
    <x v="0"/>
    <s v=""/>
  </r>
  <r>
    <x v="164"/>
    <x v="162"/>
    <x v="0"/>
    <m/>
    <m/>
    <m/>
    <m/>
    <m/>
    <x v="4"/>
    <n v="1"/>
    <s v="Disaster Recovery Plan"/>
    <s v="No"/>
    <n v="0"/>
    <s v=""/>
    <x v="1"/>
    <n v="25"/>
    <s v=""/>
    <n v="25"/>
    <n v="0"/>
    <s v="CSC 18"/>
    <x v="0"/>
    <x v="0"/>
    <x v="34"/>
    <x v="0"/>
    <x v="0"/>
    <x v="0"/>
    <s v=""/>
  </r>
  <r>
    <x v="165"/>
    <x v="163"/>
    <x v="0"/>
    <m/>
    <m/>
    <m/>
    <m/>
    <m/>
    <x v="3"/>
    <n v="1"/>
    <s v="Disaster Recovery Plan"/>
    <s v="Yes"/>
    <n v="0"/>
    <s v=""/>
    <x v="1"/>
    <n v="20"/>
    <s v=""/>
    <n v="20"/>
    <n v="0"/>
    <s v="CSC 13, CSC 18"/>
    <x v="0"/>
    <x v="44"/>
    <x v="35"/>
    <x v="0"/>
    <x v="0"/>
    <x v="0"/>
    <s v=""/>
  </r>
  <r>
    <x v="166"/>
    <x v="164"/>
    <x v="0"/>
    <m/>
    <m/>
    <m/>
    <m/>
    <m/>
    <x v="3"/>
    <n v="1"/>
    <s v="Disaster Recovery Plan"/>
    <s v="Yes"/>
    <n v="0"/>
    <s v=""/>
    <x v="1"/>
    <n v="20"/>
    <s v=""/>
    <n v="20"/>
    <n v="0"/>
    <s v="CSC 13"/>
    <x v="0"/>
    <x v="45"/>
    <x v="35"/>
    <x v="40"/>
    <x v="39"/>
    <x v="26"/>
    <n v="4"/>
  </r>
  <r>
    <x v="167"/>
    <x v="165"/>
    <x v="0"/>
    <m/>
    <m/>
    <m/>
    <m/>
    <m/>
    <x v="3"/>
    <n v="0"/>
    <s v="Disaster Recovery Plan"/>
    <s v="Yes"/>
    <n v="0"/>
    <s v=""/>
    <x v="1"/>
    <n v="20"/>
    <s v=""/>
    <n v="0"/>
    <n v="0"/>
    <s v="CSC 14"/>
    <x v="0"/>
    <x v="45"/>
    <x v="36"/>
    <x v="0"/>
    <x v="0"/>
    <x v="0"/>
    <s v=""/>
  </r>
  <r>
    <x v="168"/>
    <x v="166"/>
    <x v="0"/>
    <m/>
    <m/>
    <m/>
    <m/>
    <m/>
    <x v="3"/>
    <n v="1"/>
    <s v="Disaster Recovery Plan"/>
    <s v="Yes"/>
    <n v="0"/>
    <s v=""/>
    <x v="1"/>
    <n v="20"/>
    <s v=""/>
    <n v="20"/>
    <n v="0"/>
    <s v="CSC 16"/>
    <x v="0"/>
    <x v="46"/>
    <x v="0"/>
    <x v="0"/>
    <x v="0"/>
    <x v="0"/>
    <s v=""/>
  </r>
  <r>
    <x v="169"/>
    <x v="167"/>
    <x v="0"/>
    <m/>
    <m/>
    <m/>
    <m/>
    <m/>
    <x v="3"/>
    <n v="1"/>
    <s v="Disaster Recovery Plan"/>
    <s v="Yes"/>
    <n v="0"/>
    <s v=""/>
    <x v="1"/>
    <n v="20"/>
    <s v=""/>
    <n v="20"/>
    <n v="0"/>
    <s v="CSC 16"/>
    <x v="0"/>
    <x v="0"/>
    <x v="0"/>
    <x v="0"/>
    <x v="0"/>
    <x v="0"/>
    <s v=""/>
  </r>
  <r>
    <x v="170"/>
    <x v="168"/>
    <x v="0"/>
    <m/>
    <m/>
    <m/>
    <m/>
    <m/>
    <x v="3"/>
    <n v="1"/>
    <s v="Disaster Recovery Plan"/>
    <s v="Yes"/>
    <n v="0"/>
    <s v=""/>
    <x v="1"/>
    <n v="20"/>
    <s v=""/>
    <n v="20"/>
    <n v="0"/>
    <s v="CSC 18"/>
    <x v="0"/>
    <x v="47"/>
    <x v="34"/>
    <x v="0"/>
    <x v="0"/>
    <x v="0"/>
    <s v=""/>
  </r>
  <r>
    <x v="171"/>
    <x v="169"/>
    <x v="0"/>
    <m/>
    <m/>
    <s v="Please provide a summary of the results in Additional Information (including actual recovery time)."/>
    <m/>
    <m/>
    <x v="4"/>
    <n v="1"/>
    <s v="Disaster Recovery Plan"/>
    <s v="Yes"/>
    <n v="0"/>
    <s v=""/>
    <x v="1"/>
    <n v="25"/>
    <s v=""/>
    <n v="25"/>
    <n v="0"/>
    <s v="CSC 18"/>
    <x v="0"/>
    <x v="48"/>
    <x v="37"/>
    <x v="0"/>
    <x v="0"/>
    <x v="0"/>
    <s v=""/>
  </r>
  <r>
    <x v="172"/>
    <x v="170"/>
    <x v="0"/>
    <m/>
    <m/>
    <m/>
    <m/>
    <m/>
    <x v="3"/>
    <n v="0"/>
    <s v="Disaster Recovery Plan"/>
    <s v="Yes"/>
    <n v="0"/>
    <s v=""/>
    <x v="1"/>
    <n v="25"/>
    <s v=""/>
    <n v="0"/>
    <n v="0"/>
    <s v="CSC 18"/>
    <x v="0"/>
    <x v="48"/>
    <x v="37"/>
    <x v="0"/>
    <x v="0"/>
    <x v="0"/>
    <s v=""/>
  </r>
  <r>
    <x v="173"/>
    <x v="171"/>
    <x v="0"/>
    <m/>
    <m/>
    <m/>
    <m/>
    <m/>
    <x v="4"/>
    <n v="1"/>
    <s v="Firewalls, IDS, IPS, and Networking"/>
    <s v="Yes"/>
    <n v="0"/>
    <s v=""/>
    <x v="1"/>
    <n v="25"/>
    <m/>
    <n v="25"/>
    <n v="0"/>
    <s v="CSC 9"/>
    <x v="0"/>
    <x v="49"/>
    <x v="38"/>
    <x v="0"/>
    <x v="0"/>
    <x v="23"/>
    <m/>
  </r>
  <r>
    <x v="174"/>
    <x v="172"/>
    <x v="0"/>
    <m/>
    <m/>
    <m/>
    <m/>
    <m/>
    <x v="3"/>
    <n v="1"/>
    <s v="Firewalls, IDS, IPS, and Networking"/>
    <s v="Yes"/>
    <n v="0"/>
    <s v=""/>
    <x v="1"/>
    <n v="20"/>
    <m/>
    <n v="20"/>
    <n v="0"/>
    <s v="CSC 9"/>
    <x v="0"/>
    <x v="50"/>
    <x v="28"/>
    <x v="0"/>
    <x v="0"/>
    <x v="23"/>
    <m/>
  </r>
  <r>
    <x v="175"/>
    <x v="173"/>
    <x v="0"/>
    <m/>
    <m/>
    <m/>
    <m/>
    <m/>
    <x v="4"/>
    <n v="1"/>
    <s v="Firewalls, IDS, IPS, and Networking"/>
    <s v="Yes"/>
    <n v="0"/>
    <s v=""/>
    <x v="1"/>
    <n v="25"/>
    <m/>
    <n v="25"/>
    <n v="0"/>
    <s v="CSC 9"/>
    <x v="0"/>
    <x v="26"/>
    <x v="28"/>
    <x v="0"/>
    <x v="0"/>
    <x v="23"/>
    <m/>
  </r>
  <r>
    <x v="176"/>
    <x v="174"/>
    <x v="0"/>
    <m/>
    <m/>
    <m/>
    <m/>
    <m/>
    <x v="4"/>
    <n v="1"/>
    <s v="Firewalls, IDS, IPS, and Networking"/>
    <s v="Yes"/>
    <n v="0"/>
    <s v=""/>
    <x v="1"/>
    <n v="25"/>
    <m/>
    <n v="25"/>
    <n v="0"/>
    <s v="CSC 19"/>
    <x v="0"/>
    <x v="37"/>
    <x v="31"/>
    <x v="38"/>
    <x v="37"/>
    <x v="13"/>
    <m/>
  </r>
  <r>
    <x v="177"/>
    <x v="175"/>
    <x v="0"/>
    <m/>
    <m/>
    <m/>
    <m/>
    <m/>
    <x v="3"/>
    <n v="1"/>
    <s v="Firewalls, IDS, IPS, and Networking"/>
    <s v="Yes"/>
    <n v="0"/>
    <s v=""/>
    <x v="1"/>
    <n v="20"/>
    <m/>
    <n v="20"/>
    <n v="0"/>
    <s v="CSC 19"/>
    <x v="0"/>
    <x v="37"/>
    <x v="31"/>
    <x v="38"/>
    <x v="37"/>
    <x v="13"/>
    <m/>
  </r>
  <r>
    <x v="178"/>
    <x v="176"/>
    <x v="0"/>
    <m/>
    <m/>
    <m/>
    <m/>
    <m/>
    <x v="4"/>
    <n v="1"/>
    <s v="Firewalls, IDS, IPS, and Networking"/>
    <s v="Yes"/>
    <n v="0"/>
    <s v=""/>
    <x v="1"/>
    <n v="25"/>
    <m/>
    <n v="25"/>
    <n v="0"/>
    <s v="CSC 19"/>
    <x v="0"/>
    <x v="37"/>
    <x v="31"/>
    <x v="38"/>
    <x v="37"/>
    <x v="13"/>
    <m/>
  </r>
  <r>
    <x v="179"/>
    <x v="177"/>
    <x v="0"/>
    <m/>
    <m/>
    <m/>
    <m/>
    <m/>
    <x v="3"/>
    <n v="1"/>
    <s v="Firewalls, IDS, IPS, and Networking"/>
    <s v="Yes"/>
    <n v="0"/>
    <s v=""/>
    <x v="1"/>
    <n v="20"/>
    <m/>
    <n v="20"/>
    <n v="0"/>
    <s v="CSC 19"/>
    <x v="0"/>
    <x v="37"/>
    <x v="31"/>
    <x v="38"/>
    <x v="37"/>
    <x v="13"/>
    <m/>
  </r>
  <r>
    <x v="180"/>
    <x v="178"/>
    <x v="0"/>
    <m/>
    <m/>
    <m/>
    <m/>
    <m/>
    <x v="3"/>
    <n v="1"/>
    <s v="Firewalls, IDS, IPS, and Networking"/>
    <s v="Yes"/>
    <n v="0"/>
    <s v=""/>
    <x v="1"/>
    <n v="20"/>
    <m/>
    <n v="20"/>
    <n v="0"/>
    <s v="CSC 19"/>
    <x v="0"/>
    <x v="43"/>
    <x v="0"/>
    <x v="38"/>
    <x v="37"/>
    <x v="2"/>
    <m/>
  </r>
  <r>
    <x v="181"/>
    <x v="179"/>
    <x v="0"/>
    <m/>
    <m/>
    <m/>
    <m/>
    <m/>
    <x v="3"/>
    <n v="1"/>
    <s v="Firewalls, IDS, IPS, and Networking"/>
    <s v="Yes"/>
    <n v="0"/>
    <s v=""/>
    <x v="1"/>
    <n v="15"/>
    <m/>
    <n v="15"/>
    <n v="0"/>
    <s v="CSC 19"/>
    <x v="0"/>
    <x v="43"/>
    <x v="32"/>
    <x v="38"/>
    <x v="37"/>
    <x v="13"/>
    <m/>
  </r>
  <r>
    <x v="182"/>
    <x v="180"/>
    <x v="0"/>
    <m/>
    <m/>
    <m/>
    <m/>
    <m/>
    <x v="3"/>
    <n v="1"/>
    <s v="Firewalls, IDS, IPS, and Networking"/>
    <s v="Yes"/>
    <n v="0"/>
    <s v=""/>
    <x v="1"/>
    <n v="20"/>
    <m/>
    <n v="20"/>
    <n v="0"/>
    <s v="CSC 6, CSC 19"/>
    <x v="0"/>
    <x v="43"/>
    <x v="32"/>
    <x v="38"/>
    <x v="37"/>
    <x v="24"/>
    <m/>
  </r>
  <r>
    <x v="183"/>
    <x v="181"/>
    <x v="0"/>
    <m/>
    <m/>
    <m/>
    <m/>
    <m/>
    <x v="4"/>
    <n v="1"/>
    <s v="Firewalls, IDS, IPS, and Networking"/>
    <s v="Yes"/>
    <n v="0"/>
    <s v=""/>
    <x v="1"/>
    <n v="25"/>
    <m/>
    <n v="25"/>
    <n v="0"/>
    <s v="CSC 6"/>
    <x v="0"/>
    <x v="43"/>
    <x v="33"/>
    <x v="39"/>
    <x v="38"/>
    <x v="25"/>
    <m/>
  </r>
  <r>
    <x v="184"/>
    <x v="182"/>
    <x v="0"/>
    <m/>
    <s v="Provide a brief summary for this response."/>
    <s v="Provide a links to these documents in Additional Information or attach them with your submission."/>
    <s v="Understanding the security program size (and capabilities) of a vendor has a significant impact on their ability to respond effectively to a security incident. Vendor's will share organizational charts and additional documentation of their security program, if needed. The point of this question is to verify vendor security program maturity or confirm other findings and/or assessments."/>
    <s v="Vague responses to this question should be investigated further. Vendors unwilling to share additional supporting documentation decrease the trust established with other responses."/>
    <x v="3"/>
    <n v="1"/>
    <s v="Policies, Procedures, and Processes"/>
    <s v="Yes"/>
    <n v="0"/>
    <s v=""/>
    <x v="1"/>
    <n v="20"/>
    <s v=""/>
    <n v="20"/>
    <n v="0"/>
    <m/>
    <x v="0"/>
    <x v="0"/>
    <x v="0"/>
    <x v="0"/>
    <x v="0"/>
    <x v="0"/>
    <s v=""/>
  </r>
  <r>
    <x v="185"/>
    <x v="183"/>
    <x v="0"/>
    <m/>
    <m/>
    <m/>
    <m/>
    <m/>
    <x v="4"/>
    <n v="1"/>
    <s v="Policies, Procedures, and Processes"/>
    <s v="Yes"/>
    <n v="0"/>
    <s v=""/>
    <x v="1"/>
    <n v="25"/>
    <s v=""/>
    <n v="25"/>
    <n v="0"/>
    <s v="CSC 17"/>
    <x v="0"/>
    <x v="0"/>
    <x v="0"/>
    <x v="0"/>
    <x v="0"/>
    <x v="0"/>
    <s v=""/>
  </r>
  <r>
    <x v="186"/>
    <x v="184"/>
    <x v="0"/>
    <m/>
    <m/>
    <m/>
    <m/>
    <m/>
    <x v="3"/>
    <n v="1"/>
    <s v="Policies, Procedures, and Processes"/>
    <s v="Yes"/>
    <n v="0"/>
    <s v=""/>
    <x v="1"/>
    <n v="20"/>
    <s v=""/>
    <n v="20"/>
    <n v="0"/>
    <s v="CSC 12"/>
    <x v="0"/>
    <x v="49"/>
    <x v="39"/>
    <x v="36"/>
    <x v="8"/>
    <x v="0"/>
    <s v=""/>
  </r>
  <r>
    <x v="187"/>
    <x v="185"/>
    <x v="0"/>
    <m/>
    <s v="State why security principles are not designed into the product lifecycle."/>
    <s v="Summarize the information security principles designed into the product lifecycle."/>
    <s v="The adherence to secure coding best practices better positions a vendor to maintain the CIA triad. Use the knowledge of this response when evaluating other vendor statements, particularly those focused on development and the protection of communications."/>
    <s v="If information security principles are not designed into the product lifecycle, point the vendor to OWASP's Secure Coding Practices - Quick Reference Guide at https://www.owasp.org/index.php/OWASP_Secure_Coding_Practices_-_Quick_Reference_Guide"/>
    <x v="3"/>
    <n v="1"/>
    <s v="Policies, Procedures, and Processes"/>
    <s v="Yes"/>
    <n v="0"/>
    <s v=""/>
    <x v="1"/>
    <n v="15"/>
    <s v=""/>
    <n v="15"/>
    <n v="0"/>
    <s v="CSC 4"/>
    <x v="0"/>
    <x v="21"/>
    <x v="16"/>
    <x v="19"/>
    <x v="21"/>
    <x v="13"/>
    <n v="11"/>
  </r>
  <r>
    <x v="188"/>
    <x v="186"/>
    <x v="0"/>
    <m/>
    <m/>
    <m/>
    <m/>
    <m/>
    <x v="3"/>
    <n v="1"/>
    <s v="Policies, Procedures, and Processes"/>
    <s v="Yes"/>
    <n v="0"/>
    <s v=""/>
    <x v="1"/>
    <n v="20"/>
    <s v=""/>
    <n v="20"/>
    <n v="0"/>
    <s v="CSC 4"/>
    <x v="0"/>
    <x v="0"/>
    <x v="16"/>
    <x v="19"/>
    <x v="21"/>
    <x v="13"/>
    <n v="11"/>
  </r>
  <r>
    <x v="189"/>
    <x v="187"/>
    <x v="0"/>
    <m/>
    <s v="State plans to formalize an incident response plan."/>
    <s v="Summarize or provide a link to your formal incident response plan."/>
    <s v="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
    <s v="If the vendor does not have an incident response plan, direct them to the NIST Computer Security Incident Handling Guide at https://csrc.nist.gov/publications/detail/sp/800-61/rev-2/final"/>
    <x v="3"/>
    <n v="1"/>
    <s v="Policies, Procedures, and Processes"/>
    <s v="Yes"/>
    <n v="0"/>
    <s v=""/>
    <x v="1"/>
    <n v="15"/>
    <s v=""/>
    <n v="15"/>
    <n v="0"/>
    <s v="CSC 4"/>
    <x v="0"/>
    <x v="0"/>
    <x v="16"/>
    <x v="19"/>
    <x v="21"/>
    <x v="13"/>
    <n v="11"/>
  </r>
  <r>
    <x v="190"/>
    <x v="188"/>
    <x v="0"/>
    <m/>
    <m/>
    <m/>
    <m/>
    <m/>
    <x v="3"/>
    <n v="1"/>
    <s v="Policies, Procedures, and Processes"/>
    <s v="Yes"/>
    <n v="0"/>
    <s v=""/>
    <x v="1"/>
    <n v="15"/>
    <s v=""/>
    <n v="15"/>
    <n v="0"/>
    <s v="CSC 4"/>
    <x v="0"/>
    <x v="0"/>
    <x v="16"/>
    <x v="0"/>
    <x v="21"/>
    <x v="13"/>
    <n v="11"/>
  </r>
  <r>
    <x v="191"/>
    <x v="189"/>
    <x v="0"/>
    <m/>
    <m/>
    <m/>
    <m/>
    <m/>
    <x v="4"/>
    <n v="1"/>
    <s v="Policies, Procedures, and Processes"/>
    <s v="Yes"/>
    <n v="0"/>
    <s v=""/>
    <x v="1"/>
    <n v="25"/>
    <s v=""/>
    <n v="25"/>
    <n v="0"/>
    <s v="CSC 4"/>
    <x v="0"/>
    <x v="0"/>
    <x v="16"/>
    <x v="19"/>
    <x v="21"/>
    <x v="13"/>
    <n v="11"/>
  </r>
  <r>
    <x v="192"/>
    <x v="190"/>
    <x v="0"/>
    <m/>
    <m/>
    <m/>
    <m/>
    <m/>
    <x v="4"/>
    <n v="1"/>
    <s v="Policies, Procedures, and Processes"/>
    <s v="Yes"/>
    <n v="0"/>
    <s v=""/>
    <x v="1"/>
    <n v="25"/>
    <s v=""/>
    <n v="25"/>
    <n v="0"/>
    <s v="CSC 4"/>
    <x v="0"/>
    <x v="0"/>
    <x v="16"/>
    <x v="0"/>
    <x v="21"/>
    <x v="13"/>
    <n v="11"/>
  </r>
  <r>
    <x v="193"/>
    <x v="191"/>
    <x v="0"/>
    <m/>
    <m/>
    <m/>
    <m/>
    <m/>
    <x v="3"/>
    <n v="1"/>
    <s v="Policies, Procedures, and Processes"/>
    <s v="Yes"/>
    <n v="0"/>
    <s v=""/>
    <x v="1"/>
    <n v="20"/>
    <s v=""/>
    <n v="20"/>
    <n v="0"/>
    <s v="CSC 7, CSC 18"/>
    <x v="0"/>
    <x v="21"/>
    <x v="40"/>
    <x v="41"/>
    <x v="21"/>
    <x v="27"/>
    <s v="11.2, 11.3"/>
  </r>
  <r>
    <x v="194"/>
    <x v="192"/>
    <x v="0"/>
    <m/>
    <m/>
    <m/>
    <m/>
    <m/>
    <x v="3"/>
    <n v="1"/>
    <s v="Policies, Procedures, and Processes"/>
    <s v="Yes"/>
    <n v="0"/>
    <s v=""/>
    <x v="1"/>
    <n v="20"/>
    <s v=""/>
    <n v="20"/>
    <n v="0"/>
    <s v="CSC 20"/>
    <x v="0"/>
    <x v="51"/>
    <x v="16"/>
    <x v="19"/>
    <x v="21"/>
    <x v="28"/>
    <s v="11.2, 12.8"/>
  </r>
  <r>
    <x v="195"/>
    <x v="193"/>
    <x v="0"/>
    <m/>
    <s v="State plans to implement information security policy at your company."/>
    <s v="Provide a reference to your information security policy or submit documentation with this fully-populated HECVAT-Lite."/>
    <s v="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
    <s v="If the vendor does not have an incident response plan, point them to the NIST Computer Security Incident Handling Guide at https://csrc.nist.gov/publications/detail/sp/800-61/rev-2/final"/>
    <x v="3"/>
    <n v="1"/>
    <s v="Policies, Procedures, and Processes"/>
    <s v="Yes"/>
    <n v="0"/>
    <s v=""/>
    <x v="1"/>
    <n v="20"/>
    <s v=""/>
    <n v="20"/>
    <n v="0"/>
    <s v="CSC 17"/>
    <x v="6"/>
    <x v="52"/>
    <x v="1"/>
    <x v="42"/>
    <x v="40"/>
    <x v="0"/>
    <s v=""/>
  </r>
  <r>
    <x v="196"/>
    <x v="194"/>
    <x v="0"/>
    <m/>
    <m/>
    <m/>
    <m/>
    <m/>
    <x v="3"/>
    <n v="1"/>
    <s v="Policies, Procedures, and Processes"/>
    <s v="Yes"/>
    <n v="0"/>
    <s v=""/>
    <x v="1"/>
    <n v="15"/>
    <s v=""/>
    <n v="15"/>
    <n v="0"/>
    <s v="CSC 13"/>
    <x v="7"/>
    <x v="1"/>
    <x v="1"/>
    <x v="0"/>
    <x v="0"/>
    <x v="0"/>
    <s v=""/>
  </r>
  <r>
    <x v="197"/>
    <x v="195"/>
    <x v="0"/>
    <m/>
    <m/>
    <m/>
    <m/>
    <m/>
    <x v="3"/>
    <n v="1"/>
    <s v="Policies, Procedures, and Processes"/>
    <s v="Yes"/>
    <n v="0"/>
    <s v=""/>
    <x v="1"/>
    <n v="15"/>
    <s v=""/>
    <n v="15"/>
    <n v="0"/>
    <s v="CSC 17"/>
    <x v="8"/>
    <x v="1"/>
    <x v="1"/>
    <x v="0"/>
    <x v="0"/>
    <x v="0"/>
    <s v=""/>
  </r>
  <r>
    <x v="198"/>
    <x v="196"/>
    <x v="0"/>
    <m/>
    <m/>
    <m/>
    <m/>
    <m/>
    <x v="3"/>
    <n v="1"/>
    <s v="Policies, Procedures, and Processes"/>
    <s v="Yes"/>
    <n v="0"/>
    <s v=""/>
    <x v="1"/>
    <n v="15"/>
    <s v=""/>
    <n v="15"/>
    <n v="0"/>
    <s v="CSC 13"/>
    <x v="0"/>
    <x v="1"/>
    <x v="1"/>
    <x v="0"/>
    <x v="0"/>
    <x v="0"/>
    <s v=""/>
  </r>
  <r>
    <x v="199"/>
    <x v="197"/>
    <x v="0"/>
    <m/>
    <m/>
    <m/>
    <m/>
    <m/>
    <x v="3"/>
    <n v="1"/>
    <s v="Policies, Procedures, and Processes"/>
    <s v="Yes"/>
    <n v="0"/>
    <s v=""/>
    <x v="1"/>
    <n v="15"/>
    <s v=""/>
    <n v="15"/>
    <n v="0"/>
    <s v="CSC 19"/>
    <x v="9"/>
    <x v="53"/>
    <x v="1"/>
    <x v="43"/>
    <x v="41"/>
    <x v="29"/>
    <s v="12.10, 10.10"/>
  </r>
  <r>
    <x v="200"/>
    <x v="198"/>
    <x v="0"/>
    <m/>
    <m/>
    <m/>
    <m/>
    <m/>
    <x v="3"/>
    <n v="1"/>
    <s v="Policies, Procedures, and Processes"/>
    <s v="Yes"/>
    <n v="0"/>
    <s v=""/>
    <x v="1"/>
    <n v="15"/>
    <s v=""/>
    <n v="15"/>
    <n v="0"/>
    <s v="CSC 19"/>
    <x v="9"/>
    <x v="53"/>
    <x v="1"/>
    <x v="43"/>
    <x v="41"/>
    <x v="29"/>
    <s v="12.10, 10.10"/>
  </r>
  <r>
    <x v="201"/>
    <x v="187"/>
    <x v="0"/>
    <s v=" "/>
    <s v="State plans to formalize an incident response plan."/>
    <s v="Summarize or provide a link to your formal incident response plan."/>
    <s v="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
    <s v="If the vendor does not have an incident response plan, direct them to the NIST Computer Security Incident Handling Guide at https://csrc.nist.gov/publications/detail/sp/800-61/rev-2/final"/>
    <x v="3"/>
    <n v="1"/>
    <s v="Incident Handling"/>
    <s v="Yes"/>
    <n v="0"/>
    <s v=""/>
    <x v="1"/>
    <n v="15"/>
    <s v=""/>
    <n v="15"/>
    <n v="0"/>
    <s v="CSC 19"/>
    <x v="10"/>
    <x v="54"/>
    <x v="1"/>
    <x v="44"/>
    <x v="42"/>
    <x v="1"/>
    <n v="13"/>
  </r>
  <r>
    <x v="202"/>
    <x v="199"/>
    <x v="0"/>
    <s v=" "/>
    <s v="Describe your timeline for implementing such a process for response and reporting."/>
    <s v="Summarize your incident response and reporting processes."/>
    <s v="The ability for the vendor to investigate security incidents is of the utmost importance. Reviewing alerts but then taking no action is not security, only compliance. Incident reports and indications of compromise must be reviewed by qualified staff and they must have the capability to investigate further, as needed."/>
    <s v="If the vendor does not have an incident response plan, direct them to the NIST Computer Security Incident Handling Guide at https://csrc.nist.gov/publications/detail/sp/800-61/rev-2/final"/>
    <x v="3"/>
    <n v="1"/>
    <s v="Incident Handling"/>
    <s v="Yes"/>
    <n v="0"/>
    <s v=""/>
    <x v="1"/>
    <n v="15"/>
    <s v=""/>
    <n v="15"/>
    <n v="0"/>
    <s v="CSC 19"/>
    <x v="10"/>
    <x v="54"/>
    <x v="1"/>
    <x v="44"/>
    <x v="42"/>
    <x v="1"/>
    <n v="13"/>
  </r>
  <r>
    <x v="203"/>
    <x v="200"/>
    <x v="0"/>
    <s v=" "/>
    <s v="State plans for acquiring internal resources or an external team."/>
    <s v="Summarize your internal approach or reference your third party contractor."/>
    <s v="The incident team structure (internal vs. external), size, and capabilities of a vendor has a significant impact on their ability to respond to and protect an institution's data. Use the knowledge of this response when evaluating other vendor statements."/>
    <s v="If the vendor does not have an incident response team, direct them to the NIST Computer Security Incident Handling Guide at https://csrc.nist.gov/publications/detail/sp/800-61/rev-2/final"/>
    <x v="3"/>
    <n v="1"/>
    <s v="Incident Handling"/>
    <s v="Yes"/>
    <n v="0"/>
    <s v=""/>
    <x v="1"/>
    <n v="15"/>
    <s v=""/>
    <n v="15"/>
    <n v="0"/>
    <s v="CSC 13"/>
    <x v="11"/>
    <x v="0"/>
    <x v="1"/>
    <x v="0"/>
    <x v="0"/>
    <x v="2"/>
    <n v="12"/>
  </r>
  <r>
    <x v="204"/>
    <x v="201"/>
    <x v="3"/>
    <s v=" "/>
    <s v="State plans to implement this capability in the future"/>
    <s v="Describe the implemented procedure for 24/7/365 coverage."/>
    <s v="The capacity for the vendor to respond effectively (and quickly) to a security incident is of the utmost importance. The size and talent of a vendor's incident response team will determine their capabilities during a security incident. Use the knowledge of this response when evaluating other vendor statements, particularly when discussing degraded operation states."/>
    <s v="If the vendor does not have an incident response plan, point them to the NIST Computer Security Incident Handling Guide at https://csrc.nist.gov/publications/detail/sp/800-61/rev-2/final"/>
    <x v="0"/>
    <m/>
    <s v="Incident Handling"/>
    <s v="Yes"/>
    <n v="0"/>
    <m/>
    <x v="0"/>
    <m/>
    <m/>
    <m/>
    <m/>
    <m/>
    <x v="0"/>
    <x v="0"/>
    <x v="0"/>
    <x v="0"/>
    <x v="0"/>
    <x v="0"/>
    <m/>
  </r>
  <r>
    <x v="205"/>
    <x v="202"/>
    <x v="0"/>
    <m/>
    <s v="State plans to acquire insurance or your compensating controls."/>
    <s v="Summarize your cyber insurance strategy."/>
    <s v="Vendor responses to this questions need to be evaluated in the context of use case, data criticality, institutional risk tolerance, and value of the software/product/service to the institution's mission."/>
    <s v="Follow-up inquiries for cyber-risk insurance will be institution/implementation specific."/>
    <x v="3"/>
    <n v="1"/>
    <s v="Quality Assurance"/>
    <s v="Yes"/>
    <n v="0"/>
    <s v=""/>
    <x v="1"/>
    <n v="10"/>
    <s v=""/>
    <n v="10"/>
    <n v="0"/>
    <s v="CSC 16"/>
    <x v="12"/>
    <x v="19"/>
    <x v="1"/>
    <x v="12"/>
    <x v="16"/>
    <x v="0"/>
    <s v=""/>
  </r>
  <r>
    <x v="206"/>
    <x v="203"/>
    <x v="0"/>
    <m/>
    <m/>
    <m/>
    <m/>
    <m/>
    <x v="3"/>
    <n v="1"/>
    <s v="Quality Assurance"/>
    <s v="Yes"/>
    <n v="0"/>
    <s v=""/>
    <x v="1"/>
    <n v="15"/>
    <s v=""/>
    <n v="15"/>
    <n v="0"/>
    <s v="CSC 16"/>
    <x v="12"/>
    <x v="19"/>
    <x v="1"/>
    <x v="45"/>
    <x v="17"/>
    <x v="0"/>
    <s v=""/>
  </r>
  <r>
    <x v="207"/>
    <x v="204"/>
    <x v="0"/>
    <m/>
    <m/>
    <m/>
    <m/>
    <m/>
    <x v="3"/>
    <n v="1"/>
    <s v="Quality Assurance"/>
    <s v="Yes"/>
    <n v="0"/>
    <s v=""/>
    <x v="1"/>
    <n v="20"/>
    <s v=""/>
    <n v="20"/>
    <n v="0"/>
    <s v="CSC 16"/>
    <x v="13"/>
    <x v="19"/>
    <x v="1"/>
    <x v="46"/>
    <x v="43"/>
    <x v="0"/>
    <s v=""/>
  </r>
  <r>
    <x v="208"/>
    <x v="205"/>
    <x v="0"/>
    <m/>
    <m/>
    <s v="Provide a list of higher ed references or a route for campuses to request references"/>
    <m/>
    <m/>
    <x v="4"/>
    <n v="1"/>
    <s v="Quality Assurance"/>
    <s v="Yes"/>
    <n v="0"/>
    <s v=""/>
    <x v="1"/>
    <n v="25"/>
    <s v=""/>
    <n v="25"/>
    <n v="0"/>
    <s v="CSC 16"/>
    <x v="14"/>
    <x v="19"/>
    <x v="1"/>
    <x v="47"/>
    <x v="44"/>
    <x v="11"/>
    <s v="8.x"/>
  </r>
  <r>
    <x v="209"/>
    <x v="206"/>
    <x v="0"/>
    <m/>
    <m/>
    <m/>
    <m/>
    <m/>
    <x v="3"/>
    <n v="1"/>
    <s v="Quality Assurance"/>
    <s v="Yes"/>
    <n v="0"/>
    <s v=""/>
    <x v="1"/>
    <n v="20"/>
    <s v=""/>
    <n v="20"/>
    <n v="0"/>
    <s v="CSC 16"/>
    <x v="15"/>
    <x v="19"/>
    <x v="1"/>
    <x v="48"/>
    <x v="17"/>
    <x v="11"/>
    <s v="8.x"/>
  </r>
  <r>
    <x v="210"/>
    <x v="207"/>
    <x v="0"/>
    <m/>
    <m/>
    <m/>
    <m/>
    <m/>
    <x v="3"/>
    <n v="1"/>
    <s v="Vulnerability Scanning"/>
    <s v="Yes"/>
    <n v="0"/>
    <s v=""/>
    <x v="1"/>
    <n v="15"/>
    <s v=""/>
    <n v="15"/>
    <n v="0"/>
    <s v="CSC 16"/>
    <x v="16"/>
    <x v="32"/>
    <x v="1"/>
    <x v="0"/>
    <x v="0"/>
    <x v="0"/>
    <s v=""/>
  </r>
  <r>
    <x v="211"/>
    <x v="208"/>
    <x v="0"/>
    <s v=" "/>
    <s v="State plans to have your systems and applications assessed by a third party."/>
    <s v="Provide the results with this document (link or attached), if possible. State the date of the last completed third party security assessment."/>
    <s v="External verification of system and application security controls are mportant when managing a system. Trust, but verify, is the focus of this question. HECVAT responses are taken at face-value, and verified within reason, in most cases. When a vendor can attest to, and provide externally-provided evidence supporting that attestation, it goes a long way in building trust that the vendor will appropriately protect institutional data."/>
    <s v="Ask if there has ever been a vulnerability scan. A short lapse in external assessment validity can be understood (if there is a planned assessment) but a significant time lapse or none whatsoever is cause for elevated levels of concern."/>
    <x v="3"/>
    <n v="0"/>
    <s v="Vulnerability Scanning"/>
    <s v="Yes"/>
    <n v="0"/>
    <s v=""/>
    <x v="1"/>
    <n v="20"/>
    <s v=""/>
    <n v="0"/>
    <n v="0"/>
    <s v="CSC 6, CSC 16"/>
    <x v="16"/>
    <x v="0"/>
    <x v="1"/>
    <x v="39"/>
    <x v="45"/>
    <x v="11"/>
    <s v="8.x"/>
  </r>
  <r>
    <x v="212"/>
    <x v="209"/>
    <x v="0"/>
    <s v=" "/>
    <s v="Describe plans to implement application vulnerability scanning [and remediation] prior to release."/>
    <s v="Provide a brief description."/>
    <s v="Modern technologies allow for rapid deployment of features and with them, come changes to an established code environment. The focus of this question is to verify a vendor's practice of regression testing their code and verifying that previously non-existent risks are introduced into a known, secured environment."/>
    <s v="Ask if there are plans to implement these processes. Ask the vendor to summarize their decision behind not scanning their applications for vulnerabilities prior to release."/>
    <x v="4"/>
    <n v="1"/>
    <s v="Vulnerability Scanning"/>
    <s v="Yes"/>
    <n v="0"/>
    <s v=""/>
    <x v="1"/>
    <n v="25"/>
    <s v=""/>
    <n v="25"/>
    <n v="0"/>
    <s v="CSC 6"/>
    <x v="17"/>
    <x v="43"/>
    <x v="1"/>
    <x v="49"/>
    <x v="46"/>
    <x v="13"/>
    <n v="11"/>
  </r>
  <r>
    <x v="213"/>
    <x v="210"/>
    <x v="0"/>
    <m/>
    <m/>
    <m/>
    <m/>
    <m/>
    <x v="4"/>
    <n v="1"/>
    <s v="Vulnerability Scanning"/>
    <s v="Yes"/>
    <n v="0"/>
    <s v=""/>
    <x v="1"/>
    <n v="25"/>
    <s v=""/>
    <n v="25"/>
    <n v="0"/>
    <s v="CSC 6"/>
    <x v="18"/>
    <x v="43"/>
    <x v="1"/>
    <x v="0"/>
    <x v="0"/>
    <x v="13"/>
    <n v="11"/>
  </r>
  <r>
    <x v="214"/>
    <x v="211"/>
    <x v="0"/>
    <m/>
    <m/>
    <m/>
    <m/>
    <m/>
    <x v="3"/>
    <n v="1"/>
    <s v="Vulnerability Scanning"/>
    <s v="Yes"/>
    <n v="0"/>
    <s v=""/>
    <x v="1"/>
    <n v="20"/>
    <s v=""/>
    <n v="20"/>
    <n v="0"/>
    <s v="CSC 10"/>
    <x v="19"/>
    <x v="1"/>
    <x v="1"/>
    <x v="0"/>
    <x v="0"/>
    <x v="13"/>
    <n v="11"/>
  </r>
  <r>
    <x v="215"/>
    <x v="212"/>
    <x v="0"/>
    <m/>
    <m/>
    <m/>
    <m/>
    <m/>
    <x v="4"/>
    <n v="1"/>
    <s v="Vulnerability Scanning"/>
    <s v="Yes"/>
    <n v="0"/>
    <s v=""/>
    <x v="1"/>
    <n v="25"/>
    <s v=""/>
    <n v="25"/>
    <n v="0"/>
    <s v="CSC 10"/>
    <x v="20"/>
    <x v="41"/>
    <x v="1"/>
    <x v="20"/>
    <x v="0"/>
    <x v="2"/>
    <n v="12"/>
  </r>
  <r>
    <x v="216"/>
    <x v="213"/>
    <x v="0"/>
    <m/>
    <m/>
    <m/>
    <m/>
    <m/>
    <x v="4"/>
    <n v="1"/>
    <s v="HIPAA"/>
    <s v="Yes"/>
    <n v="0"/>
    <s v=""/>
    <x v="1"/>
    <n v="25"/>
    <s v=""/>
    <n v="25"/>
    <n v="0"/>
    <s v="CSC 10"/>
    <x v="20"/>
    <x v="22"/>
    <x v="1"/>
    <x v="50"/>
    <x v="0"/>
    <x v="2"/>
    <n v="12"/>
  </r>
  <r>
    <x v="217"/>
    <x v="214"/>
    <x v="0"/>
    <m/>
    <m/>
    <m/>
    <m/>
    <m/>
    <x v="3"/>
    <n v="1"/>
    <s v="HIPAA"/>
    <s v="Yes"/>
    <n v="0"/>
    <s v=""/>
    <x v="1"/>
    <n v="20"/>
    <s v=""/>
    <n v="20"/>
    <n v="0"/>
    <s v="CSC 10"/>
    <x v="21"/>
    <x v="1"/>
    <x v="1"/>
    <x v="0"/>
    <x v="0"/>
    <x v="13"/>
    <n v="11"/>
  </r>
  <r>
    <x v="218"/>
    <x v="215"/>
    <x v="0"/>
    <m/>
    <m/>
    <m/>
    <m/>
    <m/>
    <x v="3"/>
    <n v="1"/>
    <s v="HIPAA"/>
    <s v="Yes"/>
    <n v="0"/>
    <s v=""/>
    <x v="1"/>
    <n v="20"/>
    <s v=""/>
    <n v="20"/>
    <n v="0"/>
    <s v="CSC 10"/>
    <x v="22"/>
    <x v="1"/>
    <x v="1"/>
    <x v="0"/>
    <x v="0"/>
    <x v="0"/>
    <s v=""/>
  </r>
  <r>
    <x v="219"/>
    <x v="216"/>
    <x v="0"/>
    <m/>
    <m/>
    <m/>
    <m/>
    <m/>
    <x v="3"/>
    <n v="1"/>
    <s v="HIPAA"/>
    <s v="Yes"/>
    <n v="0"/>
    <s v=""/>
    <x v="1"/>
    <n v="20"/>
    <s v=""/>
    <n v="20"/>
    <n v="0"/>
    <s v="CSC 10"/>
    <x v="23"/>
    <x v="1"/>
    <x v="1"/>
    <x v="0"/>
    <x v="0"/>
    <x v="1"/>
    <n v="13"/>
  </r>
  <r>
    <x v="220"/>
    <x v="217"/>
    <x v="0"/>
    <m/>
    <m/>
    <m/>
    <m/>
    <m/>
    <x v="3"/>
    <n v="1"/>
    <s v="HIPAA"/>
    <s v="Yes"/>
    <n v="0"/>
    <s v=""/>
    <x v="1"/>
    <n v="20"/>
    <s v=""/>
    <n v="20"/>
    <n v="0"/>
    <s v="CSC 10"/>
    <x v="0"/>
    <x v="1"/>
    <x v="1"/>
    <x v="0"/>
    <x v="0"/>
    <x v="1"/>
    <n v="13"/>
  </r>
  <r>
    <x v="221"/>
    <x v="218"/>
    <x v="0"/>
    <m/>
    <m/>
    <m/>
    <m/>
    <m/>
    <x v="4"/>
    <n v="1"/>
    <s v="HIPAA"/>
    <s v="Yes"/>
    <n v="0"/>
    <s v=""/>
    <x v="1"/>
    <n v="25"/>
    <s v=""/>
    <n v="25"/>
    <n v="0"/>
    <m/>
    <x v="0"/>
    <x v="0"/>
    <x v="1"/>
    <x v="0"/>
    <x v="0"/>
    <x v="1"/>
    <n v="13"/>
  </r>
  <r>
    <x v="222"/>
    <x v="219"/>
    <x v="0"/>
    <m/>
    <m/>
    <m/>
    <m/>
    <m/>
    <x v="3"/>
    <n v="1"/>
    <s v="HIPAA"/>
    <s v="Yes"/>
    <n v="0"/>
    <s v=""/>
    <x v="1"/>
    <n v="20"/>
    <s v=""/>
    <n v="20"/>
    <n v="0"/>
    <m/>
    <x v="0"/>
    <x v="0"/>
    <x v="1"/>
    <x v="0"/>
    <x v="0"/>
    <x v="1"/>
    <n v="13"/>
  </r>
  <r>
    <x v="223"/>
    <x v="220"/>
    <x v="0"/>
    <m/>
    <m/>
    <m/>
    <m/>
    <m/>
    <x v="3"/>
    <n v="1"/>
    <s v="HIPAA"/>
    <s v="Yes"/>
    <n v="0"/>
    <s v=""/>
    <x v="1"/>
    <n v="20"/>
    <s v=""/>
    <n v="20"/>
    <n v="0"/>
    <m/>
    <x v="0"/>
    <x v="0"/>
    <x v="1"/>
    <x v="0"/>
    <x v="0"/>
    <x v="1"/>
    <n v="13"/>
  </r>
  <r>
    <x v="224"/>
    <x v="221"/>
    <x v="0"/>
    <m/>
    <m/>
    <m/>
    <m/>
    <m/>
    <x v="3"/>
    <n v="1"/>
    <s v="HIPAA"/>
    <s v="Yes"/>
    <n v="0"/>
    <s v=""/>
    <x v="1"/>
    <n v="20"/>
    <s v=""/>
    <n v="20"/>
    <n v="0"/>
    <s v="CSC 1, CSC 2"/>
    <x v="0"/>
    <x v="0"/>
    <x v="1"/>
    <x v="0"/>
    <x v="0"/>
    <x v="4"/>
    <s v="PCI Scope"/>
  </r>
  <r>
    <x v="225"/>
    <x v="222"/>
    <x v="0"/>
    <m/>
    <m/>
    <m/>
    <m/>
    <m/>
    <x v="3"/>
    <n v="1"/>
    <s v="HIPAA"/>
    <s v="Yes"/>
    <n v="0"/>
    <s v=""/>
    <x v="1"/>
    <n v="20"/>
    <s v=""/>
    <n v="20"/>
    <n v="0"/>
    <s v="CSC 18"/>
    <x v="0"/>
    <x v="0"/>
    <x v="1"/>
    <x v="0"/>
    <x v="0"/>
    <x v="1"/>
    <n v="13"/>
  </r>
  <r>
    <x v="226"/>
    <x v="223"/>
    <x v="0"/>
    <m/>
    <m/>
    <m/>
    <m/>
    <m/>
    <x v="3"/>
    <n v="1"/>
    <s v="HIPAA"/>
    <s v="No"/>
    <n v="0"/>
    <s v=""/>
    <x v="1"/>
    <n v="20"/>
    <s v=""/>
    <n v="20"/>
    <n v="0"/>
    <s v="CSC 10"/>
    <x v="0"/>
    <x v="0"/>
    <x v="1"/>
    <x v="0"/>
    <x v="0"/>
    <x v="1"/>
    <n v="13"/>
  </r>
  <r>
    <x v="227"/>
    <x v="224"/>
    <x v="0"/>
    <m/>
    <m/>
    <m/>
    <m/>
    <m/>
    <x v="3"/>
    <n v="1"/>
    <s v="HIPAA"/>
    <s v="Yes"/>
    <n v="0"/>
    <s v=""/>
    <x v="1"/>
    <n v="20"/>
    <s v=""/>
    <n v="20"/>
    <n v="0"/>
    <m/>
    <x v="0"/>
    <x v="0"/>
    <x v="1"/>
    <x v="0"/>
    <x v="0"/>
    <x v="1"/>
    <n v="13"/>
  </r>
  <r>
    <x v="228"/>
    <x v="225"/>
    <x v="0"/>
    <m/>
    <m/>
    <m/>
    <m/>
    <m/>
    <x v="3"/>
    <n v="1"/>
    <s v="HIPAA"/>
    <s v="Yes"/>
    <n v="0"/>
    <s v=""/>
    <x v="1"/>
    <n v="20"/>
    <s v=""/>
    <n v="20"/>
    <n v="0"/>
    <s v="CSC 12, CSC 13"/>
    <x v="0"/>
    <x v="0"/>
    <x v="1"/>
    <x v="0"/>
    <x v="0"/>
    <x v="1"/>
    <n v="13"/>
  </r>
  <r>
    <x v="229"/>
    <x v="226"/>
    <x v="0"/>
    <m/>
    <m/>
    <m/>
    <m/>
    <m/>
    <x v="3"/>
    <n v="1"/>
    <s v="HIPAA"/>
    <s v="Yes"/>
    <n v="0"/>
    <s v=""/>
    <x v="1"/>
    <n v="20"/>
    <s v=""/>
    <n v="20"/>
    <n v="0"/>
    <s v="CSC 10"/>
    <x v="0"/>
    <x v="0"/>
    <x v="1"/>
    <x v="0"/>
    <x v="0"/>
    <x v="1"/>
    <n v="13"/>
  </r>
  <r>
    <x v="230"/>
    <x v="227"/>
    <x v="0"/>
    <m/>
    <m/>
    <m/>
    <m/>
    <m/>
    <x v="3"/>
    <n v="1"/>
    <s v="HIPAA"/>
    <s v="Yes"/>
    <n v="0"/>
    <s v=""/>
    <x v="1"/>
    <n v="20"/>
    <s v=""/>
    <n v="20"/>
    <n v="0"/>
    <m/>
    <x v="0"/>
    <x v="0"/>
    <x v="0"/>
    <x v="0"/>
    <x v="0"/>
    <x v="1"/>
    <n v="13"/>
  </r>
  <r>
    <x v="231"/>
    <x v="228"/>
    <x v="0"/>
    <m/>
    <m/>
    <m/>
    <m/>
    <m/>
    <x v="3"/>
    <n v="1"/>
    <s v="HIPAA"/>
    <s v="No"/>
    <n v="0"/>
    <s v=""/>
    <x v="1"/>
    <n v="20"/>
    <s v=""/>
    <n v="20"/>
    <n v="0"/>
    <m/>
    <x v="0"/>
    <x v="0"/>
    <x v="0"/>
    <x v="0"/>
    <x v="0"/>
    <x v="1"/>
    <n v="13"/>
  </r>
  <r>
    <x v="232"/>
    <x v="229"/>
    <x v="0"/>
    <m/>
    <m/>
    <m/>
    <m/>
    <m/>
    <x v="3"/>
    <n v="1"/>
    <s v="HIPAA"/>
    <s v="Yes"/>
    <n v="0"/>
    <s v=""/>
    <x v="1"/>
    <n v="20"/>
    <s v=""/>
    <n v="20"/>
    <n v="0"/>
    <m/>
    <x v="0"/>
    <x v="3"/>
    <x v="0"/>
    <x v="0"/>
    <x v="0"/>
    <x v="1"/>
    <n v="13"/>
  </r>
  <r>
    <x v="233"/>
    <x v="230"/>
    <x v="0"/>
    <m/>
    <m/>
    <m/>
    <m/>
    <m/>
    <x v="3"/>
    <n v="1"/>
    <s v="HIPAA"/>
    <s v="Yes"/>
    <n v="0"/>
    <s v=""/>
    <x v="1"/>
    <n v="20"/>
    <s v=""/>
    <n v="20"/>
    <n v="0"/>
    <m/>
    <x v="0"/>
    <x v="0"/>
    <x v="0"/>
    <x v="0"/>
    <x v="0"/>
    <x v="0"/>
    <s v=""/>
  </r>
  <r>
    <x v="234"/>
    <x v="231"/>
    <x v="0"/>
    <m/>
    <m/>
    <m/>
    <m/>
    <m/>
    <x v="3"/>
    <n v="1"/>
    <s v="HIPAA"/>
    <s v="Yes"/>
    <n v="0"/>
    <s v=""/>
    <x v="1"/>
    <n v="20"/>
    <s v=""/>
    <n v="20"/>
    <n v="0"/>
    <m/>
    <x v="0"/>
    <x v="3"/>
    <x v="0"/>
    <x v="0"/>
    <x v="0"/>
    <x v="30"/>
    <s v="12.8, 12.5"/>
  </r>
  <r>
    <x v="235"/>
    <x v="232"/>
    <x v="0"/>
    <m/>
    <m/>
    <m/>
    <m/>
    <m/>
    <x v="3"/>
    <n v="1"/>
    <s v="HIPAA"/>
    <s v="Yes"/>
    <n v="0"/>
    <s v=""/>
    <x v="1"/>
    <n v="20"/>
    <s v=""/>
    <n v="20"/>
    <n v="0"/>
    <m/>
    <x v="0"/>
    <x v="47"/>
    <x v="0"/>
    <x v="0"/>
    <x v="47"/>
    <x v="1"/>
    <n v="13"/>
  </r>
  <r>
    <x v="236"/>
    <x v="233"/>
    <x v="0"/>
    <m/>
    <m/>
    <m/>
    <m/>
    <m/>
    <x v="3"/>
    <n v="1"/>
    <s v="HIPAA"/>
    <s v="Yes"/>
    <n v="0"/>
    <s v=""/>
    <x v="1"/>
    <n v="20"/>
    <s v=""/>
    <n v="20"/>
    <n v="0"/>
    <m/>
    <x v="0"/>
    <x v="3"/>
    <x v="0"/>
    <x v="0"/>
    <x v="0"/>
    <x v="1"/>
    <n v="13"/>
  </r>
  <r>
    <x v="237"/>
    <x v="234"/>
    <x v="0"/>
    <m/>
    <m/>
    <m/>
    <m/>
    <m/>
    <x v="3"/>
    <n v="1"/>
    <s v="HIPAA"/>
    <s v="Yes"/>
    <n v="0"/>
    <s v=""/>
    <x v="1"/>
    <n v="20"/>
    <s v=""/>
    <n v="20"/>
    <n v="0"/>
    <s v="CSC 6"/>
    <x v="18"/>
    <x v="43"/>
    <x v="1"/>
    <x v="0"/>
    <x v="0"/>
    <x v="31"/>
    <n v="10.7"/>
  </r>
  <r>
    <x v="238"/>
    <x v="235"/>
    <x v="0"/>
    <m/>
    <m/>
    <m/>
    <m/>
    <m/>
    <x v="3"/>
    <n v="1"/>
    <s v="HIPAA"/>
    <s v="Yes"/>
    <n v="0"/>
    <s v=""/>
    <x v="1"/>
    <n v="20"/>
    <s v=""/>
    <n v="20"/>
    <n v="0"/>
    <s v="CSC 6"/>
    <x v="18"/>
    <x v="43"/>
    <x v="1"/>
    <x v="0"/>
    <x v="0"/>
    <x v="31"/>
    <n v="10.7"/>
  </r>
  <r>
    <x v="239"/>
    <x v="236"/>
    <x v="0"/>
    <m/>
    <m/>
    <m/>
    <m/>
    <m/>
    <x v="3"/>
    <n v="1"/>
    <s v="HIPAA"/>
    <s v="Yes"/>
    <n v="0"/>
    <s v=""/>
    <x v="1"/>
    <n v="15"/>
    <s v=""/>
    <n v="15"/>
    <n v="0"/>
    <s v="CSC 10"/>
    <x v="19"/>
    <x v="1"/>
    <x v="1"/>
    <x v="0"/>
    <x v="0"/>
    <x v="31"/>
    <n v="10.7"/>
  </r>
  <r>
    <x v="240"/>
    <x v="237"/>
    <x v="0"/>
    <m/>
    <m/>
    <m/>
    <m/>
    <m/>
    <x v="3"/>
    <n v="1"/>
    <s v="HIPAA"/>
    <s v="Yes"/>
    <n v="0"/>
    <s v=""/>
    <x v="1"/>
    <n v="20"/>
    <s v=""/>
    <n v="20"/>
    <n v="0"/>
    <s v="CSC 10"/>
    <x v="20"/>
    <x v="41"/>
    <x v="1"/>
    <x v="20"/>
    <x v="0"/>
    <x v="32"/>
    <n v="12.1"/>
  </r>
  <r>
    <x v="241"/>
    <x v="238"/>
    <x v="0"/>
    <m/>
    <m/>
    <m/>
    <m/>
    <m/>
    <x v="4"/>
    <n v="1"/>
    <s v="HIPAA"/>
    <s v="Yes"/>
    <n v="0"/>
    <s v=""/>
    <x v="1"/>
    <n v="25"/>
    <s v=""/>
    <n v="25"/>
    <n v="0"/>
    <s v="CSC 10"/>
    <x v="20"/>
    <x v="22"/>
    <x v="1"/>
    <x v="50"/>
    <x v="0"/>
    <x v="32"/>
    <n v="12.1"/>
  </r>
  <r>
    <x v="242"/>
    <x v="239"/>
    <x v="0"/>
    <m/>
    <m/>
    <m/>
    <m/>
    <m/>
    <x v="3"/>
    <n v="1"/>
    <s v="HIPAA"/>
    <s v="Yes"/>
    <n v="0"/>
    <s v=""/>
    <x v="1"/>
    <n v="20"/>
    <s v=""/>
    <n v="20"/>
    <n v="0"/>
    <s v="CSC 10"/>
    <x v="21"/>
    <x v="1"/>
    <x v="1"/>
    <x v="0"/>
    <x v="0"/>
    <x v="31"/>
    <n v="10.7"/>
  </r>
  <r>
    <x v="243"/>
    <x v="240"/>
    <x v="0"/>
    <m/>
    <m/>
    <m/>
    <m/>
    <m/>
    <x v="3"/>
    <n v="1"/>
    <s v="HIPAA"/>
    <s v="Yes"/>
    <n v="0"/>
    <s v=""/>
    <x v="1"/>
    <n v="20"/>
    <s v=""/>
    <n v="20"/>
    <n v="0"/>
    <s v="CSC 10"/>
    <x v="22"/>
    <x v="1"/>
    <x v="1"/>
    <x v="0"/>
    <x v="0"/>
    <x v="0"/>
    <s v=""/>
  </r>
  <r>
    <x v="244"/>
    <x v="241"/>
    <x v="0"/>
    <m/>
    <m/>
    <m/>
    <m/>
    <m/>
    <x v="4"/>
    <n v="1"/>
    <s v="HIPAA"/>
    <s v="Yes"/>
    <n v="0"/>
    <s v=""/>
    <x v="1"/>
    <n v="25"/>
    <s v=""/>
    <n v="25"/>
    <n v="0"/>
    <s v="CSC 10"/>
    <x v="23"/>
    <x v="1"/>
    <x v="1"/>
    <x v="0"/>
    <x v="0"/>
    <x v="33"/>
    <n v="12.8"/>
  </r>
  <r>
    <x v="245"/>
    <x v="242"/>
    <x v="0"/>
    <m/>
    <m/>
    <m/>
    <m/>
    <m/>
    <x v="3"/>
    <n v="1"/>
    <s v="PCI DSS"/>
    <s v="Yes"/>
    <n v="0"/>
    <s v=""/>
    <x v="1"/>
    <n v="20"/>
    <s v=""/>
    <n v="20"/>
    <n v="0"/>
    <s v="CSC 10"/>
    <x v="0"/>
    <x v="1"/>
    <x v="1"/>
    <x v="0"/>
    <x v="0"/>
    <x v="33"/>
    <n v="12.8"/>
  </r>
  <r>
    <x v="246"/>
    <x v="243"/>
    <x v="0"/>
    <m/>
    <m/>
    <m/>
    <m/>
    <m/>
    <x v="3"/>
    <n v="1"/>
    <s v="PCI DSS"/>
    <s v="Yes"/>
    <n v="0"/>
    <s v=""/>
    <x v="1"/>
    <n v="20"/>
    <s v=""/>
    <n v="20"/>
    <n v="0"/>
    <s v="CSC 10"/>
    <x v="0"/>
    <x v="1"/>
    <x v="1"/>
    <x v="0"/>
    <x v="0"/>
    <x v="33"/>
    <n v="12.8"/>
  </r>
  <r>
    <x v="247"/>
    <x v="244"/>
    <x v="0"/>
    <m/>
    <m/>
    <m/>
    <m/>
    <m/>
    <x v="4"/>
    <n v="1"/>
    <s v="PCI DSS"/>
    <s v="Yes"/>
    <n v="0"/>
    <s v=""/>
    <x v="1"/>
    <n v="25"/>
    <s v=""/>
    <n v="25"/>
    <n v="0"/>
    <s v="CSC 10"/>
    <x v="0"/>
    <x v="1"/>
    <x v="1"/>
    <x v="0"/>
    <x v="0"/>
    <x v="33"/>
    <n v="12.8"/>
  </r>
  <r>
    <x v="248"/>
    <x v="245"/>
    <x v="0"/>
    <m/>
    <m/>
    <m/>
    <m/>
    <m/>
    <x v="3"/>
    <n v="1"/>
    <s v="PCI DSS"/>
    <s v="Yes"/>
    <n v="0"/>
    <s v=""/>
    <x v="1"/>
    <n v="20"/>
    <s v=""/>
    <n v="20"/>
    <n v="0"/>
    <m/>
    <x v="0"/>
    <x v="0"/>
    <x v="1"/>
    <x v="0"/>
    <x v="0"/>
    <x v="33"/>
    <n v="12.8"/>
  </r>
  <r>
    <x v="249"/>
    <x v="246"/>
    <x v="0"/>
    <m/>
    <m/>
    <m/>
    <m/>
    <m/>
    <x v="3"/>
    <n v="1"/>
    <s v="PCI DSS"/>
    <s v="Yes"/>
    <n v="0"/>
    <s v=""/>
    <x v="1"/>
    <n v="20"/>
    <s v=""/>
    <n v="20"/>
    <n v="0"/>
    <m/>
    <x v="0"/>
    <x v="0"/>
    <x v="1"/>
    <x v="0"/>
    <x v="0"/>
    <x v="33"/>
    <n v="12.8"/>
  </r>
  <r>
    <x v="250"/>
    <x v="247"/>
    <x v="0"/>
    <m/>
    <m/>
    <m/>
    <m/>
    <m/>
    <x v="3"/>
    <n v="1"/>
    <s v="PCI DSS"/>
    <s v="Yes"/>
    <n v="0"/>
    <s v=""/>
    <x v="1"/>
    <n v="20"/>
    <s v=""/>
    <n v="20"/>
    <n v="0"/>
    <m/>
    <x v="0"/>
    <x v="0"/>
    <x v="1"/>
    <x v="0"/>
    <x v="0"/>
    <x v="33"/>
    <n v="12.8"/>
  </r>
  <r>
    <x v="251"/>
    <x v="248"/>
    <x v="0"/>
    <m/>
    <m/>
    <m/>
    <m/>
    <m/>
    <x v="3"/>
    <n v="1"/>
    <s v="PCI DSS"/>
    <s v="Yes"/>
    <n v="0"/>
    <s v=""/>
    <x v="1"/>
    <n v="10"/>
    <s v=""/>
    <n v="10"/>
    <n v="0"/>
    <s v="CSC 1, CSC 2"/>
    <x v="0"/>
    <x v="0"/>
    <x v="1"/>
    <x v="0"/>
    <x v="0"/>
    <x v="4"/>
    <s v="PCI Scope"/>
  </r>
  <r>
    <x v="252"/>
    <x v="249"/>
    <x v="0"/>
    <m/>
    <m/>
    <m/>
    <m/>
    <m/>
    <x v="3"/>
    <n v="1"/>
    <s v="PCI DSS"/>
    <s v="Yes"/>
    <n v="0"/>
    <s v=""/>
    <x v="1"/>
    <n v="10"/>
    <s v=""/>
    <n v="10"/>
    <n v="0"/>
    <s v="CSC 18"/>
    <x v="0"/>
    <x v="0"/>
    <x v="1"/>
    <x v="0"/>
    <x v="0"/>
    <x v="33"/>
    <n v="12.8"/>
  </r>
  <r>
    <x v="253"/>
    <x v="250"/>
    <x v="0"/>
    <m/>
    <m/>
    <m/>
    <m/>
    <m/>
    <x v="3"/>
    <n v="1"/>
    <s v="PCI DSS"/>
    <s v="Yes"/>
    <n v="0"/>
    <s v=""/>
    <x v="1"/>
    <n v="10"/>
    <s v=""/>
    <n v="10"/>
    <n v="0"/>
    <s v="CSC 10"/>
    <x v="0"/>
    <x v="0"/>
    <x v="1"/>
    <x v="0"/>
    <x v="0"/>
    <x v="33"/>
    <n v="12.8"/>
  </r>
  <r>
    <x v="254"/>
    <x v="251"/>
    <x v="0"/>
    <m/>
    <m/>
    <m/>
    <m/>
    <m/>
    <x v="4"/>
    <n v="1"/>
    <s v="PCI DSS"/>
    <s v="No"/>
    <n v="0"/>
    <s v=""/>
    <x v="1"/>
    <n v="25"/>
    <s v=""/>
    <n v="25"/>
    <n v="0"/>
    <m/>
    <x v="0"/>
    <x v="0"/>
    <x v="1"/>
    <x v="0"/>
    <x v="0"/>
    <x v="33"/>
    <n v="12.8"/>
  </r>
  <r>
    <x v="255"/>
    <x v="252"/>
    <x v="0"/>
    <m/>
    <m/>
    <m/>
    <m/>
    <m/>
    <x v="4"/>
    <n v="1"/>
    <s v="PCI DSS"/>
    <s v="No"/>
    <n v="0"/>
    <s v=""/>
    <x v="1"/>
    <n v="25"/>
    <s v=""/>
    <n v="25"/>
    <n v="0"/>
    <s v="CSC 12, CSC 13"/>
    <x v="0"/>
    <x v="0"/>
    <x v="1"/>
    <x v="0"/>
    <x v="0"/>
    <x v="33"/>
    <n v="12.8"/>
  </r>
  <r>
    <x v="256"/>
    <x v="253"/>
    <x v="0"/>
    <m/>
    <m/>
    <m/>
    <m/>
    <m/>
    <x v="3"/>
    <n v="1"/>
    <s v="PCI DSS"/>
    <s v="Yes"/>
    <n v="0"/>
    <s v=""/>
    <x v="1"/>
    <n v="15"/>
    <s v=""/>
    <n v="15"/>
    <n v="0"/>
    <s v="CSC 10"/>
    <x v="0"/>
    <x v="0"/>
    <x v="1"/>
    <x v="0"/>
    <x v="0"/>
    <x v="33"/>
    <n v="12.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A00-000000000000}" name="PivotTable1" cacheId="1"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location ref="A4:I9" firstHeaderRow="1" firstDataRow="1" firstDataCol="9" rowPageCount="2" colPageCount="1"/>
  <pivotFields count="27">
    <pivotField axis="axisRow" outline="0" showAll="0" defaultSubtotal="0">
      <items count="257">
        <item x="76"/>
        <item x="77"/>
        <item x="78"/>
        <item x="79"/>
        <item x="80"/>
        <item x="81"/>
        <item x="82"/>
        <item x="83"/>
        <item x="84"/>
        <item x="85"/>
        <item x="86"/>
        <item x="87"/>
        <item x="88"/>
        <item x="89"/>
        <item x="90"/>
        <item x="91"/>
        <item x="92"/>
        <item x="61"/>
        <item x="62"/>
        <item x="63"/>
        <item x="64"/>
        <item x="65"/>
        <item x="66"/>
        <item x="67"/>
        <item x="68"/>
        <item x="69"/>
        <item x="70"/>
        <item x="71"/>
        <item x="72"/>
        <item x="73"/>
        <item x="74"/>
        <item x="75"/>
        <item x="95"/>
        <item x="96"/>
        <item x="97"/>
        <item x="98"/>
        <item x="99"/>
        <item x="100"/>
        <item x="102"/>
        <item x="103"/>
        <item x="104"/>
        <item x="105"/>
        <item x="106"/>
        <item x="107"/>
        <item x="108"/>
        <item x="109"/>
        <item x="110"/>
        <item x="111"/>
        <item x="112"/>
        <item x="113"/>
        <item x="114"/>
        <item x="115"/>
        <item x="116"/>
        <item x="117"/>
        <item x="118"/>
        <item x="119"/>
        <item x="53"/>
        <item x="54"/>
        <item x="55"/>
        <item x="56"/>
        <item x="57"/>
        <item x="59"/>
        <item x="6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27"/>
        <item x="28"/>
        <item x="29"/>
        <item x="30"/>
        <item x="31"/>
        <item x="32"/>
        <item x="162"/>
        <item x="163"/>
        <item x="164"/>
        <item x="165"/>
        <item x="166"/>
        <item x="167"/>
        <item x="168"/>
        <item x="169"/>
        <item x="170"/>
        <item x="171"/>
        <item x="172"/>
        <item x="173"/>
        <item x="174"/>
        <item x="175"/>
        <item x="176"/>
        <item x="177"/>
        <item x="178"/>
        <item x="179"/>
        <item x="180"/>
        <item x="181"/>
        <item x="182"/>
        <item x="216"/>
        <item x="217"/>
        <item x="218"/>
        <item x="219"/>
        <item x="220"/>
        <item x="221"/>
        <item x="222"/>
        <item x="223"/>
        <item x="224"/>
        <item x="225"/>
        <item x="226"/>
        <item x="227"/>
        <item x="228"/>
        <item x="229"/>
        <item x="230"/>
        <item x="231"/>
        <item x="232"/>
        <item x="233"/>
        <item x="234"/>
        <item x="235"/>
        <item x="236"/>
        <item x="237"/>
        <item x="239"/>
        <item x="240"/>
        <item x="241"/>
        <item x="242"/>
        <item x="243"/>
        <item x="244"/>
        <item x="245"/>
        <item x="246"/>
        <item x="247"/>
        <item x="248"/>
        <item x="249"/>
        <item x="253"/>
        <item x="254"/>
        <item x="255"/>
        <item x="185"/>
        <item x="186"/>
        <item x="187"/>
        <item x="188"/>
        <item x="189"/>
        <item x="191"/>
        <item x="192"/>
        <item x="194"/>
        <item x="195"/>
        <item x="196"/>
        <item x="197"/>
        <item x="198"/>
        <item x="199"/>
        <item x="206"/>
        <item x="207"/>
        <item x="208"/>
        <item x="209"/>
        <item x="15"/>
        <item x="16"/>
        <item x="17"/>
        <item x="18"/>
        <item x="19"/>
        <item x="20"/>
        <item x="21"/>
        <item x="210"/>
        <item x="212"/>
        <item x="213"/>
        <item x="184"/>
        <item x="190"/>
        <item x="193"/>
        <item x="205"/>
        <item x="214"/>
        <item x="215"/>
        <item x="256"/>
        <item x="47"/>
        <item x="48"/>
        <item x="49"/>
        <item x="50"/>
        <item x="52"/>
        <item x="58"/>
        <item x="101"/>
        <item x="183"/>
        <item x="211"/>
        <item x="238"/>
        <item x="250"/>
        <item x="251"/>
        <item x="252"/>
        <item x="22"/>
        <item x="23"/>
        <item x="24"/>
        <item x="25"/>
        <item x="26"/>
        <item x="200"/>
        <item x="0"/>
        <item x="1"/>
        <item x="2"/>
        <item x="3"/>
        <item x="4"/>
        <item x="5"/>
        <item x="6"/>
        <item x="7"/>
        <item x="8"/>
        <item x="9"/>
        <item x="10"/>
        <item x="11"/>
        <item x="12"/>
        <item x="13"/>
        <item x="14"/>
        <item x="33"/>
        <item x="34"/>
        <item x="35"/>
        <item x="36"/>
        <item x="37"/>
        <item x="38"/>
        <item x="39"/>
        <item x="40"/>
        <item x="41"/>
        <item x="42"/>
        <item x="43"/>
        <item x="44"/>
        <item x="45"/>
        <item x="46"/>
        <item x="51"/>
        <item x="93"/>
        <item x="94"/>
        <item x="120"/>
        <item x="201"/>
        <item x="202"/>
        <item x="203"/>
        <item x="204"/>
      </items>
    </pivotField>
    <pivotField axis="axisRow" outline="0" showAll="0" defaultSubtotal="0">
      <items count="254">
        <item x="92"/>
        <item x="136"/>
        <item x="185"/>
        <item x="128"/>
        <item x="224"/>
        <item x="134"/>
        <item x="99"/>
        <item x="129"/>
        <item x="116"/>
        <item x="245"/>
        <item x="243"/>
        <item x="246"/>
        <item x="171"/>
        <item x="240"/>
        <item x="148"/>
        <item x="146"/>
        <item x="250"/>
        <item x="234"/>
        <item x="235"/>
        <item x="184"/>
        <item x="78"/>
        <item x="79"/>
        <item x="239"/>
        <item x="206"/>
        <item x="168"/>
        <item x="93"/>
        <item x="154"/>
        <item x="94"/>
        <item x="160"/>
        <item x="230"/>
        <item x="108"/>
        <item x="132"/>
        <item x="117"/>
        <item x="201"/>
        <item x="203"/>
        <item x="216"/>
        <item x="176"/>
        <item x="177"/>
        <item x="244"/>
        <item x="237"/>
        <item x="193"/>
        <item x="183"/>
        <item x="173"/>
        <item x="186"/>
        <item x="187"/>
        <item x="111"/>
        <item x="118"/>
        <item x="194"/>
        <item x="81"/>
        <item x="115"/>
        <item x="114"/>
        <item x="205"/>
        <item x="179"/>
        <item x="214"/>
        <item x="191"/>
        <item x="213"/>
        <item x="156"/>
        <item x="232"/>
        <item x="231"/>
        <item x="143"/>
        <item x="80"/>
        <item x="110"/>
        <item x="223"/>
        <item x="222"/>
        <item x="226"/>
        <item x="221"/>
        <item x="220"/>
        <item x="227"/>
        <item x="228"/>
        <item x="236"/>
        <item x="165"/>
        <item x="100"/>
        <item x="33"/>
        <item x="164"/>
        <item x="101"/>
        <item x="15"/>
        <item x="56"/>
        <item x="215"/>
        <item x="238"/>
        <item x="217"/>
        <item x="241"/>
        <item x="218"/>
        <item x="174"/>
        <item x="175"/>
        <item x="29"/>
        <item x="219"/>
        <item x="72"/>
        <item x="225"/>
        <item x="130"/>
        <item x="95"/>
        <item x="161"/>
        <item x="113"/>
        <item x="58"/>
        <item x="140"/>
        <item x="152"/>
        <item x="251"/>
        <item x="151"/>
        <item x="96"/>
        <item x="166"/>
        <item x="97"/>
        <item x="167"/>
        <item x="229"/>
        <item x="103"/>
        <item x="172"/>
        <item x="73"/>
        <item x="150"/>
        <item x="57"/>
        <item x="16"/>
        <item x="121"/>
        <item x="59"/>
        <item x="54"/>
        <item x="53"/>
        <item x="55"/>
        <item x="107"/>
        <item x="126"/>
        <item x="188"/>
        <item x="189"/>
        <item x="141"/>
        <item x="204"/>
        <item x="211"/>
        <item x="253"/>
        <item x="48"/>
        <item x="49"/>
        <item x="52"/>
        <item x="180"/>
        <item x="233"/>
        <item x="247"/>
        <item x="248"/>
        <item x="249"/>
        <item x="22"/>
        <item x="24"/>
        <item x="25"/>
        <item x="26"/>
        <item x="89"/>
        <item x="133"/>
        <item x="135"/>
        <item x="149"/>
        <item x="162"/>
        <item x="181"/>
        <item x="74"/>
        <item x="75"/>
        <item x="195"/>
        <item x="196"/>
        <item x="197"/>
        <item x="242"/>
        <item x="252"/>
        <item x="28"/>
        <item x="102"/>
        <item x="137"/>
        <item x="139"/>
        <item x="178"/>
        <item x="198"/>
        <item x="182"/>
        <item x="0"/>
        <item x="1"/>
        <item x="2"/>
        <item x="3"/>
        <item x="4"/>
        <item x="5"/>
        <item x="6"/>
        <item x="7"/>
        <item x="8"/>
        <item x="9"/>
        <item x="10"/>
        <item x="11"/>
        <item x="12"/>
        <item x="13"/>
        <item x="14"/>
        <item x="17"/>
        <item x="18"/>
        <item x="19"/>
        <item x="20"/>
        <item x="21"/>
        <item x="23"/>
        <item x="27"/>
        <item x="30"/>
        <item x="31"/>
        <item x="32"/>
        <item x="34"/>
        <item x="35"/>
        <item x="36"/>
        <item x="37"/>
        <item x="38"/>
        <item x="39"/>
        <item x="40"/>
        <item x="41"/>
        <item x="42"/>
        <item x="43"/>
        <item x="44"/>
        <item x="45"/>
        <item x="46"/>
        <item x="47"/>
        <item x="50"/>
        <item x="51"/>
        <item x="60"/>
        <item x="61"/>
        <item x="62"/>
        <item x="63"/>
        <item x="64"/>
        <item x="65"/>
        <item x="66"/>
        <item x="67"/>
        <item x="68"/>
        <item x="69"/>
        <item x="70"/>
        <item x="71"/>
        <item x="76"/>
        <item x="77"/>
        <item x="82"/>
        <item x="83"/>
        <item x="84"/>
        <item x="85"/>
        <item x="86"/>
        <item x="87"/>
        <item x="88"/>
        <item x="90"/>
        <item x="91"/>
        <item x="98"/>
        <item x="104"/>
        <item x="105"/>
        <item x="106"/>
        <item x="109"/>
        <item x="112"/>
        <item x="119"/>
        <item x="120"/>
        <item x="122"/>
        <item x="123"/>
        <item x="124"/>
        <item x="125"/>
        <item x="127"/>
        <item x="131"/>
        <item x="138"/>
        <item x="142"/>
        <item x="144"/>
        <item x="145"/>
        <item x="147"/>
        <item x="153"/>
        <item x="155"/>
        <item x="157"/>
        <item x="158"/>
        <item x="159"/>
        <item x="163"/>
        <item x="169"/>
        <item x="170"/>
        <item x="190"/>
        <item x="192"/>
        <item x="199"/>
        <item x="200"/>
        <item x="202"/>
        <item x="207"/>
        <item x="208"/>
        <item x="209"/>
        <item x="210"/>
        <item x="212"/>
      </items>
    </pivotField>
    <pivotField axis="axisRow" outline="0" showAll="0" defaultSubtotal="0">
      <items count="4">
        <item x="0"/>
        <item x="3"/>
        <item x="2"/>
        <item x="1"/>
      </items>
    </pivotField>
    <pivotField showAll="0" defaultSubtotal="0"/>
    <pivotField showAll="0" defaultSubtotal="0"/>
    <pivotField showAll="0" defaultSubtotal="0"/>
    <pivotField showAll="0" defaultSubtotal="0"/>
    <pivotField showAll="0" defaultSubtotal="0"/>
    <pivotField axis="axisPage" showAll="0" defaultSubtotal="0">
      <items count="5">
        <item x="2"/>
        <item x="1"/>
        <item x="0"/>
        <item x="3"/>
        <item x="4"/>
      </items>
    </pivotField>
    <pivotField showAll="0"/>
    <pivotField showAll="0"/>
    <pivotField showAll="0"/>
    <pivotField showAll="0"/>
    <pivotField showAll="0" defaultSubtotal="0"/>
    <pivotField axis="axisPage" showAll="0" defaultSubtotal="0">
      <items count="3">
        <item x="1"/>
        <item x="0"/>
        <item x="2"/>
      </items>
    </pivotField>
    <pivotField showAll="0" defaultSubtotal="0"/>
    <pivotField showAll="0" defaultSubtotal="0"/>
    <pivotField showAll="0"/>
    <pivotField showAll="0"/>
    <pivotField showAll="0" defaultSubtotal="0"/>
    <pivotField axis="axisRow" outline="0" showAll="0" defaultSubtotal="0">
      <items count="24">
        <item x="17"/>
        <item x="11"/>
        <item x="2"/>
        <item x="8"/>
        <item x="23"/>
        <item x="16"/>
        <item x="3"/>
        <item x="4"/>
        <item x="15"/>
        <item x="14"/>
        <item x="6"/>
        <item x="12"/>
        <item x="9"/>
        <item x="10"/>
        <item x="20"/>
        <item x="22"/>
        <item x="21"/>
        <item x="19"/>
        <item x="18"/>
        <item x="7"/>
        <item x="1"/>
        <item x="5"/>
        <item x="0"/>
        <item x="13"/>
      </items>
    </pivotField>
    <pivotField axis="axisRow" outline="0" showAll="0" defaultSubtotal="0">
      <items count="55">
        <item x="13"/>
        <item x="35"/>
        <item x="30"/>
        <item x="36"/>
        <item x="40"/>
        <item x="9"/>
        <item x="14"/>
        <item x="26"/>
        <item x="15"/>
        <item x="28"/>
        <item x="43"/>
        <item x="12"/>
        <item x="21"/>
        <item x="48"/>
        <item x="49"/>
        <item x="37"/>
        <item x="47"/>
        <item x="3"/>
        <item x="53"/>
        <item x="54"/>
        <item x="41"/>
        <item x="2"/>
        <item x="22"/>
        <item x="25"/>
        <item x="1"/>
        <item x="52"/>
        <item x="51"/>
        <item x="20"/>
        <item x="24"/>
        <item x="23"/>
        <item x="29"/>
        <item x="27"/>
        <item x="44"/>
        <item x="45"/>
        <item x="31"/>
        <item x="33"/>
        <item x="11"/>
        <item x="18"/>
        <item x="5"/>
        <item x="32"/>
        <item x="16"/>
        <item x="17"/>
        <item x="6"/>
        <item x="46"/>
        <item x="19"/>
        <item x="39"/>
        <item x="0"/>
        <item x="4"/>
        <item x="34"/>
        <item x="7"/>
        <item x="8"/>
        <item x="10"/>
        <item x="38"/>
        <item x="42"/>
        <item x="50"/>
      </items>
    </pivotField>
    <pivotField axis="axisRow" outline="0" showAll="0" defaultSubtotal="0">
      <items count="41">
        <item x="33"/>
        <item x="31"/>
        <item x="32"/>
        <item x="34"/>
        <item x="37"/>
        <item x="36"/>
        <item x="35"/>
        <item x="16"/>
        <item x="10"/>
        <item x="9"/>
        <item x="5"/>
        <item x="2"/>
        <item x="1"/>
        <item x="12"/>
        <item x="13"/>
        <item x="20"/>
        <item x="6"/>
        <item x="11"/>
        <item x="7"/>
        <item x="28"/>
        <item x="25"/>
        <item x="26"/>
        <item x="22"/>
        <item x="23"/>
        <item x="24"/>
        <item x="30"/>
        <item x="38"/>
        <item x="19"/>
        <item x="14"/>
        <item x="17"/>
        <item x="18"/>
        <item x="21"/>
        <item x="3"/>
        <item x="8"/>
        <item x="39"/>
        <item x="29"/>
        <item x="0"/>
        <item x="15"/>
        <item x="40"/>
        <item x="4"/>
        <item x="27"/>
      </items>
    </pivotField>
    <pivotField axis="axisRow" outline="0" showAll="0" defaultSubtotal="0">
      <items count="51">
        <item x="11"/>
        <item x="47"/>
        <item x="9"/>
        <item x="40"/>
        <item x="6"/>
        <item x="5"/>
        <item x="27"/>
        <item x="36"/>
        <item x="26"/>
        <item x="10"/>
        <item x="46"/>
        <item x="19"/>
        <item x="20"/>
        <item x="30"/>
        <item x="17"/>
        <item x="25"/>
        <item x="21"/>
        <item x="42"/>
        <item x="39"/>
        <item x="49"/>
        <item x="16"/>
        <item x="22"/>
        <item x="23"/>
        <item x="24"/>
        <item x="8"/>
        <item x="15"/>
        <item x="48"/>
        <item x="14"/>
        <item x="12"/>
        <item x="13"/>
        <item x="45"/>
        <item x="43"/>
        <item x="38"/>
        <item x="44"/>
        <item x="50"/>
        <item x="33"/>
        <item x="34"/>
        <item x="28"/>
        <item x="35"/>
        <item x="32"/>
        <item x="31"/>
        <item x="4"/>
        <item x="29"/>
        <item x="2"/>
        <item x="1"/>
        <item x="3"/>
        <item x="37"/>
        <item x="0"/>
        <item x="18"/>
        <item x="41"/>
        <item x="7"/>
      </items>
    </pivotField>
    <pivotField axis="axisRow" outline="0" showAll="0" defaultSubtotal="0">
      <items count="48">
        <item x="44"/>
        <item x="10"/>
        <item x="39"/>
        <item x="15"/>
        <item x="34"/>
        <item x="32"/>
        <item x="27"/>
        <item x="12"/>
        <item x="8"/>
        <item x="26"/>
        <item x="14"/>
        <item x="24"/>
        <item x="43"/>
        <item x="40"/>
        <item x="23"/>
        <item x="38"/>
        <item x="45"/>
        <item x="46"/>
        <item x="2"/>
        <item x="22"/>
        <item x="3"/>
        <item x="13"/>
        <item x="11"/>
        <item x="19"/>
        <item x="25"/>
        <item x="28"/>
        <item x="31"/>
        <item x="30"/>
        <item x="18"/>
        <item x="16"/>
        <item x="17"/>
        <item x="37"/>
        <item x="41"/>
        <item x="42"/>
        <item x="9"/>
        <item x="36"/>
        <item x="5"/>
        <item x="1"/>
        <item x="4"/>
        <item x="29"/>
        <item x="33"/>
        <item x="21"/>
        <item x="35"/>
        <item x="0"/>
        <item x="20"/>
        <item x="6"/>
        <item x="7"/>
        <item x="47"/>
      </items>
    </pivotField>
    <pivotField axis="axisRow" showAll="0" defaultSubtotal="0">
      <items count="34">
        <item x="31"/>
        <item x="32"/>
        <item x="33"/>
        <item x="25"/>
        <item x="27"/>
        <item x="28"/>
        <item x="18"/>
        <item x="16"/>
        <item x="5"/>
        <item x="29"/>
        <item x="19"/>
        <item x="17"/>
        <item x="7"/>
        <item x="20"/>
        <item x="9"/>
        <item x="12"/>
        <item x="15"/>
        <item x="14"/>
        <item x="6"/>
        <item x="10"/>
        <item x="11"/>
        <item x="21"/>
        <item x="4"/>
        <item x="3"/>
        <item x="22"/>
        <item x="0"/>
        <item x="30"/>
        <item x="1"/>
        <item x="2"/>
        <item x="8"/>
        <item x="13"/>
        <item x="23"/>
        <item x="24"/>
        <item x="26"/>
      </items>
    </pivotField>
    <pivotField showAll="0" defaultSubtotal="0"/>
  </pivotFields>
  <rowFields count="9">
    <field x="0"/>
    <field x="1"/>
    <field x="2"/>
    <field x="20"/>
    <field x="21"/>
    <field x="22"/>
    <field x="23"/>
    <field x="24"/>
    <field x="25"/>
  </rowFields>
  <rowItems count="5">
    <i>
      <x v="184"/>
      <x v="75"/>
      <x/>
      <x v="20"/>
      <x v="24"/>
      <x v="12"/>
      <x v="44"/>
      <x v="37"/>
      <x v="25"/>
    </i>
    <i>
      <x v="185"/>
      <x v="107"/>
      <x/>
      <x v="22"/>
      <x v="46"/>
      <x v="11"/>
      <x v="43"/>
      <x v="43"/>
      <x v="27"/>
    </i>
    <i>
      <x v="186"/>
      <x v="168"/>
      <x/>
      <x v="22"/>
      <x v="21"/>
      <x v="32"/>
      <x v="45"/>
      <x v="18"/>
      <x v="28"/>
    </i>
    <i>
      <x v="187"/>
      <x v="169"/>
      <x/>
      <x v="22"/>
      <x v="46"/>
      <x v="36"/>
      <x v="47"/>
      <x v="43"/>
      <x v="25"/>
    </i>
    <i>
      <x v="188"/>
      <x v="170"/>
      <x/>
      <x v="22"/>
      <x v="21"/>
      <x v="32"/>
      <x v="45"/>
      <x v="20"/>
      <x v="28"/>
    </i>
  </rowItems>
  <colItems count="1">
    <i/>
  </colItems>
  <pageFields count="2">
    <pageField fld="8" item="1" hier="-1"/>
    <pageField fld="14" item="0" hier="-1"/>
  </pageFields>
  <formats count="12">
    <format dxfId="144">
      <pivotArea type="all" dataOnly="0" outline="0" fieldPosition="0"/>
    </format>
    <format dxfId="143">
      <pivotArea dataOnly="0" labelOnly="1" grandRow="1" outline="0" fieldPosition="0"/>
    </format>
    <format dxfId="142">
      <pivotArea type="all" dataOnly="0" outline="0" fieldPosition="0"/>
    </format>
    <format dxfId="141">
      <pivotArea field="0" type="button" dataOnly="0" labelOnly="1" outline="0" axis="axisRow" fieldPosition="1"/>
    </format>
    <format dxfId="140">
      <pivotArea field="1" type="button" dataOnly="0" labelOnly="1" outline="0" axis="axisRow" fieldPosition="2"/>
    </format>
    <format dxfId="139">
      <pivotArea field="2" type="button" dataOnly="0" labelOnly="1" outline="0" axis="axisRow" fieldPosition="3"/>
    </format>
    <format dxfId="138">
      <pivotArea field="20" type="button" dataOnly="0" labelOnly="1" outline="0" axis="axisRow" fieldPosition="5"/>
    </format>
    <format dxfId="137">
      <pivotArea field="21" type="button" dataOnly="0" labelOnly="1" outline="0" axis="axisRow" fieldPosition="6"/>
    </format>
    <format dxfId="136">
      <pivotArea field="22" type="button" dataOnly="0" labelOnly="1" outline="0" axis="axisRow" fieldPosition="7"/>
    </format>
    <format dxfId="135">
      <pivotArea field="23" type="button" dataOnly="0" labelOnly="1" outline="0" axis="axisRow" fieldPosition="8"/>
    </format>
    <format dxfId="134">
      <pivotArea field="24" type="button" dataOnly="0" labelOnly="1" outline="0" axis="axisRow" fieldPosition="9"/>
    </format>
    <format dxfId="133">
      <pivotArea dataOnly="0" labelOnly="1" outline="0" fieldPosition="0">
        <references count="1">
          <reference field="2" count="0"/>
        </references>
      </pivotArea>
    </format>
  </formats>
  <pivotTableStyleInfo name="PivotStyleMedium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_rels/theme1.x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Blank">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Blank">
      <a:majorFont>
        <a:latin typeface="Helvetica"/>
        <a:ea typeface="Helvetica"/>
        <a:cs typeface="Helvetica"/>
      </a:majorFont>
      <a:minorFont>
        <a:latin typeface="Helvetica"/>
        <a:ea typeface="Helvetica"/>
        <a:cs typeface="Helvetic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lipFill rotWithShape="1">
          <a:blip xmlns:r="http://schemas.openxmlformats.org/officeDocument/2006/relationships" r:embed="rId1"/>
          <a:srcRect/>
          <a:tile tx="0" ty="0" sx="100000" sy="100000" flip="none" algn="tl"/>
        </a:blipFill>
        <a:ln w="12700" cap="flat">
          <a:noFill/>
          <a:miter lim="400000"/>
        </a:ln>
        <a:effectLst>
          <a:outerShdw blurRad="38100" dist="25400" dir="5400000" rotWithShape="0">
            <a:srgbClr val="000000">
              <a:alpha val="50000"/>
            </a:srgbClr>
          </a:outerShdw>
        </a:effectLst>
      </a:spPr>
      <a:bodyPr rot="0" spcFirstLastPara="1" vertOverflow="overflow" horzOverflow="overflow" vert="horz" wrap="square" lIns="50800" tIns="50800" rIns="50800" bIns="50800" numCol="1" spcCol="38100" rtlCol="0" anchor="ctr">
        <a:spAutoFit/>
      </a:bodyPr>
      <a:lstStyle>
        <a:defPPr marL="0" marR="0" indent="0" algn="ctr" defTabSz="457200" rtl="0" fontAlgn="auto" latinLnBrk="1" hangingPunct="0">
          <a:lnSpc>
            <a:spcPct val="100000"/>
          </a:lnSpc>
          <a:spcBef>
            <a:spcPts val="0"/>
          </a:spcBef>
          <a:spcAft>
            <a:spcPts val="0"/>
          </a:spcAft>
          <a:buClrTx/>
          <a:buSzTx/>
          <a:buFontTx/>
          <a:buNone/>
          <a:tabLst/>
          <a:defRPr kumimoji="0" sz="1200" b="0" i="0" u="none" strike="noStrike" cap="none" spc="0" normalizeH="0" baseline="0">
            <a:ln>
              <a:noFill/>
            </a:ln>
            <a:solidFill>
              <a:srgbClr val="FFFFFF"/>
            </a:solidFill>
            <a:effectLst>
              <a:outerShdw blurRad="25400" dist="23998" dir="2700000" rotWithShape="0">
                <a:srgbClr val="000000">
                  <a:alpha val="31034"/>
                </a:srgbClr>
              </a:outerShdw>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6350" cap="flat">
          <a:solidFill>
            <a:srgbClr val="000000"/>
          </a:solidFill>
          <a:prstDash val="solid"/>
          <a:miter lim="400000"/>
        </a:ln>
        <a:effectLst/>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1"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s://www.ren-isac.net/hecvat/cbi.html" TargetMode="External"/><Relationship Id="rId1" Type="http://schemas.openxmlformats.org/officeDocument/2006/relationships/hyperlink" Target="https://www.educause.edu/hecvat" TargetMode="External"/></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pivotTable" Target="../pivotTables/pivotTable1.x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hyperlink" Target="https://inst.bid/privacy" TargetMode="External"/><Relationship Id="rId2" Type="http://schemas.openxmlformats.org/officeDocument/2006/relationships/hyperlink" Target="https://inst.bid/a11y" TargetMode="External"/><Relationship Id="rId1" Type="http://schemas.openxmlformats.org/officeDocument/2006/relationships/hyperlink" Target="https://inst.bid/privacy" TargetMode="External"/><Relationship Id="rId5" Type="http://schemas.openxmlformats.org/officeDocument/2006/relationships/printerSettings" Target="../printerSettings/printerSettings1.bin"/><Relationship Id="rId4" Type="http://schemas.openxmlformats.org/officeDocument/2006/relationships/hyperlink" Target="https://inst.bid/a11y"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B36"/>
  <sheetViews>
    <sheetView showGridLines="0" zoomScaleNormal="100" workbookViewId="0"/>
  </sheetViews>
  <sheetFormatPr baseColWidth="10" defaultColWidth="0" defaultRowHeight="13" zeroHeight="1" x14ac:dyDescent="0.15"/>
  <cols>
    <col min="1" max="1" width="105.25" style="89" customWidth="1"/>
    <col min="2" max="2" width="6.625" style="89" customWidth="1"/>
    <col min="3" max="16384" width="6.625" style="89" hidden="1"/>
  </cols>
  <sheetData>
    <row r="1" spans="1:2" x14ac:dyDescent="0.15">
      <c r="A1" s="271" t="s">
        <v>3230</v>
      </c>
    </row>
    <row r="2" spans="1:2" ht="42" customHeight="1" x14ac:dyDescent="0.15">
      <c r="A2" s="261"/>
    </row>
    <row r="3" spans="1:2" ht="21" x14ac:dyDescent="0.15">
      <c r="A3" s="262" t="s">
        <v>3208</v>
      </c>
      <c r="B3"/>
    </row>
    <row r="4" spans="1:2" ht="16" x14ac:dyDescent="0.15">
      <c r="A4" s="263"/>
      <c r="B4"/>
    </row>
    <row r="5" spans="1:2" ht="120" x14ac:dyDescent="0.15">
      <c r="A5" s="263" t="s">
        <v>3209</v>
      </c>
      <c r="B5"/>
    </row>
    <row r="6" spans="1:2" ht="16" x14ac:dyDescent="0.15">
      <c r="A6" s="264"/>
      <c r="B6"/>
    </row>
    <row r="7" spans="1:2" ht="60" x14ac:dyDescent="0.15">
      <c r="A7" s="263" t="s">
        <v>3210</v>
      </c>
      <c r="B7"/>
    </row>
    <row r="8" spans="1:2" ht="16" x14ac:dyDescent="0.15">
      <c r="A8" s="264"/>
      <c r="B8"/>
    </row>
    <row r="9" spans="1:2" ht="28.5" customHeight="1" x14ac:dyDescent="0.15">
      <c r="A9" s="263" t="s">
        <v>3211</v>
      </c>
      <c r="B9"/>
    </row>
    <row r="10" spans="1:2" ht="30" x14ac:dyDescent="0.15">
      <c r="A10" s="263" t="s">
        <v>3229</v>
      </c>
      <c r="B10"/>
    </row>
    <row r="11" spans="1:2" ht="16" x14ac:dyDescent="0.15">
      <c r="A11" s="263" t="s">
        <v>3212</v>
      </c>
      <c r="B11"/>
    </row>
    <row r="12" spans="1:2" ht="16" x14ac:dyDescent="0.15">
      <c r="A12" s="263" t="s">
        <v>3213</v>
      </c>
      <c r="B12"/>
    </row>
    <row r="13" spans="1:2" ht="16" x14ac:dyDescent="0.15">
      <c r="A13" s="263"/>
      <c r="B13"/>
    </row>
    <row r="14" spans="1:2" ht="30" x14ac:dyDescent="0.15">
      <c r="A14" s="263" t="s">
        <v>3214</v>
      </c>
      <c r="B14"/>
    </row>
    <row r="15" spans="1:2" ht="16" x14ac:dyDescent="0.15">
      <c r="A15" s="263" t="s">
        <v>3215</v>
      </c>
      <c r="B15"/>
    </row>
    <row r="16" spans="1:2" ht="16" x14ac:dyDescent="0.15">
      <c r="A16" s="263" t="s">
        <v>3216</v>
      </c>
      <c r="B16"/>
    </row>
    <row r="17" spans="1:2" ht="16" x14ac:dyDescent="0.15">
      <c r="A17" s="263" t="s">
        <v>3217</v>
      </c>
      <c r="B17"/>
    </row>
    <row r="18" spans="1:2" ht="16" x14ac:dyDescent="0.15">
      <c r="A18" s="263" t="s">
        <v>3218</v>
      </c>
      <c r="B18"/>
    </row>
    <row r="19" spans="1:2" ht="16" x14ac:dyDescent="0.15">
      <c r="A19" s="264"/>
      <c r="B19"/>
    </row>
    <row r="20" spans="1:2" ht="30" x14ac:dyDescent="0.15">
      <c r="A20" s="263" t="s">
        <v>3219</v>
      </c>
      <c r="B20"/>
    </row>
    <row r="21" spans="1:2" ht="16" x14ac:dyDescent="0.15">
      <c r="A21" s="265" t="s">
        <v>3220</v>
      </c>
      <c r="B21"/>
    </row>
    <row r="22" spans="1:2" ht="17" x14ac:dyDescent="0.15">
      <c r="A22" s="266" t="s">
        <v>3221</v>
      </c>
      <c r="B22" s="257"/>
    </row>
    <row r="23" spans="1:2" ht="16" x14ac:dyDescent="0.15">
      <c r="A23" s="267"/>
      <c r="B23" s="258"/>
    </row>
    <row r="24" spans="1:2" ht="16" x14ac:dyDescent="0.15">
      <c r="A24" s="265" t="s">
        <v>3222</v>
      </c>
      <c r="B24"/>
    </row>
    <row r="25" spans="1:2" ht="17" x14ac:dyDescent="0.15">
      <c r="A25" s="268" t="s">
        <v>3223</v>
      </c>
      <c r="B25" s="257"/>
    </row>
    <row r="26" spans="1:2" ht="16" x14ac:dyDescent="0.15">
      <c r="A26" s="267"/>
      <c r="B26" s="258"/>
    </row>
    <row r="27" spans="1:2" ht="16" x14ac:dyDescent="0.15">
      <c r="A27" s="265" t="s">
        <v>3224</v>
      </c>
      <c r="B27"/>
    </row>
    <row r="28" spans="1:2" ht="16" x14ac:dyDescent="0.15">
      <c r="A28" s="269"/>
      <c r="B28"/>
    </row>
    <row r="29" spans="1:2" ht="16" x14ac:dyDescent="0.15">
      <c r="A29" s="265" t="s">
        <v>3225</v>
      </c>
      <c r="B29"/>
    </row>
    <row r="30" spans="1:2" ht="16" x14ac:dyDescent="0.15">
      <c r="A30" s="267"/>
      <c r="B30"/>
    </row>
    <row r="31" spans="1:2" ht="16" x14ac:dyDescent="0.15">
      <c r="A31" s="106" t="s">
        <v>3226</v>
      </c>
      <c r="B31"/>
    </row>
    <row r="32" spans="1:2" ht="16" x14ac:dyDescent="0.15">
      <c r="A32" s="265" t="s">
        <v>3227</v>
      </c>
      <c r="B32"/>
    </row>
    <row r="33" spans="1:2" ht="16" x14ac:dyDescent="0.15">
      <c r="A33" s="269"/>
      <c r="B33"/>
    </row>
    <row r="34" spans="1:2" ht="30" x14ac:dyDescent="0.15">
      <c r="A34" s="270" t="s">
        <v>3228</v>
      </c>
      <c r="B34"/>
    </row>
    <row r="35" spans="1:2" ht="36" customHeight="1" x14ac:dyDescent="0.15">
      <c r="A35" s="259" t="s">
        <v>0</v>
      </c>
      <c r="B35" s="260"/>
    </row>
    <row r="36" spans="1:2" x14ac:dyDescent="0.15">
      <c r="A36" s="271" t="s">
        <v>3231</v>
      </c>
    </row>
  </sheetData>
  <hyperlinks>
    <hyperlink ref="A22" r:id="rId1" xr:uid="{C8FDEEC2-F8B4-40D9-9D96-6D170A2703F8}"/>
    <hyperlink ref="A25" r:id="rId2" xr:uid="{BCD4007C-5E37-4306-9729-BCA7DA54A59B}"/>
  </hyperlinks>
  <pageMargins left="0.7" right="0.7" top="0.75" bottom="0.75" header="0.3" footer="0.3"/>
  <pageSetup scale="85" orientation="portrait" horizontalDpi="0" verticalDpi="0"/>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2"/>
  <dimension ref="A1:L1685"/>
  <sheetViews>
    <sheetView workbookViewId="0">
      <selection activeCell="A5" sqref="A5"/>
    </sheetView>
  </sheetViews>
  <sheetFormatPr baseColWidth="10" defaultColWidth="8.625" defaultRowHeight="12" x14ac:dyDescent="0.2"/>
  <cols>
    <col min="1" max="1" width="10.125" style="52" bestFit="1" customWidth="1"/>
    <col min="2" max="2" width="12" style="52" customWidth="1"/>
    <col min="3" max="3" width="12.25" style="52" customWidth="1"/>
    <col min="4" max="4" width="9.25" style="52" customWidth="1"/>
    <col min="5" max="5" width="9.25" style="52" bestFit="1" customWidth="1"/>
    <col min="6" max="6" width="11.75" style="52" bestFit="1" customWidth="1"/>
    <col min="7" max="7" width="12" style="52" bestFit="1" customWidth="1"/>
    <col min="8" max="8" width="15.125" style="52" customWidth="1"/>
    <col min="9" max="9" width="8.125" style="52" customWidth="1"/>
    <col min="10" max="10" width="15.75" style="52" bestFit="1" customWidth="1"/>
    <col min="11" max="11" width="8.125" style="52" customWidth="1"/>
    <col min="12" max="16384" width="8.625" style="52"/>
  </cols>
  <sheetData>
    <row r="1" spans="1:12" ht="16" x14ac:dyDescent="0.2">
      <c r="A1" s="252" t="s">
        <v>2093</v>
      </c>
      <c r="B1" s="52" t="s">
        <v>2790</v>
      </c>
      <c r="L1"/>
    </row>
    <row r="2" spans="1:12" ht="16" x14ac:dyDescent="0.2">
      <c r="A2" s="252" t="s">
        <v>2098</v>
      </c>
      <c r="B2" s="253">
        <v>0</v>
      </c>
      <c r="L2"/>
    </row>
    <row r="3" spans="1:12" ht="16" x14ac:dyDescent="0.2">
      <c r="L3"/>
    </row>
    <row r="4" spans="1:12" ht="39" x14ac:dyDescent="0.2">
      <c r="A4" s="252" t="s">
        <v>2791</v>
      </c>
      <c r="B4" s="252" t="s">
        <v>320</v>
      </c>
      <c r="C4" s="252" t="s">
        <v>2089</v>
      </c>
      <c r="D4" s="252" t="s">
        <v>2102</v>
      </c>
      <c r="E4" s="252" t="s">
        <v>2103</v>
      </c>
      <c r="F4" s="252" t="s">
        <v>2104</v>
      </c>
      <c r="G4" s="252" t="s">
        <v>2105</v>
      </c>
      <c r="H4" s="252" t="s">
        <v>2106</v>
      </c>
      <c r="I4" s="252" t="s">
        <v>2107</v>
      </c>
      <c r="J4"/>
      <c r="K4"/>
      <c r="L4"/>
    </row>
    <row r="5" spans="1:12" ht="104" x14ac:dyDescent="0.2">
      <c r="A5" s="253" t="s">
        <v>52</v>
      </c>
      <c r="B5" s="253" t="s">
        <v>2118</v>
      </c>
      <c r="C5" s="253">
        <v>0</v>
      </c>
      <c r="D5" s="254" t="s">
        <v>2047</v>
      </c>
      <c r="E5" s="253" t="s">
        <v>549</v>
      </c>
      <c r="F5" s="253" t="s">
        <v>639</v>
      </c>
      <c r="G5" s="253" t="s">
        <v>639</v>
      </c>
      <c r="H5" s="253" t="s">
        <v>2792</v>
      </c>
      <c r="I5" s="253" t="s">
        <v>2793</v>
      </c>
      <c r="J5"/>
      <c r="K5"/>
      <c r="L5"/>
    </row>
    <row r="6" spans="1:12" ht="117" x14ac:dyDescent="0.2">
      <c r="A6" s="253" t="s">
        <v>53</v>
      </c>
      <c r="B6" s="253" t="s">
        <v>2123</v>
      </c>
      <c r="C6" s="253">
        <v>0</v>
      </c>
      <c r="D6" s="254" t="s">
        <v>2793</v>
      </c>
      <c r="E6" s="253" t="s">
        <v>2793</v>
      </c>
      <c r="F6" s="253" t="s">
        <v>2794</v>
      </c>
      <c r="G6" s="253" t="s">
        <v>2794</v>
      </c>
      <c r="H6" s="253" t="s">
        <v>2793</v>
      </c>
      <c r="I6" s="253">
        <v>13</v>
      </c>
      <c r="J6"/>
      <c r="K6"/>
      <c r="L6"/>
    </row>
    <row r="7" spans="1:12" ht="65" x14ac:dyDescent="0.2">
      <c r="A7" s="253" t="s">
        <v>54</v>
      </c>
      <c r="B7" s="253" t="s">
        <v>2127</v>
      </c>
      <c r="C7" s="253">
        <v>0</v>
      </c>
      <c r="D7" s="254" t="s">
        <v>2793</v>
      </c>
      <c r="E7" s="253" t="s">
        <v>543</v>
      </c>
      <c r="F7" s="253" t="s">
        <v>711</v>
      </c>
      <c r="G7" s="253" t="s">
        <v>711</v>
      </c>
      <c r="H7" s="253" t="s">
        <v>2795</v>
      </c>
      <c r="I7" s="253">
        <v>12</v>
      </c>
      <c r="J7"/>
      <c r="K7"/>
      <c r="L7"/>
    </row>
    <row r="8" spans="1:12" ht="65" x14ac:dyDescent="0.2">
      <c r="A8" s="253" t="s">
        <v>55</v>
      </c>
      <c r="B8" s="253" t="s">
        <v>2130</v>
      </c>
      <c r="C8" s="253">
        <v>0</v>
      </c>
      <c r="D8" s="254" t="s">
        <v>2793</v>
      </c>
      <c r="E8" s="253" t="s">
        <v>2793</v>
      </c>
      <c r="F8" s="253" t="s">
        <v>2793</v>
      </c>
      <c r="G8" s="253" t="s">
        <v>2793</v>
      </c>
      <c r="H8" s="253" t="s">
        <v>2793</v>
      </c>
      <c r="I8" s="253" t="s">
        <v>2793</v>
      </c>
      <c r="J8"/>
      <c r="K8"/>
      <c r="L8"/>
    </row>
    <row r="9" spans="1:12" ht="65" x14ac:dyDescent="0.2">
      <c r="A9" s="253" t="s">
        <v>56</v>
      </c>
      <c r="B9" s="253" t="s">
        <v>2132</v>
      </c>
      <c r="C9" s="253">
        <v>0</v>
      </c>
      <c r="D9" s="254" t="s">
        <v>2793</v>
      </c>
      <c r="E9" s="253" t="s">
        <v>543</v>
      </c>
      <c r="F9" s="253" t="s">
        <v>711</v>
      </c>
      <c r="G9" s="253" t="s">
        <v>711</v>
      </c>
      <c r="H9" s="253" t="s">
        <v>2796</v>
      </c>
      <c r="I9" s="253">
        <v>12</v>
      </c>
      <c r="J9"/>
      <c r="K9"/>
      <c r="L9"/>
    </row>
    <row r="10" spans="1:12" ht="16" x14ac:dyDescent="0.2">
      <c r="A10"/>
      <c r="B10"/>
      <c r="C10"/>
      <c r="D10"/>
      <c r="E10"/>
      <c r="F10"/>
      <c r="G10"/>
      <c r="H10"/>
      <c r="I10"/>
      <c r="J10"/>
      <c r="K10"/>
      <c r="L10"/>
    </row>
    <row r="11" spans="1:12" ht="16" x14ac:dyDescent="0.2">
      <c r="A11"/>
      <c r="B11"/>
      <c r="C11"/>
      <c r="D11"/>
      <c r="E11"/>
      <c r="F11"/>
      <c r="G11"/>
      <c r="H11"/>
      <c r="I11"/>
      <c r="J11"/>
      <c r="K11"/>
      <c r="L11"/>
    </row>
    <row r="12" spans="1:12" ht="16" x14ac:dyDescent="0.2">
      <c r="A12"/>
      <c r="B12"/>
      <c r="C12"/>
      <c r="D12"/>
      <c r="E12"/>
      <c r="F12"/>
      <c r="G12"/>
      <c r="H12"/>
      <c r="I12"/>
      <c r="J12"/>
      <c r="K12"/>
      <c r="L12"/>
    </row>
    <row r="13" spans="1:12" ht="16" x14ac:dyDescent="0.2">
      <c r="A13"/>
      <c r="B13"/>
      <c r="C13"/>
      <c r="D13"/>
      <c r="E13"/>
      <c r="F13"/>
      <c r="G13"/>
      <c r="H13"/>
      <c r="I13"/>
      <c r="J13"/>
      <c r="K13"/>
      <c r="L13"/>
    </row>
    <row r="14" spans="1:12" ht="16" x14ac:dyDescent="0.2">
      <c r="A14"/>
      <c r="B14"/>
      <c r="C14"/>
      <c r="D14"/>
      <c r="E14"/>
      <c r="F14"/>
      <c r="G14"/>
      <c r="H14"/>
      <c r="I14"/>
      <c r="J14"/>
      <c r="K14"/>
      <c r="L14"/>
    </row>
    <row r="15" spans="1:12" ht="16" x14ac:dyDescent="0.2">
      <c r="A15"/>
      <c r="B15"/>
      <c r="C15"/>
      <c r="D15"/>
      <c r="E15"/>
      <c r="F15"/>
      <c r="G15"/>
      <c r="H15"/>
      <c r="I15"/>
      <c r="J15"/>
      <c r="K15"/>
      <c r="L15"/>
    </row>
    <row r="16" spans="1:12" ht="16" x14ac:dyDescent="0.2">
      <c r="A16"/>
      <c r="B16"/>
      <c r="C16"/>
      <c r="D16"/>
      <c r="E16"/>
      <c r="F16"/>
      <c r="G16"/>
      <c r="H16"/>
      <c r="I16"/>
      <c r="J16"/>
      <c r="K16"/>
      <c r="L16"/>
    </row>
    <row r="17" spans="1:12" ht="16" x14ac:dyDescent="0.2">
      <c r="A17"/>
      <c r="B17"/>
      <c r="C17"/>
      <c r="D17"/>
      <c r="E17"/>
      <c r="F17"/>
      <c r="G17"/>
      <c r="H17"/>
      <c r="I17"/>
      <c r="J17"/>
      <c r="K17"/>
      <c r="L17"/>
    </row>
    <row r="18" spans="1:12" ht="16" x14ac:dyDescent="0.2">
      <c r="A18"/>
      <c r="B18"/>
      <c r="C18"/>
      <c r="D18"/>
      <c r="E18"/>
      <c r="F18"/>
      <c r="G18"/>
      <c r="H18"/>
      <c r="I18"/>
      <c r="J18"/>
      <c r="K18"/>
      <c r="L18"/>
    </row>
    <row r="19" spans="1:12" ht="16" x14ac:dyDescent="0.2">
      <c r="A19"/>
      <c r="B19"/>
      <c r="C19"/>
      <c r="D19"/>
      <c r="E19"/>
      <c r="F19"/>
      <c r="G19"/>
      <c r="H19"/>
      <c r="I19"/>
      <c r="J19"/>
      <c r="K19"/>
    </row>
    <row r="20" spans="1:12" ht="16" x14ac:dyDescent="0.2">
      <c r="A20"/>
      <c r="B20"/>
      <c r="C20"/>
      <c r="D20"/>
      <c r="E20"/>
      <c r="F20"/>
      <c r="G20"/>
      <c r="H20"/>
      <c r="I20"/>
      <c r="J20"/>
      <c r="K20"/>
    </row>
    <row r="21" spans="1:12" ht="16" x14ac:dyDescent="0.2">
      <c r="A21"/>
      <c r="B21"/>
      <c r="C21"/>
      <c r="D21"/>
      <c r="E21"/>
      <c r="F21"/>
      <c r="G21"/>
      <c r="H21"/>
      <c r="I21"/>
      <c r="J21"/>
      <c r="K21"/>
    </row>
    <row r="22" spans="1:12" ht="16" x14ac:dyDescent="0.2">
      <c r="A22"/>
      <c r="B22"/>
      <c r="C22"/>
      <c r="D22"/>
      <c r="E22"/>
      <c r="F22"/>
      <c r="G22"/>
      <c r="H22"/>
      <c r="I22"/>
      <c r="J22"/>
      <c r="K22"/>
    </row>
    <row r="23" spans="1:12" ht="16" x14ac:dyDescent="0.2">
      <c r="A23"/>
      <c r="B23"/>
      <c r="C23"/>
      <c r="D23"/>
      <c r="E23"/>
      <c r="F23"/>
      <c r="G23"/>
      <c r="H23"/>
      <c r="I23"/>
      <c r="J23"/>
      <c r="K23"/>
    </row>
    <row r="24" spans="1:12" ht="16" x14ac:dyDescent="0.2">
      <c r="A24"/>
      <c r="B24"/>
      <c r="C24"/>
      <c r="D24"/>
      <c r="E24"/>
      <c r="F24"/>
      <c r="G24"/>
      <c r="H24"/>
      <c r="I24"/>
      <c r="J24"/>
      <c r="K24"/>
    </row>
    <row r="25" spans="1:12" ht="16" x14ac:dyDescent="0.2">
      <c r="A25"/>
      <c r="B25"/>
      <c r="C25"/>
      <c r="D25"/>
      <c r="E25"/>
      <c r="F25"/>
      <c r="G25"/>
      <c r="H25"/>
      <c r="I25"/>
      <c r="J25"/>
      <c r="K25"/>
    </row>
    <row r="26" spans="1:12" ht="16" x14ac:dyDescent="0.2">
      <c r="A26"/>
      <c r="B26"/>
      <c r="C26"/>
      <c r="D26"/>
      <c r="E26"/>
      <c r="F26"/>
      <c r="G26"/>
      <c r="H26"/>
      <c r="I26"/>
      <c r="J26"/>
      <c r="K26"/>
    </row>
    <row r="27" spans="1:12" ht="16" x14ac:dyDescent="0.2">
      <c r="A27"/>
      <c r="B27"/>
      <c r="C27"/>
      <c r="D27"/>
      <c r="E27"/>
      <c r="F27"/>
      <c r="G27"/>
      <c r="H27"/>
      <c r="I27"/>
      <c r="J27"/>
      <c r="K27"/>
    </row>
    <row r="28" spans="1:12" ht="16" x14ac:dyDescent="0.2">
      <c r="A28"/>
      <c r="B28"/>
      <c r="C28"/>
      <c r="D28"/>
      <c r="E28"/>
      <c r="F28"/>
      <c r="G28"/>
      <c r="H28"/>
      <c r="I28"/>
      <c r="J28"/>
      <c r="K28"/>
    </row>
    <row r="29" spans="1:12" ht="16" x14ac:dyDescent="0.2">
      <c r="A29"/>
      <c r="B29"/>
      <c r="C29"/>
      <c r="D29"/>
      <c r="E29"/>
      <c r="F29"/>
      <c r="G29"/>
      <c r="H29"/>
      <c r="I29"/>
      <c r="J29"/>
      <c r="K29"/>
    </row>
    <row r="30" spans="1:12" ht="16" x14ac:dyDescent="0.2">
      <c r="A30"/>
      <c r="B30"/>
      <c r="C30"/>
      <c r="D30"/>
      <c r="E30"/>
      <c r="F30"/>
      <c r="G30"/>
      <c r="H30"/>
      <c r="I30"/>
      <c r="J30"/>
      <c r="K30"/>
    </row>
    <row r="31" spans="1:12" ht="16" x14ac:dyDescent="0.2">
      <c r="A31"/>
      <c r="B31"/>
      <c r="C31"/>
      <c r="D31"/>
      <c r="E31"/>
      <c r="F31"/>
      <c r="G31"/>
      <c r="H31"/>
      <c r="I31"/>
      <c r="J31"/>
      <c r="K31"/>
    </row>
    <row r="32" spans="1:12" ht="16" x14ac:dyDescent="0.2">
      <c r="A32"/>
      <c r="B32"/>
      <c r="C32"/>
      <c r="D32"/>
      <c r="E32"/>
      <c r="F32"/>
      <c r="G32"/>
      <c r="H32"/>
      <c r="I32"/>
      <c r="J32"/>
      <c r="K32"/>
    </row>
    <row r="33" spans="1:11" ht="16" x14ac:dyDescent="0.2">
      <c r="A33"/>
      <c r="B33"/>
      <c r="C33"/>
      <c r="D33"/>
      <c r="E33"/>
      <c r="F33"/>
      <c r="G33"/>
      <c r="H33"/>
      <c r="I33"/>
      <c r="J33"/>
      <c r="K33"/>
    </row>
    <row r="34" spans="1:11" ht="16" x14ac:dyDescent="0.2">
      <c r="A34"/>
      <c r="B34"/>
      <c r="C34"/>
      <c r="D34"/>
      <c r="E34"/>
      <c r="F34"/>
      <c r="G34"/>
      <c r="H34"/>
      <c r="I34"/>
      <c r="J34"/>
      <c r="K34"/>
    </row>
    <row r="35" spans="1:11" ht="16" x14ac:dyDescent="0.2">
      <c r="A35"/>
      <c r="B35"/>
      <c r="C35"/>
      <c r="D35"/>
      <c r="E35"/>
      <c r="F35"/>
      <c r="G35"/>
      <c r="H35"/>
      <c r="I35"/>
      <c r="J35"/>
      <c r="K35"/>
    </row>
    <row r="36" spans="1:11" ht="16" x14ac:dyDescent="0.2">
      <c r="A36"/>
      <c r="B36"/>
      <c r="C36"/>
      <c r="D36"/>
      <c r="E36"/>
      <c r="F36"/>
      <c r="G36"/>
      <c r="H36"/>
      <c r="I36"/>
      <c r="J36"/>
      <c r="K36"/>
    </row>
    <row r="37" spans="1:11" ht="16" x14ac:dyDescent="0.2">
      <c r="A37"/>
      <c r="B37"/>
      <c r="C37"/>
      <c r="D37"/>
      <c r="E37"/>
      <c r="F37"/>
      <c r="G37"/>
      <c r="H37"/>
      <c r="I37"/>
      <c r="J37"/>
      <c r="K37"/>
    </row>
    <row r="38" spans="1:11" ht="16" x14ac:dyDescent="0.2">
      <c r="A38"/>
      <c r="B38"/>
      <c r="C38"/>
      <c r="D38"/>
      <c r="E38"/>
      <c r="F38"/>
      <c r="G38"/>
      <c r="H38"/>
      <c r="I38"/>
      <c r="J38"/>
      <c r="K38"/>
    </row>
    <row r="39" spans="1:11" ht="16" x14ac:dyDescent="0.2">
      <c r="A39"/>
      <c r="B39"/>
      <c r="C39"/>
      <c r="D39"/>
      <c r="E39"/>
      <c r="F39"/>
      <c r="G39"/>
      <c r="H39"/>
      <c r="I39"/>
      <c r="J39"/>
      <c r="K39"/>
    </row>
    <row r="40" spans="1:11" ht="16" x14ac:dyDescent="0.2">
      <c r="A40"/>
      <c r="B40"/>
      <c r="C40"/>
      <c r="D40"/>
      <c r="E40"/>
      <c r="F40"/>
      <c r="G40"/>
      <c r="H40"/>
      <c r="I40"/>
      <c r="J40"/>
      <c r="K40"/>
    </row>
    <row r="41" spans="1:11" ht="16" x14ac:dyDescent="0.2">
      <c r="A41"/>
      <c r="B41"/>
      <c r="C41"/>
      <c r="D41"/>
      <c r="E41"/>
      <c r="F41"/>
      <c r="G41"/>
      <c r="H41"/>
      <c r="I41"/>
      <c r="J41"/>
      <c r="K41"/>
    </row>
    <row r="42" spans="1:11" ht="16" x14ac:dyDescent="0.2">
      <c r="A42"/>
      <c r="B42"/>
      <c r="C42"/>
      <c r="D42"/>
      <c r="E42"/>
      <c r="F42"/>
      <c r="G42"/>
      <c r="H42"/>
      <c r="I42"/>
      <c r="J42"/>
      <c r="K42"/>
    </row>
    <row r="43" spans="1:11" ht="16" x14ac:dyDescent="0.2">
      <c r="A43"/>
      <c r="B43"/>
      <c r="C43"/>
      <c r="D43"/>
      <c r="E43"/>
      <c r="F43"/>
      <c r="G43"/>
      <c r="H43"/>
      <c r="I43"/>
      <c r="J43"/>
      <c r="K43"/>
    </row>
    <row r="44" spans="1:11" ht="16" x14ac:dyDescent="0.2">
      <c r="A44"/>
      <c r="B44"/>
      <c r="C44"/>
      <c r="D44"/>
      <c r="E44"/>
      <c r="F44"/>
      <c r="G44"/>
      <c r="H44"/>
      <c r="I44"/>
      <c r="J44"/>
      <c r="K44"/>
    </row>
    <row r="45" spans="1:11" ht="16" x14ac:dyDescent="0.2">
      <c r="A45"/>
      <c r="B45"/>
      <c r="C45"/>
      <c r="D45"/>
      <c r="E45"/>
      <c r="F45"/>
      <c r="G45"/>
      <c r="H45"/>
      <c r="I45"/>
      <c r="J45"/>
      <c r="K45"/>
    </row>
    <row r="46" spans="1:11" ht="16" x14ac:dyDescent="0.2">
      <c r="A46"/>
      <c r="B46"/>
      <c r="C46"/>
      <c r="D46"/>
      <c r="E46"/>
      <c r="F46"/>
      <c r="G46"/>
      <c r="H46"/>
      <c r="I46"/>
      <c r="J46"/>
      <c r="K46"/>
    </row>
    <row r="47" spans="1:11" ht="16" x14ac:dyDescent="0.2">
      <c r="A47"/>
      <c r="B47"/>
      <c r="C47"/>
      <c r="D47"/>
      <c r="E47"/>
      <c r="F47"/>
      <c r="G47"/>
      <c r="H47"/>
      <c r="I47"/>
      <c r="J47"/>
      <c r="K47"/>
    </row>
    <row r="48" spans="1:11" ht="16" x14ac:dyDescent="0.2">
      <c r="A48"/>
      <c r="B48"/>
      <c r="C48"/>
      <c r="D48"/>
      <c r="E48"/>
      <c r="F48"/>
      <c r="G48"/>
      <c r="H48"/>
      <c r="I48"/>
      <c r="J48"/>
      <c r="K48"/>
    </row>
    <row r="49" spans="1:11" ht="16" x14ac:dyDescent="0.2">
      <c r="A49"/>
      <c r="B49"/>
      <c r="C49"/>
      <c r="D49"/>
      <c r="E49"/>
      <c r="F49"/>
      <c r="G49"/>
      <c r="H49"/>
      <c r="I49"/>
      <c r="J49"/>
      <c r="K49"/>
    </row>
    <row r="50" spans="1:11" ht="16" x14ac:dyDescent="0.2">
      <c r="A50"/>
      <c r="B50"/>
      <c r="C50"/>
      <c r="D50"/>
      <c r="E50"/>
      <c r="F50"/>
      <c r="G50"/>
      <c r="H50"/>
      <c r="I50"/>
      <c r="J50"/>
      <c r="K50"/>
    </row>
    <row r="51" spans="1:11" ht="16" x14ac:dyDescent="0.2">
      <c r="A51"/>
      <c r="B51"/>
      <c r="C51"/>
      <c r="D51"/>
      <c r="E51"/>
      <c r="F51"/>
      <c r="G51"/>
      <c r="H51"/>
      <c r="I51"/>
      <c r="J51"/>
      <c r="K51"/>
    </row>
    <row r="52" spans="1:11" ht="16" x14ac:dyDescent="0.2">
      <c r="A52"/>
      <c r="B52"/>
      <c r="C52"/>
      <c r="D52"/>
      <c r="E52"/>
      <c r="F52"/>
      <c r="G52"/>
      <c r="H52"/>
      <c r="I52"/>
      <c r="J52"/>
      <c r="K52"/>
    </row>
    <row r="53" spans="1:11" ht="16" x14ac:dyDescent="0.2">
      <c r="A53"/>
      <c r="B53"/>
      <c r="C53"/>
      <c r="D53"/>
      <c r="E53"/>
      <c r="F53"/>
      <c r="G53"/>
      <c r="H53"/>
      <c r="I53"/>
      <c r="J53"/>
      <c r="K53"/>
    </row>
    <row r="54" spans="1:11" ht="16" x14ac:dyDescent="0.2">
      <c r="A54"/>
      <c r="B54"/>
      <c r="C54"/>
      <c r="D54"/>
      <c r="E54"/>
      <c r="F54"/>
      <c r="G54"/>
      <c r="H54"/>
      <c r="I54"/>
      <c r="J54"/>
      <c r="K54"/>
    </row>
    <row r="55" spans="1:11" ht="16" x14ac:dyDescent="0.2">
      <c r="A55"/>
      <c r="B55"/>
      <c r="C55"/>
      <c r="D55"/>
      <c r="E55"/>
      <c r="F55"/>
      <c r="G55"/>
      <c r="H55"/>
      <c r="I55"/>
      <c r="J55"/>
      <c r="K55"/>
    </row>
    <row r="56" spans="1:11" ht="16" x14ac:dyDescent="0.2">
      <c r="A56"/>
      <c r="B56"/>
      <c r="C56"/>
      <c r="D56"/>
      <c r="E56"/>
      <c r="F56"/>
      <c r="G56"/>
      <c r="H56"/>
      <c r="I56"/>
      <c r="J56"/>
      <c r="K56"/>
    </row>
    <row r="57" spans="1:11" ht="16" x14ac:dyDescent="0.2">
      <c r="A57"/>
      <c r="B57"/>
      <c r="C57"/>
      <c r="D57"/>
      <c r="E57"/>
      <c r="F57"/>
      <c r="G57"/>
      <c r="H57"/>
      <c r="I57"/>
      <c r="J57"/>
      <c r="K57"/>
    </row>
    <row r="58" spans="1:11" ht="16" x14ac:dyDescent="0.2">
      <c r="A58"/>
      <c r="B58"/>
      <c r="C58"/>
      <c r="D58"/>
      <c r="E58"/>
      <c r="F58"/>
      <c r="G58"/>
      <c r="H58"/>
      <c r="I58"/>
      <c r="J58"/>
      <c r="K58"/>
    </row>
    <row r="59" spans="1:11" ht="16" x14ac:dyDescent="0.2">
      <c r="A59"/>
      <c r="B59"/>
      <c r="C59"/>
      <c r="D59"/>
      <c r="E59"/>
      <c r="F59"/>
      <c r="G59"/>
      <c r="H59"/>
      <c r="I59"/>
      <c r="J59"/>
      <c r="K59"/>
    </row>
    <row r="60" spans="1:11" ht="16" x14ac:dyDescent="0.2">
      <c r="A60"/>
      <c r="B60"/>
      <c r="C60"/>
      <c r="D60"/>
      <c r="E60"/>
      <c r="F60"/>
      <c r="G60"/>
      <c r="H60"/>
      <c r="I60"/>
      <c r="J60"/>
      <c r="K60"/>
    </row>
    <row r="61" spans="1:11" ht="16" x14ac:dyDescent="0.2">
      <c r="A61"/>
      <c r="B61"/>
      <c r="C61"/>
      <c r="D61"/>
      <c r="E61"/>
      <c r="F61"/>
      <c r="G61"/>
      <c r="H61"/>
      <c r="I61"/>
      <c r="J61"/>
      <c r="K61"/>
    </row>
    <row r="62" spans="1:11" ht="16" x14ac:dyDescent="0.2">
      <c r="A62"/>
      <c r="B62"/>
      <c r="C62"/>
      <c r="D62"/>
      <c r="E62"/>
      <c r="F62"/>
      <c r="G62"/>
      <c r="H62"/>
      <c r="I62"/>
      <c r="J62"/>
      <c r="K62"/>
    </row>
    <row r="63" spans="1:11" ht="16" x14ac:dyDescent="0.2">
      <c r="A63"/>
      <c r="B63"/>
      <c r="C63"/>
      <c r="D63"/>
      <c r="E63"/>
      <c r="F63"/>
      <c r="G63"/>
      <c r="H63"/>
      <c r="I63"/>
      <c r="J63"/>
      <c r="K63"/>
    </row>
    <row r="64" spans="1:11" ht="16" x14ac:dyDescent="0.2">
      <c r="A64"/>
      <c r="B64"/>
      <c r="C64"/>
      <c r="D64"/>
      <c r="E64"/>
      <c r="F64"/>
      <c r="G64"/>
      <c r="H64"/>
      <c r="I64"/>
      <c r="J64"/>
      <c r="K64"/>
    </row>
    <row r="65" spans="1:11" ht="16" x14ac:dyDescent="0.2">
      <c r="A65"/>
      <c r="B65"/>
      <c r="C65"/>
      <c r="D65"/>
      <c r="E65"/>
      <c r="F65"/>
      <c r="G65"/>
      <c r="H65"/>
      <c r="I65"/>
      <c r="J65"/>
      <c r="K65"/>
    </row>
    <row r="66" spans="1:11" ht="16" x14ac:dyDescent="0.2">
      <c r="A66"/>
      <c r="B66"/>
      <c r="C66"/>
      <c r="D66"/>
      <c r="E66"/>
      <c r="F66"/>
      <c r="G66"/>
      <c r="H66"/>
      <c r="I66"/>
      <c r="J66"/>
      <c r="K66"/>
    </row>
    <row r="67" spans="1:11" ht="16" x14ac:dyDescent="0.2">
      <c r="A67"/>
      <c r="B67"/>
      <c r="C67"/>
      <c r="D67"/>
      <c r="E67"/>
      <c r="F67"/>
      <c r="G67"/>
      <c r="H67"/>
      <c r="I67"/>
      <c r="J67"/>
      <c r="K67"/>
    </row>
    <row r="68" spans="1:11" ht="16" x14ac:dyDescent="0.2">
      <c r="A68"/>
      <c r="B68"/>
      <c r="C68"/>
      <c r="D68"/>
      <c r="E68"/>
      <c r="F68"/>
      <c r="G68"/>
      <c r="H68"/>
      <c r="I68"/>
      <c r="J68"/>
      <c r="K68"/>
    </row>
    <row r="69" spans="1:11" ht="16" x14ac:dyDescent="0.2">
      <c r="A69"/>
      <c r="B69"/>
      <c r="C69"/>
      <c r="D69"/>
      <c r="E69"/>
      <c r="F69"/>
      <c r="G69"/>
      <c r="H69"/>
      <c r="I69"/>
      <c r="J69"/>
      <c r="K69"/>
    </row>
    <row r="70" spans="1:11" ht="16" x14ac:dyDescent="0.2">
      <c r="A70"/>
      <c r="B70"/>
      <c r="C70"/>
      <c r="D70"/>
      <c r="E70"/>
      <c r="F70"/>
      <c r="G70"/>
      <c r="H70"/>
      <c r="I70"/>
      <c r="J70"/>
      <c r="K70"/>
    </row>
    <row r="71" spans="1:11" ht="16" x14ac:dyDescent="0.2">
      <c r="A71"/>
      <c r="B71"/>
      <c r="C71"/>
      <c r="D71"/>
      <c r="E71"/>
      <c r="F71"/>
      <c r="G71"/>
      <c r="H71"/>
      <c r="I71"/>
      <c r="J71"/>
      <c r="K71"/>
    </row>
    <row r="72" spans="1:11" ht="16" x14ac:dyDescent="0.2">
      <c r="A72"/>
      <c r="B72"/>
      <c r="C72"/>
      <c r="D72"/>
      <c r="E72"/>
      <c r="F72"/>
      <c r="G72"/>
      <c r="H72"/>
      <c r="I72"/>
      <c r="J72"/>
      <c r="K72"/>
    </row>
    <row r="73" spans="1:11" ht="16" x14ac:dyDescent="0.2">
      <c r="A73"/>
      <c r="B73"/>
      <c r="C73"/>
      <c r="D73"/>
      <c r="E73"/>
      <c r="F73"/>
      <c r="G73"/>
      <c r="H73"/>
      <c r="I73"/>
      <c r="J73"/>
      <c r="K73"/>
    </row>
    <row r="74" spans="1:11" ht="16" x14ac:dyDescent="0.2">
      <c r="A74"/>
      <c r="B74"/>
      <c r="C74"/>
      <c r="D74"/>
      <c r="E74"/>
      <c r="F74"/>
      <c r="G74"/>
      <c r="H74"/>
      <c r="I74"/>
      <c r="J74"/>
      <c r="K74"/>
    </row>
    <row r="75" spans="1:11" ht="16" x14ac:dyDescent="0.2">
      <c r="A75"/>
      <c r="B75"/>
      <c r="C75"/>
      <c r="D75"/>
      <c r="E75"/>
      <c r="F75"/>
      <c r="G75"/>
      <c r="H75"/>
      <c r="I75"/>
      <c r="J75"/>
      <c r="K75"/>
    </row>
    <row r="76" spans="1:11" ht="16" x14ac:dyDescent="0.2">
      <c r="A76"/>
      <c r="B76"/>
      <c r="C76"/>
      <c r="D76"/>
      <c r="E76"/>
      <c r="F76"/>
      <c r="G76"/>
      <c r="H76"/>
      <c r="I76"/>
      <c r="J76"/>
      <c r="K76"/>
    </row>
    <row r="77" spans="1:11" ht="16" x14ac:dyDescent="0.2">
      <c r="A77"/>
      <c r="B77"/>
      <c r="C77"/>
      <c r="D77"/>
      <c r="E77"/>
      <c r="F77"/>
      <c r="G77"/>
      <c r="H77"/>
      <c r="I77"/>
      <c r="J77"/>
      <c r="K77"/>
    </row>
    <row r="78" spans="1:11" ht="16" x14ac:dyDescent="0.2">
      <c r="A78"/>
      <c r="B78"/>
      <c r="C78"/>
      <c r="D78"/>
      <c r="E78"/>
      <c r="F78"/>
      <c r="G78"/>
      <c r="H78"/>
      <c r="I78"/>
      <c r="J78"/>
      <c r="K78"/>
    </row>
    <row r="79" spans="1:11" ht="16" x14ac:dyDescent="0.2">
      <c r="A79"/>
      <c r="B79"/>
      <c r="C79"/>
      <c r="D79"/>
      <c r="E79"/>
      <c r="F79"/>
      <c r="G79"/>
      <c r="H79"/>
      <c r="I79"/>
      <c r="J79"/>
      <c r="K79"/>
    </row>
    <row r="80" spans="1:11" ht="16" x14ac:dyDescent="0.2">
      <c r="A80"/>
      <c r="B80"/>
      <c r="C80"/>
      <c r="D80"/>
      <c r="E80"/>
      <c r="F80"/>
      <c r="G80"/>
      <c r="H80"/>
      <c r="I80"/>
      <c r="J80"/>
      <c r="K80"/>
    </row>
    <row r="81" spans="1:11" ht="16" x14ac:dyDescent="0.2">
      <c r="A81"/>
      <c r="B81"/>
      <c r="C81"/>
      <c r="D81"/>
      <c r="E81"/>
      <c r="F81"/>
      <c r="G81"/>
      <c r="H81"/>
      <c r="I81"/>
      <c r="J81"/>
      <c r="K81"/>
    </row>
    <row r="82" spans="1:11" ht="16" x14ac:dyDescent="0.2">
      <c r="A82"/>
      <c r="B82"/>
      <c r="C82"/>
      <c r="D82"/>
      <c r="E82"/>
      <c r="F82"/>
      <c r="G82"/>
      <c r="H82"/>
      <c r="I82"/>
      <c r="J82"/>
      <c r="K82"/>
    </row>
    <row r="83" spans="1:11" ht="16" x14ac:dyDescent="0.2">
      <c r="A83"/>
      <c r="B83"/>
      <c r="C83"/>
      <c r="D83"/>
      <c r="E83"/>
      <c r="F83"/>
      <c r="G83"/>
      <c r="H83"/>
      <c r="I83"/>
      <c r="J83"/>
      <c r="K83"/>
    </row>
    <row r="84" spans="1:11" ht="16" x14ac:dyDescent="0.2">
      <c r="A84"/>
      <c r="B84"/>
      <c r="C84"/>
      <c r="D84"/>
      <c r="E84"/>
      <c r="F84"/>
      <c r="G84"/>
      <c r="H84"/>
      <c r="I84"/>
      <c r="J84"/>
      <c r="K84"/>
    </row>
    <row r="85" spans="1:11" ht="16" x14ac:dyDescent="0.2">
      <c r="A85"/>
      <c r="B85"/>
      <c r="C85"/>
      <c r="D85"/>
      <c r="E85"/>
      <c r="F85"/>
      <c r="G85"/>
      <c r="H85"/>
      <c r="I85"/>
      <c r="J85"/>
      <c r="K85"/>
    </row>
    <row r="86" spans="1:11" ht="16" x14ac:dyDescent="0.2">
      <c r="A86"/>
      <c r="B86"/>
      <c r="C86"/>
      <c r="D86"/>
      <c r="E86"/>
      <c r="F86"/>
      <c r="G86"/>
      <c r="H86"/>
      <c r="I86"/>
      <c r="J86"/>
      <c r="K86"/>
    </row>
    <row r="87" spans="1:11" ht="16" x14ac:dyDescent="0.2">
      <c r="A87"/>
      <c r="B87"/>
      <c r="C87"/>
      <c r="D87"/>
      <c r="E87"/>
      <c r="F87"/>
      <c r="G87"/>
      <c r="H87"/>
      <c r="I87"/>
      <c r="J87"/>
      <c r="K87"/>
    </row>
    <row r="88" spans="1:11" ht="16" x14ac:dyDescent="0.2">
      <c r="A88"/>
      <c r="B88"/>
      <c r="C88"/>
      <c r="D88"/>
      <c r="E88"/>
      <c r="F88"/>
      <c r="G88"/>
      <c r="H88"/>
      <c r="I88"/>
      <c r="J88"/>
      <c r="K88"/>
    </row>
    <row r="89" spans="1:11" ht="16" x14ac:dyDescent="0.2">
      <c r="A89"/>
      <c r="B89"/>
      <c r="C89"/>
      <c r="D89"/>
      <c r="E89"/>
      <c r="F89"/>
      <c r="G89"/>
      <c r="H89"/>
      <c r="I89"/>
      <c r="J89"/>
      <c r="K89"/>
    </row>
    <row r="90" spans="1:11" ht="16" x14ac:dyDescent="0.2">
      <c r="A90"/>
      <c r="B90"/>
      <c r="C90"/>
      <c r="D90"/>
      <c r="E90"/>
      <c r="F90"/>
      <c r="G90"/>
      <c r="H90"/>
      <c r="I90"/>
      <c r="J90"/>
      <c r="K90"/>
    </row>
    <row r="91" spans="1:11" ht="16" x14ac:dyDescent="0.2">
      <c r="A91"/>
      <c r="B91"/>
      <c r="C91"/>
      <c r="D91"/>
      <c r="E91"/>
      <c r="F91"/>
      <c r="G91"/>
      <c r="H91"/>
      <c r="I91"/>
      <c r="J91"/>
      <c r="K91"/>
    </row>
    <row r="92" spans="1:11" ht="16" x14ac:dyDescent="0.2">
      <c r="A92"/>
      <c r="B92"/>
      <c r="C92"/>
      <c r="D92"/>
      <c r="E92"/>
      <c r="F92"/>
      <c r="G92"/>
      <c r="H92"/>
      <c r="I92"/>
      <c r="J92"/>
      <c r="K92"/>
    </row>
    <row r="93" spans="1:11" ht="16" x14ac:dyDescent="0.2">
      <c r="A93"/>
      <c r="B93"/>
      <c r="C93"/>
      <c r="D93"/>
      <c r="E93"/>
      <c r="F93"/>
      <c r="G93"/>
      <c r="H93"/>
      <c r="I93"/>
      <c r="J93"/>
      <c r="K93"/>
    </row>
    <row r="94" spans="1:11" ht="16" x14ac:dyDescent="0.2">
      <c r="A94"/>
      <c r="B94"/>
      <c r="C94"/>
      <c r="D94"/>
      <c r="E94"/>
      <c r="F94"/>
      <c r="G94"/>
      <c r="H94"/>
      <c r="I94"/>
      <c r="J94"/>
      <c r="K94"/>
    </row>
    <row r="95" spans="1:11" ht="16" x14ac:dyDescent="0.2">
      <c r="A95"/>
      <c r="B95"/>
      <c r="C95"/>
      <c r="D95"/>
      <c r="E95"/>
      <c r="F95"/>
      <c r="G95"/>
      <c r="H95"/>
      <c r="I95"/>
      <c r="J95"/>
      <c r="K95"/>
    </row>
    <row r="96" spans="1:11" ht="16" x14ac:dyDescent="0.2">
      <c r="A96"/>
      <c r="B96"/>
      <c r="C96"/>
      <c r="D96"/>
      <c r="E96"/>
      <c r="F96"/>
      <c r="G96"/>
      <c r="H96"/>
      <c r="I96"/>
      <c r="J96"/>
      <c r="K96"/>
    </row>
    <row r="97" spans="1:11" ht="16" x14ac:dyDescent="0.2">
      <c r="A97"/>
      <c r="B97"/>
      <c r="C97"/>
      <c r="D97"/>
      <c r="E97"/>
      <c r="F97"/>
      <c r="G97"/>
      <c r="H97"/>
      <c r="I97"/>
      <c r="J97"/>
      <c r="K97"/>
    </row>
    <row r="98" spans="1:11" ht="16" x14ac:dyDescent="0.2">
      <c r="A98"/>
      <c r="B98"/>
      <c r="C98"/>
      <c r="D98"/>
      <c r="E98"/>
      <c r="F98"/>
      <c r="G98"/>
      <c r="H98"/>
      <c r="I98"/>
      <c r="J98"/>
      <c r="K98"/>
    </row>
    <row r="99" spans="1:11" ht="16" x14ac:dyDescent="0.2">
      <c r="A99"/>
      <c r="B99"/>
      <c r="C99"/>
      <c r="D99"/>
      <c r="E99"/>
      <c r="F99"/>
      <c r="G99"/>
      <c r="H99"/>
      <c r="I99"/>
      <c r="J99"/>
      <c r="K99"/>
    </row>
    <row r="100" spans="1:11" ht="16" x14ac:dyDescent="0.2">
      <c r="A100"/>
      <c r="B100"/>
      <c r="C100"/>
      <c r="D100"/>
      <c r="E100"/>
      <c r="F100"/>
      <c r="G100"/>
      <c r="H100"/>
      <c r="I100"/>
      <c r="J100"/>
      <c r="K100"/>
    </row>
    <row r="101" spans="1:11" ht="16" x14ac:dyDescent="0.2">
      <c r="A101"/>
      <c r="B101"/>
      <c r="C101"/>
      <c r="D101"/>
      <c r="E101"/>
      <c r="F101"/>
      <c r="G101"/>
      <c r="H101"/>
      <c r="I101"/>
      <c r="J101"/>
      <c r="K101"/>
    </row>
    <row r="102" spans="1:11" ht="16" x14ac:dyDescent="0.2">
      <c r="A102"/>
      <c r="B102"/>
      <c r="C102"/>
      <c r="D102"/>
      <c r="E102"/>
      <c r="F102"/>
      <c r="G102"/>
      <c r="H102"/>
      <c r="I102"/>
      <c r="J102"/>
      <c r="K102"/>
    </row>
    <row r="103" spans="1:11" ht="16" x14ac:dyDescent="0.2">
      <c r="A103"/>
      <c r="B103"/>
      <c r="C103"/>
      <c r="D103"/>
      <c r="E103"/>
      <c r="F103"/>
      <c r="G103"/>
      <c r="H103"/>
      <c r="I103"/>
      <c r="J103"/>
      <c r="K103"/>
    </row>
    <row r="104" spans="1:11" ht="16" x14ac:dyDescent="0.2">
      <c r="A104"/>
      <c r="B104"/>
      <c r="C104"/>
      <c r="D104"/>
      <c r="E104"/>
      <c r="F104"/>
      <c r="G104"/>
      <c r="H104"/>
      <c r="I104"/>
      <c r="J104"/>
      <c r="K104"/>
    </row>
    <row r="105" spans="1:11" ht="16" x14ac:dyDescent="0.2">
      <c r="A105"/>
      <c r="B105"/>
      <c r="C105"/>
      <c r="D105"/>
      <c r="E105"/>
      <c r="F105"/>
      <c r="G105"/>
      <c r="H105"/>
      <c r="I105"/>
      <c r="J105"/>
      <c r="K105"/>
    </row>
    <row r="106" spans="1:11" ht="16" x14ac:dyDescent="0.2">
      <c r="A106"/>
      <c r="B106"/>
      <c r="C106"/>
      <c r="D106"/>
      <c r="E106"/>
      <c r="F106"/>
      <c r="G106"/>
      <c r="H106"/>
      <c r="I106"/>
      <c r="J106"/>
      <c r="K106"/>
    </row>
    <row r="107" spans="1:11" ht="16" x14ac:dyDescent="0.2">
      <c r="A107"/>
      <c r="B107"/>
      <c r="C107"/>
      <c r="D107"/>
      <c r="E107"/>
      <c r="F107"/>
      <c r="G107"/>
      <c r="H107"/>
      <c r="I107"/>
      <c r="J107"/>
      <c r="K107"/>
    </row>
    <row r="108" spans="1:11" ht="16" x14ac:dyDescent="0.2">
      <c r="A108"/>
      <c r="B108"/>
      <c r="C108"/>
      <c r="D108"/>
      <c r="E108"/>
      <c r="F108"/>
      <c r="G108"/>
      <c r="H108"/>
      <c r="I108"/>
      <c r="J108"/>
      <c r="K108"/>
    </row>
    <row r="109" spans="1:11" ht="16" x14ac:dyDescent="0.2">
      <c r="A109"/>
      <c r="B109"/>
      <c r="C109"/>
      <c r="D109"/>
      <c r="E109"/>
      <c r="F109"/>
      <c r="G109"/>
      <c r="H109"/>
      <c r="I109"/>
      <c r="J109"/>
      <c r="K109"/>
    </row>
    <row r="110" spans="1:11" ht="16" x14ac:dyDescent="0.2">
      <c r="A110"/>
      <c r="B110"/>
      <c r="C110"/>
      <c r="D110"/>
      <c r="E110"/>
      <c r="F110"/>
      <c r="G110"/>
      <c r="H110"/>
      <c r="I110"/>
      <c r="J110"/>
      <c r="K110"/>
    </row>
    <row r="111" spans="1:11" ht="16" x14ac:dyDescent="0.2">
      <c r="A111"/>
      <c r="B111"/>
      <c r="C111"/>
      <c r="D111"/>
      <c r="E111"/>
      <c r="F111"/>
      <c r="G111"/>
      <c r="H111"/>
      <c r="I111"/>
      <c r="J111"/>
      <c r="K111"/>
    </row>
    <row r="112" spans="1:11" ht="16" x14ac:dyDescent="0.2">
      <c r="A112"/>
      <c r="B112"/>
      <c r="C112"/>
      <c r="D112"/>
      <c r="E112"/>
      <c r="F112"/>
      <c r="G112"/>
      <c r="H112"/>
      <c r="I112"/>
      <c r="J112"/>
      <c r="K112"/>
    </row>
    <row r="113" spans="1:11" ht="16" x14ac:dyDescent="0.2">
      <c r="A113"/>
      <c r="B113"/>
      <c r="C113"/>
      <c r="D113"/>
      <c r="E113"/>
      <c r="F113"/>
      <c r="G113"/>
      <c r="H113"/>
      <c r="I113"/>
      <c r="J113"/>
      <c r="K113"/>
    </row>
    <row r="114" spans="1:11" ht="16" x14ac:dyDescent="0.2">
      <c r="A114"/>
      <c r="B114"/>
      <c r="C114"/>
      <c r="D114"/>
      <c r="E114"/>
      <c r="F114"/>
      <c r="G114"/>
      <c r="H114"/>
      <c r="I114"/>
      <c r="J114"/>
      <c r="K114"/>
    </row>
    <row r="115" spans="1:11" ht="16" x14ac:dyDescent="0.2">
      <c r="A115"/>
      <c r="B115"/>
      <c r="C115"/>
      <c r="D115"/>
      <c r="E115"/>
      <c r="F115"/>
      <c r="G115"/>
      <c r="H115"/>
      <c r="I115"/>
      <c r="J115"/>
      <c r="K115"/>
    </row>
    <row r="116" spans="1:11" ht="16" x14ac:dyDescent="0.2">
      <c r="A116"/>
      <c r="B116"/>
      <c r="C116"/>
      <c r="D116"/>
      <c r="E116"/>
      <c r="F116"/>
      <c r="G116"/>
      <c r="H116"/>
      <c r="I116"/>
      <c r="J116"/>
      <c r="K116"/>
    </row>
    <row r="117" spans="1:11" ht="16" x14ac:dyDescent="0.2">
      <c r="A117"/>
      <c r="B117"/>
      <c r="C117"/>
      <c r="D117"/>
      <c r="E117"/>
      <c r="F117"/>
      <c r="G117"/>
      <c r="H117"/>
      <c r="I117"/>
      <c r="J117"/>
      <c r="K117"/>
    </row>
    <row r="118" spans="1:11" ht="16" x14ac:dyDescent="0.2">
      <c r="A118"/>
      <c r="B118"/>
      <c r="C118"/>
      <c r="D118"/>
      <c r="E118"/>
      <c r="F118"/>
      <c r="G118"/>
      <c r="H118"/>
      <c r="I118"/>
      <c r="J118"/>
      <c r="K118"/>
    </row>
    <row r="119" spans="1:11" ht="16" x14ac:dyDescent="0.2">
      <c r="A119"/>
      <c r="B119"/>
      <c r="C119"/>
      <c r="D119"/>
      <c r="E119"/>
      <c r="F119"/>
      <c r="G119"/>
      <c r="H119"/>
      <c r="I119"/>
      <c r="J119"/>
      <c r="K119"/>
    </row>
    <row r="120" spans="1:11" ht="16" x14ac:dyDescent="0.2">
      <c r="A120"/>
      <c r="B120"/>
      <c r="C120"/>
      <c r="D120"/>
      <c r="E120"/>
      <c r="F120"/>
      <c r="G120"/>
      <c r="H120"/>
      <c r="I120"/>
      <c r="J120"/>
      <c r="K120"/>
    </row>
    <row r="121" spans="1:11" ht="16" x14ac:dyDescent="0.2">
      <c r="A121"/>
      <c r="B121"/>
      <c r="C121"/>
      <c r="D121"/>
      <c r="E121"/>
      <c r="F121"/>
      <c r="G121"/>
      <c r="H121"/>
      <c r="I121"/>
      <c r="J121"/>
      <c r="K121"/>
    </row>
    <row r="122" spans="1:11" ht="16" x14ac:dyDescent="0.2">
      <c r="A122"/>
      <c r="B122"/>
      <c r="C122"/>
      <c r="D122"/>
      <c r="E122"/>
      <c r="F122"/>
      <c r="G122"/>
      <c r="H122"/>
      <c r="I122"/>
      <c r="J122"/>
      <c r="K122"/>
    </row>
    <row r="123" spans="1:11" ht="16" x14ac:dyDescent="0.2">
      <c r="A123"/>
      <c r="B123"/>
      <c r="C123"/>
      <c r="D123"/>
      <c r="E123"/>
      <c r="F123"/>
      <c r="G123"/>
      <c r="H123"/>
      <c r="I123"/>
      <c r="J123"/>
      <c r="K123"/>
    </row>
    <row r="124" spans="1:11" ht="16" x14ac:dyDescent="0.2">
      <c r="A124"/>
      <c r="B124"/>
      <c r="C124"/>
      <c r="D124"/>
      <c r="E124"/>
      <c r="F124"/>
      <c r="G124"/>
      <c r="H124"/>
      <c r="I124"/>
      <c r="J124"/>
      <c r="K124"/>
    </row>
    <row r="125" spans="1:11" ht="16" x14ac:dyDescent="0.2">
      <c r="A125"/>
      <c r="B125"/>
      <c r="C125"/>
      <c r="D125"/>
      <c r="E125"/>
      <c r="F125"/>
      <c r="G125"/>
      <c r="H125"/>
      <c r="I125"/>
      <c r="J125"/>
      <c r="K125"/>
    </row>
    <row r="126" spans="1:11" ht="16" x14ac:dyDescent="0.2">
      <c r="A126"/>
      <c r="B126"/>
      <c r="C126"/>
      <c r="D126"/>
      <c r="E126"/>
      <c r="F126"/>
      <c r="G126"/>
      <c r="H126"/>
      <c r="I126"/>
      <c r="J126"/>
      <c r="K126"/>
    </row>
    <row r="127" spans="1:11" ht="16" x14ac:dyDescent="0.2">
      <c r="A127"/>
      <c r="B127"/>
      <c r="C127"/>
      <c r="D127"/>
      <c r="E127"/>
      <c r="F127"/>
      <c r="G127"/>
      <c r="H127"/>
      <c r="I127"/>
      <c r="J127"/>
      <c r="K127"/>
    </row>
    <row r="128" spans="1:11" ht="16" x14ac:dyDescent="0.2">
      <c r="A128"/>
      <c r="B128"/>
      <c r="C128"/>
      <c r="D128"/>
      <c r="E128"/>
      <c r="F128"/>
      <c r="G128"/>
      <c r="H128"/>
      <c r="I128"/>
      <c r="J128"/>
      <c r="K128"/>
    </row>
    <row r="129" spans="1:11" ht="16" x14ac:dyDescent="0.2">
      <c r="A129"/>
      <c r="B129"/>
      <c r="C129"/>
      <c r="D129"/>
      <c r="E129"/>
      <c r="F129"/>
      <c r="G129"/>
      <c r="H129"/>
      <c r="I129"/>
      <c r="J129"/>
      <c r="K129"/>
    </row>
    <row r="130" spans="1:11" ht="16" x14ac:dyDescent="0.2">
      <c r="A130"/>
      <c r="B130"/>
      <c r="C130"/>
      <c r="D130"/>
      <c r="E130"/>
      <c r="F130"/>
      <c r="G130"/>
      <c r="H130"/>
      <c r="I130"/>
      <c r="J130"/>
      <c r="K130"/>
    </row>
    <row r="131" spans="1:11" ht="16" x14ac:dyDescent="0.2">
      <c r="A131"/>
      <c r="B131"/>
      <c r="C131"/>
      <c r="D131"/>
      <c r="E131"/>
      <c r="F131"/>
      <c r="G131"/>
      <c r="H131"/>
      <c r="I131"/>
      <c r="J131"/>
      <c r="K131"/>
    </row>
    <row r="132" spans="1:11" ht="16" x14ac:dyDescent="0.2">
      <c r="A132"/>
      <c r="B132"/>
      <c r="C132"/>
      <c r="D132"/>
      <c r="E132"/>
      <c r="F132"/>
      <c r="G132"/>
      <c r="H132"/>
      <c r="I132"/>
      <c r="J132"/>
      <c r="K132"/>
    </row>
    <row r="133" spans="1:11" ht="16" x14ac:dyDescent="0.2">
      <c r="A133"/>
      <c r="B133"/>
      <c r="C133"/>
      <c r="D133"/>
      <c r="E133"/>
      <c r="F133"/>
      <c r="G133"/>
      <c r="H133"/>
      <c r="I133"/>
      <c r="J133"/>
      <c r="K133"/>
    </row>
    <row r="134" spans="1:11" ht="16" x14ac:dyDescent="0.2">
      <c r="A134"/>
      <c r="B134"/>
      <c r="C134"/>
      <c r="D134"/>
      <c r="E134"/>
      <c r="F134"/>
      <c r="G134"/>
      <c r="H134"/>
      <c r="I134"/>
      <c r="J134"/>
      <c r="K134"/>
    </row>
    <row r="135" spans="1:11" ht="16" x14ac:dyDescent="0.2">
      <c r="A135"/>
      <c r="B135"/>
      <c r="C135"/>
      <c r="D135"/>
      <c r="E135"/>
      <c r="F135"/>
      <c r="G135"/>
      <c r="H135"/>
      <c r="I135"/>
      <c r="J135"/>
      <c r="K135"/>
    </row>
    <row r="136" spans="1:11" ht="16" x14ac:dyDescent="0.2">
      <c r="A136"/>
      <c r="B136"/>
      <c r="C136"/>
      <c r="D136"/>
      <c r="E136"/>
      <c r="F136"/>
      <c r="G136"/>
      <c r="H136"/>
      <c r="I136"/>
      <c r="J136"/>
      <c r="K136"/>
    </row>
    <row r="137" spans="1:11" ht="16" x14ac:dyDescent="0.2">
      <c r="A137"/>
      <c r="B137"/>
      <c r="C137"/>
      <c r="D137"/>
      <c r="E137"/>
      <c r="F137"/>
      <c r="G137"/>
      <c r="H137"/>
      <c r="I137"/>
      <c r="J137"/>
      <c r="K137"/>
    </row>
    <row r="138" spans="1:11" ht="16" x14ac:dyDescent="0.2">
      <c r="A138"/>
      <c r="B138"/>
      <c r="C138"/>
      <c r="D138"/>
      <c r="E138"/>
      <c r="F138"/>
      <c r="G138"/>
      <c r="H138"/>
      <c r="I138"/>
      <c r="J138"/>
      <c r="K138"/>
    </row>
    <row r="139" spans="1:11" ht="16" x14ac:dyDescent="0.2">
      <c r="A139"/>
      <c r="B139"/>
      <c r="C139"/>
      <c r="D139"/>
      <c r="E139"/>
      <c r="F139"/>
      <c r="G139"/>
      <c r="H139"/>
      <c r="I139"/>
      <c r="J139"/>
      <c r="K139"/>
    </row>
    <row r="140" spans="1:11" ht="16" x14ac:dyDescent="0.2">
      <c r="A140"/>
      <c r="B140"/>
      <c r="C140"/>
      <c r="D140"/>
      <c r="E140"/>
      <c r="F140"/>
      <c r="G140"/>
      <c r="H140"/>
      <c r="I140"/>
      <c r="J140"/>
      <c r="K140"/>
    </row>
    <row r="141" spans="1:11" ht="16" x14ac:dyDescent="0.2">
      <c r="A141"/>
      <c r="B141"/>
      <c r="C141"/>
      <c r="D141"/>
      <c r="E141"/>
      <c r="F141"/>
      <c r="G141"/>
      <c r="H141"/>
      <c r="I141"/>
      <c r="J141"/>
      <c r="K141"/>
    </row>
    <row r="142" spans="1:11" ht="16" x14ac:dyDescent="0.2">
      <c r="A142"/>
      <c r="B142"/>
      <c r="C142"/>
      <c r="D142"/>
      <c r="E142"/>
      <c r="F142"/>
      <c r="G142"/>
      <c r="H142"/>
      <c r="I142"/>
      <c r="J142"/>
      <c r="K142"/>
    </row>
    <row r="143" spans="1:11" ht="16" x14ac:dyDescent="0.2">
      <c r="A143"/>
      <c r="B143"/>
      <c r="C143"/>
      <c r="D143"/>
      <c r="E143"/>
      <c r="F143"/>
      <c r="G143"/>
      <c r="H143"/>
      <c r="I143"/>
      <c r="J143"/>
      <c r="K143"/>
    </row>
    <row r="144" spans="1:11" ht="16" x14ac:dyDescent="0.2">
      <c r="A144"/>
      <c r="B144"/>
      <c r="C144"/>
      <c r="D144"/>
      <c r="E144"/>
      <c r="F144"/>
      <c r="G144"/>
      <c r="H144"/>
      <c r="I144"/>
      <c r="J144"/>
      <c r="K144"/>
    </row>
    <row r="145" spans="1:11" ht="16" x14ac:dyDescent="0.2">
      <c r="A145"/>
      <c r="B145"/>
      <c r="C145"/>
      <c r="D145"/>
      <c r="E145"/>
      <c r="F145"/>
      <c r="G145"/>
      <c r="H145"/>
      <c r="I145"/>
      <c r="J145"/>
      <c r="K145"/>
    </row>
    <row r="146" spans="1:11" ht="16" x14ac:dyDescent="0.2">
      <c r="A146"/>
      <c r="B146"/>
      <c r="C146"/>
      <c r="D146"/>
      <c r="E146"/>
      <c r="F146"/>
      <c r="G146"/>
      <c r="H146"/>
      <c r="I146"/>
      <c r="J146"/>
      <c r="K146"/>
    </row>
    <row r="147" spans="1:11" ht="16" x14ac:dyDescent="0.2">
      <c r="A147"/>
      <c r="B147"/>
      <c r="C147"/>
      <c r="D147"/>
      <c r="E147"/>
      <c r="F147"/>
      <c r="G147"/>
      <c r="H147"/>
      <c r="I147"/>
      <c r="J147"/>
      <c r="K147"/>
    </row>
    <row r="148" spans="1:11" ht="16" x14ac:dyDescent="0.2">
      <c r="A148"/>
      <c r="B148"/>
      <c r="C148"/>
      <c r="D148"/>
      <c r="E148"/>
      <c r="F148"/>
      <c r="G148"/>
      <c r="H148"/>
      <c r="I148"/>
      <c r="J148"/>
      <c r="K148"/>
    </row>
    <row r="149" spans="1:11" ht="16" x14ac:dyDescent="0.2">
      <c r="A149"/>
      <c r="B149"/>
      <c r="C149"/>
      <c r="D149"/>
      <c r="E149"/>
      <c r="F149"/>
      <c r="G149"/>
      <c r="H149"/>
      <c r="I149"/>
      <c r="J149"/>
      <c r="K149"/>
    </row>
    <row r="150" spans="1:11" ht="16" x14ac:dyDescent="0.2">
      <c r="A150"/>
      <c r="B150"/>
      <c r="C150"/>
      <c r="D150"/>
      <c r="E150"/>
      <c r="F150"/>
      <c r="G150"/>
      <c r="H150"/>
      <c r="I150"/>
      <c r="J150"/>
      <c r="K150"/>
    </row>
    <row r="151" spans="1:11" ht="16" x14ac:dyDescent="0.2">
      <c r="A151"/>
      <c r="B151"/>
      <c r="C151"/>
      <c r="D151"/>
      <c r="E151"/>
      <c r="F151"/>
      <c r="G151"/>
      <c r="H151"/>
      <c r="I151"/>
      <c r="J151"/>
      <c r="K151"/>
    </row>
    <row r="152" spans="1:11" ht="16" x14ac:dyDescent="0.2">
      <c r="A152"/>
      <c r="B152"/>
      <c r="C152"/>
      <c r="D152"/>
      <c r="E152"/>
      <c r="F152"/>
      <c r="G152"/>
      <c r="H152"/>
      <c r="I152"/>
      <c r="J152"/>
      <c r="K152"/>
    </row>
    <row r="153" spans="1:11" ht="16" x14ac:dyDescent="0.2">
      <c r="A153"/>
      <c r="B153"/>
      <c r="C153"/>
      <c r="D153"/>
      <c r="E153"/>
      <c r="F153"/>
      <c r="G153"/>
      <c r="H153"/>
      <c r="I153"/>
      <c r="J153"/>
      <c r="K153"/>
    </row>
    <row r="154" spans="1:11" ht="16" x14ac:dyDescent="0.2">
      <c r="A154"/>
      <c r="B154"/>
      <c r="C154"/>
      <c r="D154"/>
      <c r="E154"/>
      <c r="F154"/>
      <c r="G154"/>
      <c r="H154"/>
      <c r="I154"/>
      <c r="J154"/>
      <c r="K154"/>
    </row>
    <row r="155" spans="1:11" ht="16" x14ac:dyDescent="0.2">
      <c r="A155"/>
      <c r="B155"/>
      <c r="C155"/>
      <c r="D155"/>
      <c r="E155"/>
      <c r="F155"/>
      <c r="G155"/>
      <c r="H155"/>
      <c r="I155"/>
      <c r="J155"/>
      <c r="K155"/>
    </row>
    <row r="156" spans="1:11" ht="16" x14ac:dyDescent="0.2">
      <c r="A156"/>
      <c r="B156"/>
      <c r="C156"/>
      <c r="D156"/>
      <c r="E156"/>
      <c r="F156"/>
      <c r="G156"/>
      <c r="H156"/>
      <c r="I156"/>
      <c r="J156"/>
      <c r="K156"/>
    </row>
    <row r="157" spans="1:11" ht="16" x14ac:dyDescent="0.2">
      <c r="A157"/>
      <c r="B157"/>
      <c r="C157"/>
      <c r="D157"/>
      <c r="E157"/>
      <c r="F157"/>
      <c r="G157"/>
      <c r="H157"/>
      <c r="I157"/>
      <c r="J157"/>
      <c r="K157"/>
    </row>
    <row r="158" spans="1:11" ht="16" x14ac:dyDescent="0.2">
      <c r="A158"/>
      <c r="B158"/>
      <c r="C158"/>
      <c r="D158"/>
      <c r="E158"/>
      <c r="F158"/>
      <c r="G158"/>
      <c r="H158"/>
      <c r="I158"/>
      <c r="J158"/>
      <c r="K158"/>
    </row>
    <row r="159" spans="1:11" ht="16" x14ac:dyDescent="0.2">
      <c r="A159"/>
      <c r="B159"/>
      <c r="C159"/>
      <c r="D159"/>
      <c r="E159"/>
      <c r="F159"/>
      <c r="G159"/>
      <c r="H159"/>
      <c r="I159"/>
      <c r="J159"/>
      <c r="K159"/>
    </row>
    <row r="160" spans="1:11" ht="16" x14ac:dyDescent="0.2">
      <c r="A160"/>
      <c r="B160"/>
      <c r="C160"/>
      <c r="D160"/>
      <c r="E160"/>
      <c r="F160"/>
      <c r="G160"/>
      <c r="H160"/>
      <c r="I160"/>
      <c r="J160"/>
      <c r="K160"/>
    </row>
    <row r="161" spans="1:11" ht="16" x14ac:dyDescent="0.2">
      <c r="A161"/>
      <c r="B161"/>
      <c r="C161"/>
      <c r="D161"/>
      <c r="E161"/>
      <c r="F161"/>
      <c r="G161"/>
      <c r="H161"/>
      <c r="I161"/>
      <c r="J161"/>
      <c r="K161"/>
    </row>
    <row r="162" spans="1:11" ht="16" x14ac:dyDescent="0.2">
      <c r="A162"/>
      <c r="B162"/>
      <c r="C162"/>
      <c r="D162"/>
      <c r="E162"/>
      <c r="F162"/>
      <c r="G162"/>
      <c r="H162"/>
      <c r="I162"/>
      <c r="J162"/>
      <c r="K162"/>
    </row>
    <row r="163" spans="1:11" ht="16" x14ac:dyDescent="0.2">
      <c r="A163"/>
      <c r="B163"/>
      <c r="C163"/>
      <c r="D163"/>
      <c r="E163"/>
      <c r="F163"/>
      <c r="G163"/>
      <c r="H163"/>
      <c r="I163"/>
      <c r="J163"/>
      <c r="K163"/>
    </row>
    <row r="164" spans="1:11" ht="16" x14ac:dyDescent="0.2">
      <c r="A164"/>
      <c r="B164"/>
      <c r="C164"/>
      <c r="D164"/>
      <c r="E164"/>
      <c r="F164"/>
      <c r="G164"/>
      <c r="H164"/>
      <c r="I164"/>
      <c r="J164"/>
      <c r="K164"/>
    </row>
    <row r="165" spans="1:11" ht="16" x14ac:dyDescent="0.2">
      <c r="A165"/>
      <c r="B165"/>
      <c r="C165"/>
      <c r="D165"/>
      <c r="E165"/>
      <c r="F165"/>
      <c r="G165"/>
      <c r="H165"/>
      <c r="I165"/>
      <c r="J165"/>
      <c r="K165"/>
    </row>
    <row r="166" spans="1:11" ht="16" x14ac:dyDescent="0.2">
      <c r="A166"/>
      <c r="B166"/>
      <c r="C166"/>
      <c r="D166"/>
      <c r="E166"/>
      <c r="F166"/>
      <c r="G166"/>
      <c r="H166"/>
      <c r="I166"/>
      <c r="J166"/>
      <c r="K166"/>
    </row>
    <row r="167" spans="1:11" ht="16" x14ac:dyDescent="0.2">
      <c r="A167"/>
      <c r="B167"/>
      <c r="C167"/>
      <c r="D167"/>
      <c r="E167"/>
      <c r="F167"/>
      <c r="G167"/>
      <c r="H167"/>
      <c r="I167"/>
      <c r="J167"/>
      <c r="K167"/>
    </row>
    <row r="168" spans="1:11" ht="16" x14ac:dyDescent="0.2">
      <c r="A168"/>
      <c r="B168"/>
      <c r="C168"/>
      <c r="D168"/>
      <c r="E168"/>
      <c r="F168"/>
      <c r="G168"/>
      <c r="H168"/>
      <c r="I168"/>
      <c r="J168"/>
      <c r="K168"/>
    </row>
    <row r="169" spans="1:11" ht="16" x14ac:dyDescent="0.2">
      <c r="A169"/>
      <c r="B169"/>
      <c r="C169"/>
      <c r="D169"/>
      <c r="E169"/>
      <c r="F169"/>
      <c r="G169"/>
      <c r="H169"/>
      <c r="I169"/>
      <c r="J169"/>
      <c r="K169"/>
    </row>
    <row r="170" spans="1:11" ht="16" x14ac:dyDescent="0.2">
      <c r="A170"/>
      <c r="B170"/>
      <c r="C170"/>
      <c r="D170"/>
      <c r="E170"/>
      <c r="F170"/>
      <c r="G170"/>
      <c r="H170"/>
      <c r="I170"/>
      <c r="J170"/>
      <c r="K170"/>
    </row>
    <row r="171" spans="1:11" ht="16" x14ac:dyDescent="0.2">
      <c r="A171"/>
      <c r="B171"/>
      <c r="C171"/>
      <c r="D171"/>
      <c r="E171"/>
      <c r="F171"/>
      <c r="G171"/>
      <c r="H171"/>
      <c r="I171"/>
      <c r="J171"/>
      <c r="K171"/>
    </row>
    <row r="172" spans="1:11" ht="16" x14ac:dyDescent="0.2">
      <c r="A172"/>
      <c r="B172"/>
      <c r="C172"/>
      <c r="D172"/>
      <c r="E172"/>
      <c r="F172"/>
      <c r="G172"/>
      <c r="H172"/>
      <c r="I172"/>
      <c r="J172"/>
      <c r="K172"/>
    </row>
    <row r="173" spans="1:11" ht="16" x14ac:dyDescent="0.2">
      <c r="A173"/>
      <c r="B173"/>
      <c r="C173"/>
      <c r="D173"/>
      <c r="E173"/>
      <c r="F173"/>
      <c r="G173"/>
      <c r="H173"/>
      <c r="I173"/>
      <c r="J173"/>
      <c r="K173"/>
    </row>
    <row r="174" spans="1:11" ht="16" x14ac:dyDescent="0.2">
      <c r="A174"/>
      <c r="B174"/>
      <c r="C174"/>
      <c r="D174"/>
      <c r="E174"/>
      <c r="F174"/>
      <c r="G174"/>
      <c r="H174"/>
      <c r="I174"/>
      <c r="J174"/>
      <c r="K174"/>
    </row>
    <row r="175" spans="1:11" ht="16" x14ac:dyDescent="0.2">
      <c r="A175"/>
      <c r="B175"/>
      <c r="C175"/>
      <c r="D175"/>
      <c r="E175"/>
      <c r="F175"/>
      <c r="G175"/>
      <c r="H175"/>
      <c r="I175"/>
      <c r="J175"/>
      <c r="K175"/>
    </row>
    <row r="176" spans="1:11" ht="16" x14ac:dyDescent="0.2">
      <c r="A176"/>
      <c r="B176"/>
      <c r="C176"/>
      <c r="D176"/>
      <c r="E176"/>
      <c r="F176"/>
      <c r="G176"/>
      <c r="H176"/>
      <c r="I176"/>
      <c r="J176"/>
      <c r="K176"/>
    </row>
    <row r="177" spans="1:11" ht="16" x14ac:dyDescent="0.2">
      <c r="A177"/>
      <c r="B177"/>
      <c r="C177"/>
      <c r="D177"/>
      <c r="E177"/>
      <c r="F177"/>
      <c r="G177"/>
      <c r="H177"/>
      <c r="I177"/>
      <c r="J177"/>
      <c r="K177"/>
    </row>
    <row r="178" spans="1:11" ht="16" x14ac:dyDescent="0.2">
      <c r="A178"/>
      <c r="B178"/>
      <c r="C178"/>
      <c r="D178"/>
      <c r="E178"/>
      <c r="F178"/>
      <c r="G178"/>
      <c r="H178"/>
      <c r="I178"/>
      <c r="J178"/>
      <c r="K178"/>
    </row>
    <row r="179" spans="1:11" ht="16" x14ac:dyDescent="0.2">
      <c r="A179"/>
      <c r="B179"/>
      <c r="C179"/>
      <c r="D179"/>
      <c r="E179"/>
      <c r="F179"/>
      <c r="G179"/>
      <c r="H179"/>
      <c r="I179"/>
      <c r="J179"/>
      <c r="K179"/>
    </row>
    <row r="180" spans="1:11" ht="16" x14ac:dyDescent="0.2">
      <c r="A180"/>
      <c r="B180"/>
      <c r="C180"/>
      <c r="D180"/>
      <c r="E180"/>
      <c r="F180"/>
      <c r="G180"/>
      <c r="H180"/>
      <c r="I180"/>
      <c r="J180"/>
      <c r="K180"/>
    </row>
    <row r="181" spans="1:11" ht="16" x14ac:dyDescent="0.2">
      <c r="A181"/>
      <c r="B181"/>
      <c r="C181"/>
      <c r="D181"/>
      <c r="E181"/>
      <c r="F181"/>
      <c r="G181"/>
      <c r="H181"/>
      <c r="I181"/>
      <c r="J181"/>
      <c r="K181"/>
    </row>
    <row r="182" spans="1:11" ht="16" x14ac:dyDescent="0.2">
      <c r="A182"/>
      <c r="B182"/>
      <c r="C182"/>
      <c r="D182"/>
      <c r="E182"/>
      <c r="F182"/>
      <c r="G182"/>
      <c r="H182"/>
      <c r="I182"/>
      <c r="J182"/>
      <c r="K182"/>
    </row>
    <row r="183" spans="1:11" ht="16" x14ac:dyDescent="0.2">
      <c r="A183"/>
      <c r="B183"/>
      <c r="C183"/>
      <c r="D183"/>
      <c r="E183"/>
      <c r="F183"/>
      <c r="G183"/>
      <c r="H183"/>
      <c r="I183"/>
      <c r="J183"/>
      <c r="K183"/>
    </row>
    <row r="184" spans="1:11" ht="16" x14ac:dyDescent="0.2">
      <c r="A184"/>
      <c r="B184"/>
      <c r="C184"/>
      <c r="D184"/>
      <c r="E184"/>
      <c r="F184"/>
      <c r="G184"/>
      <c r="H184"/>
      <c r="I184"/>
      <c r="J184"/>
      <c r="K184"/>
    </row>
    <row r="185" spans="1:11" ht="16" x14ac:dyDescent="0.2">
      <c r="A185"/>
      <c r="B185"/>
      <c r="C185"/>
      <c r="D185"/>
      <c r="E185"/>
      <c r="F185"/>
      <c r="G185"/>
      <c r="H185"/>
      <c r="I185"/>
      <c r="J185"/>
      <c r="K185"/>
    </row>
    <row r="186" spans="1:11" ht="16" x14ac:dyDescent="0.2">
      <c r="A186"/>
      <c r="B186"/>
      <c r="C186"/>
      <c r="D186"/>
      <c r="E186"/>
      <c r="F186"/>
      <c r="G186"/>
      <c r="H186"/>
      <c r="I186"/>
      <c r="J186"/>
      <c r="K186"/>
    </row>
    <row r="187" spans="1:11" ht="16" x14ac:dyDescent="0.2">
      <c r="A187"/>
      <c r="B187"/>
      <c r="C187"/>
      <c r="D187"/>
      <c r="E187"/>
      <c r="F187"/>
      <c r="G187"/>
      <c r="H187"/>
      <c r="I187"/>
      <c r="J187"/>
      <c r="K187"/>
    </row>
    <row r="188" spans="1:11" ht="16" x14ac:dyDescent="0.2">
      <c r="A188"/>
      <c r="B188"/>
      <c r="C188"/>
      <c r="D188"/>
      <c r="E188"/>
      <c r="F188"/>
      <c r="G188"/>
      <c r="H188"/>
      <c r="I188"/>
      <c r="J188"/>
      <c r="K188"/>
    </row>
    <row r="189" spans="1:11" ht="16" x14ac:dyDescent="0.2">
      <c r="A189"/>
      <c r="B189"/>
      <c r="C189"/>
      <c r="D189"/>
      <c r="E189"/>
      <c r="F189"/>
      <c r="G189"/>
      <c r="H189"/>
      <c r="I189"/>
      <c r="J189"/>
      <c r="K189"/>
    </row>
    <row r="190" spans="1:11" ht="16" x14ac:dyDescent="0.2">
      <c r="A190"/>
      <c r="B190"/>
      <c r="C190"/>
      <c r="D190"/>
      <c r="E190"/>
      <c r="F190"/>
      <c r="G190"/>
      <c r="H190"/>
      <c r="I190"/>
      <c r="J190"/>
      <c r="K190"/>
    </row>
    <row r="191" spans="1:11" ht="16" x14ac:dyDescent="0.2">
      <c r="A191"/>
      <c r="B191"/>
      <c r="C191"/>
      <c r="D191"/>
      <c r="E191"/>
      <c r="F191"/>
      <c r="G191"/>
      <c r="H191"/>
      <c r="I191"/>
      <c r="J191"/>
      <c r="K191"/>
    </row>
    <row r="192" spans="1:11" ht="16" x14ac:dyDescent="0.2">
      <c r="A192"/>
      <c r="B192"/>
      <c r="C192"/>
      <c r="D192"/>
      <c r="E192"/>
      <c r="F192"/>
      <c r="G192"/>
      <c r="H192"/>
      <c r="I192"/>
      <c r="J192"/>
      <c r="K192"/>
    </row>
    <row r="193" spans="1:11" ht="16" x14ac:dyDescent="0.2">
      <c r="A193"/>
      <c r="B193"/>
      <c r="C193"/>
      <c r="D193"/>
      <c r="E193"/>
      <c r="F193"/>
      <c r="G193"/>
      <c r="H193"/>
      <c r="I193"/>
      <c r="J193"/>
      <c r="K193"/>
    </row>
    <row r="194" spans="1:11" ht="16" x14ac:dyDescent="0.2">
      <c r="A194"/>
      <c r="B194"/>
      <c r="C194"/>
      <c r="D194"/>
      <c r="E194"/>
      <c r="F194"/>
      <c r="G194"/>
      <c r="H194"/>
      <c r="I194"/>
      <c r="J194"/>
      <c r="K194"/>
    </row>
    <row r="195" spans="1:11" ht="16" x14ac:dyDescent="0.2">
      <c r="A195"/>
      <c r="B195"/>
      <c r="C195"/>
      <c r="D195"/>
      <c r="E195"/>
      <c r="F195"/>
      <c r="G195"/>
      <c r="H195"/>
      <c r="I195"/>
      <c r="J195"/>
      <c r="K195"/>
    </row>
    <row r="196" spans="1:11" ht="16" x14ac:dyDescent="0.2">
      <c r="A196"/>
      <c r="B196"/>
      <c r="C196"/>
      <c r="D196"/>
      <c r="E196"/>
      <c r="F196"/>
      <c r="G196"/>
      <c r="H196"/>
      <c r="I196"/>
      <c r="J196"/>
      <c r="K196"/>
    </row>
    <row r="197" spans="1:11" ht="16" x14ac:dyDescent="0.2">
      <c r="A197"/>
      <c r="B197"/>
      <c r="C197"/>
      <c r="D197"/>
      <c r="E197"/>
      <c r="F197"/>
      <c r="G197"/>
      <c r="H197"/>
      <c r="I197"/>
      <c r="J197"/>
      <c r="K197"/>
    </row>
    <row r="198" spans="1:11" ht="16" x14ac:dyDescent="0.2">
      <c r="A198"/>
      <c r="B198"/>
      <c r="C198"/>
      <c r="D198"/>
      <c r="E198"/>
      <c r="F198"/>
      <c r="G198"/>
      <c r="H198"/>
      <c r="I198"/>
      <c r="J198"/>
      <c r="K198"/>
    </row>
    <row r="199" spans="1:11" ht="16" x14ac:dyDescent="0.2">
      <c r="A199"/>
      <c r="B199"/>
      <c r="C199"/>
      <c r="D199"/>
      <c r="E199"/>
      <c r="F199"/>
      <c r="G199"/>
      <c r="H199"/>
      <c r="I199"/>
      <c r="J199"/>
      <c r="K199"/>
    </row>
    <row r="200" spans="1:11" ht="16" x14ac:dyDescent="0.2">
      <c r="A200"/>
      <c r="B200"/>
      <c r="C200"/>
      <c r="D200"/>
      <c r="E200"/>
      <c r="F200"/>
      <c r="G200"/>
      <c r="H200"/>
      <c r="I200"/>
      <c r="J200"/>
      <c r="K200"/>
    </row>
    <row r="201" spans="1:11" ht="16" x14ac:dyDescent="0.2">
      <c r="A201"/>
      <c r="B201"/>
      <c r="C201"/>
      <c r="D201"/>
      <c r="E201"/>
      <c r="F201"/>
      <c r="G201"/>
      <c r="H201"/>
      <c r="I201"/>
      <c r="J201"/>
      <c r="K201"/>
    </row>
    <row r="202" spans="1:11" ht="16" x14ac:dyDescent="0.2">
      <c r="A202"/>
      <c r="B202"/>
      <c r="C202"/>
      <c r="D202"/>
      <c r="E202"/>
      <c r="F202"/>
      <c r="G202"/>
      <c r="H202"/>
      <c r="I202"/>
      <c r="J202"/>
      <c r="K202"/>
    </row>
    <row r="203" spans="1:11" ht="16" x14ac:dyDescent="0.2">
      <c r="A203"/>
      <c r="B203"/>
      <c r="C203"/>
      <c r="D203"/>
      <c r="E203"/>
      <c r="F203"/>
      <c r="G203"/>
      <c r="H203"/>
      <c r="I203"/>
      <c r="J203"/>
      <c r="K203"/>
    </row>
    <row r="204" spans="1:11" ht="16" x14ac:dyDescent="0.2">
      <c r="A204"/>
      <c r="B204"/>
      <c r="C204"/>
      <c r="D204"/>
      <c r="E204"/>
      <c r="F204"/>
      <c r="G204"/>
      <c r="H204"/>
      <c r="I204"/>
      <c r="J204"/>
      <c r="K204"/>
    </row>
    <row r="205" spans="1:11" ht="16" x14ac:dyDescent="0.2">
      <c r="A205"/>
      <c r="B205"/>
      <c r="C205"/>
      <c r="D205"/>
      <c r="E205"/>
      <c r="F205"/>
      <c r="G205"/>
      <c r="H205"/>
      <c r="I205"/>
      <c r="J205"/>
      <c r="K205"/>
    </row>
    <row r="206" spans="1:11" ht="16" x14ac:dyDescent="0.2">
      <c r="A206"/>
      <c r="B206"/>
      <c r="C206"/>
      <c r="D206"/>
      <c r="E206"/>
      <c r="F206"/>
      <c r="G206"/>
      <c r="H206"/>
      <c r="I206"/>
      <c r="J206"/>
      <c r="K206"/>
    </row>
    <row r="207" spans="1:11" ht="16" x14ac:dyDescent="0.2">
      <c r="A207"/>
      <c r="B207"/>
      <c r="C207"/>
      <c r="D207"/>
      <c r="E207"/>
      <c r="F207"/>
      <c r="G207"/>
      <c r="H207"/>
      <c r="I207"/>
      <c r="J207"/>
      <c r="K207"/>
    </row>
    <row r="208" spans="1:11" ht="16" x14ac:dyDescent="0.2">
      <c r="A208"/>
      <c r="B208"/>
      <c r="C208"/>
      <c r="D208"/>
      <c r="E208"/>
      <c r="F208"/>
      <c r="G208"/>
      <c r="H208"/>
      <c r="I208"/>
      <c r="J208"/>
      <c r="K208"/>
    </row>
    <row r="209" spans="1:11" ht="16" x14ac:dyDescent="0.2">
      <c r="A209"/>
      <c r="B209"/>
      <c r="C209"/>
      <c r="D209"/>
      <c r="E209"/>
      <c r="F209"/>
      <c r="G209"/>
      <c r="H209"/>
      <c r="I209"/>
      <c r="J209"/>
      <c r="K209"/>
    </row>
    <row r="210" spans="1:11" ht="16" x14ac:dyDescent="0.2">
      <c r="A210"/>
      <c r="B210"/>
      <c r="C210"/>
      <c r="D210"/>
      <c r="E210"/>
      <c r="F210"/>
      <c r="G210"/>
      <c r="H210"/>
      <c r="I210"/>
      <c r="J210"/>
      <c r="K210"/>
    </row>
    <row r="211" spans="1:11" ht="16" x14ac:dyDescent="0.2">
      <c r="A211"/>
      <c r="B211"/>
      <c r="C211"/>
      <c r="D211"/>
      <c r="E211"/>
      <c r="F211"/>
      <c r="G211"/>
      <c r="H211"/>
      <c r="I211"/>
      <c r="J211"/>
      <c r="K211"/>
    </row>
    <row r="212" spans="1:11" ht="16" x14ac:dyDescent="0.2">
      <c r="A212"/>
      <c r="B212"/>
      <c r="C212"/>
      <c r="D212"/>
      <c r="E212"/>
      <c r="F212"/>
      <c r="G212"/>
      <c r="H212"/>
      <c r="I212"/>
      <c r="J212"/>
      <c r="K212"/>
    </row>
    <row r="213" spans="1:11" ht="16" x14ac:dyDescent="0.2">
      <c r="A213"/>
      <c r="B213"/>
      <c r="C213"/>
      <c r="D213"/>
      <c r="E213"/>
      <c r="F213"/>
      <c r="G213"/>
      <c r="H213"/>
      <c r="I213"/>
      <c r="J213"/>
      <c r="K213"/>
    </row>
    <row r="214" spans="1:11" ht="16" x14ac:dyDescent="0.2">
      <c r="A214"/>
      <c r="B214"/>
      <c r="C214"/>
      <c r="D214"/>
      <c r="E214"/>
      <c r="F214"/>
      <c r="G214"/>
      <c r="H214"/>
      <c r="I214"/>
      <c r="J214"/>
      <c r="K214"/>
    </row>
    <row r="215" spans="1:11" ht="16" x14ac:dyDescent="0.2">
      <c r="A215"/>
      <c r="B215"/>
      <c r="C215"/>
      <c r="D215"/>
      <c r="E215"/>
      <c r="F215"/>
      <c r="G215"/>
      <c r="H215"/>
      <c r="I215"/>
      <c r="J215"/>
      <c r="K215"/>
    </row>
    <row r="216" spans="1:11" ht="16" x14ac:dyDescent="0.2">
      <c r="A216"/>
      <c r="B216"/>
      <c r="C216"/>
      <c r="D216"/>
      <c r="E216"/>
      <c r="F216"/>
      <c r="G216"/>
      <c r="H216"/>
      <c r="I216"/>
      <c r="J216"/>
      <c r="K216"/>
    </row>
    <row r="217" spans="1:11" ht="16" x14ac:dyDescent="0.2">
      <c r="A217"/>
      <c r="B217"/>
      <c r="C217"/>
      <c r="D217"/>
      <c r="E217"/>
      <c r="F217"/>
      <c r="G217"/>
      <c r="H217"/>
      <c r="I217"/>
      <c r="J217"/>
      <c r="K217"/>
    </row>
    <row r="218" spans="1:11" ht="16" x14ac:dyDescent="0.2">
      <c r="A218"/>
      <c r="B218"/>
      <c r="C218"/>
      <c r="D218"/>
      <c r="E218"/>
      <c r="F218"/>
      <c r="G218"/>
      <c r="H218"/>
      <c r="I218"/>
      <c r="J218"/>
      <c r="K218"/>
    </row>
    <row r="219" spans="1:11" ht="16" x14ac:dyDescent="0.2">
      <c r="A219"/>
      <c r="B219"/>
      <c r="C219"/>
      <c r="D219"/>
      <c r="E219"/>
      <c r="F219"/>
      <c r="G219"/>
      <c r="H219"/>
      <c r="I219"/>
      <c r="J219"/>
      <c r="K219"/>
    </row>
    <row r="220" spans="1:11" ht="16" x14ac:dyDescent="0.2">
      <c r="A220"/>
      <c r="B220"/>
      <c r="C220"/>
      <c r="D220"/>
      <c r="E220"/>
      <c r="F220"/>
      <c r="G220"/>
      <c r="H220"/>
      <c r="I220"/>
      <c r="J220"/>
      <c r="K220"/>
    </row>
    <row r="221" spans="1:11" ht="16" x14ac:dyDescent="0.2">
      <c r="A221"/>
      <c r="B221"/>
      <c r="C221"/>
      <c r="D221"/>
      <c r="E221"/>
      <c r="F221"/>
      <c r="G221"/>
      <c r="H221"/>
      <c r="I221"/>
      <c r="J221"/>
      <c r="K221"/>
    </row>
    <row r="222" spans="1:11" ht="16" x14ac:dyDescent="0.2">
      <c r="A222"/>
      <c r="B222"/>
      <c r="C222"/>
      <c r="D222"/>
      <c r="E222"/>
      <c r="F222"/>
      <c r="G222"/>
      <c r="H222"/>
      <c r="I222"/>
      <c r="J222"/>
      <c r="K222"/>
    </row>
    <row r="223" spans="1:11" ht="16" x14ac:dyDescent="0.2">
      <c r="A223"/>
      <c r="B223"/>
      <c r="C223"/>
      <c r="D223"/>
      <c r="E223"/>
      <c r="F223"/>
      <c r="G223"/>
      <c r="H223"/>
      <c r="I223"/>
      <c r="J223"/>
      <c r="K223"/>
    </row>
    <row r="224" spans="1:11" ht="16" x14ac:dyDescent="0.2">
      <c r="A224"/>
      <c r="B224"/>
      <c r="C224"/>
      <c r="D224"/>
      <c r="E224"/>
      <c r="F224"/>
      <c r="G224"/>
      <c r="H224"/>
      <c r="I224"/>
      <c r="J224"/>
      <c r="K224"/>
    </row>
    <row r="225" spans="1:11" ht="16" x14ac:dyDescent="0.2">
      <c r="A225"/>
      <c r="B225"/>
      <c r="C225"/>
      <c r="D225"/>
      <c r="E225"/>
      <c r="F225"/>
      <c r="G225"/>
      <c r="H225"/>
      <c r="I225"/>
      <c r="J225"/>
      <c r="K225"/>
    </row>
    <row r="226" spans="1:11" ht="16" x14ac:dyDescent="0.2">
      <c r="A226"/>
      <c r="B226"/>
      <c r="C226"/>
      <c r="D226"/>
      <c r="E226"/>
      <c r="F226"/>
      <c r="G226"/>
      <c r="H226"/>
      <c r="I226"/>
      <c r="J226"/>
      <c r="K226"/>
    </row>
    <row r="227" spans="1:11" ht="16" x14ac:dyDescent="0.2">
      <c r="A227"/>
      <c r="B227"/>
      <c r="C227"/>
      <c r="D227"/>
      <c r="E227"/>
      <c r="F227"/>
      <c r="G227"/>
      <c r="H227"/>
      <c r="I227"/>
      <c r="J227"/>
      <c r="K227"/>
    </row>
    <row r="228" spans="1:11" ht="16" x14ac:dyDescent="0.2">
      <c r="A228"/>
      <c r="B228"/>
      <c r="C228"/>
      <c r="D228"/>
      <c r="E228"/>
      <c r="F228"/>
      <c r="G228"/>
      <c r="H228"/>
      <c r="I228"/>
      <c r="J228"/>
      <c r="K228"/>
    </row>
    <row r="229" spans="1:11" ht="16" x14ac:dyDescent="0.2">
      <c r="A229"/>
      <c r="B229"/>
      <c r="C229"/>
      <c r="D229"/>
      <c r="E229"/>
      <c r="F229"/>
      <c r="G229"/>
      <c r="H229"/>
      <c r="I229"/>
      <c r="J229"/>
      <c r="K229"/>
    </row>
    <row r="230" spans="1:11" ht="16" x14ac:dyDescent="0.2">
      <c r="A230"/>
      <c r="B230"/>
      <c r="C230"/>
      <c r="D230"/>
      <c r="E230"/>
      <c r="F230"/>
      <c r="G230"/>
      <c r="H230"/>
      <c r="I230"/>
      <c r="J230"/>
      <c r="K230"/>
    </row>
    <row r="231" spans="1:11" ht="16" x14ac:dyDescent="0.2">
      <c r="A231"/>
      <c r="B231"/>
      <c r="C231"/>
      <c r="D231"/>
      <c r="E231"/>
      <c r="F231"/>
      <c r="G231"/>
      <c r="H231"/>
      <c r="I231"/>
      <c r="J231"/>
      <c r="K231"/>
    </row>
    <row r="232" spans="1:11" ht="16" x14ac:dyDescent="0.2">
      <c r="A232"/>
      <c r="B232"/>
      <c r="C232"/>
      <c r="D232"/>
      <c r="E232"/>
      <c r="F232"/>
      <c r="G232"/>
      <c r="H232"/>
      <c r="I232"/>
      <c r="J232"/>
      <c r="K232"/>
    </row>
    <row r="233" spans="1:11" ht="16" x14ac:dyDescent="0.2">
      <c r="A233"/>
      <c r="B233"/>
      <c r="C233"/>
      <c r="D233"/>
      <c r="E233"/>
      <c r="F233"/>
      <c r="G233"/>
      <c r="H233"/>
      <c r="I233"/>
      <c r="J233"/>
      <c r="K233"/>
    </row>
    <row r="234" spans="1:11" ht="16" x14ac:dyDescent="0.2">
      <c r="A234"/>
      <c r="B234"/>
      <c r="C234"/>
      <c r="D234"/>
      <c r="E234"/>
      <c r="F234"/>
      <c r="G234"/>
      <c r="H234"/>
      <c r="I234"/>
      <c r="J234"/>
      <c r="K234"/>
    </row>
    <row r="235" spans="1:11" ht="16" x14ac:dyDescent="0.2">
      <c r="A235"/>
      <c r="B235"/>
      <c r="C235"/>
      <c r="D235"/>
      <c r="E235"/>
      <c r="F235"/>
      <c r="G235"/>
      <c r="H235"/>
      <c r="I235"/>
      <c r="J235"/>
      <c r="K235"/>
    </row>
    <row r="236" spans="1:11" ht="16" x14ac:dyDescent="0.2">
      <c r="A236"/>
      <c r="B236"/>
      <c r="C236"/>
      <c r="D236"/>
      <c r="E236"/>
      <c r="F236"/>
      <c r="G236"/>
      <c r="H236"/>
      <c r="I236"/>
      <c r="J236"/>
      <c r="K236"/>
    </row>
    <row r="237" spans="1:11" ht="16" x14ac:dyDescent="0.2">
      <c r="A237"/>
      <c r="B237"/>
      <c r="C237"/>
      <c r="D237"/>
      <c r="E237"/>
      <c r="F237"/>
      <c r="G237"/>
      <c r="H237"/>
      <c r="I237"/>
      <c r="J237"/>
      <c r="K237"/>
    </row>
    <row r="238" spans="1:11" ht="16" x14ac:dyDescent="0.2">
      <c r="A238"/>
      <c r="B238"/>
      <c r="C238"/>
      <c r="D238"/>
      <c r="E238"/>
      <c r="F238"/>
      <c r="G238"/>
      <c r="H238"/>
      <c r="I238"/>
      <c r="J238"/>
      <c r="K238"/>
    </row>
    <row r="239" spans="1:11" ht="16" x14ac:dyDescent="0.2">
      <c r="A239"/>
      <c r="B239"/>
      <c r="C239"/>
      <c r="D239"/>
      <c r="E239"/>
      <c r="F239"/>
      <c r="G239"/>
      <c r="H239"/>
      <c r="I239"/>
      <c r="J239"/>
      <c r="K239"/>
    </row>
    <row r="240" spans="1:11" ht="16" x14ac:dyDescent="0.2">
      <c r="A240"/>
      <c r="B240"/>
      <c r="C240"/>
      <c r="D240"/>
      <c r="E240"/>
      <c r="F240"/>
      <c r="G240"/>
      <c r="H240"/>
      <c r="I240"/>
      <c r="J240"/>
      <c r="K240"/>
    </row>
    <row r="241" spans="1:11" ht="16" x14ac:dyDescent="0.2">
      <c r="A241"/>
      <c r="B241"/>
      <c r="C241"/>
      <c r="D241"/>
      <c r="E241"/>
      <c r="F241"/>
      <c r="G241"/>
      <c r="H241"/>
      <c r="I241"/>
      <c r="J241"/>
      <c r="K241"/>
    </row>
    <row r="242" spans="1:11" ht="16" x14ac:dyDescent="0.2">
      <c r="A242"/>
      <c r="B242"/>
      <c r="C242"/>
      <c r="D242"/>
      <c r="E242"/>
      <c r="F242"/>
      <c r="G242"/>
      <c r="H242"/>
      <c r="I242"/>
      <c r="J242"/>
      <c r="K242"/>
    </row>
    <row r="243" spans="1:11" ht="16" x14ac:dyDescent="0.2">
      <c r="A243"/>
      <c r="B243"/>
      <c r="C243"/>
      <c r="D243"/>
      <c r="E243"/>
      <c r="F243"/>
      <c r="G243"/>
      <c r="H243"/>
      <c r="I243"/>
      <c r="J243"/>
      <c r="K243"/>
    </row>
    <row r="244" spans="1:11" ht="16" x14ac:dyDescent="0.2">
      <c r="A244"/>
      <c r="B244"/>
      <c r="C244"/>
      <c r="D244"/>
      <c r="E244"/>
      <c r="F244"/>
      <c r="G244"/>
      <c r="H244"/>
      <c r="I244"/>
      <c r="J244"/>
      <c r="K244"/>
    </row>
    <row r="245" spans="1:11" ht="16" x14ac:dyDescent="0.2">
      <c r="A245"/>
      <c r="B245"/>
      <c r="C245"/>
      <c r="D245"/>
      <c r="E245"/>
      <c r="F245"/>
      <c r="G245"/>
      <c r="H245"/>
      <c r="I245"/>
      <c r="J245"/>
      <c r="K245"/>
    </row>
    <row r="246" spans="1:11" ht="16" x14ac:dyDescent="0.2">
      <c r="A246"/>
      <c r="B246"/>
      <c r="C246"/>
      <c r="D246"/>
      <c r="E246"/>
      <c r="F246"/>
      <c r="G246"/>
      <c r="H246"/>
      <c r="I246"/>
      <c r="J246"/>
      <c r="K246"/>
    </row>
    <row r="247" spans="1:11" ht="16" x14ac:dyDescent="0.2">
      <c r="A247"/>
      <c r="B247"/>
      <c r="C247"/>
      <c r="D247"/>
      <c r="E247"/>
      <c r="F247"/>
      <c r="G247"/>
      <c r="H247"/>
      <c r="I247"/>
      <c r="J247"/>
      <c r="K247"/>
    </row>
    <row r="248" spans="1:11" ht="16" x14ac:dyDescent="0.2">
      <c r="A248"/>
      <c r="B248"/>
      <c r="C248"/>
      <c r="D248"/>
      <c r="E248"/>
      <c r="F248"/>
      <c r="G248"/>
      <c r="H248"/>
      <c r="I248"/>
      <c r="J248"/>
      <c r="K248"/>
    </row>
    <row r="249" spans="1:11" ht="16" x14ac:dyDescent="0.2">
      <c r="A249"/>
      <c r="B249"/>
      <c r="C249"/>
      <c r="D249"/>
      <c r="E249"/>
      <c r="F249"/>
      <c r="G249"/>
      <c r="H249"/>
      <c r="I249"/>
      <c r="J249"/>
      <c r="K249"/>
    </row>
    <row r="250" spans="1:11" ht="16" x14ac:dyDescent="0.2">
      <c r="A250"/>
      <c r="B250"/>
      <c r="C250"/>
      <c r="D250"/>
      <c r="E250"/>
      <c r="F250"/>
      <c r="G250"/>
      <c r="H250"/>
      <c r="I250"/>
      <c r="J250"/>
      <c r="K250"/>
    </row>
    <row r="251" spans="1:11" ht="16" x14ac:dyDescent="0.2">
      <c r="A251"/>
      <c r="B251"/>
      <c r="C251"/>
      <c r="D251"/>
      <c r="E251"/>
      <c r="F251"/>
      <c r="G251"/>
      <c r="H251"/>
      <c r="I251"/>
      <c r="J251"/>
      <c r="K251"/>
    </row>
    <row r="252" spans="1:11" ht="16" x14ac:dyDescent="0.2">
      <c r="A252"/>
      <c r="B252"/>
      <c r="C252"/>
      <c r="D252"/>
      <c r="E252"/>
      <c r="F252"/>
      <c r="G252"/>
      <c r="H252"/>
      <c r="I252"/>
      <c r="J252"/>
      <c r="K252"/>
    </row>
    <row r="253" spans="1:11" ht="16" x14ac:dyDescent="0.2">
      <c r="A253"/>
      <c r="B253"/>
      <c r="C253"/>
      <c r="D253"/>
      <c r="E253"/>
      <c r="F253"/>
      <c r="G253"/>
      <c r="H253"/>
      <c r="I253"/>
      <c r="J253"/>
      <c r="K253"/>
    </row>
    <row r="254" spans="1:11" ht="16" x14ac:dyDescent="0.2">
      <c r="A254"/>
      <c r="B254"/>
      <c r="C254"/>
      <c r="D254"/>
      <c r="E254"/>
      <c r="F254"/>
      <c r="G254"/>
      <c r="H254"/>
      <c r="I254"/>
      <c r="J254"/>
      <c r="K254"/>
    </row>
    <row r="255" spans="1:11" ht="16" x14ac:dyDescent="0.2">
      <c r="A255"/>
      <c r="B255"/>
      <c r="C255"/>
      <c r="D255"/>
      <c r="E255"/>
      <c r="F255"/>
      <c r="G255"/>
      <c r="H255"/>
      <c r="I255"/>
      <c r="J255"/>
      <c r="K255"/>
    </row>
    <row r="256" spans="1:11" ht="16" x14ac:dyDescent="0.2">
      <c r="A256"/>
      <c r="B256"/>
      <c r="C256"/>
      <c r="D256"/>
      <c r="E256"/>
      <c r="F256"/>
      <c r="G256"/>
      <c r="H256"/>
      <c r="I256"/>
      <c r="J256"/>
      <c r="K256"/>
    </row>
    <row r="257" spans="1:11" ht="16" x14ac:dyDescent="0.2">
      <c r="A257"/>
      <c r="B257"/>
      <c r="C257"/>
      <c r="D257"/>
      <c r="E257"/>
      <c r="F257"/>
      <c r="G257"/>
      <c r="H257"/>
      <c r="I257"/>
      <c r="J257"/>
      <c r="K257"/>
    </row>
    <row r="258" spans="1:11" ht="16" x14ac:dyDescent="0.2">
      <c r="A258"/>
      <c r="B258"/>
      <c r="C258"/>
      <c r="D258"/>
      <c r="E258"/>
      <c r="F258"/>
      <c r="G258"/>
      <c r="H258"/>
      <c r="I258"/>
      <c r="J258"/>
      <c r="K258"/>
    </row>
    <row r="259" spans="1:11" ht="16" x14ac:dyDescent="0.2">
      <c r="A259"/>
      <c r="B259"/>
      <c r="C259"/>
      <c r="D259"/>
      <c r="E259"/>
      <c r="F259"/>
      <c r="G259"/>
      <c r="H259"/>
      <c r="I259"/>
      <c r="J259"/>
      <c r="K259"/>
    </row>
    <row r="260" spans="1:11" ht="16" x14ac:dyDescent="0.2">
      <c r="A260"/>
      <c r="B260"/>
      <c r="C260"/>
      <c r="D260"/>
      <c r="E260"/>
      <c r="F260"/>
      <c r="G260"/>
      <c r="H260"/>
      <c r="I260"/>
      <c r="J260"/>
      <c r="K260"/>
    </row>
    <row r="261" spans="1:11" ht="16" x14ac:dyDescent="0.2">
      <c r="A261"/>
      <c r="B261"/>
      <c r="C261"/>
      <c r="D261"/>
      <c r="E261"/>
      <c r="F261"/>
      <c r="G261"/>
      <c r="H261"/>
      <c r="I261"/>
      <c r="J261"/>
      <c r="K261"/>
    </row>
    <row r="262" spans="1:11" ht="16" x14ac:dyDescent="0.2">
      <c r="A262"/>
      <c r="B262"/>
      <c r="C262"/>
      <c r="D262"/>
      <c r="E262"/>
      <c r="F262"/>
      <c r="G262"/>
      <c r="H262"/>
      <c r="I262"/>
      <c r="J262"/>
      <c r="K262"/>
    </row>
    <row r="263" spans="1:11" ht="16" x14ac:dyDescent="0.2">
      <c r="A263"/>
      <c r="B263"/>
      <c r="C263"/>
      <c r="D263"/>
      <c r="E263"/>
      <c r="F263"/>
      <c r="G263"/>
      <c r="H263"/>
      <c r="I263"/>
      <c r="J263"/>
      <c r="K263"/>
    </row>
    <row r="264" spans="1:11" ht="16" x14ac:dyDescent="0.2">
      <c r="A264"/>
      <c r="B264"/>
      <c r="C264"/>
      <c r="D264"/>
      <c r="E264"/>
      <c r="F264"/>
      <c r="G264"/>
      <c r="H264"/>
      <c r="I264"/>
      <c r="J264"/>
      <c r="K264"/>
    </row>
    <row r="265" spans="1:11" ht="16" x14ac:dyDescent="0.2">
      <c r="A265"/>
      <c r="B265"/>
      <c r="C265"/>
      <c r="D265"/>
      <c r="E265"/>
      <c r="F265"/>
      <c r="G265"/>
      <c r="H265"/>
      <c r="I265"/>
      <c r="J265"/>
      <c r="K265"/>
    </row>
    <row r="266" spans="1:11" ht="16" x14ac:dyDescent="0.2">
      <c r="A266"/>
      <c r="B266"/>
      <c r="C266"/>
      <c r="D266"/>
      <c r="E266"/>
      <c r="F266"/>
      <c r="G266"/>
      <c r="H266"/>
      <c r="I266"/>
      <c r="J266"/>
      <c r="K266"/>
    </row>
    <row r="267" spans="1:11" ht="16" x14ac:dyDescent="0.2">
      <c r="A267"/>
      <c r="B267"/>
      <c r="C267"/>
      <c r="D267"/>
      <c r="E267"/>
      <c r="F267"/>
      <c r="G267"/>
      <c r="H267"/>
      <c r="I267"/>
      <c r="J267"/>
      <c r="K267"/>
    </row>
    <row r="268" spans="1:11" ht="16" x14ac:dyDescent="0.2">
      <c r="A268"/>
      <c r="B268"/>
      <c r="C268"/>
      <c r="D268"/>
      <c r="E268"/>
      <c r="F268"/>
      <c r="G268"/>
      <c r="H268"/>
      <c r="I268"/>
      <c r="J268"/>
      <c r="K268"/>
    </row>
    <row r="269" spans="1:11" ht="16" x14ac:dyDescent="0.2">
      <c r="A269"/>
      <c r="B269"/>
      <c r="C269"/>
      <c r="D269"/>
      <c r="E269"/>
      <c r="F269"/>
      <c r="G269"/>
      <c r="H269"/>
      <c r="I269"/>
      <c r="J269"/>
      <c r="K269"/>
    </row>
    <row r="270" spans="1:11" ht="16" x14ac:dyDescent="0.2">
      <c r="A270"/>
      <c r="B270"/>
      <c r="C270"/>
      <c r="D270"/>
      <c r="E270"/>
      <c r="F270"/>
      <c r="G270"/>
      <c r="H270"/>
      <c r="I270"/>
      <c r="J270"/>
      <c r="K270"/>
    </row>
    <row r="271" spans="1:11" ht="16" x14ac:dyDescent="0.2">
      <c r="A271"/>
      <c r="B271"/>
      <c r="C271"/>
      <c r="D271"/>
      <c r="E271"/>
      <c r="F271"/>
      <c r="G271"/>
      <c r="H271"/>
      <c r="I271"/>
      <c r="J271"/>
      <c r="K271"/>
    </row>
    <row r="272" spans="1:11" ht="16" x14ac:dyDescent="0.2">
      <c r="A272"/>
      <c r="B272"/>
      <c r="C272"/>
      <c r="D272"/>
      <c r="E272"/>
      <c r="F272"/>
      <c r="G272"/>
      <c r="H272"/>
      <c r="I272"/>
      <c r="J272"/>
      <c r="K272"/>
    </row>
    <row r="273" spans="1:11" ht="16" x14ac:dyDescent="0.2">
      <c r="A273"/>
      <c r="B273"/>
      <c r="C273"/>
      <c r="D273"/>
      <c r="E273"/>
      <c r="F273"/>
      <c r="G273"/>
      <c r="H273"/>
      <c r="I273"/>
      <c r="J273"/>
      <c r="K273"/>
    </row>
    <row r="274" spans="1:11" ht="16" x14ac:dyDescent="0.2">
      <c r="A274"/>
      <c r="B274"/>
      <c r="C274"/>
      <c r="D274"/>
      <c r="E274"/>
      <c r="F274"/>
      <c r="G274"/>
      <c r="H274"/>
      <c r="I274"/>
      <c r="J274"/>
      <c r="K274"/>
    </row>
    <row r="275" spans="1:11" ht="16" x14ac:dyDescent="0.2">
      <c r="A275"/>
      <c r="B275"/>
      <c r="C275"/>
      <c r="D275"/>
      <c r="E275"/>
      <c r="F275"/>
      <c r="G275"/>
      <c r="H275"/>
      <c r="I275"/>
      <c r="J275"/>
      <c r="K275"/>
    </row>
    <row r="276" spans="1:11" ht="16" x14ac:dyDescent="0.2">
      <c r="A276"/>
      <c r="B276"/>
      <c r="C276"/>
      <c r="D276"/>
      <c r="E276"/>
      <c r="F276"/>
      <c r="G276"/>
      <c r="H276"/>
      <c r="I276"/>
      <c r="J276"/>
      <c r="K276"/>
    </row>
    <row r="277" spans="1:11" ht="16" x14ac:dyDescent="0.2">
      <c r="A277"/>
      <c r="B277"/>
      <c r="C277"/>
      <c r="D277"/>
      <c r="E277"/>
      <c r="F277"/>
      <c r="G277"/>
      <c r="H277"/>
      <c r="I277"/>
      <c r="J277"/>
      <c r="K277"/>
    </row>
    <row r="278" spans="1:11" ht="16" x14ac:dyDescent="0.2">
      <c r="A278"/>
      <c r="B278"/>
      <c r="C278"/>
      <c r="D278"/>
      <c r="E278"/>
      <c r="F278"/>
      <c r="G278"/>
      <c r="H278"/>
      <c r="I278"/>
      <c r="J278"/>
      <c r="K278"/>
    </row>
    <row r="279" spans="1:11" ht="16" x14ac:dyDescent="0.2">
      <c r="A279"/>
      <c r="B279"/>
      <c r="C279"/>
      <c r="D279"/>
      <c r="E279"/>
      <c r="F279"/>
      <c r="G279"/>
      <c r="H279"/>
      <c r="I279"/>
      <c r="J279"/>
      <c r="K279"/>
    </row>
    <row r="280" spans="1:11" ht="16" x14ac:dyDescent="0.2">
      <c r="A280"/>
      <c r="B280"/>
      <c r="C280"/>
      <c r="D280"/>
      <c r="E280"/>
      <c r="F280"/>
      <c r="G280"/>
      <c r="H280"/>
      <c r="I280"/>
      <c r="J280"/>
      <c r="K280"/>
    </row>
    <row r="281" spans="1:11" ht="16" x14ac:dyDescent="0.2">
      <c r="A281"/>
      <c r="B281"/>
      <c r="C281"/>
      <c r="D281"/>
      <c r="E281"/>
      <c r="F281"/>
      <c r="G281"/>
      <c r="H281"/>
      <c r="I281"/>
      <c r="J281"/>
      <c r="K281"/>
    </row>
    <row r="282" spans="1:11" ht="16" x14ac:dyDescent="0.2">
      <c r="A282"/>
      <c r="B282"/>
      <c r="C282"/>
      <c r="D282"/>
      <c r="E282"/>
      <c r="F282"/>
      <c r="G282"/>
      <c r="H282"/>
      <c r="I282"/>
      <c r="J282"/>
      <c r="K282"/>
    </row>
    <row r="283" spans="1:11" ht="16" x14ac:dyDescent="0.2">
      <c r="A283"/>
      <c r="B283"/>
      <c r="C283"/>
      <c r="D283"/>
      <c r="E283"/>
      <c r="F283"/>
      <c r="G283"/>
      <c r="H283"/>
      <c r="I283"/>
      <c r="J283"/>
      <c r="K283"/>
    </row>
    <row r="284" spans="1:11" ht="16" x14ac:dyDescent="0.2">
      <c r="A284"/>
      <c r="B284"/>
      <c r="C284"/>
      <c r="D284"/>
      <c r="E284"/>
      <c r="F284"/>
      <c r="G284"/>
      <c r="H284"/>
      <c r="I284"/>
      <c r="J284"/>
      <c r="K284"/>
    </row>
    <row r="285" spans="1:11" ht="16" x14ac:dyDescent="0.2">
      <c r="A285"/>
      <c r="B285"/>
      <c r="C285"/>
      <c r="D285"/>
      <c r="E285"/>
      <c r="F285"/>
      <c r="G285"/>
      <c r="H285"/>
      <c r="I285"/>
      <c r="J285"/>
      <c r="K285"/>
    </row>
    <row r="286" spans="1:11" ht="16" x14ac:dyDescent="0.2">
      <c r="A286"/>
      <c r="B286"/>
      <c r="C286"/>
      <c r="D286"/>
      <c r="E286"/>
      <c r="F286"/>
      <c r="G286"/>
      <c r="H286"/>
      <c r="I286"/>
      <c r="J286"/>
      <c r="K286"/>
    </row>
    <row r="287" spans="1:11" ht="16" x14ac:dyDescent="0.2">
      <c r="A287"/>
      <c r="B287"/>
      <c r="C287"/>
      <c r="D287"/>
      <c r="E287"/>
      <c r="F287"/>
      <c r="G287"/>
      <c r="H287"/>
      <c r="I287"/>
      <c r="J287"/>
      <c r="K287"/>
    </row>
    <row r="288" spans="1:11" ht="16" x14ac:dyDescent="0.2">
      <c r="A288"/>
      <c r="B288"/>
      <c r="C288"/>
      <c r="D288"/>
      <c r="E288"/>
      <c r="F288"/>
      <c r="G288"/>
      <c r="H288"/>
      <c r="I288"/>
      <c r="J288"/>
      <c r="K288"/>
    </row>
    <row r="289" spans="1:11" ht="16" x14ac:dyDescent="0.2">
      <c r="A289"/>
      <c r="B289"/>
      <c r="C289"/>
      <c r="D289"/>
      <c r="E289"/>
      <c r="F289"/>
      <c r="G289"/>
      <c r="H289"/>
      <c r="I289"/>
      <c r="J289"/>
      <c r="K289"/>
    </row>
    <row r="290" spans="1:11" ht="16" x14ac:dyDescent="0.2">
      <c r="A290"/>
      <c r="B290"/>
      <c r="C290"/>
      <c r="D290"/>
      <c r="E290"/>
      <c r="F290"/>
      <c r="G290"/>
      <c r="H290"/>
      <c r="I290"/>
      <c r="J290"/>
      <c r="K290"/>
    </row>
    <row r="291" spans="1:11" ht="16" x14ac:dyDescent="0.2">
      <c r="A291"/>
      <c r="B291"/>
      <c r="C291"/>
      <c r="D291"/>
      <c r="E291"/>
      <c r="F291"/>
      <c r="G291"/>
      <c r="H291"/>
      <c r="I291"/>
      <c r="J291"/>
      <c r="K291"/>
    </row>
    <row r="292" spans="1:11" ht="16" x14ac:dyDescent="0.2">
      <c r="A292"/>
      <c r="B292"/>
      <c r="C292"/>
      <c r="D292"/>
      <c r="E292"/>
      <c r="F292"/>
      <c r="G292"/>
      <c r="H292"/>
      <c r="I292"/>
      <c r="J292"/>
      <c r="K292"/>
    </row>
    <row r="293" spans="1:11" ht="16" x14ac:dyDescent="0.2">
      <c r="A293"/>
      <c r="B293"/>
      <c r="C293"/>
      <c r="D293"/>
      <c r="E293"/>
      <c r="F293"/>
      <c r="G293"/>
      <c r="H293"/>
      <c r="I293"/>
      <c r="J293"/>
      <c r="K293"/>
    </row>
    <row r="294" spans="1:11" ht="16" x14ac:dyDescent="0.2">
      <c r="A294"/>
      <c r="B294"/>
      <c r="C294"/>
      <c r="D294"/>
      <c r="E294"/>
      <c r="F294"/>
      <c r="G294"/>
      <c r="H294"/>
      <c r="I294"/>
      <c r="J294"/>
      <c r="K294"/>
    </row>
    <row r="295" spans="1:11" ht="16" x14ac:dyDescent="0.2">
      <c r="A295"/>
      <c r="B295"/>
      <c r="C295"/>
      <c r="D295"/>
      <c r="E295"/>
      <c r="F295"/>
      <c r="G295"/>
      <c r="H295"/>
      <c r="I295"/>
      <c r="J295"/>
      <c r="K295"/>
    </row>
    <row r="296" spans="1:11" ht="16" x14ac:dyDescent="0.2">
      <c r="A296"/>
      <c r="B296"/>
      <c r="C296"/>
      <c r="D296"/>
      <c r="E296"/>
      <c r="F296"/>
      <c r="G296"/>
      <c r="H296"/>
      <c r="I296"/>
      <c r="J296"/>
      <c r="K296"/>
    </row>
    <row r="297" spans="1:11" ht="16" x14ac:dyDescent="0.2">
      <c r="A297"/>
      <c r="B297"/>
      <c r="C297"/>
      <c r="D297"/>
      <c r="E297"/>
      <c r="F297"/>
      <c r="G297"/>
      <c r="H297"/>
      <c r="I297"/>
      <c r="J297"/>
      <c r="K297"/>
    </row>
    <row r="298" spans="1:11" ht="16" x14ac:dyDescent="0.2">
      <c r="A298"/>
      <c r="B298"/>
      <c r="C298"/>
      <c r="D298"/>
      <c r="E298"/>
      <c r="F298"/>
      <c r="G298"/>
      <c r="H298"/>
      <c r="I298"/>
      <c r="J298"/>
      <c r="K298"/>
    </row>
    <row r="299" spans="1:11" ht="16" x14ac:dyDescent="0.2">
      <c r="A299"/>
      <c r="B299"/>
      <c r="C299"/>
      <c r="D299"/>
      <c r="E299"/>
      <c r="F299"/>
      <c r="G299"/>
      <c r="H299"/>
      <c r="I299"/>
      <c r="J299"/>
      <c r="K299"/>
    </row>
    <row r="300" spans="1:11" ht="16" x14ac:dyDescent="0.2">
      <c r="A300"/>
      <c r="B300"/>
      <c r="C300"/>
      <c r="D300"/>
      <c r="E300"/>
      <c r="F300"/>
      <c r="G300"/>
      <c r="H300"/>
      <c r="I300"/>
      <c r="J300"/>
      <c r="K300"/>
    </row>
    <row r="301" spans="1:11" ht="16" x14ac:dyDescent="0.2">
      <c r="A301"/>
      <c r="B301"/>
      <c r="C301"/>
      <c r="D301"/>
      <c r="E301"/>
      <c r="F301"/>
      <c r="G301"/>
      <c r="H301"/>
      <c r="I301"/>
      <c r="J301"/>
      <c r="K301"/>
    </row>
    <row r="302" spans="1:11" ht="16" x14ac:dyDescent="0.2">
      <c r="A302"/>
      <c r="B302"/>
      <c r="C302"/>
      <c r="D302"/>
      <c r="E302"/>
      <c r="F302"/>
      <c r="G302"/>
      <c r="H302"/>
      <c r="I302"/>
      <c r="J302"/>
      <c r="K302"/>
    </row>
    <row r="303" spans="1:11" ht="16" x14ac:dyDescent="0.2">
      <c r="A303"/>
      <c r="B303"/>
      <c r="C303"/>
      <c r="D303"/>
      <c r="E303"/>
      <c r="F303"/>
      <c r="G303"/>
      <c r="H303"/>
      <c r="I303"/>
      <c r="J303"/>
      <c r="K303"/>
    </row>
    <row r="304" spans="1:11" ht="16" x14ac:dyDescent="0.2">
      <c r="A304"/>
      <c r="B304"/>
      <c r="C304"/>
      <c r="D304"/>
      <c r="E304"/>
      <c r="F304"/>
      <c r="G304"/>
      <c r="H304"/>
      <c r="I304"/>
      <c r="J304"/>
      <c r="K304"/>
    </row>
    <row r="305" spans="1:11" ht="16" x14ac:dyDescent="0.2">
      <c r="A305"/>
      <c r="B305"/>
      <c r="C305"/>
      <c r="D305"/>
      <c r="E305"/>
      <c r="F305"/>
      <c r="G305"/>
      <c r="H305"/>
      <c r="I305"/>
      <c r="J305"/>
      <c r="K305"/>
    </row>
    <row r="306" spans="1:11" ht="16" x14ac:dyDescent="0.2">
      <c r="A306"/>
      <c r="B306"/>
      <c r="C306"/>
      <c r="D306"/>
      <c r="E306"/>
      <c r="F306"/>
      <c r="G306"/>
      <c r="H306"/>
      <c r="I306"/>
      <c r="J306"/>
      <c r="K306"/>
    </row>
    <row r="307" spans="1:11" ht="16" x14ac:dyDescent="0.2">
      <c r="A307"/>
      <c r="B307"/>
      <c r="C307"/>
      <c r="D307"/>
      <c r="E307"/>
      <c r="F307"/>
      <c r="G307"/>
      <c r="H307"/>
      <c r="I307"/>
      <c r="J307"/>
      <c r="K307"/>
    </row>
    <row r="308" spans="1:11" ht="16" x14ac:dyDescent="0.2">
      <c r="A308"/>
      <c r="B308"/>
      <c r="C308"/>
      <c r="D308"/>
      <c r="E308"/>
      <c r="F308"/>
      <c r="G308"/>
      <c r="H308"/>
      <c r="I308"/>
      <c r="J308"/>
      <c r="K308"/>
    </row>
    <row r="309" spans="1:11" ht="16" x14ac:dyDescent="0.2">
      <c r="A309"/>
      <c r="B309"/>
      <c r="C309"/>
      <c r="D309"/>
      <c r="E309"/>
      <c r="F309"/>
      <c r="G309"/>
      <c r="H309"/>
      <c r="I309"/>
      <c r="J309"/>
      <c r="K309"/>
    </row>
    <row r="310" spans="1:11" ht="16" x14ac:dyDescent="0.2">
      <c r="A310"/>
      <c r="B310"/>
      <c r="C310"/>
      <c r="D310"/>
      <c r="E310"/>
      <c r="F310"/>
      <c r="G310"/>
      <c r="H310"/>
      <c r="I310"/>
      <c r="J310"/>
      <c r="K310"/>
    </row>
    <row r="311" spans="1:11" ht="16" x14ac:dyDescent="0.2">
      <c r="A311"/>
      <c r="B311"/>
      <c r="C311"/>
      <c r="D311"/>
      <c r="E311"/>
      <c r="F311"/>
      <c r="G311"/>
      <c r="H311"/>
      <c r="I311"/>
      <c r="J311"/>
      <c r="K311"/>
    </row>
    <row r="312" spans="1:11" ht="16" x14ac:dyDescent="0.2">
      <c r="A312"/>
      <c r="B312"/>
      <c r="C312"/>
      <c r="D312"/>
      <c r="E312"/>
      <c r="F312"/>
      <c r="G312"/>
      <c r="H312"/>
      <c r="I312"/>
      <c r="J312"/>
      <c r="K312"/>
    </row>
    <row r="313" spans="1:11" ht="16" x14ac:dyDescent="0.2">
      <c r="A313"/>
      <c r="B313"/>
      <c r="C313"/>
      <c r="D313"/>
      <c r="E313"/>
      <c r="F313"/>
      <c r="G313"/>
      <c r="H313"/>
      <c r="I313"/>
      <c r="J313"/>
      <c r="K313"/>
    </row>
    <row r="314" spans="1:11" ht="16" x14ac:dyDescent="0.2">
      <c r="A314"/>
      <c r="B314"/>
      <c r="C314"/>
      <c r="D314"/>
      <c r="E314"/>
      <c r="F314"/>
      <c r="G314"/>
      <c r="H314"/>
      <c r="I314"/>
      <c r="J314"/>
      <c r="K314"/>
    </row>
    <row r="315" spans="1:11" ht="16" x14ac:dyDescent="0.2">
      <c r="A315"/>
      <c r="B315"/>
      <c r="C315"/>
      <c r="D315"/>
      <c r="E315"/>
      <c r="F315"/>
      <c r="G315"/>
      <c r="H315"/>
      <c r="I315"/>
      <c r="J315"/>
      <c r="K315"/>
    </row>
    <row r="316" spans="1:11" ht="16" x14ac:dyDescent="0.2">
      <c r="A316"/>
      <c r="B316"/>
      <c r="C316"/>
      <c r="D316"/>
      <c r="E316"/>
      <c r="F316"/>
      <c r="G316"/>
      <c r="H316"/>
      <c r="I316"/>
      <c r="J316"/>
      <c r="K316"/>
    </row>
    <row r="317" spans="1:11" ht="16" x14ac:dyDescent="0.2">
      <c r="A317"/>
      <c r="B317"/>
      <c r="C317"/>
      <c r="D317"/>
      <c r="E317"/>
      <c r="F317"/>
      <c r="G317"/>
      <c r="H317"/>
      <c r="I317"/>
      <c r="J317"/>
      <c r="K317"/>
    </row>
    <row r="318" spans="1:11" ht="16" x14ac:dyDescent="0.2">
      <c r="A318"/>
      <c r="B318"/>
      <c r="C318"/>
      <c r="D318"/>
      <c r="E318"/>
      <c r="F318"/>
      <c r="G318"/>
      <c r="H318"/>
      <c r="I318"/>
      <c r="J318"/>
      <c r="K318"/>
    </row>
    <row r="319" spans="1:11" ht="16" x14ac:dyDescent="0.2">
      <c r="A319"/>
      <c r="B319"/>
      <c r="C319"/>
      <c r="D319"/>
      <c r="E319"/>
      <c r="F319"/>
      <c r="G319"/>
      <c r="H319"/>
      <c r="I319"/>
      <c r="J319"/>
      <c r="K319"/>
    </row>
    <row r="320" spans="1:11" ht="16" x14ac:dyDescent="0.2">
      <c r="A320"/>
      <c r="B320"/>
      <c r="C320"/>
      <c r="D320"/>
      <c r="E320"/>
      <c r="F320"/>
      <c r="G320"/>
      <c r="H320"/>
      <c r="I320"/>
      <c r="J320"/>
      <c r="K320"/>
    </row>
    <row r="321" spans="1:11" ht="16" x14ac:dyDescent="0.2">
      <c r="A321"/>
      <c r="B321"/>
      <c r="C321"/>
      <c r="D321"/>
      <c r="E321"/>
      <c r="F321"/>
      <c r="G321"/>
      <c r="H321"/>
      <c r="I321"/>
      <c r="J321"/>
      <c r="K321"/>
    </row>
    <row r="322" spans="1:11" ht="16" x14ac:dyDescent="0.2">
      <c r="A322"/>
      <c r="B322"/>
      <c r="C322"/>
      <c r="D322"/>
      <c r="E322"/>
      <c r="F322"/>
      <c r="G322"/>
      <c r="H322"/>
      <c r="I322"/>
      <c r="J322"/>
      <c r="K322"/>
    </row>
    <row r="323" spans="1:11" ht="16" x14ac:dyDescent="0.2">
      <c r="A323"/>
      <c r="B323"/>
      <c r="C323"/>
      <c r="D323"/>
      <c r="E323"/>
      <c r="F323"/>
      <c r="G323"/>
      <c r="H323"/>
      <c r="I323"/>
      <c r="J323"/>
      <c r="K323"/>
    </row>
    <row r="324" spans="1:11" ht="16" x14ac:dyDescent="0.2">
      <c r="A324"/>
      <c r="B324"/>
      <c r="C324"/>
      <c r="D324"/>
      <c r="E324"/>
      <c r="F324"/>
      <c r="G324"/>
      <c r="H324"/>
      <c r="I324"/>
      <c r="J324"/>
      <c r="K324"/>
    </row>
    <row r="325" spans="1:11" ht="16" x14ac:dyDescent="0.2">
      <c r="A325"/>
      <c r="B325"/>
      <c r="C325"/>
      <c r="D325"/>
      <c r="E325"/>
      <c r="F325"/>
      <c r="G325"/>
      <c r="H325"/>
      <c r="I325"/>
      <c r="J325"/>
      <c r="K325"/>
    </row>
    <row r="326" spans="1:11" ht="16" x14ac:dyDescent="0.2">
      <c r="A326"/>
      <c r="B326"/>
      <c r="C326"/>
      <c r="D326"/>
      <c r="E326"/>
      <c r="F326"/>
      <c r="G326"/>
      <c r="H326"/>
      <c r="I326"/>
      <c r="J326"/>
      <c r="K326"/>
    </row>
    <row r="327" spans="1:11" ht="16" x14ac:dyDescent="0.2">
      <c r="A327"/>
      <c r="B327"/>
      <c r="C327"/>
      <c r="D327"/>
      <c r="E327"/>
      <c r="F327"/>
      <c r="G327"/>
      <c r="H327"/>
      <c r="I327"/>
      <c r="J327"/>
      <c r="K327"/>
    </row>
    <row r="328" spans="1:11" ht="16" x14ac:dyDescent="0.2">
      <c r="A328"/>
      <c r="B328"/>
      <c r="C328"/>
      <c r="D328"/>
      <c r="E328"/>
      <c r="F328"/>
      <c r="G328"/>
      <c r="H328"/>
      <c r="I328"/>
      <c r="J328"/>
      <c r="K328"/>
    </row>
    <row r="329" spans="1:11" ht="16" x14ac:dyDescent="0.2">
      <c r="A329"/>
      <c r="B329"/>
      <c r="C329"/>
      <c r="D329"/>
      <c r="E329"/>
      <c r="F329"/>
      <c r="G329"/>
      <c r="H329"/>
      <c r="I329"/>
      <c r="J329"/>
      <c r="K329"/>
    </row>
    <row r="330" spans="1:11" ht="16" x14ac:dyDescent="0.2">
      <c r="A330"/>
      <c r="B330"/>
      <c r="C330"/>
      <c r="D330"/>
      <c r="E330"/>
      <c r="F330"/>
      <c r="G330"/>
      <c r="H330"/>
      <c r="I330"/>
      <c r="J330"/>
      <c r="K330"/>
    </row>
    <row r="331" spans="1:11" ht="16" x14ac:dyDescent="0.2">
      <c r="A331"/>
      <c r="B331"/>
      <c r="C331"/>
      <c r="D331"/>
      <c r="E331"/>
      <c r="F331"/>
      <c r="G331"/>
      <c r="H331"/>
      <c r="I331"/>
      <c r="J331"/>
      <c r="K331"/>
    </row>
    <row r="332" spans="1:11" ht="16" x14ac:dyDescent="0.2">
      <c r="A332"/>
      <c r="B332"/>
      <c r="C332"/>
      <c r="D332"/>
      <c r="E332"/>
      <c r="F332"/>
      <c r="G332"/>
      <c r="H332"/>
      <c r="I332"/>
      <c r="J332"/>
      <c r="K332"/>
    </row>
    <row r="333" spans="1:11" ht="16" x14ac:dyDescent="0.2">
      <c r="A333"/>
      <c r="B333"/>
      <c r="C333"/>
      <c r="D333"/>
      <c r="E333"/>
      <c r="F333"/>
      <c r="G333"/>
      <c r="H333"/>
      <c r="I333"/>
      <c r="J333"/>
      <c r="K333"/>
    </row>
    <row r="334" spans="1:11" ht="16" x14ac:dyDescent="0.2">
      <c r="A334"/>
      <c r="B334"/>
      <c r="C334"/>
      <c r="D334"/>
      <c r="E334"/>
      <c r="F334"/>
      <c r="G334"/>
      <c r="H334"/>
      <c r="I334"/>
      <c r="J334"/>
      <c r="K334"/>
    </row>
    <row r="335" spans="1:11" ht="16" x14ac:dyDescent="0.2">
      <c r="A335"/>
      <c r="B335"/>
      <c r="C335"/>
      <c r="D335"/>
      <c r="E335"/>
      <c r="F335"/>
      <c r="G335"/>
      <c r="H335"/>
      <c r="I335"/>
      <c r="J335"/>
      <c r="K335"/>
    </row>
    <row r="336" spans="1:11" ht="16" x14ac:dyDescent="0.2">
      <c r="A336"/>
      <c r="B336"/>
      <c r="C336"/>
      <c r="D336"/>
      <c r="E336"/>
      <c r="F336"/>
      <c r="G336"/>
      <c r="H336"/>
      <c r="I336"/>
      <c r="J336"/>
      <c r="K336"/>
    </row>
    <row r="337" spans="1:11" ht="16" x14ac:dyDescent="0.2">
      <c r="A337"/>
      <c r="B337"/>
      <c r="C337"/>
      <c r="D337"/>
      <c r="E337"/>
      <c r="F337"/>
      <c r="G337"/>
      <c r="H337"/>
      <c r="I337"/>
      <c r="J337"/>
      <c r="K337"/>
    </row>
    <row r="338" spans="1:11" ht="16" x14ac:dyDescent="0.2">
      <c r="A338"/>
      <c r="B338"/>
      <c r="C338"/>
      <c r="D338"/>
      <c r="E338"/>
      <c r="F338"/>
      <c r="G338"/>
      <c r="H338"/>
      <c r="I338"/>
      <c r="J338"/>
      <c r="K338"/>
    </row>
    <row r="339" spans="1:11" ht="16" x14ac:dyDescent="0.2">
      <c r="A339"/>
      <c r="B339"/>
      <c r="C339"/>
      <c r="D339"/>
      <c r="E339"/>
      <c r="F339"/>
      <c r="G339"/>
      <c r="H339"/>
      <c r="I339"/>
      <c r="J339"/>
      <c r="K339"/>
    </row>
    <row r="340" spans="1:11" ht="16" x14ac:dyDescent="0.2">
      <c r="A340"/>
      <c r="B340"/>
      <c r="C340"/>
      <c r="D340"/>
      <c r="E340"/>
      <c r="F340"/>
      <c r="G340"/>
      <c r="H340"/>
      <c r="I340"/>
      <c r="J340"/>
      <c r="K340"/>
    </row>
    <row r="341" spans="1:11" ht="16" x14ac:dyDescent="0.2">
      <c r="A341"/>
      <c r="B341"/>
      <c r="C341"/>
      <c r="D341"/>
      <c r="E341"/>
      <c r="F341"/>
      <c r="G341"/>
      <c r="H341"/>
      <c r="I341"/>
      <c r="J341"/>
      <c r="K341"/>
    </row>
    <row r="342" spans="1:11" ht="16" x14ac:dyDescent="0.2">
      <c r="A342"/>
      <c r="B342"/>
      <c r="C342"/>
      <c r="D342"/>
      <c r="E342"/>
      <c r="F342"/>
      <c r="G342"/>
      <c r="H342"/>
      <c r="I342"/>
      <c r="J342"/>
      <c r="K342"/>
    </row>
    <row r="343" spans="1:11" ht="16" x14ac:dyDescent="0.2">
      <c r="A343"/>
      <c r="B343"/>
      <c r="C343"/>
      <c r="D343"/>
      <c r="E343"/>
      <c r="F343"/>
      <c r="G343"/>
      <c r="H343"/>
      <c r="I343"/>
      <c r="J343"/>
      <c r="K343"/>
    </row>
    <row r="344" spans="1:11" ht="16" x14ac:dyDescent="0.2">
      <c r="A344"/>
      <c r="B344"/>
      <c r="C344"/>
      <c r="D344"/>
      <c r="E344"/>
      <c r="F344"/>
      <c r="G344"/>
      <c r="H344"/>
      <c r="I344"/>
      <c r="J344"/>
      <c r="K344"/>
    </row>
    <row r="345" spans="1:11" ht="16" x14ac:dyDescent="0.2">
      <c r="A345"/>
      <c r="B345"/>
      <c r="C345"/>
      <c r="D345"/>
      <c r="E345"/>
      <c r="F345"/>
      <c r="G345"/>
      <c r="H345"/>
      <c r="I345"/>
      <c r="J345"/>
      <c r="K345"/>
    </row>
    <row r="346" spans="1:11" ht="16" x14ac:dyDescent="0.2">
      <c r="A346"/>
      <c r="B346"/>
      <c r="C346"/>
      <c r="D346"/>
      <c r="E346"/>
      <c r="F346"/>
      <c r="G346"/>
      <c r="H346"/>
      <c r="I346"/>
      <c r="J346"/>
      <c r="K346"/>
    </row>
    <row r="347" spans="1:11" ht="16" x14ac:dyDescent="0.2">
      <c r="A347"/>
      <c r="B347"/>
      <c r="C347"/>
      <c r="D347"/>
      <c r="E347"/>
      <c r="F347"/>
      <c r="G347"/>
      <c r="H347"/>
      <c r="I347"/>
      <c r="J347"/>
      <c r="K347"/>
    </row>
    <row r="348" spans="1:11" ht="16" x14ac:dyDescent="0.2">
      <c r="A348"/>
      <c r="B348"/>
      <c r="C348"/>
      <c r="D348"/>
      <c r="E348"/>
      <c r="F348"/>
      <c r="G348"/>
      <c r="H348"/>
      <c r="I348"/>
      <c r="J348"/>
      <c r="K348"/>
    </row>
    <row r="349" spans="1:11" ht="16" x14ac:dyDescent="0.2">
      <c r="A349"/>
      <c r="B349"/>
      <c r="C349"/>
      <c r="D349"/>
      <c r="E349"/>
      <c r="F349"/>
      <c r="G349"/>
      <c r="H349"/>
      <c r="I349"/>
      <c r="J349"/>
      <c r="K349"/>
    </row>
    <row r="350" spans="1:11" ht="16" x14ac:dyDescent="0.2">
      <c r="A350"/>
      <c r="B350"/>
      <c r="C350"/>
      <c r="D350"/>
      <c r="E350"/>
      <c r="F350"/>
      <c r="G350"/>
      <c r="H350"/>
      <c r="I350"/>
      <c r="J350"/>
      <c r="K350"/>
    </row>
    <row r="351" spans="1:11" ht="16" x14ac:dyDescent="0.2">
      <c r="A351"/>
      <c r="B351"/>
      <c r="C351"/>
      <c r="D351"/>
      <c r="E351"/>
      <c r="F351"/>
      <c r="G351"/>
      <c r="H351"/>
      <c r="I351"/>
      <c r="J351"/>
      <c r="K351"/>
    </row>
    <row r="352" spans="1:11" ht="16" x14ac:dyDescent="0.2">
      <c r="A352"/>
      <c r="B352"/>
      <c r="C352"/>
      <c r="D352"/>
      <c r="E352"/>
      <c r="F352"/>
      <c r="G352"/>
      <c r="H352"/>
      <c r="I352"/>
      <c r="J352"/>
      <c r="K352"/>
    </row>
    <row r="353" spans="1:11" ht="16" x14ac:dyDescent="0.2">
      <c r="A353"/>
      <c r="B353"/>
      <c r="C353"/>
      <c r="D353"/>
      <c r="E353"/>
      <c r="F353"/>
      <c r="G353"/>
      <c r="H353"/>
      <c r="I353"/>
      <c r="J353"/>
      <c r="K353"/>
    </row>
    <row r="354" spans="1:11" ht="16" x14ac:dyDescent="0.2">
      <c r="A354"/>
      <c r="B354"/>
      <c r="C354"/>
      <c r="D354"/>
      <c r="E354"/>
      <c r="F354"/>
      <c r="G354"/>
      <c r="H354"/>
      <c r="I354"/>
      <c r="J354"/>
      <c r="K354"/>
    </row>
    <row r="355" spans="1:11" ht="16" x14ac:dyDescent="0.2">
      <c r="A355"/>
      <c r="B355"/>
      <c r="C355"/>
      <c r="D355"/>
      <c r="E355"/>
      <c r="F355"/>
      <c r="G355"/>
      <c r="H355"/>
      <c r="I355"/>
      <c r="J355"/>
      <c r="K355"/>
    </row>
    <row r="356" spans="1:11" ht="16" x14ac:dyDescent="0.2">
      <c r="A356"/>
      <c r="B356"/>
      <c r="C356"/>
      <c r="D356"/>
      <c r="E356"/>
      <c r="F356"/>
      <c r="G356"/>
      <c r="H356"/>
      <c r="I356"/>
      <c r="J356"/>
      <c r="K356"/>
    </row>
    <row r="357" spans="1:11" ht="16" x14ac:dyDescent="0.2">
      <c r="A357"/>
      <c r="B357"/>
      <c r="C357"/>
      <c r="D357"/>
      <c r="E357"/>
      <c r="F357"/>
      <c r="G357"/>
      <c r="H357"/>
      <c r="I357"/>
      <c r="J357"/>
      <c r="K357"/>
    </row>
    <row r="358" spans="1:11" ht="16" x14ac:dyDescent="0.2">
      <c r="A358"/>
      <c r="B358"/>
      <c r="C358"/>
      <c r="D358"/>
      <c r="E358"/>
      <c r="F358"/>
      <c r="G358"/>
      <c r="H358"/>
      <c r="I358"/>
      <c r="J358"/>
      <c r="K358"/>
    </row>
    <row r="359" spans="1:11" ht="16" x14ac:dyDescent="0.2">
      <c r="A359"/>
      <c r="B359"/>
      <c r="C359"/>
      <c r="D359"/>
      <c r="E359"/>
      <c r="F359"/>
      <c r="G359"/>
      <c r="H359"/>
      <c r="I359"/>
      <c r="J359"/>
      <c r="K359"/>
    </row>
    <row r="360" spans="1:11" ht="16" x14ac:dyDescent="0.2">
      <c r="A360"/>
      <c r="B360"/>
      <c r="C360"/>
      <c r="D360"/>
      <c r="E360"/>
      <c r="F360"/>
      <c r="G360"/>
      <c r="H360"/>
      <c r="I360"/>
      <c r="J360"/>
      <c r="K360"/>
    </row>
    <row r="361" spans="1:11" ht="16" x14ac:dyDescent="0.2">
      <c r="A361" s="65"/>
      <c r="B361" s="65"/>
      <c r="C361" s="65"/>
      <c r="D361" s="65"/>
      <c r="E361" s="65"/>
      <c r="F361" s="65"/>
      <c r="G361" s="65"/>
      <c r="H361" s="65"/>
      <c r="I361" s="65"/>
      <c r="J361" s="65"/>
    </row>
    <row r="362" spans="1:11" ht="16" x14ac:dyDescent="0.2">
      <c r="A362" s="65"/>
      <c r="B362" s="65"/>
      <c r="C362" s="65"/>
      <c r="D362" s="65"/>
      <c r="E362" s="65"/>
      <c r="F362" s="65"/>
      <c r="G362" s="65"/>
      <c r="H362" s="65"/>
      <c r="I362" s="65"/>
      <c r="J362" s="65"/>
    </row>
    <row r="363" spans="1:11" ht="16" x14ac:dyDescent="0.2">
      <c r="A363" s="65"/>
      <c r="B363" s="65"/>
      <c r="C363" s="65"/>
      <c r="D363" s="65"/>
      <c r="E363" s="65"/>
      <c r="F363" s="65"/>
      <c r="G363" s="65"/>
      <c r="H363" s="65"/>
      <c r="I363" s="65"/>
      <c r="J363" s="65"/>
    </row>
    <row r="364" spans="1:11" ht="16" x14ac:dyDescent="0.2">
      <c r="A364" s="65"/>
      <c r="B364" s="65"/>
      <c r="C364" s="65"/>
      <c r="D364" s="65"/>
      <c r="E364" s="65"/>
      <c r="F364" s="65"/>
      <c r="G364" s="65"/>
      <c r="H364" s="65"/>
      <c r="I364" s="65"/>
      <c r="J364" s="65"/>
    </row>
    <row r="365" spans="1:11" ht="16" x14ac:dyDescent="0.2">
      <c r="A365" s="65"/>
      <c r="B365" s="65"/>
      <c r="C365" s="65"/>
      <c r="D365" s="65"/>
      <c r="E365" s="65"/>
      <c r="F365" s="65"/>
      <c r="G365" s="65"/>
      <c r="H365" s="65"/>
      <c r="I365" s="65"/>
      <c r="J365" s="65"/>
    </row>
    <row r="366" spans="1:11" ht="16" x14ac:dyDescent="0.2">
      <c r="A366" s="65"/>
      <c r="B366" s="65"/>
      <c r="C366" s="65"/>
      <c r="D366" s="65"/>
      <c r="E366" s="65"/>
      <c r="F366" s="65"/>
      <c r="G366" s="65"/>
      <c r="H366" s="65"/>
      <c r="I366" s="65"/>
      <c r="J366" s="65"/>
    </row>
    <row r="367" spans="1:11" ht="16" x14ac:dyDescent="0.2">
      <c r="A367" s="65"/>
      <c r="B367" s="65"/>
      <c r="C367" s="65"/>
      <c r="D367" s="65"/>
      <c r="E367" s="65"/>
      <c r="F367" s="65"/>
      <c r="G367" s="65"/>
      <c r="H367" s="65"/>
      <c r="I367" s="65"/>
      <c r="J367" s="65"/>
    </row>
    <row r="368" spans="1:11" ht="16" x14ac:dyDescent="0.2">
      <c r="A368" s="65"/>
      <c r="B368" s="65"/>
      <c r="C368" s="65"/>
      <c r="D368" s="65"/>
      <c r="E368" s="65"/>
      <c r="F368" s="65"/>
      <c r="G368" s="65"/>
      <c r="H368" s="65"/>
      <c r="I368" s="65"/>
      <c r="J368" s="65"/>
    </row>
    <row r="369" spans="1:10" ht="16" x14ac:dyDescent="0.2">
      <c r="A369" s="65"/>
      <c r="B369" s="65"/>
      <c r="C369" s="65"/>
      <c r="D369" s="65"/>
      <c r="E369" s="65"/>
      <c r="F369" s="65"/>
      <c r="G369" s="65"/>
      <c r="H369" s="65"/>
      <c r="I369" s="65"/>
      <c r="J369" s="65"/>
    </row>
    <row r="370" spans="1:10" ht="16" x14ac:dyDescent="0.2">
      <c r="A370" s="65"/>
      <c r="B370" s="65"/>
      <c r="C370" s="65"/>
      <c r="D370" s="65"/>
      <c r="E370" s="65"/>
      <c r="F370" s="65"/>
      <c r="G370" s="65"/>
      <c r="H370" s="65"/>
      <c r="I370" s="65"/>
      <c r="J370" s="65"/>
    </row>
    <row r="371" spans="1:10" ht="16" x14ac:dyDescent="0.2">
      <c r="A371" s="65"/>
      <c r="B371" s="65"/>
      <c r="C371" s="65"/>
      <c r="D371" s="65"/>
      <c r="E371" s="65"/>
      <c r="F371" s="65"/>
      <c r="G371" s="65"/>
      <c r="H371" s="65"/>
      <c r="I371" s="65"/>
      <c r="J371" s="65"/>
    </row>
    <row r="372" spans="1:10" ht="16" x14ac:dyDescent="0.2">
      <c r="A372" s="65"/>
      <c r="B372" s="65"/>
      <c r="C372" s="65"/>
      <c r="D372" s="65"/>
      <c r="E372" s="65"/>
      <c r="F372" s="65"/>
      <c r="G372" s="65"/>
      <c r="H372" s="65"/>
      <c r="I372" s="65"/>
      <c r="J372" s="65"/>
    </row>
    <row r="373" spans="1:10" ht="16" x14ac:dyDescent="0.2">
      <c r="A373" s="65"/>
      <c r="B373" s="65"/>
      <c r="C373" s="65"/>
      <c r="D373" s="65"/>
      <c r="E373" s="65"/>
      <c r="F373" s="65"/>
      <c r="G373" s="65"/>
      <c r="H373" s="65"/>
      <c r="I373" s="65"/>
      <c r="J373" s="65"/>
    </row>
    <row r="374" spans="1:10" ht="16" x14ac:dyDescent="0.2">
      <c r="A374" s="65"/>
      <c r="B374" s="65"/>
      <c r="C374" s="65"/>
      <c r="D374" s="65"/>
      <c r="E374" s="65"/>
      <c r="F374" s="65"/>
      <c r="G374" s="65"/>
      <c r="H374" s="65"/>
      <c r="I374" s="65"/>
      <c r="J374" s="65"/>
    </row>
    <row r="375" spans="1:10" ht="16" x14ac:dyDescent="0.2">
      <c r="A375" s="65"/>
      <c r="B375" s="65"/>
      <c r="C375" s="65"/>
      <c r="D375" s="65"/>
      <c r="E375" s="65"/>
      <c r="F375" s="65"/>
      <c r="G375" s="65"/>
      <c r="H375" s="65"/>
      <c r="I375" s="65"/>
      <c r="J375" s="65"/>
    </row>
    <row r="376" spans="1:10" ht="16" x14ac:dyDescent="0.2">
      <c r="A376" s="65"/>
      <c r="B376" s="65"/>
      <c r="C376" s="65"/>
      <c r="D376" s="65"/>
      <c r="E376" s="65"/>
      <c r="F376" s="65"/>
      <c r="G376" s="65"/>
      <c r="H376" s="65"/>
      <c r="I376" s="65"/>
      <c r="J376" s="65"/>
    </row>
    <row r="377" spans="1:10" ht="16" x14ac:dyDescent="0.2">
      <c r="A377" s="65"/>
      <c r="B377" s="65"/>
      <c r="C377" s="65"/>
      <c r="D377" s="65"/>
      <c r="E377" s="65"/>
      <c r="F377" s="65"/>
      <c r="G377" s="65"/>
      <c r="H377" s="65"/>
      <c r="I377" s="65"/>
      <c r="J377" s="65"/>
    </row>
    <row r="378" spans="1:10" ht="16" x14ac:dyDescent="0.2">
      <c r="A378" s="65"/>
      <c r="B378" s="65"/>
      <c r="C378" s="65"/>
      <c r="D378" s="65"/>
      <c r="E378" s="65"/>
      <c r="F378" s="65"/>
      <c r="G378" s="65"/>
      <c r="H378" s="65"/>
      <c r="I378" s="65"/>
      <c r="J378" s="65"/>
    </row>
    <row r="379" spans="1:10" ht="16" x14ac:dyDescent="0.2">
      <c r="A379" s="65"/>
      <c r="B379" s="65"/>
      <c r="C379" s="65"/>
      <c r="D379" s="65"/>
      <c r="E379" s="65"/>
      <c r="F379" s="65"/>
      <c r="G379" s="65"/>
      <c r="H379" s="65"/>
      <c r="I379" s="65"/>
      <c r="J379" s="65"/>
    </row>
    <row r="380" spans="1:10" ht="16" x14ac:dyDescent="0.2">
      <c r="A380" s="65"/>
      <c r="B380" s="65"/>
      <c r="C380" s="65"/>
      <c r="D380" s="65"/>
      <c r="E380" s="65"/>
      <c r="F380" s="65"/>
      <c r="G380" s="65"/>
      <c r="H380" s="65"/>
      <c r="I380" s="65"/>
      <c r="J380" s="65"/>
    </row>
    <row r="381" spans="1:10" ht="16" x14ac:dyDescent="0.2">
      <c r="A381" s="65"/>
      <c r="B381" s="65"/>
      <c r="C381" s="65"/>
      <c r="D381" s="65"/>
      <c r="E381" s="65"/>
      <c r="F381" s="65"/>
      <c r="G381" s="65"/>
      <c r="H381" s="65"/>
      <c r="I381" s="65"/>
      <c r="J381" s="65"/>
    </row>
    <row r="382" spans="1:10" ht="16" x14ac:dyDescent="0.2">
      <c r="A382" s="65"/>
      <c r="B382" s="65"/>
      <c r="C382" s="65"/>
      <c r="D382" s="65"/>
      <c r="E382" s="65"/>
      <c r="F382" s="65"/>
      <c r="G382" s="65"/>
      <c r="H382" s="65"/>
      <c r="I382" s="65"/>
      <c r="J382" s="65"/>
    </row>
    <row r="383" spans="1:10" ht="16" x14ac:dyDescent="0.2">
      <c r="A383" s="65"/>
      <c r="B383" s="65"/>
      <c r="C383" s="65"/>
      <c r="D383" s="65"/>
      <c r="E383" s="65"/>
      <c r="F383" s="65"/>
      <c r="G383" s="65"/>
      <c r="H383" s="65"/>
      <c r="I383" s="65"/>
      <c r="J383" s="65"/>
    </row>
    <row r="384" spans="1:10" ht="16" x14ac:dyDescent="0.2">
      <c r="A384" s="65"/>
      <c r="B384" s="65"/>
      <c r="C384" s="65"/>
      <c r="D384" s="65"/>
      <c r="E384" s="65"/>
      <c r="F384" s="65"/>
      <c r="G384" s="65"/>
      <c r="H384" s="65"/>
      <c r="I384" s="65"/>
      <c r="J384" s="65"/>
    </row>
    <row r="385" spans="1:10" ht="16" x14ac:dyDescent="0.2">
      <c r="A385" s="65"/>
      <c r="B385" s="65"/>
      <c r="C385" s="65"/>
      <c r="D385" s="65"/>
      <c r="E385" s="65"/>
      <c r="F385" s="65"/>
      <c r="G385" s="65"/>
      <c r="H385" s="65"/>
      <c r="I385" s="65"/>
      <c r="J385" s="65"/>
    </row>
    <row r="386" spans="1:10" ht="16" x14ac:dyDescent="0.2">
      <c r="A386" s="65"/>
      <c r="B386" s="65"/>
      <c r="C386" s="65"/>
      <c r="D386" s="65"/>
      <c r="E386" s="65"/>
      <c r="F386" s="65"/>
      <c r="G386" s="65"/>
      <c r="H386" s="65"/>
      <c r="I386" s="65"/>
      <c r="J386" s="65"/>
    </row>
    <row r="387" spans="1:10" ht="16" x14ac:dyDescent="0.2">
      <c r="A387" s="65"/>
      <c r="B387" s="65"/>
      <c r="C387" s="65"/>
      <c r="D387" s="65"/>
      <c r="E387" s="65"/>
      <c r="F387" s="65"/>
      <c r="G387" s="65"/>
      <c r="H387" s="65"/>
      <c r="I387" s="65"/>
      <c r="J387" s="65"/>
    </row>
    <row r="388" spans="1:10" ht="16" x14ac:dyDescent="0.2">
      <c r="A388" s="65"/>
      <c r="B388" s="65"/>
      <c r="C388" s="65"/>
      <c r="D388" s="65"/>
      <c r="E388" s="65"/>
      <c r="F388" s="65"/>
      <c r="G388" s="65"/>
      <c r="H388" s="65"/>
      <c r="I388" s="65"/>
      <c r="J388" s="65"/>
    </row>
    <row r="389" spans="1:10" ht="16" x14ac:dyDescent="0.2">
      <c r="A389" s="65"/>
      <c r="B389" s="65"/>
      <c r="C389" s="65"/>
      <c r="D389" s="65"/>
      <c r="E389" s="65"/>
      <c r="F389" s="65"/>
      <c r="G389" s="65"/>
      <c r="H389" s="65"/>
      <c r="I389" s="65"/>
      <c r="J389" s="65"/>
    </row>
    <row r="390" spans="1:10" ht="16" x14ac:dyDescent="0.2">
      <c r="A390" s="65"/>
      <c r="B390" s="65"/>
      <c r="C390" s="65"/>
      <c r="D390" s="65"/>
      <c r="E390" s="65"/>
      <c r="F390" s="65"/>
      <c r="G390" s="65"/>
      <c r="H390" s="65"/>
      <c r="I390" s="65"/>
      <c r="J390" s="65"/>
    </row>
    <row r="391" spans="1:10" ht="16" x14ac:dyDescent="0.2">
      <c r="A391" s="65"/>
      <c r="B391" s="65"/>
      <c r="C391" s="65"/>
      <c r="D391" s="65"/>
      <c r="E391" s="65"/>
      <c r="F391" s="65"/>
      <c r="G391" s="65"/>
      <c r="H391" s="65"/>
      <c r="I391" s="65"/>
      <c r="J391" s="65"/>
    </row>
    <row r="392" spans="1:10" ht="16" x14ac:dyDescent="0.2">
      <c r="A392" s="65"/>
      <c r="B392" s="65"/>
      <c r="C392" s="65"/>
      <c r="D392" s="65"/>
      <c r="E392" s="65"/>
      <c r="F392" s="65"/>
      <c r="G392" s="65"/>
      <c r="H392" s="65"/>
      <c r="I392" s="65"/>
      <c r="J392" s="65"/>
    </row>
    <row r="393" spans="1:10" ht="16" x14ac:dyDescent="0.2">
      <c r="A393" s="65"/>
      <c r="B393" s="65"/>
      <c r="C393" s="65"/>
      <c r="D393" s="65"/>
      <c r="E393" s="65"/>
      <c r="F393" s="65"/>
      <c r="G393" s="65"/>
      <c r="H393" s="65"/>
      <c r="I393" s="65"/>
      <c r="J393" s="65"/>
    </row>
    <row r="394" spans="1:10" ht="16" x14ac:dyDescent="0.2">
      <c r="A394" s="65"/>
      <c r="B394" s="65"/>
      <c r="C394" s="65"/>
      <c r="D394" s="65"/>
      <c r="E394" s="65"/>
      <c r="F394" s="65"/>
      <c r="G394" s="65"/>
      <c r="H394" s="65"/>
      <c r="I394" s="65"/>
      <c r="J394" s="65"/>
    </row>
    <row r="395" spans="1:10" ht="16" x14ac:dyDescent="0.2">
      <c r="A395" s="65"/>
      <c r="B395" s="65"/>
      <c r="C395" s="65"/>
      <c r="D395" s="65"/>
      <c r="E395" s="65"/>
      <c r="F395" s="65"/>
      <c r="G395" s="65"/>
      <c r="H395" s="65"/>
      <c r="I395" s="65"/>
      <c r="J395" s="65"/>
    </row>
    <row r="396" spans="1:10" ht="16" x14ac:dyDescent="0.2">
      <c r="A396" s="65"/>
      <c r="B396" s="65"/>
      <c r="C396" s="65"/>
      <c r="D396" s="65"/>
      <c r="E396" s="65"/>
      <c r="F396" s="65"/>
      <c r="G396" s="65"/>
      <c r="H396" s="65"/>
      <c r="I396" s="65"/>
      <c r="J396" s="65"/>
    </row>
    <row r="397" spans="1:10" ht="16" x14ac:dyDescent="0.2">
      <c r="A397" s="65"/>
      <c r="B397" s="65"/>
      <c r="C397" s="65"/>
      <c r="D397" s="65"/>
      <c r="E397" s="65"/>
      <c r="F397" s="65"/>
      <c r="G397" s="65"/>
      <c r="H397" s="65"/>
      <c r="I397" s="65"/>
      <c r="J397" s="65"/>
    </row>
    <row r="398" spans="1:10" ht="16" x14ac:dyDescent="0.2">
      <c r="A398" s="65"/>
      <c r="B398" s="65"/>
      <c r="C398" s="65"/>
      <c r="D398" s="65"/>
      <c r="E398" s="65"/>
      <c r="F398" s="65"/>
      <c r="G398" s="65"/>
      <c r="H398" s="65"/>
      <c r="I398" s="65"/>
      <c r="J398" s="65"/>
    </row>
    <row r="399" spans="1:10" ht="16" x14ac:dyDescent="0.2">
      <c r="A399" s="65"/>
      <c r="B399" s="65"/>
      <c r="C399" s="65"/>
      <c r="D399" s="65"/>
      <c r="E399" s="65"/>
      <c r="F399" s="65"/>
      <c r="G399" s="65"/>
      <c r="H399" s="65"/>
      <c r="I399" s="65"/>
      <c r="J399" s="65"/>
    </row>
    <row r="400" spans="1:10" ht="16" x14ac:dyDescent="0.2">
      <c r="A400" s="65"/>
      <c r="B400" s="65"/>
      <c r="C400" s="65"/>
      <c r="D400" s="65"/>
      <c r="E400" s="65"/>
      <c r="F400" s="65"/>
      <c r="G400" s="65"/>
      <c r="H400" s="65"/>
      <c r="I400" s="65"/>
      <c r="J400" s="65"/>
    </row>
    <row r="401" spans="1:10" ht="16" x14ac:dyDescent="0.2">
      <c r="A401" s="65"/>
      <c r="B401" s="65"/>
      <c r="C401" s="65"/>
      <c r="D401" s="65"/>
      <c r="E401" s="65"/>
      <c r="F401" s="65"/>
      <c r="G401" s="65"/>
      <c r="H401" s="65"/>
      <c r="I401" s="65"/>
      <c r="J401" s="65"/>
    </row>
    <row r="402" spans="1:10" ht="16" x14ac:dyDescent="0.2">
      <c r="A402" s="65"/>
      <c r="B402" s="65"/>
      <c r="C402" s="65"/>
      <c r="D402" s="65"/>
      <c r="E402" s="65"/>
      <c r="F402" s="65"/>
      <c r="G402" s="65"/>
      <c r="H402" s="65"/>
      <c r="I402" s="65"/>
      <c r="J402" s="65"/>
    </row>
    <row r="403" spans="1:10" ht="16" x14ac:dyDescent="0.2">
      <c r="A403" s="65"/>
      <c r="B403" s="65"/>
      <c r="C403" s="65"/>
      <c r="D403" s="65"/>
      <c r="E403" s="65"/>
      <c r="F403" s="65"/>
      <c r="G403" s="65"/>
      <c r="H403" s="65"/>
      <c r="I403" s="65"/>
      <c r="J403" s="65"/>
    </row>
    <row r="404" spans="1:10" ht="16" x14ac:dyDescent="0.2">
      <c r="A404" s="65"/>
      <c r="B404" s="65"/>
      <c r="C404" s="65"/>
      <c r="D404" s="65"/>
      <c r="E404" s="65"/>
      <c r="F404" s="65"/>
      <c r="G404" s="65"/>
      <c r="H404" s="65"/>
      <c r="I404" s="65"/>
      <c r="J404" s="65"/>
    </row>
    <row r="405" spans="1:10" ht="16" x14ac:dyDescent="0.2">
      <c r="A405" s="65"/>
      <c r="B405" s="65"/>
      <c r="C405" s="65"/>
      <c r="D405" s="65"/>
      <c r="E405" s="65"/>
      <c r="F405" s="65"/>
      <c r="G405" s="65"/>
      <c r="H405" s="65"/>
      <c r="I405" s="65"/>
      <c r="J405" s="65"/>
    </row>
    <row r="406" spans="1:10" ht="16" x14ac:dyDescent="0.2">
      <c r="A406" s="65"/>
      <c r="B406" s="65"/>
      <c r="C406" s="65"/>
      <c r="D406" s="65"/>
      <c r="E406" s="65"/>
      <c r="F406" s="65"/>
      <c r="G406" s="65"/>
      <c r="H406" s="65"/>
      <c r="I406" s="65"/>
      <c r="J406" s="65"/>
    </row>
    <row r="407" spans="1:10" ht="16" x14ac:dyDescent="0.2">
      <c r="A407" s="65"/>
      <c r="B407" s="65"/>
      <c r="C407" s="65"/>
      <c r="D407" s="65"/>
      <c r="E407" s="65"/>
      <c r="F407" s="65"/>
      <c r="G407" s="65"/>
      <c r="H407" s="65"/>
      <c r="I407" s="65"/>
      <c r="J407" s="65"/>
    </row>
    <row r="408" spans="1:10" ht="16" x14ac:dyDescent="0.2">
      <c r="A408" s="65"/>
      <c r="B408" s="65"/>
      <c r="C408" s="65"/>
      <c r="D408" s="65"/>
      <c r="E408" s="65"/>
      <c r="F408" s="65"/>
      <c r="G408" s="65"/>
      <c r="H408" s="65"/>
      <c r="I408" s="65"/>
      <c r="J408" s="65"/>
    </row>
    <row r="409" spans="1:10" ht="16" x14ac:dyDescent="0.2">
      <c r="A409" s="65"/>
      <c r="B409" s="65"/>
      <c r="C409" s="65"/>
      <c r="D409" s="65"/>
      <c r="E409" s="65"/>
      <c r="F409" s="65"/>
      <c r="G409" s="65"/>
      <c r="H409" s="65"/>
      <c r="I409" s="65"/>
      <c r="J409" s="65"/>
    </row>
    <row r="410" spans="1:10" ht="16" x14ac:dyDescent="0.2">
      <c r="A410" s="65"/>
      <c r="B410" s="65"/>
      <c r="C410" s="65"/>
      <c r="D410" s="65"/>
      <c r="E410" s="65"/>
      <c r="F410" s="65"/>
      <c r="G410" s="65"/>
      <c r="H410" s="65"/>
      <c r="I410" s="65"/>
      <c r="J410" s="65"/>
    </row>
    <row r="411" spans="1:10" ht="16" x14ac:dyDescent="0.2">
      <c r="A411" s="65"/>
      <c r="B411" s="65"/>
      <c r="C411" s="65"/>
      <c r="D411" s="65"/>
      <c r="E411" s="65"/>
      <c r="F411" s="65"/>
      <c r="G411" s="65"/>
      <c r="H411" s="65"/>
      <c r="I411" s="65"/>
      <c r="J411" s="65"/>
    </row>
    <row r="412" spans="1:10" ht="16" x14ac:dyDescent="0.2">
      <c r="A412" s="65"/>
      <c r="B412" s="65"/>
      <c r="C412" s="65"/>
      <c r="D412" s="65"/>
      <c r="E412" s="65"/>
      <c r="F412" s="65"/>
      <c r="G412" s="65"/>
      <c r="H412" s="65"/>
      <c r="I412" s="65"/>
      <c r="J412" s="65"/>
    </row>
    <row r="413" spans="1:10" ht="16" x14ac:dyDescent="0.2">
      <c r="A413" s="65"/>
      <c r="B413" s="65"/>
      <c r="C413" s="65"/>
      <c r="D413" s="65"/>
      <c r="E413" s="65"/>
      <c r="F413" s="65"/>
      <c r="G413" s="65"/>
      <c r="H413" s="65"/>
      <c r="I413" s="65"/>
      <c r="J413" s="65"/>
    </row>
    <row r="414" spans="1:10" ht="16" x14ac:dyDescent="0.2">
      <c r="A414" s="65"/>
      <c r="B414" s="65"/>
      <c r="C414" s="65"/>
      <c r="D414" s="65"/>
      <c r="E414" s="65"/>
      <c r="F414" s="65"/>
      <c r="G414" s="65"/>
      <c r="H414" s="65"/>
      <c r="I414" s="65"/>
      <c r="J414" s="65"/>
    </row>
    <row r="415" spans="1:10" ht="16" x14ac:dyDescent="0.2">
      <c r="A415" s="65"/>
      <c r="B415" s="65"/>
      <c r="C415" s="65"/>
      <c r="D415" s="65"/>
      <c r="E415" s="65"/>
      <c r="F415" s="65"/>
      <c r="G415" s="65"/>
      <c r="H415" s="65"/>
      <c r="I415" s="65"/>
      <c r="J415" s="65"/>
    </row>
    <row r="416" spans="1:10" ht="16" x14ac:dyDescent="0.2">
      <c r="A416" s="65"/>
      <c r="B416" s="65"/>
      <c r="C416" s="65"/>
      <c r="D416" s="65"/>
      <c r="E416" s="65"/>
      <c r="F416" s="65"/>
      <c r="G416" s="65"/>
      <c r="H416" s="65"/>
      <c r="I416" s="65"/>
      <c r="J416" s="65"/>
    </row>
    <row r="417" spans="1:10" ht="16" x14ac:dyDescent="0.2">
      <c r="A417" s="65"/>
      <c r="B417" s="65"/>
      <c r="C417" s="65"/>
      <c r="D417" s="65"/>
      <c r="E417" s="65"/>
      <c r="F417" s="65"/>
      <c r="G417" s="65"/>
      <c r="H417" s="65"/>
      <c r="I417" s="65"/>
      <c r="J417" s="65"/>
    </row>
    <row r="418" spans="1:10" ht="16" x14ac:dyDescent="0.2">
      <c r="A418" s="65"/>
      <c r="B418" s="65"/>
      <c r="C418" s="65"/>
      <c r="D418" s="65"/>
      <c r="E418" s="65"/>
      <c r="F418" s="65"/>
      <c r="G418" s="65"/>
      <c r="H418" s="65"/>
      <c r="I418" s="65"/>
      <c r="J418" s="65"/>
    </row>
    <row r="419" spans="1:10" ht="16" x14ac:dyDescent="0.2">
      <c r="A419" s="65"/>
      <c r="B419" s="65"/>
      <c r="C419" s="65"/>
      <c r="D419" s="65"/>
      <c r="E419" s="65"/>
      <c r="F419" s="65"/>
      <c r="G419" s="65"/>
      <c r="H419" s="65"/>
      <c r="I419" s="65"/>
      <c r="J419" s="65"/>
    </row>
    <row r="420" spans="1:10" ht="16" x14ac:dyDescent="0.2">
      <c r="A420" s="65"/>
      <c r="B420" s="65"/>
      <c r="C420" s="65"/>
      <c r="D420" s="65"/>
      <c r="E420" s="65"/>
      <c r="F420" s="65"/>
      <c r="G420" s="65"/>
      <c r="H420" s="65"/>
      <c r="I420" s="65"/>
      <c r="J420" s="65"/>
    </row>
    <row r="421" spans="1:10" ht="16" x14ac:dyDescent="0.2">
      <c r="A421" s="65"/>
      <c r="B421" s="65"/>
      <c r="C421" s="65"/>
      <c r="D421" s="65"/>
      <c r="E421" s="65"/>
      <c r="F421" s="65"/>
      <c r="G421" s="65"/>
      <c r="H421" s="65"/>
      <c r="I421" s="65"/>
      <c r="J421" s="65"/>
    </row>
    <row r="422" spans="1:10" ht="16" x14ac:dyDescent="0.2">
      <c r="A422" s="65"/>
      <c r="B422" s="65"/>
      <c r="C422" s="65"/>
      <c r="D422" s="65"/>
      <c r="E422" s="65"/>
      <c r="F422" s="65"/>
      <c r="G422" s="65"/>
      <c r="H422" s="65"/>
      <c r="I422" s="65"/>
      <c r="J422" s="65"/>
    </row>
    <row r="423" spans="1:10" ht="16" x14ac:dyDescent="0.2">
      <c r="A423" s="65"/>
      <c r="B423" s="65"/>
      <c r="C423" s="65"/>
      <c r="D423" s="65"/>
      <c r="E423" s="65"/>
      <c r="F423" s="65"/>
      <c r="G423" s="65"/>
      <c r="H423" s="65"/>
      <c r="I423" s="65"/>
      <c r="J423" s="65"/>
    </row>
    <row r="424" spans="1:10" ht="16" x14ac:dyDescent="0.2">
      <c r="A424" s="65"/>
      <c r="B424" s="65"/>
      <c r="C424" s="65"/>
      <c r="D424" s="65"/>
      <c r="E424" s="65"/>
      <c r="F424" s="65"/>
      <c r="G424" s="65"/>
      <c r="H424" s="65"/>
      <c r="I424" s="65"/>
      <c r="J424" s="65"/>
    </row>
    <row r="425" spans="1:10" ht="16" x14ac:dyDescent="0.2">
      <c r="A425" s="65"/>
      <c r="B425" s="65"/>
      <c r="C425" s="65"/>
      <c r="D425" s="65"/>
      <c r="E425" s="65"/>
      <c r="F425" s="65"/>
      <c r="G425" s="65"/>
      <c r="H425" s="65"/>
      <c r="I425" s="65"/>
      <c r="J425" s="65"/>
    </row>
    <row r="426" spans="1:10" ht="16" x14ac:dyDescent="0.2">
      <c r="A426" s="65"/>
      <c r="B426" s="65"/>
      <c r="C426" s="65"/>
      <c r="D426" s="65"/>
      <c r="E426" s="65"/>
      <c r="F426" s="65"/>
      <c r="G426" s="65"/>
      <c r="H426" s="65"/>
      <c r="I426" s="65"/>
      <c r="J426" s="65"/>
    </row>
    <row r="427" spans="1:10" ht="16" x14ac:dyDescent="0.2">
      <c r="A427" s="65"/>
      <c r="B427" s="65"/>
      <c r="C427" s="65"/>
      <c r="D427" s="65"/>
      <c r="E427" s="65"/>
      <c r="F427" s="65"/>
      <c r="G427" s="65"/>
      <c r="H427" s="65"/>
      <c r="I427" s="65"/>
      <c r="J427" s="65"/>
    </row>
    <row r="428" spans="1:10" ht="16" x14ac:dyDescent="0.2">
      <c r="A428" s="65"/>
      <c r="B428" s="65"/>
      <c r="C428" s="65"/>
      <c r="D428" s="65"/>
      <c r="E428" s="65"/>
      <c r="F428" s="65"/>
      <c r="G428" s="65"/>
      <c r="H428" s="65"/>
      <c r="I428" s="65"/>
      <c r="J428" s="65"/>
    </row>
    <row r="429" spans="1:10" ht="16" x14ac:dyDescent="0.2">
      <c r="A429" s="65"/>
      <c r="B429" s="65"/>
      <c r="C429" s="65"/>
      <c r="D429" s="65"/>
      <c r="E429" s="65"/>
      <c r="F429" s="65"/>
      <c r="G429" s="65"/>
      <c r="H429" s="65"/>
      <c r="I429" s="65"/>
      <c r="J429" s="65"/>
    </row>
    <row r="430" spans="1:10" ht="16" x14ac:dyDescent="0.2">
      <c r="A430" s="65"/>
      <c r="B430" s="65"/>
      <c r="C430" s="65"/>
      <c r="D430" s="65"/>
      <c r="E430" s="65"/>
      <c r="F430" s="65"/>
      <c r="G430" s="65"/>
      <c r="H430" s="65"/>
      <c r="I430" s="65"/>
      <c r="J430" s="65"/>
    </row>
    <row r="431" spans="1:10" ht="16" x14ac:dyDescent="0.2">
      <c r="A431" s="65"/>
      <c r="B431" s="65"/>
      <c r="C431" s="65"/>
      <c r="D431" s="65"/>
      <c r="E431" s="65"/>
      <c r="F431" s="65"/>
      <c r="G431" s="65"/>
      <c r="H431" s="65"/>
      <c r="I431" s="65"/>
      <c r="J431" s="65"/>
    </row>
    <row r="432" spans="1:10" ht="16" x14ac:dyDescent="0.2">
      <c r="A432" s="65"/>
      <c r="B432" s="65"/>
      <c r="C432" s="65"/>
      <c r="D432" s="65"/>
      <c r="E432" s="65"/>
      <c r="F432" s="65"/>
      <c r="G432" s="65"/>
      <c r="H432" s="65"/>
      <c r="I432" s="65"/>
      <c r="J432" s="65"/>
    </row>
    <row r="433" spans="1:10" ht="16" x14ac:dyDescent="0.2">
      <c r="A433" s="65"/>
      <c r="B433" s="65"/>
      <c r="C433" s="65"/>
      <c r="D433" s="65"/>
      <c r="E433" s="65"/>
      <c r="F433" s="65"/>
      <c r="G433" s="65"/>
      <c r="H433" s="65"/>
      <c r="I433" s="65"/>
      <c r="J433" s="65"/>
    </row>
    <row r="434" spans="1:10" ht="16" x14ac:dyDescent="0.2">
      <c r="A434" s="65"/>
      <c r="B434" s="65"/>
      <c r="C434" s="65"/>
      <c r="D434" s="65"/>
      <c r="E434" s="65"/>
      <c r="F434" s="65"/>
      <c r="G434" s="65"/>
      <c r="H434" s="65"/>
      <c r="I434" s="65"/>
      <c r="J434" s="65"/>
    </row>
    <row r="435" spans="1:10" ht="16" x14ac:dyDescent="0.2">
      <c r="A435" s="65"/>
      <c r="B435" s="65"/>
      <c r="C435" s="65"/>
      <c r="D435" s="65"/>
      <c r="E435" s="65"/>
      <c r="F435" s="65"/>
      <c r="G435" s="65"/>
      <c r="H435" s="65"/>
      <c r="I435" s="65"/>
      <c r="J435" s="65"/>
    </row>
    <row r="436" spans="1:10" ht="16" x14ac:dyDescent="0.2">
      <c r="A436" s="65"/>
      <c r="B436" s="65"/>
      <c r="C436" s="65"/>
      <c r="D436" s="65"/>
      <c r="E436" s="65"/>
      <c r="F436" s="65"/>
      <c r="G436" s="65"/>
      <c r="H436" s="65"/>
      <c r="I436" s="65"/>
      <c r="J436" s="65"/>
    </row>
    <row r="437" spans="1:10" ht="16" x14ac:dyDescent="0.2">
      <c r="A437" s="65"/>
      <c r="B437" s="65"/>
      <c r="C437" s="65"/>
      <c r="D437" s="65"/>
      <c r="E437" s="65"/>
      <c r="F437" s="65"/>
      <c r="G437" s="65"/>
      <c r="H437" s="65"/>
      <c r="I437" s="65"/>
      <c r="J437" s="65"/>
    </row>
    <row r="438" spans="1:10" ht="16" x14ac:dyDescent="0.2">
      <c r="A438" s="65"/>
      <c r="B438" s="65"/>
      <c r="C438" s="65"/>
      <c r="D438" s="65"/>
      <c r="E438" s="65"/>
      <c r="F438" s="65"/>
      <c r="G438" s="65"/>
      <c r="H438" s="65"/>
      <c r="I438" s="65"/>
      <c r="J438" s="65"/>
    </row>
    <row r="439" spans="1:10" ht="16" x14ac:dyDescent="0.2">
      <c r="A439" s="65"/>
      <c r="B439" s="65"/>
      <c r="C439" s="65"/>
      <c r="D439" s="65"/>
      <c r="E439" s="65"/>
      <c r="F439" s="65"/>
      <c r="G439" s="65"/>
      <c r="H439" s="65"/>
      <c r="I439" s="65"/>
      <c r="J439" s="65"/>
    </row>
    <row r="440" spans="1:10" ht="16" x14ac:dyDescent="0.2">
      <c r="A440" s="65"/>
      <c r="B440" s="65"/>
      <c r="C440" s="65"/>
      <c r="D440" s="65"/>
      <c r="E440" s="65"/>
      <c r="F440" s="65"/>
      <c r="G440" s="65"/>
      <c r="H440" s="65"/>
      <c r="I440" s="65"/>
      <c r="J440" s="65"/>
    </row>
    <row r="441" spans="1:10" ht="16" x14ac:dyDescent="0.2">
      <c r="A441" s="65"/>
      <c r="B441" s="65"/>
      <c r="C441" s="65"/>
      <c r="D441" s="65"/>
      <c r="E441" s="65"/>
      <c r="F441" s="65"/>
      <c r="G441" s="65"/>
      <c r="H441" s="65"/>
      <c r="I441" s="65"/>
      <c r="J441" s="65"/>
    </row>
    <row r="442" spans="1:10" ht="16" x14ac:dyDescent="0.2">
      <c r="A442" s="65"/>
      <c r="B442" s="65"/>
      <c r="C442" s="65"/>
      <c r="D442" s="65"/>
      <c r="E442" s="65"/>
      <c r="F442" s="65"/>
      <c r="G442" s="65"/>
      <c r="H442" s="65"/>
      <c r="I442" s="65"/>
      <c r="J442" s="65"/>
    </row>
    <row r="443" spans="1:10" ht="16" x14ac:dyDescent="0.2">
      <c r="A443" s="65"/>
      <c r="B443" s="65"/>
      <c r="C443" s="65"/>
      <c r="D443" s="65"/>
      <c r="E443" s="65"/>
      <c r="F443" s="65"/>
      <c r="G443" s="65"/>
      <c r="H443" s="65"/>
      <c r="I443" s="65"/>
      <c r="J443" s="65"/>
    </row>
    <row r="444" spans="1:10" ht="16" x14ac:dyDescent="0.2">
      <c r="A444" s="65"/>
      <c r="B444" s="65"/>
      <c r="C444" s="65"/>
      <c r="D444" s="65"/>
      <c r="E444" s="65"/>
      <c r="F444" s="65"/>
      <c r="G444" s="65"/>
      <c r="H444" s="65"/>
      <c r="I444" s="65"/>
      <c r="J444" s="65"/>
    </row>
    <row r="445" spans="1:10" ht="16" x14ac:dyDescent="0.2">
      <c r="A445" s="65"/>
      <c r="B445" s="65"/>
      <c r="C445" s="65"/>
      <c r="D445" s="65"/>
      <c r="E445" s="65"/>
      <c r="F445" s="65"/>
      <c r="G445" s="65"/>
      <c r="H445" s="65"/>
      <c r="I445" s="65"/>
      <c r="J445" s="65"/>
    </row>
    <row r="446" spans="1:10" ht="16" x14ac:dyDescent="0.2">
      <c r="A446" s="65"/>
      <c r="B446" s="65"/>
      <c r="C446" s="65"/>
      <c r="D446" s="65"/>
      <c r="E446" s="65"/>
      <c r="F446" s="65"/>
      <c r="G446" s="65"/>
      <c r="H446" s="65"/>
      <c r="I446" s="65"/>
      <c r="J446" s="65"/>
    </row>
    <row r="447" spans="1:10" ht="16" x14ac:dyDescent="0.2">
      <c r="A447" s="65"/>
      <c r="B447" s="65"/>
      <c r="C447" s="65"/>
      <c r="D447" s="65"/>
      <c r="E447" s="65"/>
      <c r="F447" s="65"/>
      <c r="G447" s="65"/>
      <c r="H447" s="65"/>
      <c r="I447" s="65"/>
      <c r="J447" s="65"/>
    </row>
    <row r="448" spans="1:10" ht="16" x14ac:dyDescent="0.2">
      <c r="A448" s="65"/>
      <c r="B448" s="65"/>
      <c r="C448" s="65"/>
      <c r="D448" s="65"/>
      <c r="E448" s="65"/>
      <c r="F448" s="65"/>
      <c r="G448" s="65"/>
      <c r="H448" s="65"/>
      <c r="I448" s="65"/>
      <c r="J448" s="65"/>
    </row>
    <row r="449" spans="1:10" ht="16" x14ac:dyDescent="0.2">
      <c r="A449" s="65"/>
      <c r="B449" s="65"/>
      <c r="C449" s="65"/>
      <c r="D449" s="65"/>
      <c r="E449" s="65"/>
      <c r="F449" s="65"/>
      <c r="G449" s="65"/>
      <c r="H449" s="65"/>
      <c r="I449" s="65"/>
      <c r="J449" s="65"/>
    </row>
    <row r="450" spans="1:10" ht="16" x14ac:dyDescent="0.2">
      <c r="A450" s="65"/>
      <c r="B450" s="65"/>
      <c r="C450" s="65"/>
      <c r="D450" s="65"/>
      <c r="E450" s="65"/>
      <c r="F450" s="65"/>
      <c r="G450" s="65"/>
      <c r="H450" s="65"/>
      <c r="I450" s="65"/>
      <c r="J450" s="65"/>
    </row>
    <row r="451" spans="1:10" ht="16" x14ac:dyDescent="0.2">
      <c r="A451" s="65"/>
      <c r="B451" s="65"/>
      <c r="C451" s="65"/>
      <c r="D451" s="65"/>
      <c r="E451" s="65"/>
      <c r="F451" s="65"/>
      <c r="G451" s="65"/>
      <c r="H451" s="65"/>
      <c r="I451" s="65"/>
      <c r="J451" s="65"/>
    </row>
    <row r="452" spans="1:10" ht="16" x14ac:dyDescent="0.2">
      <c r="A452" s="65"/>
      <c r="B452" s="65"/>
      <c r="C452" s="65"/>
      <c r="D452" s="65"/>
      <c r="E452" s="65"/>
      <c r="F452" s="65"/>
      <c r="G452" s="65"/>
      <c r="H452" s="65"/>
      <c r="I452" s="65"/>
      <c r="J452" s="65"/>
    </row>
    <row r="453" spans="1:10" ht="16" x14ac:dyDescent="0.2">
      <c r="A453" s="65"/>
      <c r="B453" s="65"/>
      <c r="C453" s="65"/>
      <c r="D453" s="65"/>
      <c r="E453" s="65"/>
      <c r="F453" s="65"/>
      <c r="G453" s="65"/>
      <c r="H453" s="65"/>
      <c r="I453" s="65"/>
      <c r="J453" s="65"/>
    </row>
    <row r="454" spans="1:10" ht="16" x14ac:dyDescent="0.2">
      <c r="A454" s="65"/>
      <c r="B454" s="65"/>
      <c r="C454" s="65"/>
      <c r="D454" s="65"/>
      <c r="E454" s="65"/>
      <c r="F454" s="65"/>
      <c r="G454" s="65"/>
      <c r="H454" s="65"/>
      <c r="I454" s="65"/>
      <c r="J454" s="65"/>
    </row>
    <row r="455" spans="1:10" ht="16" x14ac:dyDescent="0.2">
      <c r="A455" s="65"/>
      <c r="B455" s="65"/>
      <c r="C455" s="65"/>
      <c r="D455" s="65"/>
      <c r="E455" s="65"/>
      <c r="F455" s="65"/>
      <c r="G455" s="65"/>
      <c r="H455" s="65"/>
      <c r="I455" s="65"/>
      <c r="J455" s="65"/>
    </row>
    <row r="456" spans="1:10" ht="16" x14ac:dyDescent="0.2">
      <c r="A456" s="65"/>
      <c r="B456" s="65"/>
      <c r="C456" s="65"/>
      <c r="D456" s="65"/>
      <c r="E456" s="65"/>
      <c r="F456" s="65"/>
      <c r="G456" s="65"/>
      <c r="H456" s="65"/>
      <c r="I456" s="65"/>
      <c r="J456" s="65"/>
    </row>
    <row r="457" spans="1:10" ht="16" x14ac:dyDescent="0.2">
      <c r="A457" s="65"/>
      <c r="B457" s="65"/>
      <c r="C457" s="65"/>
      <c r="D457" s="65"/>
      <c r="E457" s="65"/>
      <c r="F457" s="65"/>
      <c r="G457" s="65"/>
      <c r="H457" s="65"/>
      <c r="I457" s="65"/>
      <c r="J457" s="65"/>
    </row>
    <row r="458" spans="1:10" ht="16" x14ac:dyDescent="0.2">
      <c r="A458" s="65"/>
      <c r="B458" s="65"/>
      <c r="C458" s="65"/>
      <c r="D458" s="65"/>
      <c r="E458" s="65"/>
      <c r="F458" s="65"/>
      <c r="G458" s="65"/>
      <c r="H458" s="65"/>
      <c r="I458" s="65"/>
      <c r="J458" s="65"/>
    </row>
    <row r="459" spans="1:10" ht="16" x14ac:dyDescent="0.2">
      <c r="A459" s="65"/>
      <c r="B459" s="65"/>
      <c r="C459" s="65"/>
      <c r="D459" s="65"/>
      <c r="E459" s="65"/>
      <c r="F459" s="65"/>
      <c r="G459" s="65"/>
      <c r="H459" s="65"/>
      <c r="I459" s="65"/>
      <c r="J459" s="65"/>
    </row>
    <row r="460" spans="1:10" ht="16" x14ac:dyDescent="0.2">
      <c r="A460" s="65"/>
      <c r="B460" s="65"/>
      <c r="C460" s="65"/>
      <c r="D460" s="65"/>
      <c r="E460" s="65"/>
      <c r="F460" s="65"/>
      <c r="G460" s="65"/>
      <c r="H460" s="65"/>
      <c r="I460" s="65"/>
      <c r="J460" s="65"/>
    </row>
    <row r="461" spans="1:10" ht="16" x14ac:dyDescent="0.2">
      <c r="A461" s="65"/>
      <c r="B461" s="65"/>
      <c r="C461" s="65"/>
      <c r="D461" s="65"/>
      <c r="E461" s="65"/>
      <c r="F461" s="65"/>
      <c r="G461" s="65"/>
      <c r="H461" s="65"/>
      <c r="I461" s="65"/>
      <c r="J461" s="65"/>
    </row>
    <row r="462" spans="1:10" ht="16" x14ac:dyDescent="0.2">
      <c r="A462" s="65"/>
      <c r="B462" s="65"/>
      <c r="C462" s="65"/>
      <c r="D462" s="65"/>
      <c r="E462" s="65"/>
      <c r="F462" s="65"/>
      <c r="G462" s="65"/>
      <c r="H462" s="65"/>
      <c r="I462" s="65"/>
      <c r="J462" s="65"/>
    </row>
    <row r="463" spans="1:10" ht="16" x14ac:dyDescent="0.2">
      <c r="A463" s="65"/>
      <c r="B463" s="65"/>
      <c r="C463" s="65"/>
      <c r="D463" s="65"/>
      <c r="E463" s="65"/>
      <c r="F463" s="65"/>
      <c r="G463" s="65"/>
      <c r="H463" s="65"/>
      <c r="I463" s="65"/>
      <c r="J463" s="65"/>
    </row>
    <row r="464" spans="1:10" ht="16" x14ac:dyDescent="0.2">
      <c r="A464" s="65"/>
      <c r="B464" s="65"/>
      <c r="C464" s="65"/>
      <c r="D464" s="65"/>
      <c r="E464" s="65"/>
      <c r="F464" s="65"/>
      <c r="G464" s="65"/>
      <c r="H464" s="65"/>
      <c r="I464" s="65"/>
      <c r="J464" s="65"/>
    </row>
    <row r="465" spans="1:10" ht="16" x14ac:dyDescent="0.2">
      <c r="A465" s="65"/>
      <c r="B465" s="65"/>
      <c r="C465" s="65"/>
      <c r="D465" s="65"/>
      <c r="E465" s="65"/>
      <c r="F465" s="65"/>
      <c r="G465" s="65"/>
      <c r="H465" s="65"/>
      <c r="I465" s="65"/>
      <c r="J465" s="65"/>
    </row>
    <row r="466" spans="1:10" ht="16" x14ac:dyDescent="0.2">
      <c r="A466" s="65"/>
      <c r="B466" s="65"/>
      <c r="C466" s="65"/>
      <c r="D466" s="65"/>
      <c r="E466" s="65"/>
      <c r="F466" s="65"/>
      <c r="G466" s="65"/>
      <c r="H466" s="65"/>
      <c r="I466" s="65"/>
      <c r="J466" s="65"/>
    </row>
    <row r="467" spans="1:10" ht="16" x14ac:dyDescent="0.2">
      <c r="A467" s="65"/>
      <c r="B467" s="65"/>
      <c r="C467" s="65"/>
      <c r="D467" s="65"/>
      <c r="E467" s="65"/>
      <c r="F467" s="65"/>
      <c r="G467" s="65"/>
      <c r="H467" s="65"/>
      <c r="I467" s="65"/>
      <c r="J467" s="65"/>
    </row>
    <row r="468" spans="1:10" ht="16" x14ac:dyDescent="0.2">
      <c r="A468" s="65"/>
      <c r="B468" s="65"/>
      <c r="C468" s="65"/>
      <c r="D468" s="65"/>
      <c r="E468" s="65"/>
      <c r="F468" s="65"/>
      <c r="G468" s="65"/>
      <c r="H468" s="65"/>
      <c r="I468" s="65"/>
      <c r="J468" s="65"/>
    </row>
    <row r="469" spans="1:10" ht="16" x14ac:dyDescent="0.2">
      <c r="A469" s="65"/>
      <c r="B469" s="65"/>
      <c r="C469" s="65"/>
      <c r="D469" s="65"/>
      <c r="E469" s="65"/>
      <c r="F469" s="65"/>
      <c r="G469" s="65"/>
      <c r="H469" s="65"/>
      <c r="I469" s="65"/>
      <c r="J469" s="65"/>
    </row>
    <row r="470" spans="1:10" ht="16" x14ac:dyDescent="0.2">
      <c r="A470" s="65"/>
      <c r="B470" s="65"/>
      <c r="C470" s="65"/>
      <c r="D470" s="65"/>
      <c r="E470" s="65"/>
      <c r="F470" s="65"/>
      <c r="G470" s="65"/>
      <c r="H470" s="65"/>
      <c r="I470" s="65"/>
      <c r="J470" s="65"/>
    </row>
    <row r="471" spans="1:10" ht="16" x14ac:dyDescent="0.2">
      <c r="A471" s="65"/>
      <c r="B471" s="65"/>
      <c r="C471" s="65"/>
      <c r="D471" s="65"/>
      <c r="E471" s="65"/>
      <c r="F471" s="65"/>
      <c r="G471" s="65"/>
      <c r="H471" s="65"/>
      <c r="I471" s="65"/>
      <c r="J471" s="65"/>
    </row>
    <row r="472" spans="1:10" ht="16" x14ac:dyDescent="0.2">
      <c r="A472" s="65"/>
      <c r="B472" s="65"/>
      <c r="C472" s="65"/>
      <c r="D472" s="65"/>
      <c r="E472" s="65"/>
      <c r="F472" s="65"/>
      <c r="G472" s="65"/>
      <c r="H472" s="65"/>
      <c r="I472" s="65"/>
      <c r="J472" s="65"/>
    </row>
    <row r="473" spans="1:10" ht="16" x14ac:dyDescent="0.2">
      <c r="A473" s="65"/>
      <c r="B473" s="65"/>
      <c r="C473" s="65"/>
      <c r="D473" s="65"/>
      <c r="E473" s="65"/>
      <c r="F473" s="65"/>
      <c r="G473" s="65"/>
      <c r="H473" s="65"/>
      <c r="I473" s="65"/>
      <c r="J473" s="65"/>
    </row>
    <row r="474" spans="1:10" ht="16" x14ac:dyDescent="0.2">
      <c r="A474" s="65"/>
      <c r="B474" s="65"/>
      <c r="C474" s="65"/>
      <c r="D474" s="65"/>
      <c r="E474" s="65"/>
      <c r="F474" s="65"/>
      <c r="G474" s="65"/>
      <c r="H474" s="65"/>
      <c r="I474" s="65"/>
      <c r="J474" s="65"/>
    </row>
    <row r="475" spans="1:10" ht="16" x14ac:dyDescent="0.2">
      <c r="A475" s="65"/>
      <c r="B475" s="65"/>
      <c r="C475" s="65"/>
      <c r="D475" s="65"/>
      <c r="E475" s="65"/>
      <c r="F475" s="65"/>
      <c r="G475" s="65"/>
      <c r="H475" s="65"/>
      <c r="I475" s="65"/>
      <c r="J475" s="65"/>
    </row>
    <row r="476" spans="1:10" ht="16" x14ac:dyDescent="0.2">
      <c r="A476" s="65"/>
      <c r="B476" s="65"/>
      <c r="C476" s="65"/>
      <c r="D476" s="65"/>
      <c r="E476" s="65"/>
      <c r="F476" s="65"/>
      <c r="G476" s="65"/>
      <c r="H476" s="65"/>
      <c r="I476" s="65"/>
      <c r="J476" s="65"/>
    </row>
    <row r="477" spans="1:10" ht="16" x14ac:dyDescent="0.2">
      <c r="A477" s="65"/>
      <c r="B477" s="65"/>
      <c r="C477" s="65"/>
      <c r="D477" s="65"/>
      <c r="E477" s="65"/>
      <c r="F477" s="65"/>
      <c r="G477" s="65"/>
      <c r="H477" s="65"/>
      <c r="I477" s="65"/>
      <c r="J477" s="65"/>
    </row>
    <row r="478" spans="1:10" ht="16" x14ac:dyDescent="0.2">
      <c r="A478" s="65"/>
      <c r="B478" s="65"/>
      <c r="C478" s="65"/>
      <c r="D478" s="65"/>
      <c r="E478" s="65"/>
      <c r="F478" s="65"/>
      <c r="G478" s="65"/>
      <c r="H478" s="65"/>
      <c r="I478" s="65"/>
      <c r="J478" s="65"/>
    </row>
    <row r="479" spans="1:10" ht="16" x14ac:dyDescent="0.2">
      <c r="A479" s="65"/>
      <c r="B479" s="65"/>
      <c r="C479" s="65"/>
      <c r="D479" s="65"/>
      <c r="E479" s="65"/>
      <c r="F479" s="65"/>
      <c r="G479" s="65"/>
      <c r="H479" s="65"/>
      <c r="I479" s="65"/>
      <c r="J479" s="65"/>
    </row>
    <row r="480" spans="1:10" ht="16" x14ac:dyDescent="0.2">
      <c r="A480" s="65"/>
      <c r="B480" s="65"/>
      <c r="C480" s="65"/>
      <c r="D480" s="65"/>
      <c r="E480" s="65"/>
      <c r="F480" s="65"/>
      <c r="G480" s="65"/>
      <c r="H480" s="65"/>
      <c r="I480" s="65"/>
      <c r="J480" s="65"/>
    </row>
    <row r="481" spans="1:10" ht="16" x14ac:dyDescent="0.2">
      <c r="A481" s="65"/>
      <c r="B481" s="65"/>
      <c r="C481" s="65"/>
      <c r="D481" s="65"/>
      <c r="E481" s="65"/>
      <c r="F481" s="65"/>
      <c r="G481" s="65"/>
      <c r="H481" s="65"/>
      <c r="I481" s="65"/>
      <c r="J481" s="65"/>
    </row>
    <row r="482" spans="1:10" ht="16" x14ac:dyDescent="0.2">
      <c r="A482" s="65"/>
      <c r="B482" s="65"/>
      <c r="C482" s="65"/>
      <c r="D482" s="65"/>
      <c r="E482" s="65"/>
      <c r="F482" s="65"/>
      <c r="G482" s="65"/>
      <c r="H482" s="65"/>
      <c r="I482" s="65"/>
      <c r="J482" s="65"/>
    </row>
    <row r="483" spans="1:10" ht="16" x14ac:dyDescent="0.2">
      <c r="A483" s="65"/>
      <c r="B483" s="65"/>
      <c r="C483" s="65"/>
      <c r="D483" s="65"/>
      <c r="E483" s="65"/>
      <c r="F483" s="65"/>
      <c r="G483" s="65"/>
      <c r="H483" s="65"/>
      <c r="I483" s="65"/>
      <c r="J483" s="65"/>
    </row>
    <row r="484" spans="1:10" ht="16" x14ac:dyDescent="0.2">
      <c r="A484" s="65"/>
      <c r="B484" s="65"/>
      <c r="C484" s="65"/>
      <c r="D484" s="65"/>
      <c r="E484" s="65"/>
      <c r="F484" s="65"/>
      <c r="G484" s="65"/>
      <c r="H484" s="65"/>
      <c r="I484" s="65"/>
      <c r="J484" s="65"/>
    </row>
    <row r="485" spans="1:10" ht="16" x14ac:dyDescent="0.2">
      <c r="A485" s="65"/>
      <c r="B485" s="65"/>
      <c r="C485" s="65"/>
      <c r="D485" s="65"/>
      <c r="E485" s="65"/>
      <c r="F485" s="65"/>
      <c r="G485" s="65"/>
      <c r="H485" s="65"/>
      <c r="I485" s="65"/>
      <c r="J485" s="65"/>
    </row>
    <row r="486" spans="1:10" ht="16" x14ac:dyDescent="0.2">
      <c r="A486" s="65"/>
      <c r="B486" s="65"/>
      <c r="C486" s="65"/>
      <c r="D486" s="65"/>
      <c r="E486" s="65"/>
      <c r="F486" s="65"/>
      <c r="G486" s="65"/>
      <c r="H486" s="65"/>
      <c r="I486" s="65"/>
      <c r="J486" s="65"/>
    </row>
    <row r="487" spans="1:10" ht="16" x14ac:dyDescent="0.2">
      <c r="A487" s="65"/>
      <c r="B487" s="65"/>
      <c r="C487" s="65"/>
      <c r="D487" s="65"/>
      <c r="E487" s="65"/>
      <c r="F487" s="65"/>
      <c r="G487" s="65"/>
      <c r="H487" s="65"/>
      <c r="I487" s="65"/>
      <c r="J487" s="65"/>
    </row>
    <row r="488" spans="1:10" ht="16" x14ac:dyDescent="0.2">
      <c r="A488" s="65"/>
      <c r="B488" s="65"/>
      <c r="C488" s="65"/>
      <c r="D488" s="65"/>
      <c r="E488" s="65"/>
      <c r="F488" s="65"/>
      <c r="G488" s="65"/>
      <c r="H488" s="65"/>
      <c r="I488" s="65"/>
      <c r="J488" s="65"/>
    </row>
    <row r="489" spans="1:10" ht="16" x14ac:dyDescent="0.2">
      <c r="A489" s="65"/>
      <c r="B489" s="65"/>
      <c r="C489" s="65"/>
      <c r="D489" s="65"/>
      <c r="E489" s="65"/>
      <c r="F489" s="65"/>
      <c r="G489" s="65"/>
      <c r="H489" s="65"/>
      <c r="I489" s="65"/>
      <c r="J489" s="65"/>
    </row>
    <row r="490" spans="1:10" ht="16" x14ac:dyDescent="0.2">
      <c r="A490" s="65"/>
      <c r="B490" s="65"/>
      <c r="C490" s="65"/>
      <c r="D490" s="65"/>
      <c r="E490" s="65"/>
      <c r="F490" s="65"/>
      <c r="G490" s="65"/>
      <c r="H490" s="65"/>
      <c r="I490" s="65"/>
      <c r="J490" s="65"/>
    </row>
    <row r="491" spans="1:10" ht="16" x14ac:dyDescent="0.2">
      <c r="A491" s="65"/>
      <c r="B491" s="65"/>
      <c r="C491" s="65"/>
      <c r="D491" s="65"/>
      <c r="E491" s="65"/>
      <c r="F491" s="65"/>
      <c r="G491" s="65"/>
      <c r="H491" s="65"/>
      <c r="I491" s="65"/>
      <c r="J491" s="65"/>
    </row>
    <row r="492" spans="1:10" ht="16" x14ac:dyDescent="0.2">
      <c r="A492" s="65"/>
      <c r="B492" s="65"/>
      <c r="C492" s="65"/>
      <c r="D492" s="65"/>
      <c r="E492" s="65"/>
      <c r="F492" s="65"/>
      <c r="G492" s="65"/>
      <c r="H492" s="65"/>
      <c r="I492" s="65"/>
      <c r="J492" s="65"/>
    </row>
    <row r="493" spans="1:10" ht="16" x14ac:dyDescent="0.2">
      <c r="A493" s="65"/>
      <c r="B493" s="65"/>
      <c r="C493" s="65"/>
      <c r="D493" s="65"/>
      <c r="E493" s="65"/>
      <c r="F493" s="65"/>
      <c r="G493" s="65"/>
      <c r="H493" s="65"/>
      <c r="I493" s="65"/>
      <c r="J493" s="65"/>
    </row>
    <row r="494" spans="1:10" ht="16" x14ac:dyDescent="0.2">
      <c r="A494" s="65"/>
      <c r="B494" s="65"/>
      <c r="C494" s="65"/>
      <c r="D494" s="65"/>
      <c r="E494" s="65"/>
      <c r="F494" s="65"/>
      <c r="G494" s="65"/>
      <c r="H494" s="65"/>
      <c r="I494" s="65"/>
      <c r="J494" s="65"/>
    </row>
    <row r="495" spans="1:10" ht="16" x14ac:dyDescent="0.2">
      <c r="A495" s="65"/>
      <c r="B495" s="65"/>
      <c r="C495" s="65"/>
      <c r="D495" s="65"/>
      <c r="E495" s="65"/>
      <c r="F495" s="65"/>
      <c r="G495" s="65"/>
      <c r="H495" s="65"/>
      <c r="I495" s="65"/>
      <c r="J495" s="65"/>
    </row>
    <row r="496" spans="1:10" ht="16" x14ac:dyDescent="0.2">
      <c r="A496" s="65"/>
      <c r="B496" s="65"/>
      <c r="C496" s="65"/>
      <c r="D496" s="65"/>
      <c r="E496" s="65"/>
      <c r="F496" s="65"/>
      <c r="G496" s="65"/>
      <c r="H496" s="65"/>
      <c r="I496" s="65"/>
      <c r="J496" s="65"/>
    </row>
    <row r="497" spans="1:10" ht="16" x14ac:dyDescent="0.2">
      <c r="A497" s="65"/>
      <c r="B497" s="65"/>
      <c r="C497" s="65"/>
      <c r="D497" s="65"/>
      <c r="E497" s="65"/>
      <c r="F497" s="65"/>
      <c r="G497" s="65"/>
      <c r="H497" s="65"/>
      <c r="I497" s="65"/>
      <c r="J497" s="65"/>
    </row>
    <row r="498" spans="1:10" ht="16" x14ac:dyDescent="0.2">
      <c r="A498" s="65"/>
      <c r="B498" s="65"/>
      <c r="C498" s="65"/>
      <c r="D498" s="65"/>
      <c r="E498" s="65"/>
      <c r="F498" s="65"/>
      <c r="G498" s="65"/>
      <c r="H498" s="65"/>
      <c r="I498" s="65"/>
      <c r="J498" s="65"/>
    </row>
    <row r="499" spans="1:10" ht="16" x14ac:dyDescent="0.2">
      <c r="A499" s="65"/>
      <c r="B499" s="65"/>
      <c r="C499" s="65"/>
      <c r="D499" s="65"/>
      <c r="E499" s="65"/>
      <c r="F499" s="65"/>
      <c r="G499" s="65"/>
      <c r="H499" s="65"/>
      <c r="I499" s="65"/>
      <c r="J499" s="65"/>
    </row>
    <row r="500" spans="1:10" ht="16" x14ac:dyDescent="0.2">
      <c r="A500" s="65"/>
      <c r="B500" s="65"/>
      <c r="C500" s="65"/>
      <c r="D500" s="65"/>
      <c r="E500" s="65"/>
      <c r="F500" s="65"/>
      <c r="G500" s="65"/>
      <c r="H500" s="65"/>
      <c r="I500" s="65"/>
      <c r="J500" s="65"/>
    </row>
    <row r="501" spans="1:10" ht="16" x14ac:dyDescent="0.2">
      <c r="A501" s="65"/>
      <c r="B501" s="65"/>
      <c r="C501" s="65"/>
      <c r="D501" s="65"/>
      <c r="E501" s="65"/>
      <c r="F501" s="65"/>
      <c r="G501" s="65"/>
      <c r="H501" s="65"/>
      <c r="I501" s="65"/>
      <c r="J501" s="65"/>
    </row>
    <row r="502" spans="1:10" ht="16" x14ac:dyDescent="0.2">
      <c r="A502" s="65"/>
      <c r="B502" s="65"/>
      <c r="C502" s="65"/>
      <c r="D502" s="65"/>
      <c r="E502" s="65"/>
      <c r="F502" s="65"/>
      <c r="G502" s="65"/>
      <c r="H502" s="65"/>
      <c r="I502" s="65"/>
      <c r="J502" s="65"/>
    </row>
    <row r="503" spans="1:10" ht="16" x14ac:dyDescent="0.2">
      <c r="A503" s="65"/>
      <c r="B503" s="65"/>
      <c r="C503" s="65"/>
      <c r="D503" s="65"/>
      <c r="E503" s="65"/>
      <c r="F503" s="65"/>
      <c r="G503" s="65"/>
      <c r="H503" s="65"/>
      <c r="I503" s="65"/>
      <c r="J503" s="65"/>
    </row>
    <row r="504" spans="1:10" ht="16" x14ac:dyDescent="0.2">
      <c r="A504" s="65"/>
      <c r="B504" s="65"/>
      <c r="C504" s="65"/>
      <c r="D504" s="65"/>
      <c r="E504" s="65"/>
      <c r="F504" s="65"/>
      <c r="G504" s="65"/>
      <c r="H504" s="65"/>
      <c r="I504" s="65"/>
      <c r="J504" s="65"/>
    </row>
    <row r="505" spans="1:10" ht="16" x14ac:dyDescent="0.2">
      <c r="A505" s="65"/>
      <c r="B505" s="65"/>
      <c r="C505" s="65"/>
      <c r="D505" s="65"/>
      <c r="E505" s="65"/>
      <c r="F505" s="65"/>
      <c r="G505" s="65"/>
      <c r="H505" s="65"/>
      <c r="I505" s="65"/>
      <c r="J505" s="65"/>
    </row>
    <row r="506" spans="1:10" ht="16" x14ac:dyDescent="0.2">
      <c r="A506" s="65"/>
      <c r="B506" s="65"/>
      <c r="C506" s="65"/>
      <c r="D506" s="65"/>
      <c r="E506" s="65"/>
      <c r="F506" s="65"/>
      <c r="G506" s="65"/>
      <c r="H506" s="65"/>
      <c r="I506" s="65"/>
      <c r="J506" s="65"/>
    </row>
    <row r="507" spans="1:10" ht="16" x14ac:dyDescent="0.2">
      <c r="A507" s="65"/>
      <c r="B507" s="65"/>
      <c r="C507" s="65"/>
      <c r="D507" s="65"/>
      <c r="E507" s="65"/>
      <c r="F507" s="65"/>
      <c r="G507" s="65"/>
      <c r="H507" s="65"/>
      <c r="I507" s="65"/>
      <c r="J507" s="65"/>
    </row>
    <row r="508" spans="1:10" ht="16" x14ac:dyDescent="0.2">
      <c r="A508" s="65"/>
      <c r="B508" s="65"/>
      <c r="C508" s="65"/>
      <c r="D508" s="65"/>
      <c r="E508" s="65"/>
      <c r="F508" s="65"/>
      <c r="G508" s="65"/>
      <c r="H508" s="65"/>
      <c r="I508" s="65"/>
      <c r="J508" s="65"/>
    </row>
    <row r="509" spans="1:10" ht="16" x14ac:dyDescent="0.2">
      <c r="A509" s="65"/>
      <c r="B509" s="65"/>
      <c r="C509" s="65"/>
      <c r="D509" s="65"/>
      <c r="E509" s="65"/>
      <c r="F509" s="65"/>
      <c r="G509" s="65"/>
      <c r="H509" s="65"/>
      <c r="I509" s="65"/>
      <c r="J509" s="65"/>
    </row>
    <row r="510" spans="1:10" ht="16" x14ac:dyDescent="0.2">
      <c r="A510" s="65"/>
      <c r="B510" s="65"/>
      <c r="C510" s="65"/>
      <c r="D510" s="65"/>
      <c r="E510" s="65"/>
      <c r="F510" s="65"/>
      <c r="G510" s="65"/>
      <c r="H510" s="65"/>
      <c r="I510" s="65"/>
      <c r="J510" s="65"/>
    </row>
    <row r="511" spans="1:10" ht="16" x14ac:dyDescent="0.2">
      <c r="A511" s="65"/>
      <c r="B511" s="65"/>
      <c r="C511" s="65"/>
      <c r="D511" s="65"/>
      <c r="E511" s="65"/>
      <c r="F511" s="65"/>
      <c r="G511" s="65"/>
      <c r="H511" s="65"/>
      <c r="I511" s="65"/>
      <c r="J511" s="65"/>
    </row>
    <row r="512" spans="1:10" ht="16" x14ac:dyDescent="0.2">
      <c r="A512" s="65"/>
      <c r="B512" s="65"/>
      <c r="C512" s="65"/>
      <c r="D512" s="65"/>
      <c r="E512" s="65"/>
      <c r="F512" s="65"/>
      <c r="G512" s="65"/>
      <c r="H512" s="65"/>
      <c r="I512" s="65"/>
      <c r="J512" s="65"/>
    </row>
    <row r="513" spans="1:10" ht="16" x14ac:dyDescent="0.2">
      <c r="A513" s="65"/>
      <c r="B513" s="65"/>
      <c r="C513" s="65"/>
      <c r="D513" s="65"/>
      <c r="E513" s="65"/>
      <c r="F513" s="65"/>
      <c r="G513" s="65"/>
      <c r="H513" s="65"/>
      <c r="I513" s="65"/>
      <c r="J513" s="65"/>
    </row>
    <row r="514" spans="1:10" ht="16" x14ac:dyDescent="0.2">
      <c r="A514" s="65"/>
      <c r="B514" s="65"/>
      <c r="C514" s="65"/>
      <c r="D514" s="65"/>
      <c r="E514" s="65"/>
      <c r="F514" s="65"/>
      <c r="G514" s="65"/>
      <c r="H514" s="65"/>
      <c r="I514" s="65"/>
      <c r="J514" s="65"/>
    </row>
    <row r="515" spans="1:10" ht="16" x14ac:dyDescent="0.2">
      <c r="A515" s="65"/>
      <c r="B515" s="65"/>
      <c r="C515" s="65"/>
      <c r="D515" s="65"/>
      <c r="E515" s="65"/>
      <c r="F515" s="65"/>
      <c r="G515" s="65"/>
      <c r="H515" s="65"/>
      <c r="I515" s="65"/>
      <c r="J515" s="65"/>
    </row>
    <row r="516" spans="1:10" ht="16" x14ac:dyDescent="0.2">
      <c r="A516" s="65"/>
      <c r="B516" s="65"/>
      <c r="C516" s="65"/>
      <c r="D516" s="65"/>
      <c r="E516" s="65"/>
      <c r="F516" s="65"/>
      <c r="G516" s="65"/>
      <c r="H516" s="65"/>
      <c r="I516" s="65"/>
      <c r="J516" s="65"/>
    </row>
    <row r="517" spans="1:10" ht="16" x14ac:dyDescent="0.2">
      <c r="A517" s="65"/>
      <c r="B517" s="65"/>
      <c r="C517" s="65"/>
      <c r="D517" s="65"/>
      <c r="E517" s="65"/>
      <c r="F517" s="65"/>
      <c r="G517" s="65"/>
      <c r="H517" s="65"/>
      <c r="I517" s="65"/>
      <c r="J517" s="65"/>
    </row>
    <row r="518" spans="1:10" ht="16" x14ac:dyDescent="0.2">
      <c r="A518" s="65"/>
      <c r="B518" s="65"/>
      <c r="C518" s="65"/>
      <c r="D518" s="65"/>
      <c r="E518" s="65"/>
      <c r="F518" s="65"/>
      <c r="G518" s="65"/>
      <c r="H518" s="65"/>
      <c r="I518" s="65"/>
      <c r="J518" s="65"/>
    </row>
    <row r="519" spans="1:10" ht="16" x14ac:dyDescent="0.2">
      <c r="A519" s="65"/>
      <c r="B519" s="65"/>
      <c r="C519" s="65"/>
      <c r="D519" s="65"/>
      <c r="E519" s="65"/>
      <c r="F519" s="65"/>
      <c r="G519" s="65"/>
      <c r="H519" s="65"/>
      <c r="I519" s="65"/>
      <c r="J519" s="65"/>
    </row>
    <row r="520" spans="1:10" ht="16" x14ac:dyDescent="0.2">
      <c r="A520" s="65"/>
      <c r="B520" s="65"/>
      <c r="C520" s="65"/>
      <c r="D520" s="65"/>
      <c r="E520" s="65"/>
      <c r="F520" s="65"/>
      <c r="G520" s="65"/>
      <c r="H520" s="65"/>
      <c r="I520" s="65"/>
      <c r="J520" s="65"/>
    </row>
    <row r="521" spans="1:10" ht="16" x14ac:dyDescent="0.2">
      <c r="A521" s="65"/>
      <c r="B521" s="65"/>
      <c r="C521" s="65"/>
      <c r="D521" s="65"/>
      <c r="E521" s="65"/>
      <c r="F521" s="65"/>
      <c r="G521" s="65"/>
      <c r="H521" s="65"/>
      <c r="I521" s="65"/>
      <c r="J521" s="65"/>
    </row>
    <row r="522" spans="1:10" ht="16" x14ac:dyDescent="0.2">
      <c r="A522" s="65"/>
      <c r="B522" s="65"/>
      <c r="C522" s="65"/>
      <c r="D522" s="65"/>
      <c r="E522" s="65"/>
      <c r="F522" s="65"/>
      <c r="G522" s="65"/>
      <c r="H522" s="65"/>
      <c r="I522" s="65"/>
      <c r="J522" s="65"/>
    </row>
    <row r="523" spans="1:10" ht="16" x14ac:dyDescent="0.2">
      <c r="A523" s="65"/>
      <c r="B523" s="65"/>
      <c r="C523" s="65"/>
      <c r="D523" s="65"/>
      <c r="E523" s="65"/>
      <c r="F523" s="65"/>
      <c r="G523" s="65"/>
      <c r="H523" s="65"/>
      <c r="I523" s="65"/>
      <c r="J523" s="65"/>
    </row>
    <row r="524" spans="1:10" ht="16" x14ac:dyDescent="0.2">
      <c r="A524" s="65"/>
      <c r="B524" s="65"/>
      <c r="C524" s="65"/>
      <c r="D524" s="65"/>
      <c r="E524" s="65"/>
      <c r="F524" s="65"/>
      <c r="G524" s="65"/>
      <c r="H524" s="65"/>
      <c r="I524" s="65"/>
      <c r="J524" s="65"/>
    </row>
    <row r="525" spans="1:10" ht="16" x14ac:dyDescent="0.2">
      <c r="A525" s="65"/>
      <c r="B525" s="65"/>
      <c r="C525" s="65"/>
      <c r="D525" s="65"/>
      <c r="E525" s="65"/>
      <c r="F525" s="65"/>
      <c r="G525" s="65"/>
      <c r="H525" s="65"/>
      <c r="I525" s="65"/>
      <c r="J525" s="65"/>
    </row>
    <row r="526" spans="1:10" ht="16" x14ac:dyDescent="0.2">
      <c r="A526" s="65"/>
      <c r="B526" s="65"/>
      <c r="C526" s="65"/>
      <c r="D526" s="65"/>
      <c r="E526" s="65"/>
      <c r="F526" s="65"/>
      <c r="G526" s="65"/>
      <c r="H526" s="65"/>
      <c r="I526" s="65"/>
      <c r="J526" s="65"/>
    </row>
    <row r="527" spans="1:10" ht="16" x14ac:dyDescent="0.2">
      <c r="A527" s="65"/>
      <c r="B527" s="65"/>
      <c r="C527" s="65"/>
      <c r="D527" s="65"/>
      <c r="E527" s="65"/>
      <c r="F527" s="65"/>
      <c r="G527" s="65"/>
      <c r="H527" s="65"/>
      <c r="I527" s="65"/>
      <c r="J527" s="65"/>
    </row>
    <row r="528" spans="1:10" ht="16" x14ac:dyDescent="0.2">
      <c r="A528" s="65"/>
      <c r="B528" s="65"/>
      <c r="C528" s="65"/>
      <c r="D528" s="65"/>
      <c r="E528" s="65"/>
      <c r="F528" s="65"/>
      <c r="G528" s="65"/>
      <c r="H528" s="65"/>
      <c r="I528" s="65"/>
      <c r="J528" s="65"/>
    </row>
    <row r="529" spans="1:10" ht="16" x14ac:dyDescent="0.2">
      <c r="A529" s="65"/>
      <c r="B529" s="65"/>
      <c r="C529" s="65"/>
      <c r="D529" s="65"/>
      <c r="E529" s="65"/>
      <c r="F529" s="65"/>
      <c r="G529" s="65"/>
      <c r="H529" s="65"/>
      <c r="I529" s="65"/>
      <c r="J529" s="65"/>
    </row>
    <row r="530" spans="1:10" ht="16" x14ac:dyDescent="0.2">
      <c r="A530" s="65"/>
      <c r="B530" s="65"/>
      <c r="C530" s="65"/>
      <c r="D530" s="65"/>
      <c r="E530" s="65"/>
      <c r="F530" s="65"/>
      <c r="G530" s="65"/>
      <c r="H530" s="65"/>
      <c r="I530" s="65"/>
      <c r="J530" s="65"/>
    </row>
    <row r="531" spans="1:10" ht="16" x14ac:dyDescent="0.2">
      <c r="A531" s="65"/>
      <c r="B531" s="65"/>
      <c r="C531" s="65"/>
      <c r="D531" s="65"/>
      <c r="E531" s="65"/>
      <c r="F531" s="65"/>
      <c r="G531" s="65"/>
      <c r="H531" s="65"/>
      <c r="I531" s="65"/>
      <c r="J531" s="65"/>
    </row>
    <row r="532" spans="1:10" ht="16" x14ac:dyDescent="0.2">
      <c r="A532" s="65"/>
      <c r="B532" s="65"/>
      <c r="C532" s="65"/>
      <c r="D532" s="65"/>
      <c r="E532" s="65"/>
      <c r="F532" s="65"/>
      <c r="G532" s="65"/>
      <c r="H532" s="65"/>
      <c r="I532" s="65"/>
      <c r="J532" s="65"/>
    </row>
    <row r="533" spans="1:10" ht="16" x14ac:dyDescent="0.2">
      <c r="A533" s="65"/>
      <c r="B533" s="65"/>
      <c r="C533" s="65"/>
      <c r="D533" s="65"/>
      <c r="E533" s="65"/>
      <c r="F533" s="65"/>
      <c r="G533" s="65"/>
      <c r="H533" s="65"/>
      <c r="I533" s="65"/>
      <c r="J533" s="65"/>
    </row>
    <row r="534" spans="1:10" ht="16" x14ac:dyDescent="0.2">
      <c r="A534" s="65"/>
      <c r="B534" s="65"/>
      <c r="C534" s="65"/>
      <c r="D534" s="65"/>
      <c r="E534" s="65"/>
      <c r="F534" s="65"/>
      <c r="G534" s="65"/>
      <c r="H534" s="65"/>
      <c r="I534" s="65"/>
      <c r="J534" s="65"/>
    </row>
    <row r="535" spans="1:10" ht="16" x14ac:dyDescent="0.2">
      <c r="A535" s="65"/>
      <c r="B535" s="65"/>
      <c r="C535" s="65"/>
      <c r="D535" s="65"/>
      <c r="E535" s="65"/>
      <c r="F535" s="65"/>
      <c r="G535" s="65"/>
      <c r="H535" s="65"/>
      <c r="I535" s="65"/>
      <c r="J535" s="65"/>
    </row>
    <row r="536" spans="1:10" ht="16" x14ac:dyDescent="0.2">
      <c r="A536" s="65"/>
      <c r="B536" s="65"/>
      <c r="C536" s="65"/>
      <c r="D536" s="65"/>
      <c r="E536" s="65"/>
      <c r="F536" s="65"/>
      <c r="G536" s="65"/>
      <c r="H536" s="65"/>
      <c r="I536" s="65"/>
      <c r="J536" s="65"/>
    </row>
    <row r="537" spans="1:10" ht="16" x14ac:dyDescent="0.2">
      <c r="A537" s="65"/>
      <c r="B537" s="65"/>
      <c r="C537" s="65"/>
      <c r="D537" s="65"/>
      <c r="E537" s="65"/>
      <c r="F537" s="65"/>
      <c r="G537" s="65"/>
      <c r="H537" s="65"/>
      <c r="I537" s="65"/>
      <c r="J537" s="65"/>
    </row>
    <row r="538" spans="1:10" ht="16" x14ac:dyDescent="0.2">
      <c r="A538" s="65"/>
      <c r="B538" s="65"/>
      <c r="C538" s="65"/>
      <c r="D538" s="65"/>
      <c r="E538" s="65"/>
      <c r="F538" s="65"/>
      <c r="G538" s="65"/>
      <c r="H538" s="65"/>
      <c r="I538" s="65"/>
      <c r="J538" s="65"/>
    </row>
    <row r="539" spans="1:10" ht="16" x14ac:dyDescent="0.2">
      <c r="A539" s="65"/>
      <c r="B539" s="65"/>
      <c r="C539" s="65"/>
      <c r="D539" s="65"/>
      <c r="E539" s="65"/>
      <c r="F539" s="65"/>
      <c r="G539" s="65"/>
      <c r="H539" s="65"/>
      <c r="I539" s="65"/>
      <c r="J539" s="65"/>
    </row>
    <row r="540" spans="1:10" ht="16" x14ac:dyDescent="0.2">
      <c r="A540" s="65"/>
      <c r="B540" s="65"/>
      <c r="C540" s="65"/>
      <c r="D540" s="65"/>
      <c r="E540" s="65"/>
      <c r="F540" s="65"/>
      <c r="G540" s="65"/>
      <c r="H540" s="65"/>
      <c r="I540" s="65"/>
      <c r="J540" s="65"/>
    </row>
    <row r="541" spans="1:10" ht="16" x14ac:dyDescent="0.2">
      <c r="A541" s="65"/>
      <c r="B541" s="65"/>
      <c r="C541" s="65"/>
      <c r="D541" s="65"/>
      <c r="E541" s="65"/>
      <c r="F541" s="65"/>
      <c r="G541" s="65"/>
      <c r="H541" s="65"/>
      <c r="I541" s="65"/>
      <c r="J541" s="65"/>
    </row>
    <row r="542" spans="1:10" ht="16" x14ac:dyDescent="0.2">
      <c r="A542" s="65"/>
      <c r="B542" s="65"/>
      <c r="C542" s="65"/>
      <c r="D542" s="65"/>
      <c r="E542" s="65"/>
      <c r="F542" s="65"/>
      <c r="G542" s="65"/>
      <c r="H542" s="65"/>
      <c r="I542" s="65"/>
      <c r="J542" s="65"/>
    </row>
    <row r="543" spans="1:10" ht="16" x14ac:dyDescent="0.2">
      <c r="A543" s="65"/>
      <c r="B543" s="65"/>
      <c r="C543" s="65"/>
      <c r="D543" s="65"/>
      <c r="E543" s="65"/>
      <c r="F543" s="65"/>
      <c r="G543" s="65"/>
      <c r="H543" s="65"/>
      <c r="I543" s="65"/>
      <c r="J543" s="65"/>
    </row>
    <row r="544" spans="1:10" ht="16" x14ac:dyDescent="0.2">
      <c r="A544" s="65"/>
      <c r="B544" s="65"/>
      <c r="C544" s="65"/>
      <c r="D544" s="65"/>
      <c r="E544" s="65"/>
      <c r="F544" s="65"/>
      <c r="G544" s="65"/>
      <c r="H544" s="65"/>
      <c r="I544" s="65"/>
      <c r="J544" s="65"/>
    </row>
    <row r="545" spans="1:10" ht="16" x14ac:dyDescent="0.2">
      <c r="A545" s="65"/>
      <c r="B545" s="65"/>
      <c r="C545" s="65"/>
      <c r="D545" s="65"/>
      <c r="E545" s="65"/>
      <c r="F545" s="65"/>
      <c r="G545" s="65"/>
      <c r="H545" s="65"/>
      <c r="I545" s="65"/>
      <c r="J545" s="65"/>
    </row>
    <row r="546" spans="1:10" ht="16" x14ac:dyDescent="0.2">
      <c r="A546" s="65"/>
      <c r="B546" s="65"/>
      <c r="C546" s="65"/>
      <c r="D546" s="65"/>
      <c r="E546" s="65"/>
      <c r="F546" s="65"/>
      <c r="G546" s="65"/>
      <c r="H546" s="65"/>
      <c r="I546" s="65"/>
      <c r="J546" s="65"/>
    </row>
    <row r="547" spans="1:10" ht="16" x14ac:dyDescent="0.2">
      <c r="A547" s="65"/>
      <c r="B547" s="65"/>
      <c r="C547" s="65"/>
      <c r="D547" s="65"/>
      <c r="E547" s="65"/>
      <c r="F547" s="65"/>
      <c r="G547" s="65"/>
      <c r="H547" s="65"/>
      <c r="I547" s="65"/>
      <c r="J547" s="65"/>
    </row>
    <row r="548" spans="1:10" ht="16" x14ac:dyDescent="0.2">
      <c r="A548" s="65"/>
      <c r="B548" s="65"/>
      <c r="C548" s="65"/>
      <c r="D548" s="65"/>
      <c r="E548" s="65"/>
      <c r="F548" s="65"/>
      <c r="G548" s="65"/>
      <c r="H548" s="65"/>
      <c r="I548" s="65"/>
      <c r="J548" s="65"/>
    </row>
    <row r="549" spans="1:10" ht="16" x14ac:dyDescent="0.2">
      <c r="A549" s="65"/>
      <c r="B549" s="65"/>
      <c r="C549" s="65"/>
      <c r="D549" s="65"/>
      <c r="E549" s="65"/>
      <c r="F549" s="65"/>
      <c r="G549" s="65"/>
      <c r="H549" s="65"/>
      <c r="I549" s="65"/>
      <c r="J549" s="65"/>
    </row>
    <row r="550" spans="1:10" ht="16" x14ac:dyDescent="0.2">
      <c r="A550" s="65"/>
      <c r="B550" s="65"/>
      <c r="C550" s="65"/>
      <c r="D550" s="65"/>
      <c r="E550" s="65"/>
      <c r="F550" s="65"/>
      <c r="G550" s="65"/>
      <c r="H550" s="65"/>
      <c r="I550" s="65"/>
      <c r="J550" s="65"/>
    </row>
    <row r="551" spans="1:10" ht="16" x14ac:dyDescent="0.2">
      <c r="A551" s="65"/>
      <c r="B551" s="65"/>
      <c r="C551" s="65"/>
      <c r="D551" s="65"/>
      <c r="E551" s="65"/>
      <c r="F551" s="65"/>
      <c r="G551" s="65"/>
      <c r="H551" s="65"/>
      <c r="I551" s="65"/>
      <c r="J551" s="65"/>
    </row>
    <row r="552" spans="1:10" ht="16" x14ac:dyDescent="0.2">
      <c r="A552" s="65"/>
      <c r="B552" s="65"/>
      <c r="C552" s="65"/>
      <c r="D552" s="65"/>
      <c r="E552" s="65"/>
      <c r="F552" s="65"/>
      <c r="G552" s="65"/>
      <c r="H552" s="65"/>
      <c r="I552" s="65"/>
      <c r="J552" s="65"/>
    </row>
    <row r="553" spans="1:10" ht="16" x14ac:dyDescent="0.2">
      <c r="A553" s="65"/>
      <c r="B553" s="65"/>
      <c r="C553" s="65"/>
      <c r="D553" s="65"/>
      <c r="E553" s="65"/>
      <c r="F553" s="65"/>
      <c r="G553" s="65"/>
      <c r="H553" s="65"/>
      <c r="I553" s="65"/>
      <c r="J553" s="65"/>
    </row>
    <row r="554" spans="1:10" ht="16" x14ac:dyDescent="0.2">
      <c r="A554" s="65"/>
      <c r="B554" s="65"/>
      <c r="C554" s="65"/>
      <c r="D554" s="65"/>
      <c r="E554" s="65"/>
      <c r="F554" s="65"/>
      <c r="G554" s="65"/>
      <c r="H554" s="65"/>
      <c r="I554" s="65"/>
      <c r="J554" s="65"/>
    </row>
    <row r="555" spans="1:10" ht="16" x14ac:dyDescent="0.2">
      <c r="A555" s="65"/>
      <c r="B555" s="65"/>
      <c r="C555" s="65"/>
      <c r="D555" s="65"/>
      <c r="E555" s="65"/>
      <c r="F555" s="65"/>
      <c r="G555" s="65"/>
      <c r="H555" s="65"/>
      <c r="I555" s="65"/>
      <c r="J555" s="65"/>
    </row>
    <row r="556" spans="1:10" ht="16" x14ac:dyDescent="0.2">
      <c r="A556" s="65"/>
      <c r="B556" s="65"/>
      <c r="C556" s="65"/>
      <c r="D556" s="65"/>
      <c r="E556" s="65"/>
      <c r="F556" s="65"/>
      <c r="G556" s="65"/>
      <c r="H556" s="65"/>
      <c r="I556" s="65"/>
      <c r="J556" s="65"/>
    </row>
    <row r="557" spans="1:10" ht="16" x14ac:dyDescent="0.2">
      <c r="A557" s="65"/>
      <c r="B557" s="65"/>
      <c r="C557" s="65"/>
      <c r="D557" s="65"/>
      <c r="E557" s="65"/>
      <c r="F557" s="65"/>
      <c r="G557" s="65"/>
      <c r="H557" s="65"/>
      <c r="I557" s="65"/>
      <c r="J557" s="65"/>
    </row>
    <row r="558" spans="1:10" ht="16" x14ac:dyDescent="0.2">
      <c r="A558" s="65"/>
      <c r="B558" s="65"/>
      <c r="C558" s="65"/>
      <c r="D558" s="65"/>
      <c r="E558" s="65"/>
      <c r="F558" s="65"/>
      <c r="G558" s="65"/>
      <c r="H558" s="65"/>
      <c r="I558" s="65"/>
      <c r="J558" s="65"/>
    </row>
    <row r="559" spans="1:10" ht="16" x14ac:dyDescent="0.2">
      <c r="A559" s="65"/>
      <c r="B559" s="65"/>
      <c r="C559" s="65"/>
      <c r="D559" s="65"/>
      <c r="E559" s="65"/>
      <c r="F559" s="65"/>
      <c r="G559" s="65"/>
      <c r="H559" s="65"/>
      <c r="I559" s="65"/>
      <c r="J559" s="65"/>
    </row>
    <row r="560" spans="1:10" ht="16" x14ac:dyDescent="0.2">
      <c r="A560" s="65"/>
      <c r="B560" s="65"/>
      <c r="C560" s="65"/>
      <c r="D560" s="65"/>
      <c r="E560" s="65"/>
      <c r="F560" s="65"/>
      <c r="G560" s="65"/>
      <c r="H560" s="65"/>
      <c r="I560" s="65"/>
      <c r="J560" s="65"/>
    </row>
    <row r="561" spans="1:10" ht="16" x14ac:dyDescent="0.2">
      <c r="A561" s="65"/>
      <c r="B561" s="65"/>
      <c r="C561" s="65"/>
      <c r="D561" s="65"/>
      <c r="E561" s="65"/>
      <c r="F561" s="65"/>
      <c r="G561" s="65"/>
      <c r="H561" s="65"/>
      <c r="I561" s="65"/>
      <c r="J561" s="65"/>
    </row>
    <row r="562" spans="1:10" ht="16" x14ac:dyDescent="0.2">
      <c r="A562" s="65"/>
      <c r="B562" s="65"/>
      <c r="C562" s="65"/>
      <c r="D562" s="65"/>
      <c r="E562" s="65"/>
      <c r="F562" s="65"/>
      <c r="G562" s="65"/>
      <c r="H562" s="65"/>
      <c r="I562" s="65"/>
      <c r="J562" s="65"/>
    </row>
    <row r="563" spans="1:10" ht="16" x14ac:dyDescent="0.2">
      <c r="A563" s="65"/>
      <c r="B563" s="65"/>
      <c r="C563" s="65"/>
      <c r="D563" s="65"/>
      <c r="E563" s="65"/>
      <c r="F563" s="65"/>
      <c r="G563" s="65"/>
      <c r="H563" s="65"/>
      <c r="I563" s="65"/>
      <c r="J563" s="65"/>
    </row>
    <row r="564" spans="1:10" ht="16" x14ac:dyDescent="0.2">
      <c r="A564" s="65"/>
      <c r="B564" s="65"/>
      <c r="C564" s="65"/>
      <c r="D564" s="65"/>
      <c r="E564" s="65"/>
      <c r="F564" s="65"/>
      <c r="G564" s="65"/>
      <c r="H564" s="65"/>
      <c r="I564" s="65"/>
      <c r="J564" s="65"/>
    </row>
    <row r="565" spans="1:10" ht="16" x14ac:dyDescent="0.2">
      <c r="A565" s="65"/>
      <c r="B565" s="65"/>
      <c r="C565" s="65"/>
      <c r="D565" s="65"/>
      <c r="E565" s="65"/>
      <c r="F565" s="65"/>
      <c r="G565" s="65"/>
      <c r="H565" s="65"/>
      <c r="I565" s="65"/>
      <c r="J565" s="65"/>
    </row>
    <row r="566" spans="1:10" ht="16" x14ac:dyDescent="0.2">
      <c r="A566" s="65"/>
      <c r="B566" s="65"/>
      <c r="C566" s="65"/>
      <c r="D566" s="65"/>
      <c r="E566" s="65"/>
      <c r="F566" s="65"/>
      <c r="G566" s="65"/>
      <c r="H566" s="65"/>
      <c r="I566" s="65"/>
      <c r="J566" s="65"/>
    </row>
    <row r="567" spans="1:10" ht="16" x14ac:dyDescent="0.2">
      <c r="A567" s="65"/>
      <c r="B567" s="65"/>
      <c r="C567" s="65"/>
      <c r="D567" s="65"/>
      <c r="E567" s="65"/>
      <c r="F567" s="65"/>
      <c r="G567" s="65"/>
      <c r="H567" s="65"/>
      <c r="I567" s="65"/>
      <c r="J567" s="65"/>
    </row>
    <row r="568" spans="1:10" ht="16" x14ac:dyDescent="0.2">
      <c r="A568" s="65"/>
      <c r="B568" s="65"/>
      <c r="C568" s="65"/>
      <c r="D568" s="65"/>
      <c r="E568" s="65"/>
      <c r="F568" s="65"/>
      <c r="G568" s="65"/>
      <c r="H568" s="65"/>
      <c r="I568" s="65"/>
      <c r="J568" s="65"/>
    </row>
    <row r="569" spans="1:10" ht="16" x14ac:dyDescent="0.2">
      <c r="A569" s="65"/>
      <c r="B569" s="65"/>
      <c r="C569" s="65"/>
      <c r="D569" s="65"/>
      <c r="E569" s="65"/>
      <c r="F569" s="65"/>
      <c r="G569" s="65"/>
      <c r="H569" s="65"/>
      <c r="I569" s="65"/>
      <c r="J569" s="65"/>
    </row>
    <row r="570" spans="1:10" ht="16" x14ac:dyDescent="0.2">
      <c r="A570" s="65"/>
      <c r="B570" s="65"/>
      <c r="C570" s="65"/>
      <c r="D570" s="65"/>
      <c r="E570" s="65"/>
      <c r="F570" s="65"/>
      <c r="G570" s="65"/>
      <c r="H570" s="65"/>
      <c r="I570" s="65"/>
      <c r="J570" s="65"/>
    </row>
    <row r="571" spans="1:10" ht="16" x14ac:dyDescent="0.2">
      <c r="A571" s="65"/>
      <c r="B571" s="65"/>
      <c r="C571" s="65"/>
      <c r="D571" s="65"/>
      <c r="E571" s="65"/>
      <c r="F571" s="65"/>
      <c r="G571" s="65"/>
      <c r="H571" s="65"/>
      <c r="I571" s="65"/>
      <c r="J571" s="65"/>
    </row>
    <row r="572" spans="1:10" ht="16" x14ac:dyDescent="0.2">
      <c r="A572" s="65"/>
      <c r="B572" s="65"/>
      <c r="C572" s="65"/>
      <c r="D572" s="65"/>
      <c r="E572" s="65"/>
      <c r="F572" s="65"/>
      <c r="G572" s="65"/>
      <c r="H572" s="65"/>
      <c r="I572" s="65"/>
      <c r="J572" s="65"/>
    </row>
    <row r="573" spans="1:10" ht="16" x14ac:dyDescent="0.2">
      <c r="A573" s="65"/>
      <c r="B573" s="65"/>
      <c r="C573" s="65"/>
      <c r="D573" s="65"/>
      <c r="E573" s="65"/>
      <c r="F573" s="65"/>
      <c r="G573" s="65"/>
      <c r="H573" s="65"/>
      <c r="I573" s="65"/>
      <c r="J573" s="65"/>
    </row>
    <row r="574" spans="1:10" ht="16" x14ac:dyDescent="0.2">
      <c r="A574" s="65"/>
      <c r="B574" s="65"/>
      <c r="C574" s="65"/>
      <c r="D574" s="65"/>
      <c r="E574" s="65"/>
      <c r="F574" s="65"/>
      <c r="G574" s="65"/>
      <c r="H574" s="65"/>
      <c r="I574" s="65"/>
      <c r="J574" s="65"/>
    </row>
    <row r="575" spans="1:10" ht="16" x14ac:dyDescent="0.2">
      <c r="A575" s="65"/>
      <c r="B575" s="65"/>
      <c r="C575" s="65"/>
      <c r="D575" s="65"/>
      <c r="E575" s="65"/>
      <c r="F575" s="65"/>
      <c r="G575" s="65"/>
      <c r="H575" s="65"/>
      <c r="I575" s="65"/>
      <c r="J575" s="65"/>
    </row>
    <row r="576" spans="1:10" ht="16" x14ac:dyDescent="0.2">
      <c r="A576" s="65"/>
      <c r="B576" s="65"/>
      <c r="C576" s="65"/>
      <c r="D576" s="65"/>
      <c r="E576" s="65"/>
      <c r="F576" s="65"/>
      <c r="G576" s="65"/>
      <c r="H576" s="65"/>
      <c r="I576" s="65"/>
      <c r="J576" s="65"/>
    </row>
    <row r="577" spans="1:10" ht="16" x14ac:dyDescent="0.2">
      <c r="A577" s="65"/>
      <c r="B577" s="65"/>
      <c r="C577" s="65"/>
      <c r="D577" s="65"/>
      <c r="E577" s="65"/>
      <c r="F577" s="65"/>
      <c r="G577" s="65"/>
      <c r="H577" s="65"/>
      <c r="I577" s="65"/>
      <c r="J577" s="65"/>
    </row>
    <row r="578" spans="1:10" ht="16" x14ac:dyDescent="0.2">
      <c r="A578" s="65"/>
      <c r="B578" s="65"/>
      <c r="C578" s="65"/>
      <c r="D578" s="65"/>
      <c r="E578" s="65"/>
      <c r="F578" s="65"/>
      <c r="G578" s="65"/>
      <c r="H578" s="65"/>
      <c r="I578" s="65"/>
      <c r="J578" s="65"/>
    </row>
    <row r="579" spans="1:10" ht="16" x14ac:dyDescent="0.2">
      <c r="A579" s="65"/>
      <c r="B579" s="65"/>
      <c r="C579" s="65"/>
      <c r="D579" s="65"/>
      <c r="E579" s="65"/>
      <c r="F579" s="65"/>
      <c r="G579" s="65"/>
      <c r="H579" s="65"/>
      <c r="I579" s="65"/>
      <c r="J579" s="65"/>
    </row>
    <row r="580" spans="1:10" ht="16" x14ac:dyDescent="0.2">
      <c r="A580" s="65"/>
      <c r="B580" s="65"/>
      <c r="C580" s="65"/>
      <c r="D580" s="65"/>
      <c r="E580" s="65"/>
      <c r="F580" s="65"/>
      <c r="G580" s="65"/>
      <c r="H580" s="65"/>
      <c r="I580" s="65"/>
      <c r="J580" s="65"/>
    </row>
    <row r="581" spans="1:10" ht="16" x14ac:dyDescent="0.2">
      <c r="A581" s="65"/>
      <c r="B581" s="65"/>
      <c r="C581" s="65"/>
      <c r="D581" s="65"/>
      <c r="E581" s="65"/>
      <c r="F581" s="65"/>
      <c r="G581" s="65"/>
      <c r="H581" s="65"/>
      <c r="I581" s="65"/>
      <c r="J581" s="65"/>
    </row>
    <row r="582" spans="1:10" ht="16" x14ac:dyDescent="0.2">
      <c r="A582" s="65"/>
      <c r="B582" s="65"/>
      <c r="C582" s="65"/>
      <c r="D582" s="65"/>
      <c r="E582" s="65"/>
      <c r="F582" s="65"/>
      <c r="G582" s="65"/>
      <c r="H582" s="65"/>
      <c r="I582" s="65"/>
      <c r="J582" s="65"/>
    </row>
    <row r="583" spans="1:10" ht="16" x14ac:dyDescent="0.2">
      <c r="A583" s="65"/>
      <c r="B583" s="65"/>
      <c r="C583" s="65"/>
      <c r="D583" s="65"/>
      <c r="E583" s="65"/>
      <c r="F583" s="65"/>
      <c r="G583" s="65"/>
      <c r="H583" s="65"/>
      <c r="I583" s="65"/>
      <c r="J583" s="65"/>
    </row>
    <row r="584" spans="1:10" ht="16" x14ac:dyDescent="0.2">
      <c r="A584" s="65"/>
      <c r="B584" s="65"/>
      <c r="C584" s="65"/>
      <c r="D584" s="65"/>
      <c r="E584" s="65"/>
      <c r="F584" s="65"/>
      <c r="G584" s="65"/>
      <c r="H584" s="65"/>
      <c r="I584" s="65"/>
      <c r="J584" s="65"/>
    </row>
    <row r="585" spans="1:10" ht="16" x14ac:dyDescent="0.2">
      <c r="A585" s="65"/>
      <c r="B585" s="65"/>
      <c r="C585" s="65"/>
      <c r="D585" s="65"/>
      <c r="E585" s="65"/>
      <c r="F585" s="65"/>
      <c r="G585" s="65"/>
      <c r="H585" s="65"/>
      <c r="I585" s="65"/>
      <c r="J585" s="65"/>
    </row>
    <row r="586" spans="1:10" ht="16" x14ac:dyDescent="0.2">
      <c r="A586" s="65"/>
      <c r="B586" s="65"/>
      <c r="C586" s="65"/>
      <c r="D586" s="65"/>
      <c r="E586" s="65"/>
      <c r="F586" s="65"/>
      <c r="G586" s="65"/>
      <c r="H586" s="65"/>
      <c r="I586" s="65"/>
      <c r="J586" s="65"/>
    </row>
    <row r="587" spans="1:10" ht="16" x14ac:dyDescent="0.2">
      <c r="A587" s="65"/>
      <c r="B587" s="65"/>
      <c r="C587" s="65"/>
      <c r="D587" s="65"/>
      <c r="E587" s="65"/>
      <c r="F587" s="65"/>
      <c r="G587" s="65"/>
      <c r="H587" s="65"/>
      <c r="I587" s="65"/>
      <c r="J587" s="65"/>
    </row>
    <row r="588" spans="1:10" ht="16" x14ac:dyDescent="0.2">
      <c r="A588" s="65"/>
      <c r="B588" s="65"/>
      <c r="C588" s="65"/>
      <c r="D588" s="65"/>
      <c r="E588" s="65"/>
      <c r="F588" s="65"/>
      <c r="G588" s="65"/>
      <c r="H588" s="65"/>
      <c r="I588" s="65"/>
      <c r="J588" s="65"/>
    </row>
    <row r="589" spans="1:10" ht="16" x14ac:dyDescent="0.2">
      <c r="A589" s="65"/>
      <c r="B589" s="65"/>
      <c r="C589" s="65"/>
      <c r="D589" s="65"/>
      <c r="E589" s="65"/>
      <c r="F589" s="65"/>
      <c r="G589" s="65"/>
      <c r="H589" s="65"/>
      <c r="I589" s="65"/>
      <c r="J589" s="65"/>
    </row>
    <row r="590" spans="1:10" ht="16" x14ac:dyDescent="0.2">
      <c r="A590" s="65"/>
      <c r="B590" s="65"/>
      <c r="C590" s="65"/>
      <c r="D590" s="65"/>
      <c r="E590" s="65"/>
      <c r="F590" s="65"/>
      <c r="G590" s="65"/>
      <c r="H590" s="65"/>
      <c r="I590" s="65"/>
      <c r="J590" s="65"/>
    </row>
    <row r="591" spans="1:10" ht="16" x14ac:dyDescent="0.2">
      <c r="A591" s="65"/>
      <c r="B591" s="65"/>
      <c r="C591" s="65"/>
      <c r="D591" s="65"/>
      <c r="E591" s="65"/>
      <c r="F591" s="65"/>
      <c r="G591" s="65"/>
      <c r="H591" s="65"/>
      <c r="I591" s="65"/>
      <c r="J591" s="65"/>
    </row>
    <row r="592" spans="1:10" ht="16" x14ac:dyDescent="0.2">
      <c r="A592" s="65"/>
      <c r="B592" s="65"/>
      <c r="C592" s="65"/>
      <c r="D592" s="65"/>
      <c r="E592" s="65"/>
      <c r="F592" s="65"/>
      <c r="G592" s="65"/>
      <c r="H592" s="65"/>
      <c r="I592" s="65"/>
      <c r="J592" s="65"/>
    </row>
    <row r="593" spans="1:10" ht="16" x14ac:dyDescent="0.2">
      <c r="A593" s="65"/>
      <c r="B593" s="65"/>
      <c r="C593" s="65"/>
      <c r="D593" s="65"/>
      <c r="E593" s="65"/>
      <c r="F593" s="65"/>
      <c r="G593" s="65"/>
      <c r="H593" s="65"/>
      <c r="I593" s="65"/>
      <c r="J593" s="65"/>
    </row>
    <row r="594" spans="1:10" ht="16" x14ac:dyDescent="0.2">
      <c r="A594" s="65"/>
      <c r="B594" s="65"/>
      <c r="C594" s="65"/>
      <c r="D594" s="65"/>
      <c r="E594" s="65"/>
      <c r="F594" s="65"/>
      <c r="G594" s="65"/>
      <c r="H594" s="65"/>
      <c r="I594" s="65"/>
      <c r="J594" s="65"/>
    </row>
    <row r="595" spans="1:10" ht="16" x14ac:dyDescent="0.2">
      <c r="A595" s="65"/>
      <c r="B595" s="65"/>
      <c r="C595" s="65"/>
      <c r="D595" s="65"/>
      <c r="E595" s="65"/>
      <c r="F595" s="65"/>
      <c r="G595" s="65"/>
      <c r="H595" s="65"/>
      <c r="I595" s="65"/>
      <c r="J595" s="65"/>
    </row>
    <row r="596" spans="1:10" ht="16" x14ac:dyDescent="0.2">
      <c r="A596" s="65"/>
      <c r="B596" s="65"/>
      <c r="C596" s="65"/>
      <c r="D596" s="65"/>
      <c r="E596" s="65"/>
      <c r="F596" s="65"/>
      <c r="G596" s="65"/>
      <c r="H596" s="65"/>
      <c r="I596" s="65"/>
      <c r="J596" s="65"/>
    </row>
    <row r="597" spans="1:10" ht="16" x14ac:dyDescent="0.2">
      <c r="A597" s="65"/>
      <c r="B597" s="65"/>
      <c r="C597" s="65"/>
      <c r="D597" s="65"/>
      <c r="E597" s="65"/>
      <c r="F597" s="65"/>
      <c r="G597" s="65"/>
      <c r="H597" s="65"/>
      <c r="I597" s="65"/>
      <c r="J597" s="65"/>
    </row>
    <row r="598" spans="1:10" ht="16" x14ac:dyDescent="0.2">
      <c r="A598" s="65"/>
      <c r="B598" s="65"/>
      <c r="C598" s="65"/>
      <c r="D598" s="65"/>
      <c r="E598" s="65"/>
      <c r="F598" s="65"/>
      <c r="G598" s="65"/>
      <c r="H598" s="65"/>
      <c r="I598" s="65"/>
      <c r="J598" s="65"/>
    </row>
    <row r="599" spans="1:10" ht="16" x14ac:dyDescent="0.2">
      <c r="A599" s="65"/>
      <c r="B599" s="65"/>
      <c r="C599" s="65"/>
      <c r="D599" s="65"/>
      <c r="E599" s="65"/>
      <c r="F599" s="65"/>
      <c r="G599" s="65"/>
      <c r="H599" s="65"/>
      <c r="I599" s="65"/>
      <c r="J599" s="65"/>
    </row>
    <row r="600" spans="1:10" ht="16" x14ac:dyDescent="0.2">
      <c r="A600" s="65"/>
      <c r="B600" s="65"/>
      <c r="C600" s="65"/>
      <c r="D600" s="65"/>
      <c r="E600" s="65"/>
      <c r="F600" s="65"/>
      <c r="G600" s="65"/>
      <c r="H600" s="65"/>
      <c r="I600" s="65"/>
      <c r="J600" s="65"/>
    </row>
    <row r="601" spans="1:10" ht="16" x14ac:dyDescent="0.2">
      <c r="A601" s="65"/>
      <c r="B601" s="65"/>
      <c r="C601" s="65"/>
      <c r="D601" s="65"/>
      <c r="E601" s="65"/>
      <c r="F601" s="65"/>
      <c r="G601" s="65"/>
      <c r="H601" s="65"/>
      <c r="I601" s="65"/>
      <c r="J601" s="65"/>
    </row>
    <row r="602" spans="1:10" ht="16" x14ac:dyDescent="0.2">
      <c r="A602" s="65"/>
      <c r="B602" s="65"/>
      <c r="C602" s="65"/>
      <c r="D602" s="65"/>
      <c r="E602" s="65"/>
      <c r="F602" s="65"/>
      <c r="G602" s="65"/>
      <c r="H602" s="65"/>
      <c r="I602" s="65"/>
      <c r="J602" s="65"/>
    </row>
    <row r="603" spans="1:10" ht="16" x14ac:dyDescent="0.2">
      <c r="A603" s="65"/>
      <c r="B603" s="65"/>
      <c r="C603" s="65"/>
      <c r="D603" s="65"/>
      <c r="E603" s="65"/>
      <c r="F603" s="65"/>
      <c r="G603" s="65"/>
      <c r="H603" s="65"/>
      <c r="I603" s="65"/>
      <c r="J603" s="65"/>
    </row>
    <row r="604" spans="1:10" ht="16" x14ac:dyDescent="0.2">
      <c r="A604" s="65"/>
      <c r="B604" s="65"/>
      <c r="C604" s="65"/>
      <c r="D604" s="65"/>
      <c r="E604" s="65"/>
      <c r="F604" s="65"/>
      <c r="G604" s="65"/>
      <c r="H604" s="65"/>
      <c r="I604" s="65"/>
      <c r="J604" s="65"/>
    </row>
    <row r="605" spans="1:10" ht="16" x14ac:dyDescent="0.2">
      <c r="A605" s="65"/>
      <c r="B605" s="65"/>
      <c r="C605" s="65"/>
      <c r="D605" s="65"/>
      <c r="E605" s="65"/>
      <c r="F605" s="65"/>
      <c r="G605" s="65"/>
      <c r="H605" s="65"/>
      <c r="I605" s="65"/>
      <c r="J605" s="65"/>
    </row>
    <row r="606" spans="1:10" ht="16" x14ac:dyDescent="0.2">
      <c r="A606" s="65"/>
      <c r="B606" s="65"/>
      <c r="C606" s="65"/>
      <c r="D606" s="65"/>
      <c r="E606" s="65"/>
      <c r="F606" s="65"/>
      <c r="G606" s="65"/>
      <c r="H606" s="65"/>
      <c r="I606" s="65"/>
      <c r="J606" s="65"/>
    </row>
    <row r="607" spans="1:10" ht="16" x14ac:dyDescent="0.2">
      <c r="A607" s="65"/>
      <c r="B607" s="65"/>
      <c r="C607" s="65"/>
      <c r="D607" s="65"/>
      <c r="E607" s="65"/>
      <c r="F607" s="65"/>
      <c r="G607" s="65"/>
      <c r="H607" s="65"/>
      <c r="I607" s="65"/>
      <c r="J607" s="65"/>
    </row>
    <row r="608" spans="1:10" ht="16" x14ac:dyDescent="0.2">
      <c r="A608" s="65"/>
      <c r="B608" s="65"/>
      <c r="C608" s="65"/>
      <c r="D608" s="65"/>
      <c r="E608" s="65"/>
      <c r="F608" s="65"/>
      <c r="G608" s="65"/>
      <c r="H608" s="65"/>
      <c r="I608" s="65"/>
      <c r="J608" s="65"/>
    </row>
    <row r="609" spans="1:10" ht="16" x14ac:dyDescent="0.2">
      <c r="A609" s="65"/>
      <c r="B609" s="65"/>
      <c r="C609" s="65"/>
      <c r="D609" s="65"/>
      <c r="E609" s="65"/>
      <c r="F609" s="65"/>
      <c r="G609" s="65"/>
      <c r="H609" s="65"/>
      <c r="I609" s="65"/>
      <c r="J609" s="65"/>
    </row>
    <row r="610" spans="1:10" ht="16" x14ac:dyDescent="0.2">
      <c r="A610" s="65"/>
      <c r="B610" s="65"/>
      <c r="C610" s="65"/>
      <c r="D610" s="65"/>
      <c r="E610" s="65"/>
      <c r="F610" s="65"/>
      <c r="G610" s="65"/>
      <c r="H610" s="65"/>
      <c r="I610" s="65"/>
      <c r="J610" s="65"/>
    </row>
    <row r="611" spans="1:10" ht="16" x14ac:dyDescent="0.2">
      <c r="A611" s="65"/>
      <c r="B611" s="65"/>
      <c r="C611" s="65"/>
      <c r="D611" s="65"/>
      <c r="E611" s="65"/>
      <c r="F611" s="65"/>
      <c r="G611" s="65"/>
      <c r="H611" s="65"/>
      <c r="I611" s="65"/>
      <c r="J611" s="65"/>
    </row>
    <row r="612" spans="1:10" ht="16" x14ac:dyDescent="0.2">
      <c r="A612" s="65"/>
      <c r="B612" s="65"/>
      <c r="C612" s="65"/>
      <c r="D612" s="65"/>
      <c r="E612" s="65"/>
      <c r="F612" s="65"/>
      <c r="G612" s="65"/>
      <c r="H612" s="65"/>
      <c r="I612" s="65"/>
      <c r="J612" s="65"/>
    </row>
    <row r="613" spans="1:10" ht="16" x14ac:dyDescent="0.2">
      <c r="A613" s="65"/>
      <c r="B613" s="65"/>
      <c r="C613" s="65"/>
      <c r="D613" s="65"/>
      <c r="E613" s="65"/>
      <c r="F613" s="65"/>
      <c r="G613" s="65"/>
      <c r="H613" s="65"/>
      <c r="I613" s="65"/>
      <c r="J613" s="65"/>
    </row>
    <row r="614" spans="1:10" ht="16" x14ac:dyDescent="0.2">
      <c r="A614" s="65"/>
      <c r="B614" s="65"/>
      <c r="C614" s="65"/>
      <c r="D614" s="65"/>
      <c r="E614" s="65"/>
      <c r="F614" s="65"/>
      <c r="G614" s="65"/>
      <c r="H614" s="65"/>
      <c r="I614" s="65"/>
      <c r="J614" s="65"/>
    </row>
    <row r="615" spans="1:10" ht="16" x14ac:dyDescent="0.2">
      <c r="A615" s="65"/>
      <c r="B615" s="65"/>
      <c r="C615" s="65"/>
      <c r="D615" s="65"/>
      <c r="E615" s="65"/>
      <c r="F615" s="65"/>
      <c r="G615" s="65"/>
      <c r="H615" s="65"/>
      <c r="I615" s="65"/>
      <c r="J615" s="65"/>
    </row>
    <row r="616" spans="1:10" ht="16" x14ac:dyDescent="0.2">
      <c r="A616" s="65"/>
      <c r="B616" s="65"/>
      <c r="C616" s="65"/>
      <c r="D616" s="65"/>
      <c r="E616" s="65"/>
      <c r="F616" s="65"/>
      <c r="G616" s="65"/>
      <c r="H616" s="65"/>
      <c r="I616" s="65"/>
      <c r="J616" s="65"/>
    </row>
    <row r="617" spans="1:10" ht="16" x14ac:dyDescent="0.2">
      <c r="A617" s="65"/>
      <c r="B617" s="65"/>
      <c r="C617" s="65"/>
      <c r="D617" s="65"/>
      <c r="E617" s="65"/>
      <c r="F617" s="65"/>
      <c r="G617" s="65"/>
      <c r="H617" s="65"/>
      <c r="I617" s="65"/>
      <c r="J617" s="65"/>
    </row>
    <row r="618" spans="1:10" ht="16" x14ac:dyDescent="0.2">
      <c r="A618" s="65"/>
      <c r="B618" s="65"/>
      <c r="C618" s="65"/>
      <c r="D618" s="65"/>
      <c r="E618" s="65"/>
      <c r="F618" s="65"/>
      <c r="G618" s="65"/>
      <c r="H618" s="65"/>
      <c r="I618" s="65"/>
      <c r="J618" s="65"/>
    </row>
    <row r="619" spans="1:10" ht="16" x14ac:dyDescent="0.2">
      <c r="A619" s="65"/>
      <c r="B619" s="65"/>
      <c r="C619" s="65"/>
      <c r="D619" s="65"/>
      <c r="E619" s="65"/>
      <c r="F619" s="65"/>
      <c r="G619" s="65"/>
      <c r="H619" s="65"/>
      <c r="I619" s="65"/>
      <c r="J619" s="65"/>
    </row>
    <row r="620" spans="1:10" ht="16" x14ac:dyDescent="0.2">
      <c r="A620" s="65"/>
      <c r="B620" s="65"/>
      <c r="C620" s="65"/>
      <c r="D620" s="65"/>
      <c r="E620" s="65"/>
      <c r="F620" s="65"/>
      <c r="G620" s="65"/>
      <c r="H620" s="65"/>
      <c r="I620" s="65"/>
      <c r="J620" s="65"/>
    </row>
    <row r="621" spans="1:10" ht="16" x14ac:dyDescent="0.2">
      <c r="A621" s="65"/>
      <c r="B621" s="65"/>
      <c r="C621" s="65"/>
      <c r="D621" s="65"/>
      <c r="E621" s="65"/>
      <c r="F621" s="65"/>
      <c r="G621" s="65"/>
      <c r="H621" s="65"/>
      <c r="I621" s="65"/>
      <c r="J621" s="65"/>
    </row>
    <row r="622" spans="1:10" ht="16" x14ac:dyDescent="0.2">
      <c r="A622" s="65"/>
      <c r="B622" s="65"/>
      <c r="C622" s="65"/>
      <c r="D622" s="65"/>
      <c r="E622" s="65"/>
      <c r="F622" s="65"/>
      <c r="G622" s="65"/>
      <c r="H622" s="65"/>
      <c r="I622" s="65"/>
      <c r="J622" s="65"/>
    </row>
    <row r="623" spans="1:10" ht="16" x14ac:dyDescent="0.2">
      <c r="A623" s="65"/>
      <c r="B623" s="65"/>
      <c r="C623" s="65"/>
      <c r="D623" s="65"/>
      <c r="E623" s="65"/>
      <c r="F623" s="65"/>
      <c r="G623" s="65"/>
      <c r="H623" s="65"/>
      <c r="I623" s="65"/>
      <c r="J623" s="65"/>
    </row>
    <row r="624" spans="1:10" ht="16" x14ac:dyDescent="0.2">
      <c r="A624" s="65"/>
      <c r="B624" s="65"/>
      <c r="C624" s="65"/>
      <c r="D624" s="65"/>
      <c r="E624" s="65"/>
      <c r="F624" s="65"/>
      <c r="G624" s="65"/>
      <c r="H624" s="65"/>
      <c r="I624" s="65"/>
      <c r="J624" s="65"/>
    </row>
    <row r="625" spans="1:10" ht="16" x14ac:dyDescent="0.2">
      <c r="A625" s="65"/>
      <c r="B625" s="65"/>
      <c r="C625" s="65"/>
      <c r="D625" s="65"/>
      <c r="E625" s="65"/>
      <c r="F625" s="65"/>
      <c r="G625" s="65"/>
      <c r="H625" s="65"/>
      <c r="I625" s="65"/>
      <c r="J625" s="65"/>
    </row>
    <row r="626" spans="1:10" ht="16" x14ac:dyDescent="0.2">
      <c r="A626" s="65"/>
      <c r="B626" s="65"/>
      <c r="C626" s="65"/>
      <c r="D626" s="65"/>
      <c r="E626" s="65"/>
      <c r="F626" s="65"/>
      <c r="G626" s="65"/>
      <c r="H626" s="65"/>
      <c r="I626" s="65"/>
      <c r="J626" s="65"/>
    </row>
    <row r="627" spans="1:10" ht="16" x14ac:dyDescent="0.2">
      <c r="A627" s="65"/>
      <c r="B627" s="65"/>
      <c r="C627" s="65"/>
      <c r="D627" s="65"/>
      <c r="E627" s="65"/>
      <c r="F627" s="65"/>
      <c r="G627" s="65"/>
      <c r="H627" s="65"/>
      <c r="I627" s="65"/>
      <c r="J627" s="65"/>
    </row>
    <row r="628" spans="1:10" ht="16" x14ac:dyDescent="0.2">
      <c r="A628" s="65"/>
      <c r="B628" s="65"/>
      <c r="C628" s="65"/>
      <c r="D628" s="65"/>
      <c r="E628" s="65"/>
      <c r="F628" s="65"/>
      <c r="G628" s="65"/>
      <c r="H628" s="65"/>
      <c r="I628" s="65"/>
      <c r="J628" s="65"/>
    </row>
    <row r="629" spans="1:10" ht="16" x14ac:dyDescent="0.2">
      <c r="A629" s="65"/>
      <c r="B629" s="65"/>
      <c r="C629" s="65"/>
      <c r="D629" s="65"/>
      <c r="E629" s="65"/>
      <c r="F629" s="65"/>
      <c r="G629" s="65"/>
      <c r="H629" s="65"/>
      <c r="I629" s="65"/>
      <c r="J629" s="65"/>
    </row>
    <row r="630" spans="1:10" ht="16" x14ac:dyDescent="0.2">
      <c r="A630" s="65"/>
      <c r="B630" s="65"/>
      <c r="C630" s="65"/>
      <c r="D630" s="65"/>
      <c r="E630" s="65"/>
      <c r="F630" s="65"/>
      <c r="G630" s="65"/>
      <c r="H630" s="65"/>
      <c r="I630" s="65"/>
      <c r="J630" s="65"/>
    </row>
    <row r="631" spans="1:10" ht="16" x14ac:dyDescent="0.2">
      <c r="A631" s="65"/>
      <c r="B631" s="65"/>
      <c r="C631" s="65"/>
      <c r="D631" s="65"/>
      <c r="E631" s="65"/>
      <c r="F631" s="65"/>
      <c r="G631" s="65"/>
      <c r="H631" s="65"/>
      <c r="I631" s="65"/>
      <c r="J631" s="65"/>
    </row>
    <row r="632" spans="1:10" ht="16" x14ac:dyDescent="0.2">
      <c r="A632" s="65"/>
      <c r="B632" s="65"/>
      <c r="C632" s="65"/>
      <c r="D632" s="65"/>
      <c r="E632" s="65"/>
      <c r="F632" s="65"/>
      <c r="G632" s="65"/>
      <c r="H632" s="65"/>
      <c r="I632" s="65"/>
      <c r="J632" s="65"/>
    </row>
    <row r="633" spans="1:10" ht="16" x14ac:dyDescent="0.2">
      <c r="A633" s="65"/>
      <c r="B633" s="65"/>
      <c r="C633" s="65"/>
      <c r="D633" s="65"/>
      <c r="E633" s="65"/>
      <c r="F633" s="65"/>
      <c r="G633" s="65"/>
      <c r="H633" s="65"/>
      <c r="I633" s="65"/>
      <c r="J633" s="65"/>
    </row>
    <row r="634" spans="1:10" ht="16" x14ac:dyDescent="0.2">
      <c r="A634" s="65"/>
      <c r="B634" s="65"/>
      <c r="C634" s="65"/>
      <c r="D634" s="65"/>
      <c r="E634" s="65"/>
      <c r="F634" s="65"/>
      <c r="G634" s="65"/>
      <c r="H634" s="65"/>
      <c r="I634" s="65"/>
      <c r="J634" s="65"/>
    </row>
    <row r="635" spans="1:10" ht="16" x14ac:dyDescent="0.2">
      <c r="A635" s="65"/>
      <c r="B635" s="65"/>
      <c r="C635" s="65"/>
      <c r="D635" s="65"/>
      <c r="E635" s="65"/>
      <c r="F635" s="65"/>
      <c r="G635" s="65"/>
      <c r="H635" s="65"/>
      <c r="I635" s="65"/>
      <c r="J635" s="65"/>
    </row>
    <row r="636" spans="1:10" ht="16" x14ac:dyDescent="0.2">
      <c r="A636" s="65"/>
      <c r="B636" s="65"/>
      <c r="C636" s="65"/>
      <c r="D636" s="65"/>
      <c r="E636" s="65"/>
      <c r="F636" s="65"/>
      <c r="G636" s="65"/>
      <c r="H636" s="65"/>
      <c r="I636" s="65"/>
      <c r="J636" s="65"/>
    </row>
    <row r="637" spans="1:10" ht="16" x14ac:dyDescent="0.2">
      <c r="A637" s="65"/>
      <c r="B637" s="65"/>
      <c r="C637" s="65"/>
      <c r="D637" s="65"/>
      <c r="E637" s="65"/>
      <c r="F637" s="65"/>
      <c r="G637" s="65"/>
      <c r="H637" s="65"/>
      <c r="I637" s="65"/>
      <c r="J637" s="65"/>
    </row>
    <row r="638" spans="1:10" ht="16" x14ac:dyDescent="0.2">
      <c r="A638" s="65"/>
      <c r="B638" s="65"/>
      <c r="C638" s="65"/>
      <c r="D638" s="65"/>
      <c r="E638" s="65"/>
      <c r="F638" s="65"/>
      <c r="G638" s="65"/>
      <c r="H638" s="65"/>
      <c r="I638" s="65"/>
      <c r="J638" s="65"/>
    </row>
    <row r="639" spans="1:10" ht="16" x14ac:dyDescent="0.2">
      <c r="A639" s="65"/>
      <c r="B639" s="65"/>
      <c r="C639" s="65"/>
      <c r="D639" s="65"/>
      <c r="E639" s="65"/>
      <c r="F639" s="65"/>
      <c r="G639" s="65"/>
      <c r="H639" s="65"/>
      <c r="I639" s="65"/>
      <c r="J639" s="65"/>
    </row>
    <row r="640" spans="1:10" ht="16" x14ac:dyDescent="0.2">
      <c r="A640" s="65"/>
      <c r="B640" s="65"/>
      <c r="C640" s="65"/>
      <c r="D640" s="65"/>
      <c r="E640" s="65"/>
      <c r="F640" s="65"/>
      <c r="G640" s="65"/>
      <c r="H640" s="65"/>
      <c r="I640" s="65"/>
      <c r="J640" s="65"/>
    </row>
    <row r="641" spans="1:10" ht="16" x14ac:dyDescent="0.2">
      <c r="A641" s="65"/>
      <c r="B641" s="65"/>
      <c r="C641" s="65"/>
      <c r="D641" s="65"/>
      <c r="E641" s="65"/>
      <c r="F641" s="65"/>
      <c r="G641" s="65"/>
      <c r="H641" s="65"/>
      <c r="I641" s="65"/>
      <c r="J641" s="65"/>
    </row>
    <row r="642" spans="1:10" ht="16" x14ac:dyDescent="0.2">
      <c r="A642" s="65"/>
      <c r="B642" s="65"/>
      <c r="C642" s="65"/>
      <c r="D642" s="65"/>
      <c r="E642" s="65"/>
      <c r="F642" s="65"/>
      <c r="G642" s="65"/>
      <c r="H642" s="65"/>
      <c r="I642" s="65"/>
      <c r="J642" s="65"/>
    </row>
    <row r="643" spans="1:10" ht="16" x14ac:dyDescent="0.2">
      <c r="A643" s="65"/>
      <c r="B643" s="65"/>
      <c r="C643" s="65"/>
      <c r="D643" s="65"/>
      <c r="E643" s="65"/>
      <c r="F643" s="65"/>
      <c r="G643" s="65"/>
      <c r="H643" s="65"/>
      <c r="I643" s="65"/>
      <c r="J643" s="65"/>
    </row>
    <row r="644" spans="1:10" ht="16" x14ac:dyDescent="0.2">
      <c r="A644" s="65"/>
      <c r="B644" s="65"/>
      <c r="C644" s="65"/>
      <c r="D644" s="65"/>
      <c r="E644" s="65"/>
      <c r="F644" s="65"/>
      <c r="G644" s="65"/>
      <c r="H644" s="65"/>
      <c r="I644" s="65"/>
      <c r="J644" s="65"/>
    </row>
    <row r="645" spans="1:10" ht="16" x14ac:dyDescent="0.2">
      <c r="A645" s="65"/>
      <c r="B645" s="65"/>
      <c r="C645" s="65"/>
      <c r="D645" s="65"/>
      <c r="E645" s="65"/>
      <c r="F645" s="65"/>
      <c r="G645" s="65"/>
      <c r="H645" s="65"/>
      <c r="I645" s="65"/>
      <c r="J645" s="65"/>
    </row>
    <row r="646" spans="1:10" ht="16" x14ac:dyDescent="0.2">
      <c r="A646" s="65"/>
      <c r="B646" s="65"/>
      <c r="C646" s="65"/>
      <c r="D646" s="65"/>
      <c r="E646" s="65"/>
      <c r="F646" s="65"/>
      <c r="G646" s="65"/>
      <c r="H646" s="65"/>
      <c r="I646" s="65"/>
      <c r="J646" s="65"/>
    </row>
    <row r="647" spans="1:10" ht="16" x14ac:dyDescent="0.2">
      <c r="A647" s="65"/>
      <c r="B647" s="65"/>
      <c r="C647" s="65"/>
      <c r="D647" s="65"/>
      <c r="E647" s="65"/>
      <c r="F647" s="65"/>
      <c r="G647" s="65"/>
      <c r="H647" s="65"/>
      <c r="I647" s="65"/>
      <c r="J647" s="65"/>
    </row>
    <row r="648" spans="1:10" ht="16" x14ac:dyDescent="0.2">
      <c r="A648" s="65"/>
      <c r="B648" s="65"/>
      <c r="C648" s="65"/>
      <c r="D648" s="65"/>
      <c r="E648" s="65"/>
      <c r="F648" s="65"/>
      <c r="G648" s="65"/>
      <c r="H648" s="65"/>
      <c r="I648" s="65"/>
      <c r="J648" s="65"/>
    </row>
    <row r="649" spans="1:10" ht="16" x14ac:dyDescent="0.2">
      <c r="A649" s="65"/>
      <c r="B649" s="65"/>
      <c r="C649" s="65"/>
      <c r="D649" s="65"/>
      <c r="E649" s="65"/>
      <c r="F649" s="65"/>
      <c r="G649" s="65"/>
      <c r="H649" s="65"/>
      <c r="I649" s="65"/>
      <c r="J649" s="65"/>
    </row>
    <row r="650" spans="1:10" ht="16" x14ac:dyDescent="0.2">
      <c r="A650" s="65"/>
      <c r="B650" s="65"/>
      <c r="C650" s="65"/>
      <c r="D650" s="65"/>
      <c r="E650" s="65"/>
      <c r="F650" s="65"/>
      <c r="G650" s="65"/>
      <c r="H650" s="65"/>
      <c r="I650" s="65"/>
      <c r="J650" s="65"/>
    </row>
    <row r="651" spans="1:10" ht="16" x14ac:dyDescent="0.2">
      <c r="A651" s="65"/>
      <c r="B651" s="65"/>
      <c r="C651" s="65"/>
      <c r="D651" s="65"/>
      <c r="E651" s="65"/>
      <c r="F651" s="65"/>
      <c r="G651" s="65"/>
      <c r="H651" s="65"/>
      <c r="I651" s="65"/>
      <c r="J651" s="65"/>
    </row>
    <row r="652" spans="1:10" ht="16" x14ac:dyDescent="0.2">
      <c r="A652" s="65"/>
      <c r="B652" s="65"/>
      <c r="C652" s="65"/>
      <c r="D652" s="65"/>
      <c r="E652" s="65"/>
      <c r="F652" s="65"/>
      <c r="G652" s="65"/>
      <c r="H652" s="65"/>
      <c r="I652" s="65"/>
      <c r="J652" s="65"/>
    </row>
    <row r="653" spans="1:10" ht="16" x14ac:dyDescent="0.2">
      <c r="A653" s="65"/>
      <c r="B653" s="65"/>
      <c r="C653" s="65"/>
      <c r="D653" s="65"/>
      <c r="E653" s="65"/>
      <c r="F653" s="65"/>
      <c r="G653" s="65"/>
      <c r="H653" s="65"/>
      <c r="I653" s="65"/>
      <c r="J653" s="65"/>
    </row>
    <row r="654" spans="1:10" ht="16" x14ac:dyDescent="0.2">
      <c r="A654" s="65"/>
      <c r="B654" s="65"/>
      <c r="C654" s="65"/>
      <c r="D654" s="65"/>
      <c r="E654" s="65"/>
      <c r="F654" s="65"/>
      <c r="G654" s="65"/>
      <c r="H654" s="65"/>
      <c r="I654" s="65"/>
      <c r="J654" s="65"/>
    </row>
    <row r="655" spans="1:10" ht="16" x14ac:dyDescent="0.2">
      <c r="A655" s="65"/>
      <c r="B655" s="65"/>
      <c r="C655" s="65"/>
      <c r="D655" s="65"/>
      <c r="E655" s="65"/>
      <c r="F655" s="65"/>
      <c r="G655" s="65"/>
      <c r="H655" s="65"/>
      <c r="I655" s="65"/>
      <c r="J655" s="65"/>
    </row>
    <row r="656" spans="1:10" ht="16" x14ac:dyDescent="0.2">
      <c r="A656" s="65"/>
      <c r="B656" s="65"/>
      <c r="C656" s="65"/>
      <c r="D656" s="65"/>
      <c r="E656" s="65"/>
      <c r="F656" s="65"/>
      <c r="G656" s="65"/>
      <c r="H656" s="65"/>
      <c r="I656" s="65"/>
      <c r="J656" s="65"/>
    </row>
    <row r="657" spans="1:10" ht="16" x14ac:dyDescent="0.2">
      <c r="A657" s="65"/>
      <c r="B657" s="65"/>
      <c r="C657" s="65"/>
      <c r="D657" s="65"/>
      <c r="E657" s="65"/>
      <c r="F657" s="65"/>
      <c r="G657" s="65"/>
      <c r="H657" s="65"/>
      <c r="I657" s="65"/>
      <c r="J657" s="65"/>
    </row>
    <row r="658" spans="1:10" ht="16" x14ac:dyDescent="0.2">
      <c r="A658" s="65"/>
      <c r="B658" s="65"/>
      <c r="C658" s="65"/>
      <c r="D658" s="65"/>
      <c r="E658" s="65"/>
      <c r="F658" s="65"/>
      <c r="G658" s="65"/>
      <c r="H658" s="65"/>
      <c r="I658" s="65"/>
      <c r="J658" s="65"/>
    </row>
    <row r="659" spans="1:10" ht="16" x14ac:dyDescent="0.2">
      <c r="A659" s="65"/>
      <c r="B659" s="65"/>
      <c r="C659" s="65"/>
      <c r="D659" s="65"/>
      <c r="E659" s="65"/>
      <c r="F659" s="65"/>
      <c r="G659" s="65"/>
      <c r="H659" s="65"/>
      <c r="I659" s="65"/>
      <c r="J659" s="65"/>
    </row>
    <row r="660" spans="1:10" ht="16" x14ac:dyDescent="0.2">
      <c r="A660" s="65"/>
      <c r="B660" s="65"/>
      <c r="C660" s="65"/>
      <c r="D660" s="65"/>
      <c r="E660" s="65"/>
      <c r="F660" s="65"/>
      <c r="G660" s="65"/>
      <c r="H660" s="65"/>
      <c r="I660" s="65"/>
      <c r="J660" s="65"/>
    </row>
    <row r="661" spans="1:10" ht="16" x14ac:dyDescent="0.2">
      <c r="A661" s="65"/>
      <c r="B661" s="65"/>
      <c r="C661" s="65"/>
      <c r="D661" s="65"/>
      <c r="E661" s="65"/>
      <c r="F661" s="65"/>
      <c r="G661" s="65"/>
      <c r="H661" s="65"/>
      <c r="I661" s="65"/>
      <c r="J661" s="65"/>
    </row>
    <row r="662" spans="1:10" ht="16" x14ac:dyDescent="0.2">
      <c r="A662" s="65"/>
      <c r="B662" s="65"/>
      <c r="C662" s="65"/>
      <c r="D662" s="65"/>
      <c r="E662" s="65"/>
      <c r="F662" s="65"/>
      <c r="G662" s="65"/>
      <c r="H662" s="65"/>
      <c r="I662" s="65"/>
      <c r="J662" s="65"/>
    </row>
    <row r="663" spans="1:10" ht="16" x14ac:dyDescent="0.2">
      <c r="A663" s="65"/>
      <c r="B663" s="65"/>
      <c r="C663" s="65"/>
      <c r="D663" s="65"/>
      <c r="E663" s="65"/>
      <c r="F663" s="65"/>
      <c r="G663" s="65"/>
      <c r="H663" s="65"/>
      <c r="I663" s="65"/>
      <c r="J663" s="65"/>
    </row>
    <row r="664" spans="1:10" ht="16" x14ac:dyDescent="0.2">
      <c r="A664" s="65"/>
      <c r="B664" s="65"/>
      <c r="C664" s="65"/>
      <c r="D664" s="65"/>
      <c r="E664" s="65"/>
      <c r="F664" s="65"/>
      <c r="G664" s="65"/>
      <c r="H664" s="65"/>
      <c r="I664" s="65"/>
      <c r="J664" s="65"/>
    </row>
    <row r="665" spans="1:10" ht="16" x14ac:dyDescent="0.2">
      <c r="A665" s="65"/>
      <c r="B665" s="65"/>
      <c r="C665" s="65"/>
      <c r="D665" s="65"/>
      <c r="E665" s="65"/>
      <c r="F665" s="65"/>
      <c r="G665" s="65"/>
      <c r="H665" s="65"/>
      <c r="I665" s="65"/>
      <c r="J665" s="65"/>
    </row>
    <row r="666" spans="1:10" ht="16" x14ac:dyDescent="0.2">
      <c r="A666" s="65"/>
      <c r="B666" s="65"/>
      <c r="C666" s="65"/>
      <c r="D666" s="65"/>
      <c r="E666" s="65"/>
      <c r="F666" s="65"/>
      <c r="G666" s="65"/>
      <c r="H666" s="65"/>
      <c r="I666" s="65"/>
      <c r="J666" s="65"/>
    </row>
    <row r="667" spans="1:10" ht="16" x14ac:dyDescent="0.2">
      <c r="A667" s="65"/>
      <c r="B667" s="65"/>
      <c r="C667" s="65"/>
      <c r="D667" s="65"/>
      <c r="E667" s="65"/>
      <c r="F667" s="65"/>
      <c r="G667" s="65"/>
      <c r="H667" s="65"/>
      <c r="I667" s="65"/>
      <c r="J667" s="65"/>
    </row>
    <row r="668" spans="1:10" ht="16" x14ac:dyDescent="0.2">
      <c r="A668" s="65"/>
      <c r="B668" s="65"/>
      <c r="C668" s="65"/>
      <c r="D668" s="65"/>
      <c r="E668" s="65"/>
      <c r="F668" s="65"/>
      <c r="G668" s="65"/>
      <c r="H668" s="65"/>
      <c r="I668" s="65"/>
      <c r="J668" s="65"/>
    </row>
    <row r="669" spans="1:10" ht="16" x14ac:dyDescent="0.2">
      <c r="A669" s="65"/>
      <c r="B669" s="65"/>
      <c r="C669" s="65"/>
      <c r="D669" s="65"/>
      <c r="E669" s="65"/>
      <c r="F669" s="65"/>
      <c r="G669" s="65"/>
      <c r="H669" s="65"/>
      <c r="I669" s="65"/>
      <c r="J669" s="65"/>
    </row>
    <row r="670" spans="1:10" ht="16" x14ac:dyDescent="0.2">
      <c r="A670" s="65"/>
      <c r="B670" s="65"/>
      <c r="C670" s="65"/>
      <c r="D670" s="65"/>
      <c r="E670" s="65"/>
      <c r="F670" s="65"/>
      <c r="G670" s="65"/>
      <c r="H670" s="65"/>
      <c r="I670" s="65"/>
      <c r="J670" s="65"/>
    </row>
    <row r="671" spans="1:10" ht="16" x14ac:dyDescent="0.2">
      <c r="A671" s="65"/>
      <c r="B671" s="65"/>
      <c r="C671" s="65"/>
      <c r="D671" s="65"/>
      <c r="E671" s="65"/>
      <c r="F671" s="65"/>
      <c r="G671" s="65"/>
      <c r="H671" s="65"/>
      <c r="I671" s="65"/>
      <c r="J671" s="65"/>
    </row>
    <row r="672" spans="1:10" ht="16" x14ac:dyDescent="0.2">
      <c r="A672" s="65"/>
      <c r="B672" s="65"/>
      <c r="C672" s="65"/>
      <c r="D672" s="65"/>
      <c r="E672" s="65"/>
      <c r="F672" s="65"/>
      <c r="G672" s="65"/>
      <c r="H672" s="65"/>
      <c r="I672" s="65"/>
      <c r="J672" s="65"/>
    </row>
    <row r="673" spans="1:10" ht="16" x14ac:dyDescent="0.2">
      <c r="A673" s="65"/>
      <c r="B673" s="65"/>
      <c r="C673" s="65"/>
      <c r="D673" s="65"/>
      <c r="E673" s="65"/>
      <c r="F673" s="65"/>
      <c r="G673" s="65"/>
      <c r="H673" s="65"/>
      <c r="I673" s="65"/>
      <c r="J673" s="65"/>
    </row>
    <row r="674" spans="1:10" ht="16" x14ac:dyDescent="0.2">
      <c r="A674" s="65"/>
      <c r="B674" s="65"/>
      <c r="C674" s="65"/>
      <c r="D674" s="65"/>
      <c r="E674" s="65"/>
      <c r="F674" s="65"/>
      <c r="G674" s="65"/>
      <c r="H674" s="65"/>
      <c r="I674" s="65"/>
      <c r="J674" s="65"/>
    </row>
    <row r="675" spans="1:10" ht="16" x14ac:dyDescent="0.2">
      <c r="A675" s="65"/>
      <c r="B675" s="65"/>
      <c r="C675" s="65"/>
      <c r="D675" s="65"/>
      <c r="E675" s="65"/>
      <c r="F675" s="65"/>
      <c r="G675" s="65"/>
      <c r="H675" s="65"/>
      <c r="I675" s="65"/>
      <c r="J675" s="65"/>
    </row>
    <row r="676" spans="1:10" ht="16" x14ac:dyDescent="0.2">
      <c r="A676" s="65"/>
      <c r="B676" s="65"/>
      <c r="C676" s="65"/>
      <c r="D676" s="65"/>
      <c r="E676" s="65"/>
      <c r="F676" s="65"/>
      <c r="G676" s="65"/>
      <c r="H676" s="65"/>
      <c r="I676" s="65"/>
      <c r="J676" s="65"/>
    </row>
    <row r="677" spans="1:10" ht="16" x14ac:dyDescent="0.2">
      <c r="A677" s="65"/>
      <c r="B677" s="65"/>
      <c r="C677" s="65"/>
      <c r="D677" s="65"/>
      <c r="E677" s="65"/>
      <c r="F677" s="65"/>
      <c r="G677" s="65"/>
      <c r="H677" s="65"/>
      <c r="I677" s="65"/>
      <c r="J677" s="65"/>
    </row>
    <row r="678" spans="1:10" ht="16" x14ac:dyDescent="0.2">
      <c r="A678" s="65"/>
      <c r="B678" s="65"/>
      <c r="C678" s="65"/>
      <c r="D678" s="65"/>
      <c r="E678" s="65"/>
      <c r="F678" s="65"/>
      <c r="G678" s="65"/>
      <c r="H678" s="65"/>
      <c r="I678" s="65"/>
      <c r="J678" s="65"/>
    </row>
    <row r="679" spans="1:10" ht="16" x14ac:dyDescent="0.2">
      <c r="A679" s="65"/>
      <c r="B679" s="65"/>
      <c r="C679" s="65"/>
      <c r="D679" s="65"/>
      <c r="E679" s="65"/>
      <c r="F679" s="65"/>
      <c r="G679" s="65"/>
      <c r="H679" s="65"/>
      <c r="I679" s="65"/>
      <c r="J679" s="65"/>
    </row>
    <row r="680" spans="1:10" ht="16" x14ac:dyDescent="0.2">
      <c r="A680" s="65"/>
      <c r="B680" s="65"/>
      <c r="C680" s="65"/>
      <c r="D680" s="65"/>
      <c r="E680" s="65"/>
      <c r="F680" s="65"/>
      <c r="G680" s="65"/>
      <c r="H680" s="65"/>
      <c r="I680" s="65"/>
      <c r="J680" s="65"/>
    </row>
    <row r="681" spans="1:10" ht="16" x14ac:dyDescent="0.2">
      <c r="A681" s="65"/>
      <c r="B681" s="65"/>
      <c r="C681" s="65"/>
      <c r="D681" s="65"/>
      <c r="E681" s="65"/>
      <c r="F681" s="65"/>
      <c r="G681" s="65"/>
      <c r="H681" s="65"/>
      <c r="I681" s="65"/>
      <c r="J681" s="65"/>
    </row>
    <row r="682" spans="1:10" ht="16" x14ac:dyDescent="0.2">
      <c r="A682" s="65"/>
      <c r="B682" s="65"/>
      <c r="C682" s="65"/>
      <c r="D682" s="65"/>
      <c r="E682" s="65"/>
      <c r="F682" s="65"/>
      <c r="G682" s="65"/>
      <c r="H682" s="65"/>
      <c r="I682" s="65"/>
      <c r="J682" s="65"/>
    </row>
    <row r="683" spans="1:10" ht="16" x14ac:dyDescent="0.2">
      <c r="A683" s="65"/>
      <c r="B683" s="65"/>
      <c r="C683" s="65"/>
      <c r="D683" s="65"/>
      <c r="E683" s="65"/>
      <c r="F683" s="65"/>
      <c r="G683" s="65"/>
      <c r="H683" s="65"/>
      <c r="I683" s="65"/>
      <c r="J683" s="65"/>
    </row>
    <row r="684" spans="1:10" ht="16" x14ac:dyDescent="0.2">
      <c r="A684" s="65"/>
      <c r="B684" s="65"/>
      <c r="C684" s="65"/>
      <c r="D684" s="65"/>
      <c r="E684" s="65"/>
      <c r="F684" s="65"/>
      <c r="G684" s="65"/>
      <c r="H684" s="65"/>
      <c r="I684" s="65"/>
      <c r="J684" s="65"/>
    </row>
    <row r="685" spans="1:10" ht="16" x14ac:dyDescent="0.2">
      <c r="A685" s="65"/>
      <c r="B685" s="65"/>
      <c r="C685" s="65"/>
      <c r="D685" s="65"/>
      <c r="E685" s="65"/>
      <c r="F685" s="65"/>
      <c r="G685" s="65"/>
      <c r="H685" s="65"/>
      <c r="I685" s="65"/>
      <c r="J685" s="65"/>
    </row>
    <row r="686" spans="1:10" ht="16" x14ac:dyDescent="0.2">
      <c r="A686" s="65"/>
      <c r="B686" s="65"/>
      <c r="C686" s="65"/>
      <c r="D686" s="65"/>
      <c r="E686" s="65"/>
      <c r="F686" s="65"/>
      <c r="G686" s="65"/>
      <c r="H686" s="65"/>
      <c r="I686" s="65"/>
      <c r="J686" s="65"/>
    </row>
    <row r="687" spans="1:10" ht="16" x14ac:dyDescent="0.2">
      <c r="A687" s="65"/>
      <c r="B687" s="65"/>
      <c r="C687" s="65"/>
      <c r="D687" s="65"/>
      <c r="E687" s="65"/>
      <c r="F687" s="65"/>
      <c r="G687" s="65"/>
      <c r="H687" s="65"/>
      <c r="I687" s="65"/>
      <c r="J687" s="65"/>
    </row>
    <row r="688" spans="1:10" ht="16" x14ac:dyDescent="0.2">
      <c r="A688" s="65"/>
      <c r="B688" s="65"/>
      <c r="C688" s="65"/>
      <c r="D688" s="65"/>
      <c r="E688" s="65"/>
      <c r="F688" s="65"/>
      <c r="G688" s="65"/>
      <c r="H688" s="65"/>
      <c r="I688" s="65"/>
      <c r="J688" s="65"/>
    </row>
    <row r="689" spans="1:10" ht="16" x14ac:dyDescent="0.2">
      <c r="A689" s="65"/>
      <c r="B689" s="65"/>
      <c r="C689" s="65"/>
      <c r="D689" s="65"/>
      <c r="E689" s="65"/>
      <c r="F689" s="65"/>
      <c r="G689" s="65"/>
      <c r="H689" s="65"/>
      <c r="I689" s="65"/>
      <c r="J689" s="65"/>
    </row>
    <row r="690" spans="1:10" ht="16" x14ac:dyDescent="0.2">
      <c r="A690" s="65"/>
      <c r="B690" s="65"/>
      <c r="C690" s="65"/>
      <c r="D690" s="65"/>
      <c r="E690" s="65"/>
      <c r="F690" s="65"/>
      <c r="G690" s="65"/>
      <c r="H690" s="65"/>
      <c r="I690" s="65"/>
      <c r="J690" s="65"/>
    </row>
    <row r="691" spans="1:10" ht="16" x14ac:dyDescent="0.2">
      <c r="A691" s="65"/>
      <c r="B691" s="65"/>
      <c r="C691" s="65"/>
      <c r="D691" s="65"/>
      <c r="E691" s="65"/>
      <c r="F691" s="65"/>
      <c r="G691" s="65"/>
      <c r="H691" s="65"/>
      <c r="I691" s="65"/>
      <c r="J691" s="65"/>
    </row>
    <row r="692" spans="1:10" ht="16" x14ac:dyDescent="0.2">
      <c r="A692" s="65"/>
      <c r="B692" s="65"/>
      <c r="C692" s="65"/>
      <c r="D692" s="65"/>
      <c r="E692" s="65"/>
      <c r="F692" s="65"/>
      <c r="G692" s="65"/>
      <c r="H692" s="65"/>
      <c r="I692" s="65"/>
      <c r="J692" s="65"/>
    </row>
    <row r="693" spans="1:10" ht="16" x14ac:dyDescent="0.2">
      <c r="A693" s="65"/>
      <c r="B693" s="65"/>
      <c r="C693" s="65"/>
      <c r="D693" s="65"/>
      <c r="E693" s="65"/>
      <c r="F693" s="65"/>
      <c r="G693" s="65"/>
      <c r="H693" s="65"/>
      <c r="I693" s="65"/>
      <c r="J693" s="65"/>
    </row>
    <row r="694" spans="1:10" ht="16" x14ac:dyDescent="0.2">
      <c r="A694" s="65"/>
      <c r="B694" s="65"/>
      <c r="C694" s="65"/>
      <c r="D694" s="65"/>
      <c r="E694" s="65"/>
      <c r="F694" s="65"/>
      <c r="G694" s="65"/>
      <c r="H694" s="65"/>
      <c r="I694" s="65"/>
      <c r="J694" s="65"/>
    </row>
    <row r="695" spans="1:10" ht="16" x14ac:dyDescent="0.2">
      <c r="A695" s="65"/>
      <c r="B695" s="65"/>
      <c r="C695" s="65"/>
      <c r="D695" s="65"/>
      <c r="E695" s="65"/>
      <c r="F695" s="65"/>
      <c r="G695" s="65"/>
      <c r="H695" s="65"/>
      <c r="I695" s="65"/>
      <c r="J695" s="65"/>
    </row>
    <row r="696" spans="1:10" ht="16" x14ac:dyDescent="0.2">
      <c r="A696" s="65"/>
      <c r="B696" s="65"/>
      <c r="C696" s="65"/>
      <c r="D696" s="65"/>
      <c r="E696" s="65"/>
      <c r="F696" s="65"/>
      <c r="G696" s="65"/>
      <c r="H696" s="65"/>
      <c r="I696" s="65"/>
      <c r="J696" s="65"/>
    </row>
    <row r="697" spans="1:10" ht="16" x14ac:dyDescent="0.2">
      <c r="A697" s="65"/>
      <c r="B697" s="65"/>
      <c r="C697" s="65"/>
      <c r="D697" s="65"/>
      <c r="E697" s="65"/>
      <c r="F697" s="65"/>
      <c r="G697" s="65"/>
      <c r="H697" s="65"/>
      <c r="I697" s="65"/>
      <c r="J697" s="65"/>
    </row>
    <row r="698" spans="1:10" ht="16" x14ac:dyDescent="0.2">
      <c r="A698" s="65"/>
      <c r="B698" s="65"/>
      <c r="C698" s="65"/>
      <c r="D698" s="65"/>
      <c r="E698" s="65"/>
      <c r="F698" s="65"/>
      <c r="G698" s="65"/>
      <c r="H698" s="65"/>
      <c r="I698" s="65"/>
      <c r="J698" s="65"/>
    </row>
    <row r="699" spans="1:10" ht="16" x14ac:dyDescent="0.2">
      <c r="A699" s="65"/>
      <c r="B699" s="65"/>
      <c r="C699" s="65"/>
      <c r="D699" s="65"/>
      <c r="E699" s="65"/>
      <c r="F699" s="65"/>
      <c r="G699" s="65"/>
      <c r="H699" s="65"/>
      <c r="I699" s="65"/>
      <c r="J699" s="65"/>
    </row>
    <row r="700" spans="1:10" ht="16" x14ac:dyDescent="0.2">
      <c r="A700" s="65"/>
      <c r="B700" s="65"/>
      <c r="C700" s="65"/>
      <c r="D700" s="65"/>
      <c r="E700" s="65"/>
      <c r="F700" s="65"/>
      <c r="G700" s="65"/>
      <c r="H700" s="65"/>
      <c r="I700" s="65"/>
      <c r="J700" s="65"/>
    </row>
    <row r="701" spans="1:10" ht="16" x14ac:dyDescent="0.2">
      <c r="A701" s="65"/>
      <c r="B701" s="65"/>
      <c r="C701" s="65"/>
      <c r="D701" s="65"/>
      <c r="E701" s="65"/>
      <c r="F701" s="65"/>
      <c r="G701" s="65"/>
      <c r="H701" s="65"/>
      <c r="I701" s="65"/>
      <c r="J701" s="65"/>
    </row>
    <row r="702" spans="1:10" ht="16" x14ac:dyDescent="0.2">
      <c r="A702" s="65"/>
      <c r="B702" s="65"/>
      <c r="C702" s="65"/>
      <c r="D702" s="65"/>
      <c r="E702" s="65"/>
      <c r="F702" s="65"/>
      <c r="G702" s="65"/>
      <c r="H702" s="65"/>
      <c r="I702" s="65"/>
      <c r="J702" s="65"/>
    </row>
    <row r="703" spans="1:10" ht="16" x14ac:dyDescent="0.2">
      <c r="A703" s="65"/>
      <c r="B703" s="65"/>
      <c r="C703" s="65"/>
      <c r="D703" s="65"/>
      <c r="E703" s="65"/>
      <c r="F703" s="65"/>
      <c r="G703" s="65"/>
      <c r="H703" s="65"/>
      <c r="I703" s="65"/>
      <c r="J703" s="65"/>
    </row>
    <row r="704" spans="1:10" ht="16" x14ac:dyDescent="0.2">
      <c r="A704" s="65"/>
      <c r="B704" s="65"/>
      <c r="C704" s="65"/>
      <c r="D704" s="65"/>
      <c r="E704" s="65"/>
      <c r="F704" s="65"/>
      <c r="G704" s="65"/>
      <c r="H704" s="65"/>
      <c r="I704" s="65"/>
      <c r="J704" s="65"/>
    </row>
    <row r="705" spans="1:10" ht="16" x14ac:dyDescent="0.2">
      <c r="A705" s="65"/>
      <c r="B705" s="65"/>
      <c r="C705" s="65"/>
      <c r="D705" s="65"/>
      <c r="E705" s="65"/>
      <c r="F705" s="65"/>
      <c r="G705" s="65"/>
      <c r="H705" s="65"/>
      <c r="I705" s="65"/>
      <c r="J705" s="65"/>
    </row>
    <row r="706" spans="1:10" ht="16" x14ac:dyDescent="0.2">
      <c r="A706" s="65"/>
      <c r="B706" s="65"/>
      <c r="C706" s="65"/>
      <c r="D706" s="65"/>
      <c r="E706" s="65"/>
      <c r="F706" s="65"/>
      <c r="G706" s="65"/>
      <c r="H706" s="65"/>
      <c r="I706" s="65"/>
      <c r="J706" s="65"/>
    </row>
    <row r="707" spans="1:10" ht="16" x14ac:dyDescent="0.2">
      <c r="A707" s="65"/>
      <c r="B707" s="65"/>
      <c r="C707" s="65"/>
      <c r="D707" s="65"/>
      <c r="E707" s="65"/>
      <c r="F707" s="65"/>
      <c r="G707" s="65"/>
      <c r="H707" s="65"/>
      <c r="I707" s="65"/>
      <c r="J707" s="65"/>
    </row>
    <row r="708" spans="1:10" ht="16" x14ac:dyDescent="0.2">
      <c r="A708" s="65"/>
      <c r="B708" s="65"/>
      <c r="C708" s="65"/>
      <c r="D708" s="65"/>
      <c r="E708" s="65"/>
      <c r="F708" s="65"/>
      <c r="G708" s="65"/>
      <c r="H708" s="65"/>
      <c r="I708" s="65"/>
      <c r="J708" s="65"/>
    </row>
    <row r="709" spans="1:10" ht="16" x14ac:dyDescent="0.2">
      <c r="A709" s="65"/>
      <c r="B709" s="65"/>
      <c r="C709" s="65"/>
      <c r="D709" s="65"/>
      <c r="E709" s="65"/>
      <c r="F709" s="65"/>
      <c r="G709" s="65"/>
      <c r="H709" s="65"/>
      <c r="I709" s="65"/>
      <c r="J709" s="65"/>
    </row>
    <row r="710" spans="1:10" ht="16" x14ac:dyDescent="0.2">
      <c r="A710" s="65"/>
      <c r="B710" s="65"/>
      <c r="C710" s="65"/>
      <c r="D710" s="65"/>
      <c r="E710" s="65"/>
      <c r="F710" s="65"/>
      <c r="G710" s="65"/>
      <c r="H710" s="65"/>
      <c r="I710" s="65"/>
      <c r="J710" s="65"/>
    </row>
    <row r="711" spans="1:10" ht="16" x14ac:dyDescent="0.2">
      <c r="A711" s="65"/>
      <c r="B711" s="65"/>
      <c r="C711" s="65"/>
      <c r="D711" s="65"/>
      <c r="E711" s="65"/>
      <c r="F711" s="65"/>
      <c r="G711" s="65"/>
      <c r="H711" s="65"/>
      <c r="I711" s="65"/>
      <c r="J711" s="65"/>
    </row>
    <row r="712" spans="1:10" ht="16" x14ac:dyDescent="0.2">
      <c r="A712" s="65"/>
      <c r="B712" s="65"/>
      <c r="C712" s="65"/>
      <c r="D712" s="65"/>
      <c r="E712" s="65"/>
      <c r="F712" s="65"/>
      <c r="G712" s="65"/>
      <c r="H712" s="65"/>
      <c r="I712" s="65"/>
      <c r="J712" s="65"/>
    </row>
    <row r="713" spans="1:10" ht="16" x14ac:dyDescent="0.2">
      <c r="A713" s="65"/>
      <c r="B713" s="65"/>
      <c r="C713" s="65"/>
      <c r="D713" s="65"/>
      <c r="E713" s="65"/>
      <c r="F713" s="65"/>
      <c r="G713" s="65"/>
      <c r="H713" s="65"/>
      <c r="I713" s="65"/>
      <c r="J713" s="65"/>
    </row>
    <row r="714" spans="1:10" ht="16" x14ac:dyDescent="0.2">
      <c r="A714" s="65"/>
      <c r="B714" s="65"/>
      <c r="C714" s="65"/>
      <c r="D714" s="65"/>
      <c r="E714" s="65"/>
      <c r="F714" s="65"/>
      <c r="G714" s="65"/>
      <c r="H714" s="65"/>
      <c r="I714" s="65"/>
      <c r="J714" s="65"/>
    </row>
    <row r="715" spans="1:10" ht="16" x14ac:dyDescent="0.2">
      <c r="A715" s="65"/>
      <c r="B715" s="65"/>
      <c r="C715" s="65"/>
      <c r="D715" s="65"/>
      <c r="E715" s="65"/>
      <c r="F715" s="65"/>
      <c r="G715" s="65"/>
      <c r="H715" s="65"/>
      <c r="I715" s="65"/>
      <c r="J715" s="65"/>
    </row>
    <row r="716" spans="1:10" ht="16" x14ac:dyDescent="0.2">
      <c r="A716" s="65"/>
      <c r="B716" s="65"/>
      <c r="C716" s="65"/>
      <c r="D716" s="65"/>
      <c r="E716" s="65"/>
      <c r="F716" s="65"/>
      <c r="G716" s="65"/>
      <c r="H716" s="65"/>
      <c r="I716" s="65"/>
      <c r="J716" s="65"/>
    </row>
    <row r="717" spans="1:10" ht="16" x14ac:dyDescent="0.2">
      <c r="A717" s="65"/>
      <c r="B717" s="65"/>
      <c r="C717" s="65"/>
      <c r="D717" s="65"/>
      <c r="E717" s="65"/>
      <c r="F717" s="65"/>
      <c r="G717" s="65"/>
      <c r="H717" s="65"/>
      <c r="I717" s="65"/>
      <c r="J717" s="65"/>
    </row>
    <row r="718" spans="1:10" ht="16" x14ac:dyDescent="0.2">
      <c r="A718" s="65"/>
      <c r="B718" s="65"/>
      <c r="C718" s="65"/>
      <c r="D718" s="65"/>
      <c r="E718" s="65"/>
      <c r="F718" s="65"/>
      <c r="G718" s="65"/>
      <c r="H718" s="65"/>
      <c r="I718" s="65"/>
      <c r="J718" s="65"/>
    </row>
    <row r="719" spans="1:10" ht="16" x14ac:dyDescent="0.2">
      <c r="A719" s="65"/>
      <c r="B719" s="65"/>
      <c r="C719" s="65"/>
      <c r="D719" s="65"/>
      <c r="E719" s="65"/>
      <c r="F719" s="65"/>
      <c r="G719" s="65"/>
      <c r="H719" s="65"/>
      <c r="I719" s="65"/>
      <c r="J719" s="65"/>
    </row>
    <row r="720" spans="1:10" ht="16" x14ac:dyDescent="0.2">
      <c r="A720" s="65"/>
      <c r="B720" s="65"/>
      <c r="C720" s="65"/>
      <c r="D720" s="65"/>
      <c r="E720" s="65"/>
      <c r="F720" s="65"/>
      <c r="G720" s="65"/>
      <c r="H720" s="65"/>
      <c r="I720" s="65"/>
      <c r="J720" s="65"/>
    </row>
    <row r="721" spans="1:10" ht="16" x14ac:dyDescent="0.2">
      <c r="A721" s="65"/>
      <c r="B721" s="65"/>
      <c r="C721" s="65"/>
      <c r="D721" s="65"/>
      <c r="E721" s="65"/>
      <c r="F721" s="65"/>
      <c r="G721" s="65"/>
      <c r="H721" s="65"/>
      <c r="I721" s="65"/>
      <c r="J721" s="65"/>
    </row>
    <row r="722" spans="1:10" ht="16" x14ac:dyDescent="0.2">
      <c r="A722" s="65"/>
      <c r="B722" s="65"/>
      <c r="C722" s="65"/>
      <c r="D722" s="65"/>
      <c r="E722" s="65"/>
      <c r="F722" s="65"/>
      <c r="G722" s="65"/>
      <c r="H722" s="65"/>
      <c r="I722" s="65"/>
      <c r="J722" s="65"/>
    </row>
    <row r="723" spans="1:10" ht="16" x14ac:dyDescent="0.2">
      <c r="A723" s="65"/>
      <c r="B723" s="65"/>
      <c r="C723" s="65"/>
      <c r="D723" s="65"/>
      <c r="E723" s="65"/>
      <c r="F723" s="65"/>
      <c r="G723" s="65"/>
      <c r="H723" s="65"/>
      <c r="I723" s="65"/>
      <c r="J723" s="65"/>
    </row>
    <row r="724" spans="1:10" ht="16" x14ac:dyDescent="0.2">
      <c r="A724" s="65"/>
      <c r="B724" s="65"/>
      <c r="C724" s="65"/>
      <c r="D724" s="65"/>
      <c r="E724" s="65"/>
      <c r="F724" s="65"/>
      <c r="G724" s="65"/>
      <c r="H724" s="65"/>
      <c r="I724" s="65"/>
      <c r="J724" s="65"/>
    </row>
    <row r="725" spans="1:10" ht="16" x14ac:dyDescent="0.2">
      <c r="A725" s="65"/>
      <c r="B725" s="65"/>
      <c r="C725" s="65"/>
      <c r="D725" s="65"/>
      <c r="E725" s="65"/>
      <c r="F725" s="65"/>
      <c r="G725" s="65"/>
      <c r="H725" s="65"/>
      <c r="I725" s="65"/>
      <c r="J725" s="65"/>
    </row>
    <row r="726" spans="1:10" ht="16" x14ac:dyDescent="0.2">
      <c r="A726" s="65"/>
      <c r="B726" s="65"/>
      <c r="C726" s="65"/>
      <c r="D726" s="65"/>
      <c r="E726" s="65"/>
      <c r="F726" s="65"/>
      <c r="G726" s="65"/>
      <c r="H726" s="65"/>
      <c r="I726" s="65"/>
      <c r="J726" s="65"/>
    </row>
    <row r="727" spans="1:10" ht="16" x14ac:dyDescent="0.2">
      <c r="A727" s="65"/>
      <c r="B727" s="65"/>
      <c r="C727" s="65"/>
      <c r="D727" s="65"/>
      <c r="E727" s="65"/>
      <c r="F727" s="65"/>
      <c r="G727" s="65"/>
      <c r="H727" s="65"/>
      <c r="I727" s="65"/>
      <c r="J727" s="65"/>
    </row>
    <row r="728" spans="1:10" ht="16" x14ac:dyDescent="0.2">
      <c r="A728" s="65"/>
      <c r="B728" s="65"/>
      <c r="C728" s="65"/>
      <c r="D728" s="65"/>
      <c r="E728" s="65"/>
      <c r="F728" s="65"/>
      <c r="G728" s="65"/>
      <c r="H728" s="65"/>
      <c r="I728" s="65"/>
      <c r="J728" s="65"/>
    </row>
    <row r="729" spans="1:10" ht="16" x14ac:dyDescent="0.2">
      <c r="A729" s="65"/>
      <c r="B729" s="65"/>
      <c r="C729" s="65"/>
      <c r="D729" s="65"/>
      <c r="E729" s="65"/>
      <c r="F729" s="65"/>
      <c r="G729" s="65"/>
      <c r="H729" s="65"/>
      <c r="I729" s="65"/>
      <c r="J729" s="65"/>
    </row>
    <row r="730" spans="1:10" ht="16" x14ac:dyDescent="0.2">
      <c r="A730" s="65"/>
      <c r="B730" s="65"/>
      <c r="C730" s="65"/>
      <c r="D730" s="65"/>
      <c r="E730" s="65"/>
      <c r="F730" s="65"/>
      <c r="G730" s="65"/>
      <c r="H730" s="65"/>
      <c r="I730" s="65"/>
      <c r="J730" s="65"/>
    </row>
    <row r="731" spans="1:10" ht="16" x14ac:dyDescent="0.2">
      <c r="A731" s="65"/>
      <c r="B731" s="65"/>
      <c r="C731" s="65"/>
      <c r="D731" s="65"/>
      <c r="E731" s="65"/>
      <c r="F731" s="65"/>
      <c r="G731" s="65"/>
      <c r="H731" s="65"/>
      <c r="I731" s="65"/>
      <c r="J731" s="65"/>
    </row>
    <row r="732" spans="1:10" ht="16" x14ac:dyDescent="0.2">
      <c r="A732" s="65"/>
      <c r="B732" s="65"/>
      <c r="C732" s="65"/>
      <c r="D732" s="65"/>
      <c r="E732" s="65"/>
      <c r="F732" s="65"/>
      <c r="G732" s="65"/>
      <c r="H732" s="65"/>
      <c r="I732" s="65"/>
      <c r="J732" s="65"/>
    </row>
    <row r="733" spans="1:10" ht="16" x14ac:dyDescent="0.2">
      <c r="A733" s="65"/>
      <c r="B733" s="65"/>
      <c r="C733" s="65"/>
      <c r="D733" s="65"/>
      <c r="E733" s="65"/>
      <c r="F733" s="65"/>
      <c r="G733" s="65"/>
      <c r="H733" s="65"/>
      <c r="I733" s="65"/>
      <c r="J733" s="65"/>
    </row>
    <row r="734" spans="1:10" ht="16" x14ac:dyDescent="0.2">
      <c r="A734" s="65"/>
      <c r="B734" s="65"/>
      <c r="C734" s="65"/>
      <c r="D734" s="65"/>
      <c r="E734" s="65"/>
      <c r="F734" s="65"/>
      <c r="G734" s="65"/>
      <c r="H734" s="65"/>
      <c r="I734" s="65"/>
      <c r="J734" s="65"/>
    </row>
    <row r="735" spans="1:10" ht="16" x14ac:dyDescent="0.2">
      <c r="A735" s="65"/>
      <c r="B735" s="65"/>
      <c r="C735" s="65"/>
      <c r="D735" s="65"/>
      <c r="E735" s="65"/>
      <c r="F735" s="65"/>
      <c r="G735" s="65"/>
      <c r="H735" s="65"/>
      <c r="I735" s="65"/>
      <c r="J735" s="65"/>
    </row>
    <row r="736" spans="1:10" ht="16" x14ac:dyDescent="0.2">
      <c r="A736" s="65"/>
      <c r="B736" s="65"/>
      <c r="C736" s="65"/>
      <c r="D736" s="65"/>
      <c r="E736" s="65"/>
      <c r="F736" s="65"/>
      <c r="G736" s="65"/>
      <c r="H736" s="65"/>
      <c r="I736" s="65"/>
      <c r="J736" s="65"/>
    </row>
    <row r="737" spans="1:10" ht="16" x14ac:dyDescent="0.2">
      <c r="A737" s="65"/>
      <c r="B737" s="65"/>
      <c r="C737" s="65"/>
      <c r="D737" s="65"/>
      <c r="E737" s="65"/>
      <c r="F737" s="65"/>
      <c r="G737" s="65"/>
      <c r="H737" s="65"/>
      <c r="I737" s="65"/>
      <c r="J737" s="65"/>
    </row>
    <row r="738" spans="1:10" ht="16" x14ac:dyDescent="0.2">
      <c r="A738" s="65"/>
      <c r="B738" s="65"/>
      <c r="C738" s="65"/>
      <c r="D738" s="65"/>
      <c r="E738" s="65"/>
      <c r="F738" s="65"/>
      <c r="G738" s="65"/>
      <c r="H738" s="65"/>
      <c r="I738" s="65"/>
      <c r="J738" s="65"/>
    </row>
    <row r="739" spans="1:10" ht="16" x14ac:dyDescent="0.2">
      <c r="A739" s="65"/>
      <c r="B739" s="65"/>
      <c r="C739" s="65"/>
      <c r="D739" s="65"/>
      <c r="E739" s="65"/>
      <c r="F739" s="65"/>
      <c r="G739" s="65"/>
      <c r="H739" s="65"/>
      <c r="I739" s="65"/>
      <c r="J739" s="65"/>
    </row>
    <row r="740" spans="1:10" ht="16" x14ac:dyDescent="0.2">
      <c r="A740" s="65"/>
      <c r="B740" s="65"/>
      <c r="C740" s="65"/>
      <c r="D740" s="65"/>
      <c r="E740" s="65"/>
      <c r="F740" s="65"/>
      <c r="G740" s="65"/>
      <c r="H740" s="65"/>
      <c r="I740" s="65"/>
      <c r="J740" s="65"/>
    </row>
    <row r="741" spans="1:10" ht="16" x14ac:dyDescent="0.2">
      <c r="A741" s="65"/>
      <c r="B741" s="65"/>
      <c r="C741" s="65"/>
      <c r="D741" s="65"/>
      <c r="E741" s="65"/>
      <c r="F741" s="65"/>
      <c r="G741" s="65"/>
      <c r="H741" s="65"/>
      <c r="I741" s="65"/>
      <c r="J741" s="65"/>
    </row>
    <row r="742" spans="1:10" ht="16" x14ac:dyDescent="0.2">
      <c r="A742" s="65"/>
      <c r="B742" s="65"/>
      <c r="C742" s="65"/>
      <c r="D742" s="65"/>
      <c r="E742" s="65"/>
      <c r="F742" s="65"/>
      <c r="G742" s="65"/>
      <c r="H742" s="65"/>
      <c r="I742" s="65"/>
      <c r="J742" s="65"/>
    </row>
    <row r="743" spans="1:10" ht="16" x14ac:dyDescent="0.2">
      <c r="A743" s="65"/>
      <c r="B743" s="65"/>
      <c r="C743" s="65"/>
      <c r="D743" s="65"/>
      <c r="E743" s="65"/>
      <c r="F743" s="65"/>
      <c r="G743" s="65"/>
      <c r="H743" s="65"/>
      <c r="I743" s="65"/>
      <c r="J743" s="65"/>
    </row>
    <row r="744" spans="1:10" ht="16" x14ac:dyDescent="0.2">
      <c r="A744" s="65"/>
      <c r="B744" s="65"/>
      <c r="C744" s="65"/>
      <c r="D744" s="65"/>
      <c r="E744" s="65"/>
      <c r="F744" s="65"/>
      <c r="G744" s="65"/>
      <c r="H744" s="65"/>
      <c r="I744" s="65"/>
      <c r="J744" s="65"/>
    </row>
    <row r="745" spans="1:10" ht="16" x14ac:dyDescent="0.2">
      <c r="A745" s="65"/>
      <c r="B745" s="65"/>
      <c r="C745" s="65"/>
      <c r="D745" s="65"/>
      <c r="E745" s="65"/>
      <c r="F745" s="65"/>
      <c r="G745" s="65"/>
      <c r="H745" s="65"/>
      <c r="I745" s="65"/>
      <c r="J745" s="65"/>
    </row>
    <row r="746" spans="1:10" ht="16" x14ac:dyDescent="0.2">
      <c r="A746" s="65"/>
      <c r="B746" s="65"/>
      <c r="C746" s="65"/>
      <c r="D746" s="65"/>
      <c r="E746" s="65"/>
      <c r="F746" s="65"/>
      <c r="G746" s="65"/>
      <c r="H746" s="65"/>
      <c r="I746" s="65"/>
      <c r="J746" s="65"/>
    </row>
    <row r="747" spans="1:10" ht="16" x14ac:dyDescent="0.2">
      <c r="A747" s="65"/>
      <c r="B747" s="65"/>
      <c r="C747" s="65"/>
      <c r="D747" s="65"/>
      <c r="E747" s="65"/>
      <c r="F747" s="65"/>
      <c r="G747" s="65"/>
      <c r="H747" s="65"/>
      <c r="I747" s="65"/>
      <c r="J747" s="65"/>
    </row>
    <row r="748" spans="1:10" ht="16" x14ac:dyDescent="0.2">
      <c r="A748" s="65"/>
      <c r="B748" s="65"/>
      <c r="C748" s="65"/>
      <c r="D748" s="65"/>
      <c r="E748" s="65"/>
      <c r="F748" s="65"/>
      <c r="G748" s="65"/>
      <c r="H748" s="65"/>
      <c r="I748" s="65"/>
      <c r="J748" s="65"/>
    </row>
    <row r="749" spans="1:10" ht="16" x14ac:dyDescent="0.2">
      <c r="A749" s="65"/>
      <c r="B749" s="65"/>
      <c r="C749" s="65"/>
      <c r="D749" s="65"/>
      <c r="E749" s="65"/>
      <c r="F749" s="65"/>
      <c r="G749" s="65"/>
      <c r="H749" s="65"/>
      <c r="I749" s="65"/>
      <c r="J749" s="65"/>
    </row>
    <row r="750" spans="1:10" ht="16" x14ac:dyDescent="0.2">
      <c r="A750" s="65"/>
      <c r="B750" s="65"/>
      <c r="C750" s="65"/>
      <c r="D750" s="65"/>
      <c r="E750" s="65"/>
      <c r="F750" s="65"/>
      <c r="G750" s="65"/>
      <c r="H750" s="65"/>
      <c r="I750" s="65"/>
      <c r="J750" s="65"/>
    </row>
    <row r="751" spans="1:10" ht="16" x14ac:dyDescent="0.2">
      <c r="A751" s="65"/>
      <c r="B751" s="65"/>
      <c r="C751" s="65"/>
      <c r="D751" s="65"/>
      <c r="E751" s="65"/>
      <c r="F751" s="65"/>
      <c r="G751" s="65"/>
      <c r="H751" s="65"/>
      <c r="I751" s="65"/>
      <c r="J751" s="65"/>
    </row>
    <row r="752" spans="1:10" ht="16" x14ac:dyDescent="0.2">
      <c r="A752" s="65"/>
      <c r="B752" s="65"/>
      <c r="C752" s="65"/>
      <c r="D752" s="65"/>
      <c r="E752" s="65"/>
      <c r="F752" s="65"/>
      <c r="G752" s="65"/>
      <c r="H752" s="65"/>
      <c r="I752" s="65"/>
      <c r="J752" s="65"/>
    </row>
    <row r="753" spans="1:10" ht="16" x14ac:dyDescent="0.2">
      <c r="A753" s="65"/>
      <c r="B753" s="65"/>
      <c r="C753" s="65"/>
      <c r="D753" s="65"/>
      <c r="E753" s="65"/>
      <c r="F753" s="65"/>
      <c r="G753" s="65"/>
      <c r="H753" s="65"/>
      <c r="I753" s="65"/>
      <c r="J753" s="65"/>
    </row>
    <row r="754" spans="1:10" ht="16" x14ac:dyDescent="0.2">
      <c r="A754" s="65"/>
      <c r="B754" s="65"/>
      <c r="C754" s="65"/>
      <c r="D754" s="65"/>
      <c r="E754" s="65"/>
      <c r="F754" s="65"/>
      <c r="G754" s="65"/>
      <c r="H754" s="65"/>
      <c r="I754" s="65"/>
      <c r="J754" s="65"/>
    </row>
    <row r="755" spans="1:10" ht="16" x14ac:dyDescent="0.2">
      <c r="A755" s="65"/>
      <c r="B755" s="65"/>
      <c r="C755" s="65"/>
      <c r="D755" s="65"/>
      <c r="E755" s="65"/>
      <c r="F755" s="65"/>
      <c r="G755" s="65"/>
      <c r="H755" s="65"/>
      <c r="I755" s="65"/>
      <c r="J755" s="65"/>
    </row>
    <row r="756" spans="1:10" ht="16" x14ac:dyDescent="0.2">
      <c r="A756" s="65"/>
      <c r="B756" s="65"/>
      <c r="C756" s="65"/>
      <c r="D756" s="65"/>
      <c r="E756" s="65"/>
      <c r="F756" s="65"/>
      <c r="G756" s="65"/>
      <c r="H756" s="65"/>
      <c r="I756" s="65"/>
      <c r="J756" s="65"/>
    </row>
    <row r="757" spans="1:10" ht="16" x14ac:dyDescent="0.2">
      <c r="A757" s="65"/>
      <c r="B757" s="65"/>
      <c r="C757" s="65"/>
      <c r="D757" s="65"/>
      <c r="E757" s="65"/>
      <c r="F757" s="65"/>
      <c r="G757" s="65"/>
      <c r="H757" s="65"/>
      <c r="I757" s="65"/>
      <c r="J757" s="65"/>
    </row>
    <row r="758" spans="1:10" ht="16" x14ac:dyDescent="0.2">
      <c r="A758" s="65"/>
      <c r="B758" s="65"/>
      <c r="C758" s="65"/>
      <c r="D758" s="65"/>
      <c r="E758" s="65"/>
      <c r="F758" s="65"/>
      <c r="G758" s="65"/>
      <c r="H758" s="65"/>
      <c r="I758" s="65"/>
      <c r="J758" s="65"/>
    </row>
    <row r="759" spans="1:10" ht="16" x14ac:dyDescent="0.2">
      <c r="A759" s="65"/>
      <c r="B759" s="65"/>
      <c r="C759" s="65"/>
      <c r="D759" s="65"/>
      <c r="E759" s="65"/>
      <c r="F759" s="65"/>
      <c r="G759" s="65"/>
      <c r="H759" s="65"/>
      <c r="I759" s="65"/>
      <c r="J759" s="65"/>
    </row>
    <row r="760" spans="1:10" ht="16" x14ac:dyDescent="0.2">
      <c r="A760" s="65"/>
      <c r="B760" s="65"/>
      <c r="C760" s="65"/>
      <c r="D760" s="65"/>
      <c r="E760" s="65"/>
      <c r="F760" s="65"/>
      <c r="G760" s="65"/>
      <c r="H760" s="65"/>
      <c r="I760" s="65"/>
      <c r="J760" s="65"/>
    </row>
    <row r="761" spans="1:10" ht="16" x14ac:dyDescent="0.2">
      <c r="A761" s="65"/>
      <c r="B761" s="65"/>
      <c r="C761" s="65"/>
      <c r="D761" s="65"/>
      <c r="E761" s="65"/>
      <c r="F761" s="65"/>
      <c r="G761" s="65"/>
      <c r="H761" s="65"/>
      <c r="I761" s="65"/>
      <c r="J761" s="65"/>
    </row>
    <row r="762" spans="1:10" ht="16" x14ac:dyDescent="0.2">
      <c r="A762" s="65"/>
      <c r="B762" s="65"/>
      <c r="C762" s="65"/>
      <c r="D762" s="65"/>
      <c r="E762" s="65"/>
      <c r="F762" s="65"/>
      <c r="G762" s="65"/>
      <c r="H762" s="65"/>
      <c r="I762" s="65"/>
      <c r="J762" s="65"/>
    </row>
    <row r="763" spans="1:10" ht="16" x14ac:dyDescent="0.2">
      <c r="A763" s="65"/>
      <c r="B763" s="65"/>
      <c r="C763" s="65"/>
      <c r="D763" s="65"/>
      <c r="E763" s="65"/>
      <c r="F763" s="65"/>
      <c r="G763" s="65"/>
      <c r="H763" s="65"/>
      <c r="I763" s="65"/>
      <c r="J763" s="65"/>
    </row>
    <row r="764" spans="1:10" ht="16" x14ac:dyDescent="0.2">
      <c r="A764" s="65"/>
      <c r="B764" s="65"/>
      <c r="C764" s="65"/>
      <c r="D764" s="65"/>
      <c r="E764" s="65"/>
      <c r="F764" s="65"/>
      <c r="G764" s="65"/>
      <c r="H764" s="65"/>
      <c r="I764" s="65"/>
      <c r="J764" s="65"/>
    </row>
    <row r="765" spans="1:10" ht="16" x14ac:dyDescent="0.2">
      <c r="A765" s="65"/>
      <c r="B765" s="65"/>
      <c r="C765" s="65"/>
      <c r="D765" s="65"/>
      <c r="E765" s="65"/>
      <c r="F765" s="65"/>
      <c r="G765" s="65"/>
      <c r="H765" s="65"/>
      <c r="I765" s="65"/>
      <c r="J765" s="65"/>
    </row>
    <row r="766" spans="1:10" ht="16" x14ac:dyDescent="0.2">
      <c r="A766" s="65"/>
      <c r="B766" s="65"/>
      <c r="C766" s="65"/>
      <c r="D766" s="65"/>
      <c r="E766" s="65"/>
      <c r="F766" s="65"/>
      <c r="G766" s="65"/>
      <c r="H766" s="65"/>
      <c r="I766" s="65"/>
      <c r="J766" s="65"/>
    </row>
    <row r="767" spans="1:10" ht="16" x14ac:dyDescent="0.2">
      <c r="A767" s="65"/>
      <c r="B767" s="65"/>
      <c r="C767" s="65"/>
      <c r="D767" s="65"/>
      <c r="E767" s="65"/>
      <c r="F767" s="65"/>
      <c r="G767" s="65"/>
      <c r="H767" s="65"/>
      <c r="I767" s="65"/>
      <c r="J767" s="65"/>
    </row>
    <row r="768" spans="1:10" ht="16" x14ac:dyDescent="0.2">
      <c r="A768" s="65"/>
      <c r="B768" s="65"/>
      <c r="C768" s="65"/>
      <c r="D768" s="65"/>
      <c r="E768" s="65"/>
      <c r="F768" s="65"/>
      <c r="G768" s="65"/>
      <c r="H768" s="65"/>
      <c r="I768" s="65"/>
      <c r="J768" s="65"/>
    </row>
    <row r="769" spans="1:10" ht="16" x14ac:dyDescent="0.2">
      <c r="A769" s="65"/>
      <c r="B769" s="65"/>
      <c r="C769" s="65"/>
      <c r="D769" s="65"/>
      <c r="E769" s="65"/>
      <c r="F769" s="65"/>
      <c r="G769" s="65"/>
      <c r="H769" s="65"/>
      <c r="I769" s="65"/>
      <c r="J769" s="65"/>
    </row>
    <row r="770" spans="1:10" ht="16" x14ac:dyDescent="0.2">
      <c r="A770" s="65"/>
      <c r="B770" s="65"/>
      <c r="C770" s="65"/>
      <c r="D770" s="65"/>
      <c r="E770" s="65"/>
      <c r="F770" s="65"/>
      <c r="G770" s="65"/>
      <c r="H770" s="65"/>
      <c r="I770" s="65"/>
      <c r="J770" s="65"/>
    </row>
    <row r="771" spans="1:10" ht="16" x14ac:dyDescent="0.2">
      <c r="A771" s="65"/>
      <c r="B771" s="65"/>
      <c r="C771" s="65"/>
      <c r="D771" s="65"/>
      <c r="E771" s="65"/>
      <c r="F771" s="65"/>
      <c r="G771" s="65"/>
      <c r="H771" s="65"/>
      <c r="I771" s="65"/>
      <c r="J771" s="65"/>
    </row>
    <row r="772" spans="1:10" ht="16" x14ac:dyDescent="0.2">
      <c r="A772" s="65"/>
      <c r="B772" s="65"/>
      <c r="C772" s="65"/>
      <c r="D772" s="65"/>
      <c r="E772" s="65"/>
      <c r="F772" s="65"/>
      <c r="G772" s="65"/>
      <c r="H772" s="65"/>
      <c r="I772" s="65"/>
      <c r="J772" s="65"/>
    </row>
    <row r="773" spans="1:10" ht="16" x14ac:dyDescent="0.2">
      <c r="A773" s="65"/>
      <c r="B773" s="65"/>
      <c r="C773" s="65"/>
      <c r="D773" s="65"/>
      <c r="E773" s="65"/>
      <c r="F773" s="65"/>
      <c r="G773" s="65"/>
      <c r="H773" s="65"/>
      <c r="I773" s="65"/>
      <c r="J773" s="65"/>
    </row>
    <row r="774" spans="1:10" ht="16" x14ac:dyDescent="0.2">
      <c r="A774" s="65"/>
      <c r="B774" s="65"/>
      <c r="C774" s="65"/>
      <c r="D774" s="65"/>
      <c r="E774" s="65"/>
      <c r="F774" s="65"/>
      <c r="G774" s="65"/>
      <c r="H774" s="65"/>
      <c r="I774" s="65"/>
      <c r="J774" s="65"/>
    </row>
    <row r="775" spans="1:10" ht="16" x14ac:dyDescent="0.2">
      <c r="A775" s="65"/>
      <c r="B775" s="65"/>
      <c r="C775" s="65"/>
      <c r="D775" s="65"/>
      <c r="E775" s="65"/>
      <c r="F775" s="65"/>
      <c r="G775" s="65"/>
      <c r="H775" s="65"/>
      <c r="I775" s="65"/>
      <c r="J775" s="65"/>
    </row>
    <row r="776" spans="1:10" ht="16" x14ac:dyDescent="0.2">
      <c r="A776" s="65"/>
      <c r="B776" s="65"/>
      <c r="C776" s="65"/>
      <c r="D776" s="65"/>
      <c r="E776" s="65"/>
      <c r="F776" s="65"/>
      <c r="G776" s="65"/>
      <c r="H776" s="65"/>
      <c r="I776" s="65"/>
      <c r="J776" s="65"/>
    </row>
    <row r="777" spans="1:10" ht="16" x14ac:dyDescent="0.2">
      <c r="A777" s="65"/>
      <c r="B777" s="65"/>
      <c r="C777" s="65"/>
      <c r="D777" s="65"/>
      <c r="E777" s="65"/>
      <c r="F777" s="65"/>
      <c r="G777" s="65"/>
      <c r="H777" s="65"/>
      <c r="I777" s="65"/>
      <c r="J777" s="65"/>
    </row>
    <row r="778" spans="1:10" ht="16" x14ac:dyDescent="0.2">
      <c r="A778" s="65"/>
      <c r="B778" s="65"/>
      <c r="C778" s="65"/>
      <c r="D778" s="65"/>
      <c r="E778" s="65"/>
      <c r="F778" s="65"/>
      <c r="G778" s="65"/>
      <c r="H778" s="65"/>
      <c r="I778" s="65"/>
      <c r="J778" s="65"/>
    </row>
    <row r="779" spans="1:10" ht="16" x14ac:dyDescent="0.2">
      <c r="A779" s="65"/>
      <c r="B779" s="65"/>
      <c r="C779" s="65"/>
      <c r="D779" s="65"/>
      <c r="E779" s="65"/>
      <c r="F779" s="65"/>
      <c r="G779" s="65"/>
      <c r="H779" s="65"/>
      <c r="I779" s="65"/>
      <c r="J779" s="65"/>
    </row>
    <row r="780" spans="1:10" ht="16" x14ac:dyDescent="0.2">
      <c r="A780" s="65"/>
      <c r="B780" s="65"/>
      <c r="C780" s="65"/>
      <c r="D780" s="65"/>
      <c r="E780" s="65"/>
      <c r="F780" s="65"/>
      <c r="G780" s="65"/>
      <c r="H780" s="65"/>
      <c r="I780" s="65"/>
      <c r="J780" s="65"/>
    </row>
    <row r="781" spans="1:10" ht="16" x14ac:dyDescent="0.2">
      <c r="A781" s="65"/>
      <c r="B781" s="65"/>
      <c r="C781" s="65"/>
      <c r="D781" s="65"/>
      <c r="E781" s="65"/>
      <c r="F781" s="65"/>
      <c r="G781" s="65"/>
      <c r="H781" s="65"/>
      <c r="I781" s="65"/>
      <c r="J781" s="65"/>
    </row>
    <row r="782" spans="1:10" ht="16" x14ac:dyDescent="0.2">
      <c r="A782" s="65"/>
      <c r="B782" s="65"/>
      <c r="C782" s="65"/>
      <c r="D782" s="65"/>
      <c r="E782" s="65"/>
      <c r="F782" s="65"/>
      <c r="G782" s="65"/>
      <c r="H782" s="65"/>
      <c r="I782" s="65"/>
      <c r="J782" s="65"/>
    </row>
    <row r="783" spans="1:10" ht="16" x14ac:dyDescent="0.2">
      <c r="A783" s="65"/>
      <c r="B783" s="65"/>
      <c r="C783" s="65"/>
      <c r="D783" s="65"/>
      <c r="E783" s="65"/>
      <c r="F783" s="65"/>
      <c r="G783" s="65"/>
      <c r="H783" s="65"/>
      <c r="I783" s="65"/>
      <c r="J783" s="65"/>
    </row>
    <row r="784" spans="1:10" ht="16" x14ac:dyDescent="0.2">
      <c r="A784" s="65"/>
      <c r="B784" s="65"/>
      <c r="C784" s="65"/>
      <c r="D784" s="65"/>
      <c r="E784" s="65"/>
      <c r="F784" s="65"/>
      <c r="G784" s="65"/>
      <c r="H784" s="65"/>
      <c r="I784" s="65"/>
      <c r="J784" s="65"/>
    </row>
    <row r="785" spans="1:10" ht="16" x14ac:dyDescent="0.2">
      <c r="A785" s="65"/>
      <c r="B785" s="65"/>
      <c r="C785" s="65"/>
      <c r="D785" s="65"/>
      <c r="E785" s="65"/>
      <c r="F785" s="65"/>
      <c r="G785" s="65"/>
      <c r="H785" s="65"/>
      <c r="I785" s="65"/>
      <c r="J785" s="65"/>
    </row>
    <row r="786" spans="1:10" ht="16" x14ac:dyDescent="0.2">
      <c r="A786" s="65"/>
      <c r="B786" s="65"/>
      <c r="C786" s="65"/>
      <c r="D786" s="65"/>
      <c r="E786" s="65"/>
      <c r="F786" s="65"/>
      <c r="G786" s="65"/>
      <c r="H786" s="65"/>
      <c r="I786" s="65"/>
      <c r="J786" s="65"/>
    </row>
    <row r="787" spans="1:10" ht="16" x14ac:dyDescent="0.2">
      <c r="A787" s="65"/>
      <c r="B787" s="65"/>
      <c r="C787" s="65"/>
      <c r="D787" s="65"/>
      <c r="E787" s="65"/>
      <c r="F787" s="65"/>
      <c r="G787" s="65"/>
      <c r="H787" s="65"/>
      <c r="I787" s="65"/>
      <c r="J787" s="65"/>
    </row>
    <row r="788" spans="1:10" ht="16" x14ac:dyDescent="0.2">
      <c r="A788" s="65"/>
      <c r="B788" s="65"/>
      <c r="C788" s="65"/>
      <c r="D788" s="65"/>
      <c r="E788" s="65"/>
      <c r="F788" s="65"/>
      <c r="G788" s="65"/>
      <c r="H788" s="65"/>
      <c r="I788" s="65"/>
      <c r="J788" s="65"/>
    </row>
    <row r="789" spans="1:10" ht="16" x14ac:dyDescent="0.2">
      <c r="A789" s="65"/>
      <c r="B789" s="65"/>
      <c r="C789" s="65"/>
      <c r="D789" s="65"/>
      <c r="E789" s="65"/>
      <c r="F789" s="65"/>
      <c r="G789" s="65"/>
      <c r="H789" s="65"/>
      <c r="I789" s="65"/>
      <c r="J789" s="65"/>
    </row>
    <row r="790" spans="1:10" ht="16" x14ac:dyDescent="0.2">
      <c r="A790" s="65"/>
      <c r="B790" s="65"/>
      <c r="C790" s="65"/>
      <c r="D790" s="65"/>
      <c r="E790" s="65"/>
      <c r="F790" s="65"/>
      <c r="G790" s="65"/>
      <c r="H790" s="65"/>
      <c r="I790" s="65"/>
      <c r="J790" s="65"/>
    </row>
    <row r="791" spans="1:10" ht="16" x14ac:dyDescent="0.2">
      <c r="A791" s="65"/>
      <c r="B791" s="65"/>
      <c r="C791" s="65"/>
      <c r="D791" s="65"/>
      <c r="E791" s="65"/>
      <c r="F791" s="65"/>
      <c r="G791" s="65"/>
      <c r="H791" s="65"/>
      <c r="I791" s="65"/>
      <c r="J791" s="65"/>
    </row>
    <row r="792" spans="1:10" ht="16" x14ac:dyDescent="0.2">
      <c r="A792" s="65"/>
      <c r="B792" s="65"/>
      <c r="C792" s="65"/>
      <c r="D792" s="65"/>
      <c r="E792" s="65"/>
      <c r="F792" s="65"/>
      <c r="G792" s="65"/>
      <c r="H792" s="65"/>
      <c r="I792" s="65"/>
      <c r="J792" s="65"/>
    </row>
    <row r="793" spans="1:10" ht="16" x14ac:dyDescent="0.2">
      <c r="A793" s="65"/>
      <c r="B793" s="65"/>
      <c r="C793" s="65"/>
      <c r="D793" s="65"/>
      <c r="E793" s="65"/>
      <c r="F793" s="65"/>
      <c r="G793" s="65"/>
      <c r="H793" s="65"/>
      <c r="I793" s="65"/>
      <c r="J793" s="65"/>
    </row>
    <row r="794" spans="1:10" ht="16" x14ac:dyDescent="0.2">
      <c r="A794" s="65"/>
      <c r="B794" s="65"/>
      <c r="C794" s="65"/>
      <c r="D794" s="65"/>
      <c r="E794" s="65"/>
      <c r="F794" s="65"/>
      <c r="G794" s="65"/>
      <c r="H794" s="65"/>
      <c r="I794" s="65"/>
      <c r="J794" s="65"/>
    </row>
    <row r="795" spans="1:10" ht="16" x14ac:dyDescent="0.2">
      <c r="A795" s="65"/>
      <c r="B795" s="65"/>
      <c r="C795" s="65"/>
      <c r="D795" s="65"/>
      <c r="E795" s="65"/>
      <c r="F795" s="65"/>
      <c r="G795" s="65"/>
      <c r="H795" s="65"/>
      <c r="I795" s="65"/>
      <c r="J795" s="65"/>
    </row>
    <row r="796" spans="1:10" ht="16" x14ac:dyDescent="0.2">
      <c r="A796" s="65"/>
      <c r="B796" s="65"/>
      <c r="C796" s="65"/>
      <c r="D796" s="65"/>
      <c r="E796" s="65"/>
      <c r="F796" s="65"/>
      <c r="G796" s="65"/>
      <c r="H796" s="65"/>
      <c r="I796" s="65"/>
      <c r="J796" s="65"/>
    </row>
    <row r="797" spans="1:10" ht="16" x14ac:dyDescent="0.2">
      <c r="A797" s="65"/>
      <c r="B797" s="65"/>
      <c r="C797" s="65"/>
      <c r="D797" s="65"/>
      <c r="E797" s="65"/>
      <c r="F797" s="65"/>
      <c r="G797" s="65"/>
      <c r="H797" s="65"/>
      <c r="I797" s="65"/>
      <c r="J797" s="65"/>
    </row>
    <row r="798" spans="1:10" ht="16" x14ac:dyDescent="0.2">
      <c r="A798" s="65"/>
      <c r="B798" s="65"/>
      <c r="C798" s="65"/>
      <c r="D798" s="65"/>
      <c r="E798" s="65"/>
      <c r="F798" s="65"/>
      <c r="G798" s="65"/>
      <c r="H798" s="65"/>
      <c r="I798" s="65"/>
      <c r="J798" s="65"/>
    </row>
    <row r="799" spans="1:10" ht="16" x14ac:dyDescent="0.2">
      <c r="A799" s="65"/>
      <c r="B799" s="65"/>
      <c r="C799" s="65"/>
      <c r="D799" s="65"/>
      <c r="E799" s="65"/>
      <c r="F799" s="65"/>
      <c r="G799" s="65"/>
      <c r="H799" s="65"/>
      <c r="I799" s="65"/>
      <c r="J799" s="65"/>
    </row>
    <row r="800" spans="1:10" ht="16" x14ac:dyDescent="0.2">
      <c r="A800" s="65"/>
      <c r="B800" s="65"/>
      <c r="C800" s="65"/>
      <c r="D800" s="65"/>
      <c r="E800" s="65"/>
      <c r="F800" s="65"/>
      <c r="G800" s="65"/>
      <c r="H800" s="65"/>
      <c r="I800" s="65"/>
      <c r="J800" s="65"/>
    </row>
    <row r="801" spans="1:10" ht="16" x14ac:dyDescent="0.2">
      <c r="A801" s="65"/>
      <c r="B801" s="65"/>
      <c r="C801" s="65"/>
      <c r="D801" s="65"/>
      <c r="E801" s="65"/>
      <c r="F801" s="65"/>
      <c r="G801" s="65"/>
      <c r="H801" s="65"/>
      <c r="I801" s="65"/>
      <c r="J801" s="65"/>
    </row>
    <row r="802" spans="1:10" ht="16" x14ac:dyDescent="0.2">
      <c r="A802" s="65"/>
      <c r="B802" s="65"/>
      <c r="C802" s="65"/>
      <c r="D802" s="65"/>
      <c r="E802" s="65"/>
      <c r="F802" s="65"/>
      <c r="G802" s="65"/>
      <c r="H802" s="65"/>
      <c r="I802" s="65"/>
      <c r="J802" s="65"/>
    </row>
    <row r="803" spans="1:10" ht="16" x14ac:dyDescent="0.2">
      <c r="A803" s="65"/>
      <c r="B803" s="65"/>
      <c r="C803" s="65"/>
      <c r="D803" s="65"/>
      <c r="E803" s="65"/>
      <c r="F803" s="65"/>
      <c r="G803" s="65"/>
      <c r="H803" s="65"/>
      <c r="I803" s="65"/>
      <c r="J803" s="65"/>
    </row>
    <row r="804" spans="1:10" ht="16" x14ac:dyDescent="0.2">
      <c r="A804" s="65"/>
      <c r="B804" s="65"/>
      <c r="C804" s="65"/>
      <c r="D804" s="65"/>
      <c r="E804" s="65"/>
      <c r="F804" s="65"/>
      <c r="G804" s="65"/>
      <c r="H804" s="65"/>
      <c r="I804" s="65"/>
      <c r="J804" s="65"/>
    </row>
    <row r="805" spans="1:10" ht="16" x14ac:dyDescent="0.2">
      <c r="A805" s="65"/>
      <c r="B805" s="65"/>
      <c r="C805" s="65"/>
      <c r="D805" s="65"/>
      <c r="E805" s="65"/>
      <c r="F805" s="65"/>
      <c r="G805" s="65"/>
      <c r="H805" s="65"/>
      <c r="I805" s="65"/>
      <c r="J805" s="65"/>
    </row>
    <row r="806" spans="1:10" ht="16" x14ac:dyDescent="0.2">
      <c r="A806" s="65"/>
      <c r="B806" s="65"/>
      <c r="C806" s="65"/>
      <c r="D806" s="65"/>
      <c r="E806" s="65"/>
      <c r="F806" s="65"/>
      <c r="G806" s="65"/>
      <c r="H806" s="65"/>
      <c r="I806" s="65"/>
      <c r="J806" s="65"/>
    </row>
    <row r="807" spans="1:10" ht="16" x14ac:dyDescent="0.2">
      <c r="A807" s="65"/>
      <c r="B807" s="65"/>
      <c r="C807" s="65"/>
      <c r="D807" s="65"/>
      <c r="E807" s="65"/>
      <c r="F807" s="65"/>
      <c r="G807" s="65"/>
      <c r="H807" s="65"/>
      <c r="I807" s="65"/>
      <c r="J807" s="65"/>
    </row>
    <row r="808" spans="1:10" ht="16" x14ac:dyDescent="0.2">
      <c r="A808" s="65"/>
      <c r="B808" s="65"/>
      <c r="C808" s="65"/>
      <c r="D808" s="65"/>
      <c r="E808" s="65"/>
      <c r="F808" s="65"/>
      <c r="G808" s="65"/>
      <c r="H808" s="65"/>
      <c r="I808" s="65"/>
      <c r="J808" s="65"/>
    </row>
    <row r="809" spans="1:10" ht="16" x14ac:dyDescent="0.2">
      <c r="A809" s="65"/>
      <c r="B809" s="65"/>
      <c r="C809" s="65"/>
      <c r="D809" s="65"/>
      <c r="E809" s="65"/>
      <c r="F809" s="65"/>
      <c r="G809" s="65"/>
      <c r="H809" s="65"/>
      <c r="I809" s="65"/>
      <c r="J809" s="65"/>
    </row>
    <row r="810" spans="1:10" ht="16" x14ac:dyDescent="0.2">
      <c r="A810" s="65"/>
      <c r="B810" s="65"/>
      <c r="C810" s="65"/>
      <c r="D810" s="65"/>
      <c r="E810" s="65"/>
      <c r="F810" s="65"/>
      <c r="G810" s="65"/>
      <c r="H810" s="65"/>
      <c r="I810" s="65"/>
      <c r="J810" s="65"/>
    </row>
    <row r="811" spans="1:10" ht="16" x14ac:dyDescent="0.2">
      <c r="A811" s="65"/>
      <c r="B811" s="65"/>
      <c r="C811" s="65"/>
      <c r="D811" s="65"/>
      <c r="E811" s="65"/>
      <c r="F811" s="65"/>
      <c r="G811" s="65"/>
      <c r="H811" s="65"/>
      <c r="I811" s="65"/>
      <c r="J811" s="65"/>
    </row>
    <row r="812" spans="1:10" ht="16" x14ac:dyDescent="0.2">
      <c r="A812" s="65"/>
      <c r="B812" s="65"/>
      <c r="C812" s="65"/>
      <c r="D812" s="65"/>
      <c r="E812" s="65"/>
      <c r="F812" s="65"/>
      <c r="G812" s="65"/>
      <c r="H812" s="65"/>
      <c r="I812" s="65"/>
      <c r="J812" s="65"/>
    </row>
    <row r="813" spans="1:10" ht="16" x14ac:dyDescent="0.2">
      <c r="A813" s="65"/>
      <c r="B813" s="65"/>
      <c r="C813" s="65"/>
      <c r="D813" s="65"/>
      <c r="E813" s="65"/>
      <c r="F813" s="65"/>
      <c r="G813" s="65"/>
      <c r="H813" s="65"/>
      <c r="I813" s="65"/>
      <c r="J813" s="65"/>
    </row>
    <row r="814" spans="1:10" ht="16" x14ac:dyDescent="0.2">
      <c r="A814" s="65"/>
      <c r="B814" s="65"/>
      <c r="C814" s="65"/>
      <c r="D814" s="65"/>
      <c r="E814" s="65"/>
      <c r="F814" s="65"/>
      <c r="G814" s="65"/>
      <c r="H814" s="65"/>
      <c r="I814" s="65"/>
      <c r="J814" s="65"/>
    </row>
    <row r="815" spans="1:10" ht="16" x14ac:dyDescent="0.2">
      <c r="A815" s="65"/>
      <c r="B815" s="65"/>
      <c r="C815" s="65"/>
      <c r="D815" s="65"/>
      <c r="E815" s="65"/>
      <c r="F815" s="65"/>
      <c r="G815" s="65"/>
      <c r="H815" s="65"/>
      <c r="I815" s="65"/>
      <c r="J815" s="65"/>
    </row>
    <row r="816" spans="1:10" ht="16" x14ac:dyDescent="0.2">
      <c r="A816" s="65"/>
      <c r="B816" s="65"/>
      <c r="C816" s="65"/>
      <c r="D816" s="65"/>
      <c r="E816" s="65"/>
      <c r="F816" s="65"/>
      <c r="G816" s="65"/>
      <c r="H816" s="65"/>
      <c r="I816" s="65"/>
      <c r="J816" s="65"/>
    </row>
    <row r="817" spans="1:10" ht="16" x14ac:dyDescent="0.2">
      <c r="A817" s="65"/>
      <c r="B817" s="65"/>
      <c r="C817" s="65"/>
      <c r="D817" s="65"/>
      <c r="E817" s="65"/>
      <c r="F817" s="65"/>
      <c r="G817" s="65"/>
      <c r="H817" s="65"/>
      <c r="I817" s="65"/>
      <c r="J817" s="65"/>
    </row>
    <row r="818" spans="1:10" ht="16" x14ac:dyDescent="0.2">
      <c r="A818" s="65"/>
      <c r="B818" s="65"/>
      <c r="C818" s="65"/>
      <c r="D818" s="65"/>
      <c r="E818" s="65"/>
      <c r="F818" s="65"/>
      <c r="G818" s="65"/>
      <c r="H818" s="65"/>
      <c r="I818" s="65"/>
      <c r="J818" s="65"/>
    </row>
    <row r="819" spans="1:10" ht="16" x14ac:dyDescent="0.2">
      <c r="A819" s="65"/>
      <c r="B819" s="65"/>
      <c r="C819" s="65"/>
      <c r="D819" s="65"/>
      <c r="E819" s="65"/>
      <c r="F819" s="65"/>
      <c r="G819" s="65"/>
      <c r="H819" s="65"/>
      <c r="I819" s="65"/>
      <c r="J819" s="65"/>
    </row>
    <row r="820" spans="1:10" ht="16" x14ac:dyDescent="0.2">
      <c r="A820" s="65"/>
      <c r="B820" s="65"/>
      <c r="C820" s="65"/>
      <c r="D820" s="65"/>
      <c r="E820" s="65"/>
      <c r="F820" s="65"/>
      <c r="G820" s="65"/>
      <c r="H820" s="65"/>
      <c r="I820" s="65"/>
      <c r="J820" s="65"/>
    </row>
    <row r="821" spans="1:10" ht="16" x14ac:dyDescent="0.2">
      <c r="A821" s="65"/>
      <c r="B821" s="65"/>
      <c r="C821" s="65"/>
      <c r="D821" s="65"/>
      <c r="E821" s="65"/>
      <c r="F821" s="65"/>
      <c r="G821" s="65"/>
      <c r="H821" s="65"/>
      <c r="I821" s="65"/>
      <c r="J821" s="65"/>
    </row>
    <row r="822" spans="1:10" ht="16" x14ac:dyDescent="0.2">
      <c r="A822" s="65"/>
      <c r="B822" s="65"/>
      <c r="C822" s="65"/>
      <c r="D822" s="65"/>
      <c r="E822" s="65"/>
      <c r="F822" s="65"/>
      <c r="G822" s="65"/>
      <c r="H822" s="65"/>
      <c r="I822" s="65"/>
      <c r="J822" s="65"/>
    </row>
    <row r="823" spans="1:10" ht="16" x14ac:dyDescent="0.2">
      <c r="A823" s="65"/>
      <c r="B823" s="65"/>
      <c r="C823" s="65"/>
      <c r="D823" s="65"/>
      <c r="E823" s="65"/>
      <c r="F823" s="65"/>
      <c r="G823" s="65"/>
      <c r="H823" s="65"/>
      <c r="I823" s="65"/>
      <c r="J823" s="65"/>
    </row>
    <row r="824" spans="1:10" ht="16" x14ac:dyDescent="0.2">
      <c r="A824" s="65"/>
      <c r="B824" s="65"/>
      <c r="C824" s="65"/>
      <c r="D824" s="65"/>
      <c r="E824" s="65"/>
      <c r="F824" s="65"/>
      <c r="G824" s="65"/>
      <c r="H824" s="65"/>
      <c r="I824" s="65"/>
      <c r="J824" s="65"/>
    </row>
    <row r="825" spans="1:10" ht="16" x14ac:dyDescent="0.2">
      <c r="A825" s="65"/>
      <c r="B825" s="65"/>
      <c r="C825" s="65"/>
      <c r="D825" s="65"/>
      <c r="E825" s="65"/>
      <c r="F825" s="65"/>
      <c r="G825" s="65"/>
      <c r="H825" s="65"/>
      <c r="I825" s="65"/>
      <c r="J825" s="65"/>
    </row>
    <row r="826" spans="1:10" ht="16" x14ac:dyDescent="0.2">
      <c r="A826" s="65"/>
      <c r="B826" s="65"/>
      <c r="C826" s="65"/>
      <c r="D826" s="65"/>
      <c r="E826" s="65"/>
      <c r="F826" s="65"/>
      <c r="G826" s="65"/>
      <c r="H826" s="65"/>
      <c r="I826" s="65"/>
      <c r="J826" s="65"/>
    </row>
    <row r="827" spans="1:10" ht="16" x14ac:dyDescent="0.2">
      <c r="A827" s="65"/>
      <c r="B827" s="65"/>
      <c r="C827" s="65"/>
      <c r="D827" s="65"/>
      <c r="E827" s="65"/>
      <c r="F827" s="65"/>
      <c r="G827" s="65"/>
      <c r="H827" s="65"/>
      <c r="I827" s="65"/>
      <c r="J827" s="65"/>
    </row>
    <row r="828" spans="1:10" ht="16" x14ac:dyDescent="0.2">
      <c r="A828" s="65"/>
      <c r="B828" s="65"/>
      <c r="C828" s="65"/>
      <c r="D828" s="65"/>
      <c r="E828" s="65"/>
      <c r="F828" s="65"/>
      <c r="G828" s="65"/>
      <c r="H828" s="65"/>
      <c r="I828" s="65"/>
      <c r="J828" s="65"/>
    </row>
    <row r="829" spans="1:10" ht="16" x14ac:dyDescent="0.2">
      <c r="A829" s="65"/>
      <c r="B829" s="65"/>
      <c r="C829" s="65"/>
      <c r="D829" s="65"/>
      <c r="E829" s="65"/>
      <c r="F829" s="65"/>
      <c r="G829" s="65"/>
      <c r="H829" s="65"/>
      <c r="I829" s="65"/>
      <c r="J829" s="65"/>
    </row>
    <row r="830" spans="1:10" ht="16" x14ac:dyDescent="0.2">
      <c r="A830" s="65"/>
      <c r="B830" s="65"/>
      <c r="C830" s="65"/>
      <c r="D830" s="65"/>
      <c r="E830" s="65"/>
      <c r="F830" s="65"/>
      <c r="G830" s="65"/>
      <c r="H830" s="65"/>
      <c r="I830" s="65"/>
      <c r="J830" s="65"/>
    </row>
    <row r="831" spans="1:10" ht="16" x14ac:dyDescent="0.2">
      <c r="A831" s="65"/>
      <c r="B831" s="65"/>
      <c r="C831" s="65"/>
      <c r="D831" s="65"/>
      <c r="E831" s="65"/>
      <c r="F831" s="65"/>
      <c r="G831" s="65"/>
      <c r="H831" s="65"/>
      <c r="I831" s="65"/>
      <c r="J831" s="65"/>
    </row>
    <row r="832" spans="1:10" ht="16" x14ac:dyDescent="0.2">
      <c r="A832" s="65"/>
      <c r="B832" s="65"/>
      <c r="C832" s="65"/>
      <c r="D832" s="65"/>
      <c r="E832" s="65"/>
      <c r="F832" s="65"/>
      <c r="G832" s="65"/>
      <c r="H832" s="65"/>
      <c r="I832" s="65"/>
      <c r="J832" s="65"/>
    </row>
    <row r="833" spans="1:10" ht="16" x14ac:dyDescent="0.2">
      <c r="A833" s="65"/>
      <c r="B833" s="65"/>
      <c r="C833" s="65"/>
      <c r="D833" s="65"/>
      <c r="E833" s="65"/>
      <c r="F833" s="65"/>
      <c r="G833" s="65"/>
      <c r="H833" s="65"/>
      <c r="I833" s="65"/>
      <c r="J833" s="65"/>
    </row>
    <row r="834" spans="1:10" ht="16" x14ac:dyDescent="0.2">
      <c r="A834" s="65"/>
      <c r="B834" s="65"/>
      <c r="C834" s="65"/>
      <c r="D834" s="65"/>
      <c r="E834" s="65"/>
      <c r="F834" s="65"/>
      <c r="G834" s="65"/>
      <c r="H834" s="65"/>
      <c r="I834" s="65"/>
      <c r="J834" s="65"/>
    </row>
    <row r="835" spans="1:10" ht="16" x14ac:dyDescent="0.2">
      <c r="A835" s="65"/>
      <c r="B835" s="65"/>
      <c r="C835" s="65"/>
      <c r="D835" s="65"/>
      <c r="E835" s="65"/>
      <c r="F835" s="65"/>
      <c r="G835" s="65"/>
      <c r="H835" s="65"/>
      <c r="I835" s="65"/>
      <c r="J835" s="65"/>
    </row>
    <row r="836" spans="1:10" ht="16" x14ac:dyDescent="0.2">
      <c r="A836" s="65"/>
      <c r="B836" s="65"/>
      <c r="C836" s="65"/>
      <c r="D836" s="65"/>
      <c r="E836" s="65"/>
      <c r="F836" s="65"/>
      <c r="G836" s="65"/>
      <c r="H836" s="65"/>
      <c r="I836" s="65"/>
      <c r="J836" s="65"/>
    </row>
    <row r="837" spans="1:10" ht="16" x14ac:dyDescent="0.2">
      <c r="A837" s="65"/>
      <c r="B837" s="65"/>
      <c r="C837" s="65"/>
      <c r="D837" s="65"/>
      <c r="E837" s="65"/>
      <c r="F837" s="65"/>
      <c r="G837" s="65"/>
      <c r="H837" s="65"/>
      <c r="I837" s="65"/>
      <c r="J837" s="65"/>
    </row>
    <row r="838" spans="1:10" ht="16" x14ac:dyDescent="0.2">
      <c r="A838" s="65"/>
      <c r="B838" s="65"/>
      <c r="C838" s="65"/>
      <c r="D838" s="65"/>
      <c r="E838" s="65"/>
      <c r="F838" s="65"/>
      <c r="G838" s="65"/>
      <c r="H838" s="65"/>
      <c r="I838" s="65"/>
      <c r="J838" s="65"/>
    </row>
    <row r="839" spans="1:10" ht="16" x14ac:dyDescent="0.2">
      <c r="A839" s="65"/>
      <c r="B839" s="65"/>
      <c r="C839" s="65"/>
      <c r="D839" s="65"/>
      <c r="E839" s="65"/>
      <c r="F839" s="65"/>
      <c r="G839" s="65"/>
      <c r="H839" s="65"/>
      <c r="I839" s="65"/>
      <c r="J839" s="65"/>
    </row>
    <row r="840" spans="1:10" ht="16" x14ac:dyDescent="0.2">
      <c r="A840" s="65"/>
      <c r="B840" s="65"/>
      <c r="C840" s="65"/>
      <c r="D840" s="65"/>
      <c r="E840" s="65"/>
      <c r="F840" s="65"/>
      <c r="G840" s="65"/>
      <c r="H840" s="65"/>
      <c r="I840" s="65"/>
      <c r="J840" s="65"/>
    </row>
    <row r="841" spans="1:10" ht="16" x14ac:dyDescent="0.2">
      <c r="A841" s="65"/>
      <c r="B841" s="65"/>
      <c r="C841" s="65"/>
      <c r="D841" s="65"/>
      <c r="E841" s="65"/>
      <c r="F841" s="65"/>
      <c r="G841" s="65"/>
      <c r="H841" s="65"/>
      <c r="I841" s="65"/>
      <c r="J841" s="65"/>
    </row>
    <row r="842" spans="1:10" ht="16" x14ac:dyDescent="0.2">
      <c r="A842" s="65"/>
      <c r="B842" s="65"/>
      <c r="C842" s="65"/>
      <c r="D842" s="65"/>
      <c r="E842" s="65"/>
      <c r="F842" s="65"/>
      <c r="G842" s="65"/>
      <c r="H842" s="65"/>
      <c r="I842" s="65"/>
      <c r="J842" s="65"/>
    </row>
    <row r="843" spans="1:10" ht="16" x14ac:dyDescent="0.2">
      <c r="A843" s="65"/>
      <c r="B843" s="65"/>
      <c r="C843" s="65"/>
      <c r="D843" s="65"/>
      <c r="E843" s="65"/>
      <c r="F843" s="65"/>
      <c r="G843" s="65"/>
      <c r="H843" s="65"/>
      <c r="I843" s="65"/>
      <c r="J843" s="65"/>
    </row>
    <row r="844" spans="1:10" ht="16" x14ac:dyDescent="0.2">
      <c r="A844" s="65"/>
      <c r="B844" s="65"/>
      <c r="C844" s="65"/>
      <c r="D844" s="65"/>
      <c r="E844" s="65"/>
      <c r="F844" s="65"/>
      <c r="G844" s="65"/>
      <c r="H844" s="65"/>
      <c r="I844" s="65"/>
      <c r="J844" s="65"/>
    </row>
    <row r="845" spans="1:10" ht="16" x14ac:dyDescent="0.2">
      <c r="A845" s="65"/>
      <c r="B845" s="65"/>
      <c r="C845" s="65"/>
      <c r="D845" s="65"/>
      <c r="E845" s="65"/>
      <c r="F845" s="65"/>
      <c r="G845" s="65"/>
      <c r="H845" s="65"/>
      <c r="I845" s="65"/>
      <c r="J845" s="65"/>
    </row>
    <row r="846" spans="1:10" ht="16" x14ac:dyDescent="0.2">
      <c r="A846" s="65"/>
      <c r="B846" s="65"/>
      <c r="C846" s="65"/>
      <c r="D846" s="65"/>
      <c r="E846" s="65"/>
      <c r="F846" s="65"/>
      <c r="G846" s="65"/>
      <c r="H846" s="65"/>
      <c r="I846" s="65"/>
      <c r="J846" s="65"/>
    </row>
    <row r="847" spans="1:10" ht="16" x14ac:dyDescent="0.2">
      <c r="A847" s="65"/>
      <c r="B847" s="65"/>
      <c r="C847" s="65"/>
      <c r="D847" s="65"/>
      <c r="E847" s="65"/>
      <c r="F847" s="65"/>
      <c r="G847" s="65"/>
      <c r="H847" s="65"/>
      <c r="I847" s="65"/>
      <c r="J847" s="65"/>
    </row>
    <row r="848" spans="1:10" ht="16" x14ac:dyDescent="0.2">
      <c r="A848" s="65"/>
      <c r="B848" s="65"/>
      <c r="C848" s="65"/>
      <c r="D848" s="65"/>
      <c r="E848" s="65"/>
      <c r="F848" s="65"/>
      <c r="G848" s="65"/>
      <c r="H848" s="65"/>
      <c r="I848" s="65"/>
      <c r="J848" s="65"/>
    </row>
    <row r="849" spans="1:10" ht="16" x14ac:dyDescent="0.2">
      <c r="A849" s="65"/>
      <c r="B849" s="65"/>
      <c r="C849" s="65"/>
      <c r="D849" s="65"/>
      <c r="E849" s="65"/>
      <c r="F849" s="65"/>
      <c r="G849" s="65"/>
      <c r="H849" s="65"/>
      <c r="I849" s="65"/>
      <c r="J849" s="65"/>
    </row>
    <row r="850" spans="1:10" ht="16" x14ac:dyDescent="0.2">
      <c r="A850" s="65"/>
      <c r="B850" s="65"/>
      <c r="C850" s="65"/>
      <c r="D850" s="65"/>
      <c r="E850" s="65"/>
      <c r="F850" s="65"/>
      <c r="G850" s="65"/>
      <c r="H850" s="65"/>
      <c r="I850" s="65"/>
      <c r="J850" s="65"/>
    </row>
    <row r="851" spans="1:10" ht="16" x14ac:dyDescent="0.2">
      <c r="A851" s="65"/>
      <c r="B851" s="65"/>
      <c r="C851" s="65"/>
      <c r="D851" s="65"/>
      <c r="E851" s="65"/>
      <c r="F851" s="65"/>
      <c r="G851" s="65"/>
      <c r="H851" s="65"/>
      <c r="I851" s="65"/>
      <c r="J851" s="65"/>
    </row>
    <row r="852" spans="1:10" ht="16" x14ac:dyDescent="0.2">
      <c r="A852" s="65"/>
      <c r="B852" s="65"/>
      <c r="C852" s="65"/>
      <c r="D852" s="65"/>
      <c r="E852" s="65"/>
      <c r="F852" s="65"/>
      <c r="G852" s="65"/>
      <c r="H852" s="65"/>
      <c r="I852" s="65"/>
      <c r="J852" s="65"/>
    </row>
    <row r="853" spans="1:10" ht="16" x14ac:dyDescent="0.2">
      <c r="A853" s="65"/>
      <c r="B853" s="65"/>
      <c r="C853" s="65"/>
      <c r="D853" s="65"/>
      <c r="E853" s="65"/>
      <c r="F853" s="65"/>
      <c r="G853" s="65"/>
      <c r="H853" s="65"/>
      <c r="I853" s="65"/>
      <c r="J853" s="65"/>
    </row>
    <row r="854" spans="1:10" ht="16" x14ac:dyDescent="0.2">
      <c r="A854" s="65"/>
      <c r="B854" s="65"/>
      <c r="C854" s="65"/>
      <c r="D854" s="65"/>
      <c r="E854" s="65"/>
      <c r="F854" s="65"/>
      <c r="G854" s="65"/>
      <c r="H854" s="65"/>
      <c r="I854" s="65"/>
      <c r="J854" s="65"/>
    </row>
    <row r="855" spans="1:10" ht="16" x14ac:dyDescent="0.2">
      <c r="A855" s="65"/>
      <c r="B855" s="65"/>
      <c r="C855" s="65"/>
      <c r="D855" s="65"/>
      <c r="E855" s="65"/>
      <c r="F855" s="65"/>
      <c r="G855" s="65"/>
      <c r="H855" s="65"/>
      <c r="I855" s="65"/>
      <c r="J855" s="65"/>
    </row>
    <row r="856" spans="1:10" ht="16" x14ac:dyDescent="0.2">
      <c r="A856" s="65"/>
      <c r="B856" s="65"/>
      <c r="C856" s="65"/>
      <c r="D856" s="65"/>
      <c r="E856" s="65"/>
      <c r="F856" s="65"/>
      <c r="G856" s="65"/>
      <c r="H856" s="65"/>
      <c r="I856" s="65"/>
      <c r="J856" s="65"/>
    </row>
    <row r="857" spans="1:10" ht="16" x14ac:dyDescent="0.2">
      <c r="A857" s="65"/>
      <c r="B857" s="65"/>
      <c r="C857" s="65"/>
      <c r="D857" s="65"/>
      <c r="E857" s="65"/>
      <c r="F857" s="65"/>
      <c r="G857" s="65"/>
      <c r="H857" s="65"/>
      <c r="I857" s="65"/>
      <c r="J857" s="65"/>
    </row>
    <row r="858" spans="1:10" ht="16" x14ac:dyDescent="0.2">
      <c r="A858" s="65"/>
      <c r="B858" s="65"/>
      <c r="C858" s="65"/>
      <c r="D858" s="65"/>
      <c r="E858" s="65"/>
      <c r="F858" s="65"/>
      <c r="G858" s="65"/>
      <c r="H858" s="65"/>
      <c r="I858" s="65"/>
      <c r="J858" s="65"/>
    </row>
    <row r="859" spans="1:10" ht="16" x14ac:dyDescent="0.2">
      <c r="A859" s="65"/>
      <c r="B859" s="65"/>
      <c r="C859" s="65"/>
      <c r="D859" s="65"/>
      <c r="E859" s="65"/>
      <c r="F859" s="65"/>
      <c r="G859" s="65"/>
      <c r="H859" s="65"/>
      <c r="I859" s="65"/>
      <c r="J859" s="65"/>
    </row>
    <row r="860" spans="1:10" ht="16" x14ac:dyDescent="0.2">
      <c r="A860" s="65"/>
      <c r="B860" s="65"/>
      <c r="C860" s="65"/>
      <c r="D860" s="65"/>
      <c r="E860" s="65"/>
      <c r="F860" s="65"/>
      <c r="G860" s="65"/>
      <c r="H860" s="65"/>
      <c r="I860" s="65"/>
      <c r="J860" s="65"/>
    </row>
    <row r="861" spans="1:10" ht="16" x14ac:dyDescent="0.2">
      <c r="A861" s="65"/>
      <c r="B861" s="65"/>
      <c r="C861" s="65"/>
      <c r="D861" s="65"/>
      <c r="E861" s="65"/>
      <c r="F861" s="65"/>
      <c r="G861" s="65"/>
      <c r="H861" s="65"/>
      <c r="I861" s="65"/>
      <c r="J861" s="65"/>
    </row>
    <row r="862" spans="1:10" ht="16" x14ac:dyDescent="0.2">
      <c r="A862" s="65"/>
      <c r="B862" s="65"/>
      <c r="C862" s="65"/>
      <c r="D862" s="65"/>
      <c r="E862" s="65"/>
      <c r="F862" s="65"/>
      <c r="G862" s="65"/>
      <c r="H862" s="65"/>
      <c r="I862" s="65"/>
      <c r="J862" s="65"/>
    </row>
    <row r="863" spans="1:10" ht="16" x14ac:dyDescent="0.2">
      <c r="A863" s="65"/>
      <c r="B863" s="65"/>
      <c r="C863" s="65"/>
      <c r="D863" s="65"/>
      <c r="E863" s="65"/>
      <c r="F863" s="65"/>
      <c r="G863" s="65"/>
      <c r="H863" s="65"/>
      <c r="I863" s="65"/>
      <c r="J863" s="65"/>
    </row>
    <row r="864" spans="1:10" ht="16" x14ac:dyDescent="0.2">
      <c r="A864" s="65"/>
      <c r="B864" s="65"/>
      <c r="C864" s="65"/>
      <c r="D864" s="65"/>
      <c r="E864" s="65"/>
      <c r="F864" s="65"/>
      <c r="G864" s="65"/>
      <c r="H864" s="65"/>
      <c r="I864" s="65"/>
      <c r="J864" s="65"/>
    </row>
    <row r="865" spans="1:10" ht="16" x14ac:dyDescent="0.2">
      <c r="A865" s="65"/>
      <c r="B865" s="65"/>
      <c r="C865" s="65"/>
      <c r="D865" s="65"/>
      <c r="E865" s="65"/>
      <c r="F865" s="65"/>
      <c r="G865" s="65"/>
      <c r="H865" s="65"/>
      <c r="I865" s="65"/>
      <c r="J865" s="65"/>
    </row>
    <row r="866" spans="1:10" ht="16" x14ac:dyDescent="0.2">
      <c r="A866" s="65"/>
      <c r="B866" s="65"/>
      <c r="C866" s="65"/>
      <c r="D866" s="65"/>
      <c r="E866" s="65"/>
      <c r="F866" s="65"/>
      <c r="G866" s="65"/>
      <c r="H866" s="65"/>
      <c r="I866" s="65"/>
      <c r="J866" s="65"/>
    </row>
    <row r="867" spans="1:10" ht="16" x14ac:dyDescent="0.2">
      <c r="A867" s="65"/>
      <c r="B867" s="65"/>
      <c r="C867" s="65"/>
      <c r="D867" s="65"/>
      <c r="E867" s="65"/>
      <c r="F867" s="65"/>
      <c r="G867" s="65"/>
      <c r="H867" s="65"/>
      <c r="I867" s="65"/>
      <c r="J867" s="65"/>
    </row>
    <row r="868" spans="1:10" ht="16" x14ac:dyDescent="0.2">
      <c r="A868" s="65"/>
      <c r="B868" s="65"/>
      <c r="C868" s="65"/>
      <c r="D868" s="65"/>
      <c r="E868" s="65"/>
      <c r="F868" s="65"/>
      <c r="G868" s="65"/>
      <c r="H868" s="65"/>
      <c r="I868" s="65"/>
      <c r="J868" s="65"/>
    </row>
    <row r="869" spans="1:10" ht="16" x14ac:dyDescent="0.2">
      <c r="A869" s="65"/>
      <c r="B869" s="65"/>
      <c r="C869" s="65"/>
      <c r="D869" s="65"/>
      <c r="E869" s="65"/>
      <c r="F869" s="65"/>
      <c r="G869" s="65"/>
      <c r="H869" s="65"/>
      <c r="I869" s="65"/>
      <c r="J869" s="65"/>
    </row>
    <row r="870" spans="1:10" ht="16" x14ac:dyDescent="0.2">
      <c r="A870" s="65"/>
      <c r="B870" s="65"/>
      <c r="C870" s="65"/>
      <c r="D870" s="65"/>
      <c r="E870" s="65"/>
      <c r="F870" s="65"/>
      <c r="G870" s="65"/>
      <c r="H870" s="65"/>
      <c r="I870" s="65"/>
      <c r="J870" s="65"/>
    </row>
    <row r="871" spans="1:10" ht="16" x14ac:dyDescent="0.2">
      <c r="A871" s="65"/>
      <c r="B871" s="65"/>
      <c r="C871" s="65"/>
      <c r="D871" s="65"/>
      <c r="E871" s="65"/>
      <c r="F871" s="65"/>
      <c r="G871" s="65"/>
      <c r="H871" s="65"/>
      <c r="I871" s="65"/>
      <c r="J871" s="65"/>
    </row>
    <row r="872" spans="1:10" ht="16" x14ac:dyDescent="0.2">
      <c r="A872" s="65"/>
      <c r="B872" s="65"/>
      <c r="C872" s="65"/>
      <c r="D872" s="65"/>
      <c r="E872" s="65"/>
      <c r="F872" s="65"/>
      <c r="G872" s="65"/>
      <c r="H872" s="65"/>
      <c r="I872" s="65"/>
      <c r="J872" s="65"/>
    </row>
    <row r="873" spans="1:10" ht="16" x14ac:dyDescent="0.2">
      <c r="A873" s="65"/>
      <c r="B873" s="65"/>
      <c r="C873" s="65"/>
      <c r="D873" s="65"/>
      <c r="E873" s="65"/>
      <c r="F873" s="65"/>
      <c r="G873" s="65"/>
      <c r="H873" s="65"/>
      <c r="I873" s="65"/>
      <c r="J873" s="65"/>
    </row>
    <row r="874" spans="1:10" ht="16" x14ac:dyDescent="0.2">
      <c r="A874" s="65"/>
      <c r="B874" s="65"/>
      <c r="C874" s="65"/>
      <c r="D874" s="65"/>
      <c r="E874" s="65"/>
      <c r="F874" s="65"/>
      <c r="G874" s="65"/>
      <c r="H874" s="65"/>
      <c r="I874" s="65"/>
      <c r="J874" s="65"/>
    </row>
    <row r="875" spans="1:10" ht="16" x14ac:dyDescent="0.2">
      <c r="A875" s="65"/>
      <c r="B875" s="65"/>
      <c r="C875" s="65"/>
      <c r="D875" s="65"/>
      <c r="E875" s="65"/>
      <c r="F875" s="65"/>
      <c r="G875" s="65"/>
      <c r="H875" s="65"/>
      <c r="I875" s="65"/>
      <c r="J875" s="65"/>
    </row>
    <row r="876" spans="1:10" ht="16" x14ac:dyDescent="0.2">
      <c r="A876" s="65"/>
      <c r="B876" s="65"/>
      <c r="C876" s="65"/>
      <c r="D876" s="65"/>
      <c r="E876" s="65"/>
      <c r="F876" s="65"/>
      <c r="G876" s="65"/>
      <c r="H876" s="65"/>
      <c r="I876" s="65"/>
      <c r="J876" s="65"/>
    </row>
    <row r="877" spans="1:10" ht="16" x14ac:dyDescent="0.2">
      <c r="A877" s="65"/>
      <c r="B877" s="65"/>
      <c r="C877" s="65"/>
      <c r="D877" s="65"/>
      <c r="E877" s="65"/>
      <c r="F877" s="65"/>
      <c r="G877" s="65"/>
      <c r="H877" s="65"/>
      <c r="I877" s="65"/>
      <c r="J877" s="65"/>
    </row>
    <row r="878" spans="1:10" ht="16" x14ac:dyDescent="0.2">
      <c r="A878" s="65"/>
      <c r="B878" s="65"/>
      <c r="C878" s="65"/>
      <c r="D878" s="65"/>
      <c r="E878" s="65"/>
      <c r="F878" s="65"/>
      <c r="G878" s="65"/>
      <c r="H878" s="65"/>
      <c r="I878" s="65"/>
      <c r="J878" s="65"/>
    </row>
    <row r="879" spans="1:10" ht="16" x14ac:dyDescent="0.2">
      <c r="A879" s="65"/>
      <c r="B879" s="65"/>
      <c r="C879" s="65"/>
      <c r="D879" s="65"/>
      <c r="E879" s="65"/>
      <c r="F879" s="65"/>
      <c r="G879" s="65"/>
      <c r="H879" s="65"/>
      <c r="I879" s="65"/>
      <c r="J879" s="65"/>
    </row>
    <row r="880" spans="1:10" ht="16" x14ac:dyDescent="0.2">
      <c r="A880" s="65"/>
      <c r="B880" s="65"/>
      <c r="C880" s="65"/>
      <c r="D880" s="65"/>
      <c r="E880" s="65"/>
      <c r="F880" s="65"/>
      <c r="G880" s="65"/>
      <c r="H880" s="65"/>
      <c r="I880" s="65"/>
      <c r="J880" s="65"/>
    </row>
    <row r="881" spans="1:10" ht="16" x14ac:dyDescent="0.2">
      <c r="A881" s="65"/>
      <c r="B881" s="65"/>
      <c r="C881" s="65"/>
      <c r="D881" s="65"/>
      <c r="E881" s="65"/>
      <c r="F881" s="65"/>
      <c r="G881" s="65"/>
      <c r="H881" s="65"/>
      <c r="I881" s="65"/>
      <c r="J881" s="65"/>
    </row>
    <row r="882" spans="1:10" ht="16" x14ac:dyDescent="0.2">
      <c r="A882" s="65"/>
      <c r="B882" s="65"/>
      <c r="C882" s="65"/>
      <c r="D882" s="65"/>
      <c r="E882" s="65"/>
      <c r="F882" s="65"/>
      <c r="G882" s="65"/>
      <c r="H882" s="65"/>
      <c r="I882" s="65"/>
      <c r="J882" s="65"/>
    </row>
    <row r="883" spans="1:10" ht="16" x14ac:dyDescent="0.2">
      <c r="A883" s="65"/>
      <c r="B883" s="65"/>
      <c r="C883" s="65"/>
      <c r="D883" s="65"/>
      <c r="E883" s="65"/>
      <c r="F883" s="65"/>
      <c r="G883" s="65"/>
      <c r="H883" s="65"/>
      <c r="I883" s="65"/>
      <c r="J883" s="65"/>
    </row>
    <row r="884" spans="1:10" ht="16" x14ac:dyDescent="0.2">
      <c r="A884" s="65"/>
      <c r="B884" s="65"/>
      <c r="C884" s="65"/>
      <c r="D884" s="65"/>
      <c r="E884" s="65"/>
      <c r="F884" s="65"/>
      <c r="G884" s="65"/>
      <c r="H884" s="65"/>
      <c r="I884" s="65"/>
      <c r="J884" s="65"/>
    </row>
    <row r="885" spans="1:10" ht="16" x14ac:dyDescent="0.2">
      <c r="A885" s="65"/>
      <c r="B885" s="65"/>
      <c r="C885" s="65"/>
      <c r="D885" s="65"/>
      <c r="E885" s="65"/>
      <c r="F885" s="65"/>
      <c r="G885" s="65"/>
      <c r="H885" s="65"/>
      <c r="I885" s="65"/>
      <c r="J885" s="65"/>
    </row>
    <row r="886" spans="1:10" ht="16" x14ac:dyDescent="0.2">
      <c r="A886" s="65"/>
      <c r="B886" s="65"/>
      <c r="C886" s="65"/>
      <c r="D886" s="65"/>
      <c r="E886" s="65"/>
      <c r="F886" s="65"/>
      <c r="G886" s="65"/>
      <c r="H886" s="65"/>
      <c r="I886" s="65"/>
      <c r="J886" s="65"/>
    </row>
    <row r="887" spans="1:10" ht="16" x14ac:dyDescent="0.2">
      <c r="A887" s="65"/>
      <c r="B887" s="65"/>
      <c r="C887" s="65"/>
      <c r="D887" s="65"/>
      <c r="E887" s="65"/>
      <c r="F887" s="65"/>
      <c r="G887" s="65"/>
      <c r="H887" s="65"/>
      <c r="I887" s="65"/>
      <c r="J887" s="65"/>
    </row>
    <row r="888" spans="1:10" ht="16" x14ac:dyDescent="0.2">
      <c r="A888" s="65"/>
      <c r="B888" s="65"/>
      <c r="C888" s="65"/>
      <c r="D888" s="65"/>
      <c r="E888" s="65"/>
      <c r="F888" s="65"/>
      <c r="G888" s="65"/>
      <c r="H888" s="65"/>
      <c r="I888" s="65"/>
      <c r="J888" s="65"/>
    </row>
    <row r="889" spans="1:10" ht="16" x14ac:dyDescent="0.2">
      <c r="A889" s="65"/>
      <c r="B889" s="65"/>
      <c r="C889" s="65"/>
      <c r="D889" s="65"/>
      <c r="E889" s="65"/>
      <c r="F889" s="65"/>
      <c r="G889" s="65"/>
      <c r="H889" s="65"/>
      <c r="I889" s="65"/>
      <c r="J889" s="65"/>
    </row>
    <row r="890" spans="1:10" ht="16" x14ac:dyDescent="0.2">
      <c r="A890" s="65"/>
      <c r="B890" s="65"/>
      <c r="C890" s="65"/>
      <c r="D890" s="65"/>
      <c r="E890" s="65"/>
      <c r="F890" s="65"/>
      <c r="G890" s="65"/>
      <c r="H890" s="65"/>
      <c r="I890" s="65"/>
      <c r="J890" s="65"/>
    </row>
    <row r="891" spans="1:10" ht="16" x14ac:dyDescent="0.2">
      <c r="A891" s="65"/>
      <c r="B891" s="65"/>
      <c r="C891" s="65"/>
      <c r="D891" s="65"/>
      <c r="E891" s="65"/>
      <c r="F891" s="65"/>
      <c r="G891" s="65"/>
      <c r="H891" s="65"/>
      <c r="I891" s="65"/>
      <c r="J891" s="65"/>
    </row>
    <row r="892" spans="1:10" ht="16" x14ac:dyDescent="0.2">
      <c r="A892" s="65"/>
      <c r="B892" s="65"/>
      <c r="C892" s="65"/>
      <c r="D892" s="65"/>
      <c r="E892" s="65"/>
      <c r="F892" s="65"/>
      <c r="G892" s="65"/>
      <c r="H892" s="65"/>
      <c r="I892" s="65"/>
      <c r="J892" s="65"/>
    </row>
    <row r="893" spans="1:10" ht="16" x14ac:dyDescent="0.2">
      <c r="A893" s="65"/>
      <c r="B893" s="65"/>
      <c r="C893" s="65"/>
      <c r="D893" s="65"/>
      <c r="E893" s="65"/>
      <c r="F893" s="65"/>
      <c r="G893" s="65"/>
      <c r="H893" s="65"/>
      <c r="I893" s="65"/>
      <c r="J893" s="65"/>
    </row>
    <row r="894" spans="1:10" ht="16" x14ac:dyDescent="0.2">
      <c r="A894" s="65"/>
      <c r="B894" s="65"/>
      <c r="C894" s="65"/>
      <c r="D894" s="65"/>
      <c r="E894" s="65"/>
      <c r="F894" s="65"/>
      <c r="G894" s="65"/>
      <c r="H894" s="65"/>
      <c r="I894" s="65"/>
      <c r="J894" s="65"/>
    </row>
    <row r="895" spans="1:10" ht="16" x14ac:dyDescent="0.2">
      <c r="A895" s="65"/>
      <c r="B895" s="65"/>
      <c r="C895" s="65"/>
      <c r="D895" s="65"/>
      <c r="E895" s="65"/>
      <c r="F895" s="65"/>
      <c r="G895" s="65"/>
      <c r="H895" s="65"/>
      <c r="I895" s="65"/>
      <c r="J895" s="65"/>
    </row>
    <row r="896" spans="1:10" ht="16" x14ac:dyDescent="0.2">
      <c r="A896" s="65"/>
      <c r="B896" s="65"/>
      <c r="C896" s="65"/>
      <c r="D896" s="65"/>
      <c r="E896" s="65"/>
      <c r="F896" s="65"/>
      <c r="G896" s="65"/>
      <c r="H896" s="65"/>
      <c r="I896" s="65"/>
      <c r="J896" s="65"/>
    </row>
    <row r="897" spans="1:10" ht="16" x14ac:dyDescent="0.2">
      <c r="A897" s="65"/>
      <c r="B897" s="65"/>
      <c r="C897" s="65"/>
      <c r="D897" s="65"/>
      <c r="E897" s="65"/>
      <c r="F897" s="65"/>
      <c r="G897" s="65"/>
      <c r="H897" s="65"/>
      <c r="I897" s="65"/>
      <c r="J897" s="65"/>
    </row>
    <row r="898" spans="1:10" ht="16" x14ac:dyDescent="0.2">
      <c r="A898" s="65"/>
      <c r="B898" s="65"/>
      <c r="C898" s="65"/>
      <c r="D898" s="65"/>
      <c r="E898" s="65"/>
      <c r="F898" s="65"/>
      <c r="G898" s="65"/>
      <c r="H898" s="65"/>
      <c r="I898" s="65"/>
      <c r="J898" s="65"/>
    </row>
    <row r="899" spans="1:10" ht="16" x14ac:dyDescent="0.2">
      <c r="A899" s="65"/>
      <c r="B899" s="65"/>
      <c r="C899" s="65"/>
      <c r="D899" s="65"/>
      <c r="E899" s="65"/>
      <c r="F899" s="65"/>
      <c r="G899" s="65"/>
      <c r="H899" s="65"/>
      <c r="I899" s="65"/>
      <c r="J899" s="65"/>
    </row>
    <row r="900" spans="1:10" ht="16" x14ac:dyDescent="0.2">
      <c r="A900" s="65"/>
      <c r="B900" s="65"/>
      <c r="C900" s="65"/>
      <c r="D900" s="65"/>
      <c r="E900" s="65"/>
      <c r="F900" s="65"/>
      <c r="G900" s="65"/>
      <c r="H900" s="65"/>
      <c r="I900" s="65"/>
      <c r="J900" s="65"/>
    </row>
    <row r="901" spans="1:10" ht="16" x14ac:dyDescent="0.2">
      <c r="A901" s="65"/>
      <c r="B901" s="65"/>
      <c r="C901" s="65"/>
      <c r="D901" s="65"/>
      <c r="E901" s="65"/>
      <c r="F901" s="65"/>
      <c r="G901" s="65"/>
      <c r="H901" s="65"/>
      <c r="I901" s="65"/>
      <c r="J901" s="65"/>
    </row>
    <row r="902" spans="1:10" ht="16" x14ac:dyDescent="0.2">
      <c r="A902" s="65"/>
      <c r="B902" s="65"/>
      <c r="C902" s="65"/>
      <c r="D902" s="65"/>
      <c r="E902" s="65"/>
      <c r="F902" s="65"/>
      <c r="G902" s="65"/>
      <c r="H902" s="65"/>
      <c r="I902" s="65"/>
      <c r="J902" s="65"/>
    </row>
    <row r="903" spans="1:10" ht="16" x14ac:dyDescent="0.2">
      <c r="A903" s="65"/>
      <c r="B903" s="65"/>
      <c r="C903" s="65"/>
      <c r="D903" s="65"/>
      <c r="E903" s="65"/>
      <c r="F903" s="65"/>
      <c r="G903" s="65"/>
      <c r="H903" s="65"/>
      <c r="I903" s="65"/>
      <c r="J903" s="65"/>
    </row>
    <row r="904" spans="1:10" ht="16" x14ac:dyDescent="0.2">
      <c r="A904" s="65"/>
      <c r="B904" s="65"/>
      <c r="C904" s="65"/>
      <c r="D904" s="65"/>
      <c r="E904" s="65"/>
      <c r="F904" s="65"/>
      <c r="G904" s="65"/>
      <c r="H904" s="65"/>
      <c r="I904" s="65"/>
      <c r="J904" s="65"/>
    </row>
    <row r="905" spans="1:10" ht="16" x14ac:dyDescent="0.2">
      <c r="A905" s="65"/>
      <c r="B905" s="65"/>
      <c r="C905" s="65"/>
      <c r="D905" s="65"/>
      <c r="E905" s="65"/>
      <c r="F905" s="65"/>
      <c r="G905" s="65"/>
      <c r="H905" s="65"/>
      <c r="I905" s="65"/>
      <c r="J905" s="65"/>
    </row>
    <row r="906" spans="1:10" ht="16" x14ac:dyDescent="0.2">
      <c r="A906" s="65"/>
      <c r="B906" s="65"/>
      <c r="C906" s="65"/>
      <c r="D906" s="65"/>
      <c r="E906" s="65"/>
      <c r="F906" s="65"/>
      <c r="G906" s="65"/>
      <c r="H906" s="65"/>
      <c r="I906" s="65"/>
      <c r="J906" s="65"/>
    </row>
    <row r="907" spans="1:10" ht="16" x14ac:dyDescent="0.2">
      <c r="A907" s="65"/>
      <c r="B907" s="65"/>
      <c r="C907" s="65"/>
      <c r="D907" s="65"/>
      <c r="E907" s="65"/>
      <c r="F907" s="65"/>
      <c r="G907" s="65"/>
      <c r="H907" s="65"/>
      <c r="I907" s="65"/>
      <c r="J907" s="65"/>
    </row>
    <row r="908" spans="1:10" ht="16" x14ac:dyDescent="0.2">
      <c r="A908" s="65"/>
      <c r="B908" s="65"/>
      <c r="C908" s="65"/>
      <c r="D908" s="65"/>
      <c r="E908" s="65"/>
      <c r="F908" s="65"/>
      <c r="G908" s="65"/>
      <c r="H908" s="65"/>
      <c r="I908" s="65"/>
      <c r="J908" s="65"/>
    </row>
    <row r="909" spans="1:10" ht="16" x14ac:dyDescent="0.2">
      <c r="A909" s="65"/>
      <c r="B909" s="65"/>
      <c r="C909" s="65"/>
      <c r="D909" s="65"/>
      <c r="E909" s="65"/>
      <c r="F909" s="65"/>
      <c r="G909" s="65"/>
      <c r="H909" s="65"/>
      <c r="I909" s="65"/>
      <c r="J909" s="65"/>
    </row>
    <row r="910" spans="1:10" ht="16" x14ac:dyDescent="0.2">
      <c r="A910" s="65"/>
      <c r="B910" s="65"/>
      <c r="C910" s="65"/>
      <c r="D910" s="65"/>
      <c r="E910" s="65"/>
      <c r="F910" s="65"/>
      <c r="G910" s="65"/>
      <c r="H910" s="65"/>
      <c r="I910" s="65"/>
      <c r="J910" s="65"/>
    </row>
    <row r="911" spans="1:10" ht="16" x14ac:dyDescent="0.2">
      <c r="A911" s="65"/>
      <c r="B911" s="65"/>
      <c r="C911" s="65"/>
      <c r="D911" s="65"/>
      <c r="E911" s="65"/>
      <c r="F911" s="65"/>
      <c r="G911" s="65"/>
      <c r="H911" s="65"/>
      <c r="I911" s="65"/>
      <c r="J911" s="65"/>
    </row>
    <row r="912" spans="1:10" ht="16" x14ac:dyDescent="0.2">
      <c r="A912" s="65"/>
      <c r="B912" s="65"/>
      <c r="C912" s="65"/>
      <c r="D912" s="65"/>
      <c r="E912" s="65"/>
      <c r="F912" s="65"/>
      <c r="G912" s="65"/>
      <c r="H912" s="65"/>
      <c r="I912" s="65"/>
      <c r="J912" s="65"/>
    </row>
    <row r="913" spans="1:10" ht="16" x14ac:dyDescent="0.2">
      <c r="A913" s="65"/>
      <c r="B913" s="65"/>
      <c r="C913" s="65"/>
      <c r="D913" s="65"/>
      <c r="E913" s="65"/>
      <c r="F913" s="65"/>
      <c r="G913" s="65"/>
      <c r="H913" s="65"/>
      <c r="I913" s="65"/>
      <c r="J913" s="65"/>
    </row>
    <row r="914" spans="1:10" ht="16" x14ac:dyDescent="0.2">
      <c r="A914" s="65"/>
      <c r="B914" s="65"/>
      <c r="C914" s="65"/>
      <c r="D914" s="65"/>
      <c r="E914" s="65"/>
      <c r="F914" s="65"/>
      <c r="G914" s="65"/>
      <c r="H914" s="65"/>
      <c r="I914" s="65"/>
      <c r="J914" s="65"/>
    </row>
    <row r="915" spans="1:10" ht="16" x14ac:dyDescent="0.2">
      <c r="A915" s="65"/>
      <c r="B915" s="65"/>
      <c r="C915" s="65"/>
      <c r="D915" s="65"/>
      <c r="E915" s="65"/>
      <c r="F915" s="65"/>
      <c r="G915" s="65"/>
      <c r="H915" s="65"/>
      <c r="I915" s="65"/>
      <c r="J915" s="65"/>
    </row>
    <row r="916" spans="1:10" ht="16" x14ac:dyDescent="0.2">
      <c r="A916" s="65"/>
      <c r="B916" s="65"/>
      <c r="C916" s="65"/>
      <c r="D916" s="65"/>
      <c r="E916" s="65"/>
      <c r="F916" s="65"/>
      <c r="G916" s="65"/>
      <c r="H916" s="65"/>
      <c r="I916" s="65"/>
      <c r="J916" s="65"/>
    </row>
    <row r="917" spans="1:10" ht="16" x14ac:dyDescent="0.2">
      <c r="A917" s="65"/>
      <c r="B917" s="65"/>
      <c r="C917" s="65"/>
      <c r="D917" s="65"/>
      <c r="E917" s="65"/>
      <c r="F917" s="65"/>
      <c r="G917" s="65"/>
      <c r="H917" s="65"/>
      <c r="I917" s="65"/>
      <c r="J917" s="65"/>
    </row>
    <row r="918" spans="1:10" ht="16" x14ac:dyDescent="0.2">
      <c r="A918" s="65"/>
      <c r="B918" s="65"/>
      <c r="C918" s="65"/>
      <c r="D918" s="65"/>
      <c r="E918" s="65"/>
      <c r="F918" s="65"/>
      <c r="G918" s="65"/>
      <c r="H918" s="65"/>
      <c r="I918" s="65"/>
      <c r="J918" s="65"/>
    </row>
    <row r="919" spans="1:10" ht="16" x14ac:dyDescent="0.2">
      <c r="A919" s="65"/>
      <c r="B919" s="65"/>
      <c r="C919" s="65"/>
      <c r="D919" s="65"/>
      <c r="E919" s="65"/>
      <c r="F919" s="65"/>
      <c r="G919" s="65"/>
      <c r="H919" s="65"/>
      <c r="I919" s="65"/>
      <c r="J919" s="65"/>
    </row>
    <row r="920" spans="1:10" ht="16" x14ac:dyDescent="0.2">
      <c r="A920" s="65"/>
      <c r="B920" s="65"/>
      <c r="C920" s="65"/>
      <c r="D920" s="65"/>
      <c r="E920" s="65"/>
      <c r="F920" s="65"/>
      <c r="G920" s="65"/>
      <c r="H920" s="65"/>
      <c r="I920" s="65"/>
      <c r="J920" s="65"/>
    </row>
    <row r="921" spans="1:10" ht="16" x14ac:dyDescent="0.2">
      <c r="A921" s="65"/>
      <c r="B921" s="65"/>
      <c r="C921" s="65"/>
      <c r="D921" s="65"/>
      <c r="E921" s="65"/>
      <c r="F921" s="65"/>
      <c r="G921" s="65"/>
      <c r="H921" s="65"/>
      <c r="I921" s="65"/>
      <c r="J921" s="65"/>
    </row>
    <row r="922" spans="1:10" ht="16" x14ac:dyDescent="0.2">
      <c r="A922" s="65"/>
      <c r="B922" s="65"/>
      <c r="C922" s="65"/>
      <c r="D922" s="65"/>
      <c r="E922" s="65"/>
      <c r="F922" s="65"/>
      <c r="G922" s="65"/>
      <c r="H922" s="65"/>
      <c r="I922" s="65"/>
      <c r="J922" s="65"/>
    </row>
    <row r="923" spans="1:10" ht="16" x14ac:dyDescent="0.2">
      <c r="A923" s="65"/>
      <c r="B923" s="65"/>
      <c r="C923" s="65"/>
      <c r="D923" s="65"/>
      <c r="E923" s="65"/>
      <c r="F923" s="65"/>
      <c r="G923" s="65"/>
      <c r="H923" s="65"/>
      <c r="I923" s="65"/>
      <c r="J923" s="65"/>
    </row>
    <row r="924" spans="1:10" ht="16" x14ac:dyDescent="0.2">
      <c r="A924" s="65"/>
      <c r="B924" s="65"/>
      <c r="C924" s="65"/>
      <c r="D924" s="65"/>
      <c r="E924" s="65"/>
      <c r="F924" s="65"/>
      <c r="G924" s="65"/>
      <c r="H924" s="65"/>
      <c r="I924" s="65"/>
      <c r="J924" s="65"/>
    </row>
    <row r="925" spans="1:10" ht="16" x14ac:dyDescent="0.2">
      <c r="A925" s="65"/>
      <c r="B925" s="65"/>
      <c r="C925" s="65"/>
      <c r="D925" s="65"/>
      <c r="E925" s="65"/>
      <c r="F925" s="65"/>
      <c r="G925" s="65"/>
      <c r="H925" s="65"/>
      <c r="I925" s="65"/>
      <c r="J925" s="65"/>
    </row>
    <row r="926" spans="1:10" ht="16" x14ac:dyDescent="0.2">
      <c r="A926" s="65"/>
      <c r="B926" s="65"/>
      <c r="C926" s="65"/>
      <c r="D926" s="65"/>
      <c r="E926" s="65"/>
      <c r="F926" s="65"/>
      <c r="G926" s="65"/>
      <c r="H926" s="65"/>
      <c r="I926" s="65"/>
      <c r="J926" s="65"/>
    </row>
    <row r="927" spans="1:10" ht="16" x14ac:dyDescent="0.2">
      <c r="A927" s="65"/>
      <c r="B927" s="65"/>
      <c r="C927" s="65"/>
      <c r="D927" s="65"/>
      <c r="E927" s="65"/>
      <c r="F927" s="65"/>
      <c r="G927" s="65"/>
      <c r="H927" s="65"/>
      <c r="I927" s="65"/>
      <c r="J927" s="65"/>
    </row>
    <row r="928" spans="1:10" ht="16" x14ac:dyDescent="0.2">
      <c r="A928" s="65"/>
      <c r="B928" s="65"/>
      <c r="C928" s="65"/>
      <c r="D928" s="65"/>
      <c r="E928" s="65"/>
      <c r="F928" s="65"/>
      <c r="G928" s="65"/>
      <c r="H928" s="65"/>
      <c r="I928" s="65"/>
      <c r="J928" s="65"/>
    </row>
    <row r="929" spans="1:10" ht="16" x14ac:dyDescent="0.2">
      <c r="A929" s="65"/>
      <c r="B929" s="65"/>
      <c r="C929" s="65"/>
      <c r="D929" s="65"/>
      <c r="E929" s="65"/>
      <c r="F929" s="65"/>
      <c r="G929" s="65"/>
      <c r="H929" s="65"/>
      <c r="I929" s="65"/>
      <c r="J929" s="65"/>
    </row>
    <row r="930" spans="1:10" ht="16" x14ac:dyDescent="0.2">
      <c r="A930" s="65"/>
      <c r="B930" s="65"/>
      <c r="C930" s="65"/>
      <c r="D930" s="65"/>
      <c r="E930" s="65"/>
      <c r="F930" s="65"/>
      <c r="G930" s="65"/>
      <c r="H930" s="65"/>
      <c r="I930" s="65"/>
      <c r="J930" s="65"/>
    </row>
    <row r="931" spans="1:10" ht="16" x14ac:dyDescent="0.2">
      <c r="A931" s="65"/>
      <c r="B931" s="65"/>
      <c r="C931" s="65"/>
      <c r="D931" s="65"/>
      <c r="E931" s="65"/>
      <c r="F931" s="65"/>
      <c r="G931" s="65"/>
      <c r="H931" s="65"/>
      <c r="I931" s="65"/>
      <c r="J931" s="65"/>
    </row>
    <row r="932" spans="1:10" ht="16" x14ac:dyDescent="0.2">
      <c r="A932" s="65"/>
      <c r="B932" s="65"/>
      <c r="C932" s="65"/>
      <c r="D932" s="65"/>
      <c r="E932" s="65"/>
      <c r="F932" s="65"/>
      <c r="G932" s="65"/>
      <c r="H932" s="65"/>
      <c r="I932" s="65"/>
      <c r="J932" s="65"/>
    </row>
    <row r="933" spans="1:10" ht="16" x14ac:dyDescent="0.2">
      <c r="A933" s="65"/>
      <c r="B933" s="65"/>
      <c r="C933" s="65"/>
      <c r="D933" s="65"/>
      <c r="E933" s="65"/>
      <c r="F933" s="65"/>
      <c r="G933" s="65"/>
      <c r="H933" s="65"/>
      <c r="I933" s="65"/>
      <c r="J933" s="65"/>
    </row>
    <row r="934" spans="1:10" ht="16" x14ac:dyDescent="0.2">
      <c r="A934" s="65"/>
      <c r="B934" s="65"/>
      <c r="C934" s="65"/>
      <c r="D934" s="65"/>
      <c r="E934" s="65"/>
      <c r="F934" s="65"/>
      <c r="G934" s="65"/>
      <c r="H934" s="65"/>
      <c r="I934" s="65"/>
      <c r="J934" s="65"/>
    </row>
    <row r="935" spans="1:10" ht="16" x14ac:dyDescent="0.2">
      <c r="A935" s="65"/>
      <c r="B935" s="65"/>
      <c r="C935" s="65"/>
      <c r="D935" s="65"/>
      <c r="E935" s="65"/>
      <c r="F935" s="65"/>
      <c r="G935" s="65"/>
      <c r="H935" s="65"/>
      <c r="I935" s="65"/>
      <c r="J935" s="65"/>
    </row>
    <row r="936" spans="1:10" ht="16" x14ac:dyDescent="0.2">
      <c r="A936" s="65"/>
      <c r="B936" s="65"/>
      <c r="C936" s="65"/>
      <c r="D936" s="65"/>
      <c r="E936" s="65"/>
      <c r="F936" s="65"/>
      <c r="G936" s="65"/>
      <c r="H936" s="65"/>
      <c r="I936" s="65"/>
      <c r="J936" s="65"/>
    </row>
    <row r="937" spans="1:10" ht="16" x14ac:dyDescent="0.2">
      <c r="A937" s="65"/>
      <c r="B937" s="65"/>
      <c r="C937" s="65"/>
      <c r="D937" s="65"/>
      <c r="E937" s="65"/>
      <c r="F937" s="65"/>
      <c r="G937" s="65"/>
      <c r="H937" s="65"/>
      <c r="I937" s="65"/>
      <c r="J937" s="65"/>
    </row>
    <row r="938" spans="1:10" ht="16" x14ac:dyDescent="0.2">
      <c r="A938" s="65"/>
      <c r="B938" s="65"/>
      <c r="C938" s="65"/>
      <c r="D938" s="65"/>
      <c r="E938" s="65"/>
      <c r="F938" s="65"/>
      <c r="G938" s="65"/>
      <c r="H938" s="65"/>
      <c r="I938" s="65"/>
      <c r="J938" s="65"/>
    </row>
    <row r="939" spans="1:10" ht="16" x14ac:dyDescent="0.2">
      <c r="A939" s="65"/>
      <c r="B939" s="65"/>
      <c r="C939" s="65"/>
      <c r="D939" s="65"/>
      <c r="E939" s="65"/>
      <c r="F939" s="65"/>
      <c r="G939" s="65"/>
      <c r="H939" s="65"/>
      <c r="I939" s="65"/>
      <c r="J939" s="65"/>
    </row>
    <row r="940" spans="1:10" ht="16" x14ac:dyDescent="0.2">
      <c r="A940" s="65"/>
      <c r="B940" s="65"/>
      <c r="C940" s="65"/>
      <c r="D940" s="65"/>
      <c r="E940" s="65"/>
      <c r="F940" s="65"/>
      <c r="G940" s="65"/>
      <c r="H940" s="65"/>
      <c r="I940" s="65"/>
      <c r="J940" s="65"/>
    </row>
    <row r="941" spans="1:10" ht="16" x14ac:dyDescent="0.2">
      <c r="A941" s="65"/>
      <c r="B941" s="65"/>
      <c r="C941" s="65"/>
      <c r="D941" s="65"/>
      <c r="E941" s="65"/>
      <c r="F941" s="65"/>
      <c r="G941" s="65"/>
      <c r="H941" s="65"/>
      <c r="I941" s="65"/>
      <c r="J941" s="65"/>
    </row>
    <row r="942" spans="1:10" ht="16" x14ac:dyDescent="0.2">
      <c r="A942" s="65"/>
      <c r="B942" s="65"/>
      <c r="C942" s="65"/>
      <c r="D942" s="65"/>
      <c r="E942" s="65"/>
      <c r="F942" s="65"/>
      <c r="G942" s="65"/>
      <c r="H942" s="65"/>
      <c r="I942" s="65"/>
      <c r="J942" s="65"/>
    </row>
    <row r="943" spans="1:10" ht="16" x14ac:dyDescent="0.2">
      <c r="A943" s="65"/>
      <c r="B943" s="65"/>
      <c r="C943" s="65"/>
      <c r="D943" s="65"/>
      <c r="E943" s="65"/>
      <c r="F943" s="65"/>
      <c r="G943" s="65"/>
      <c r="H943" s="65"/>
      <c r="I943" s="65"/>
      <c r="J943" s="65"/>
    </row>
    <row r="944" spans="1:10" ht="16" x14ac:dyDescent="0.2">
      <c r="A944" s="65"/>
      <c r="B944" s="65"/>
      <c r="C944" s="65"/>
      <c r="D944" s="65"/>
      <c r="E944" s="65"/>
      <c r="F944" s="65"/>
      <c r="G944" s="65"/>
      <c r="H944" s="65"/>
      <c r="I944" s="65"/>
      <c r="J944" s="65"/>
    </row>
    <row r="945" spans="1:10" ht="16" x14ac:dyDescent="0.2">
      <c r="A945" s="65"/>
      <c r="B945" s="65"/>
      <c r="C945" s="65"/>
      <c r="D945" s="65"/>
      <c r="E945" s="65"/>
      <c r="F945" s="65"/>
      <c r="G945" s="65"/>
      <c r="H945" s="65"/>
      <c r="I945" s="65"/>
      <c r="J945" s="65"/>
    </row>
    <row r="946" spans="1:10" ht="16" x14ac:dyDescent="0.2">
      <c r="A946" s="65"/>
      <c r="B946" s="65"/>
      <c r="C946" s="65"/>
      <c r="D946" s="65"/>
      <c r="E946" s="65"/>
      <c r="F946" s="65"/>
      <c r="G946" s="65"/>
      <c r="H946" s="65"/>
      <c r="I946" s="65"/>
      <c r="J946" s="65"/>
    </row>
    <row r="947" spans="1:10" ht="16" x14ac:dyDescent="0.2">
      <c r="A947" s="65"/>
      <c r="B947" s="65"/>
      <c r="C947" s="65"/>
      <c r="D947" s="65"/>
      <c r="E947" s="65"/>
      <c r="F947" s="65"/>
      <c r="G947" s="65"/>
      <c r="H947" s="65"/>
      <c r="I947" s="65"/>
      <c r="J947" s="65"/>
    </row>
    <row r="948" spans="1:10" ht="16" x14ac:dyDescent="0.2">
      <c r="A948" s="65"/>
      <c r="B948" s="65"/>
      <c r="C948" s="65"/>
      <c r="D948" s="65"/>
      <c r="E948" s="65"/>
      <c r="F948" s="65"/>
      <c r="G948" s="65"/>
      <c r="H948" s="65"/>
      <c r="I948" s="65"/>
      <c r="J948" s="65"/>
    </row>
    <row r="949" spans="1:10" ht="16" x14ac:dyDescent="0.2">
      <c r="A949" s="65"/>
      <c r="B949" s="65"/>
      <c r="C949" s="65"/>
      <c r="D949" s="65"/>
      <c r="E949" s="65"/>
      <c r="F949" s="65"/>
      <c r="G949" s="65"/>
      <c r="H949" s="65"/>
      <c r="I949" s="65"/>
      <c r="J949" s="65"/>
    </row>
    <row r="950" spans="1:10" ht="16" x14ac:dyDescent="0.2">
      <c r="A950" s="65"/>
      <c r="B950" s="65"/>
      <c r="C950" s="65"/>
      <c r="D950" s="65"/>
      <c r="E950" s="65"/>
      <c r="F950" s="65"/>
      <c r="G950" s="65"/>
      <c r="H950" s="65"/>
      <c r="I950" s="65"/>
      <c r="J950" s="65"/>
    </row>
    <row r="951" spans="1:10" ht="16" x14ac:dyDescent="0.2">
      <c r="A951" s="65"/>
      <c r="B951" s="65"/>
      <c r="C951" s="65"/>
      <c r="D951" s="65"/>
      <c r="E951" s="65"/>
      <c r="F951" s="65"/>
      <c r="G951" s="65"/>
      <c r="H951" s="65"/>
      <c r="I951" s="65"/>
      <c r="J951" s="65"/>
    </row>
    <row r="952" spans="1:10" ht="16" x14ac:dyDescent="0.2">
      <c r="A952" s="65"/>
      <c r="B952" s="65"/>
      <c r="C952" s="65"/>
      <c r="D952" s="65"/>
      <c r="E952" s="65"/>
      <c r="F952" s="65"/>
      <c r="G952" s="65"/>
      <c r="H952" s="65"/>
      <c r="I952" s="65"/>
      <c r="J952" s="65"/>
    </row>
    <row r="953" spans="1:10" ht="16" x14ac:dyDescent="0.2">
      <c r="A953" s="65"/>
      <c r="B953" s="65"/>
      <c r="C953" s="65"/>
      <c r="D953" s="65"/>
      <c r="E953" s="65"/>
      <c r="F953" s="65"/>
      <c r="G953" s="65"/>
      <c r="H953" s="65"/>
      <c r="I953" s="65"/>
      <c r="J953" s="65"/>
    </row>
    <row r="954" spans="1:10" ht="16" x14ac:dyDescent="0.2">
      <c r="A954" s="65"/>
      <c r="B954" s="65"/>
      <c r="C954" s="65"/>
      <c r="D954" s="65"/>
      <c r="E954" s="65"/>
      <c r="F954" s="65"/>
      <c r="G954" s="65"/>
      <c r="H954" s="65"/>
      <c r="I954" s="65"/>
      <c r="J954" s="65"/>
    </row>
    <row r="955" spans="1:10" ht="16" x14ac:dyDescent="0.2">
      <c r="A955" s="65"/>
      <c r="B955" s="65"/>
      <c r="C955" s="65"/>
      <c r="D955" s="65"/>
      <c r="E955" s="65"/>
      <c r="F955" s="65"/>
      <c r="G955" s="65"/>
      <c r="H955" s="65"/>
      <c r="I955" s="65"/>
      <c r="J955" s="65"/>
    </row>
    <row r="956" spans="1:10" ht="16" x14ac:dyDescent="0.2">
      <c r="A956" s="65"/>
      <c r="B956" s="65"/>
      <c r="C956" s="65"/>
      <c r="D956" s="65"/>
      <c r="E956" s="65"/>
      <c r="F956" s="65"/>
      <c r="G956" s="65"/>
      <c r="H956" s="65"/>
      <c r="I956" s="65"/>
      <c r="J956" s="65"/>
    </row>
    <row r="957" spans="1:10" ht="16" x14ac:dyDescent="0.2">
      <c r="A957" s="65"/>
      <c r="B957" s="65"/>
      <c r="C957" s="65"/>
      <c r="D957" s="65"/>
      <c r="E957" s="65"/>
      <c r="F957" s="65"/>
      <c r="G957" s="65"/>
      <c r="H957" s="65"/>
      <c r="I957" s="65"/>
      <c r="J957" s="65"/>
    </row>
    <row r="958" spans="1:10" ht="16" x14ac:dyDescent="0.2">
      <c r="A958" s="65"/>
      <c r="B958" s="65"/>
      <c r="C958" s="65"/>
      <c r="D958" s="65"/>
      <c r="E958" s="65"/>
      <c r="F958" s="65"/>
      <c r="G958" s="65"/>
      <c r="H958" s="65"/>
      <c r="I958" s="65"/>
      <c r="J958" s="65"/>
    </row>
    <row r="959" spans="1:10" ht="16" x14ac:dyDescent="0.2">
      <c r="A959" s="65"/>
      <c r="B959" s="65"/>
      <c r="C959" s="65"/>
      <c r="D959" s="65"/>
      <c r="E959" s="65"/>
      <c r="F959" s="65"/>
      <c r="G959" s="65"/>
      <c r="H959" s="65"/>
      <c r="I959" s="65"/>
      <c r="J959" s="65"/>
    </row>
    <row r="960" spans="1:10" ht="16" x14ac:dyDescent="0.2">
      <c r="A960" s="65"/>
      <c r="B960" s="65"/>
      <c r="C960" s="65"/>
      <c r="D960" s="65"/>
      <c r="E960" s="65"/>
      <c r="F960" s="65"/>
      <c r="G960" s="65"/>
      <c r="H960" s="65"/>
      <c r="I960" s="65"/>
      <c r="J960" s="65"/>
    </row>
    <row r="961" spans="1:10" ht="16" x14ac:dyDescent="0.2">
      <c r="A961" s="65"/>
      <c r="B961" s="65"/>
      <c r="C961" s="65"/>
      <c r="D961" s="65"/>
      <c r="E961" s="65"/>
      <c r="F961" s="65"/>
      <c r="G961" s="65"/>
      <c r="H961" s="65"/>
      <c r="I961" s="65"/>
      <c r="J961" s="65"/>
    </row>
    <row r="962" spans="1:10" ht="16" x14ac:dyDescent="0.2">
      <c r="A962" s="65"/>
      <c r="B962" s="65"/>
      <c r="C962" s="65"/>
      <c r="D962" s="65"/>
      <c r="E962" s="65"/>
      <c r="F962" s="65"/>
      <c r="G962" s="65"/>
      <c r="H962" s="65"/>
      <c r="I962" s="65"/>
      <c r="J962" s="65"/>
    </row>
    <row r="963" spans="1:10" ht="16" x14ac:dyDescent="0.2">
      <c r="A963" s="65"/>
      <c r="B963" s="65"/>
      <c r="C963" s="65"/>
      <c r="D963" s="65"/>
      <c r="E963" s="65"/>
      <c r="F963" s="65"/>
      <c r="G963" s="65"/>
      <c r="H963" s="65"/>
      <c r="I963" s="65"/>
      <c r="J963" s="65"/>
    </row>
    <row r="964" spans="1:10" ht="16" x14ac:dyDescent="0.2">
      <c r="A964" s="65"/>
      <c r="B964" s="65"/>
      <c r="C964" s="65"/>
      <c r="D964" s="65"/>
      <c r="E964" s="65"/>
      <c r="F964" s="65"/>
      <c r="G964" s="65"/>
      <c r="H964" s="65"/>
      <c r="I964" s="65"/>
      <c r="J964" s="65"/>
    </row>
    <row r="965" spans="1:10" ht="16" x14ac:dyDescent="0.2">
      <c r="A965" s="65"/>
      <c r="B965" s="65"/>
      <c r="C965" s="65"/>
      <c r="D965" s="65"/>
      <c r="E965" s="65"/>
      <c r="F965" s="65"/>
      <c r="G965" s="65"/>
      <c r="H965" s="65"/>
      <c r="I965" s="65"/>
      <c r="J965" s="65"/>
    </row>
    <row r="966" spans="1:10" ht="16" x14ac:dyDescent="0.2">
      <c r="A966" s="65"/>
      <c r="B966" s="65"/>
      <c r="C966" s="65"/>
      <c r="D966" s="65"/>
      <c r="E966" s="65"/>
      <c r="F966" s="65"/>
      <c r="G966" s="65"/>
      <c r="H966" s="65"/>
      <c r="I966" s="65"/>
      <c r="J966" s="65"/>
    </row>
    <row r="967" spans="1:10" ht="16" x14ac:dyDescent="0.2">
      <c r="A967" s="65"/>
      <c r="B967" s="65"/>
      <c r="C967" s="65"/>
      <c r="D967" s="65"/>
      <c r="E967" s="65"/>
      <c r="F967" s="65"/>
      <c r="G967" s="65"/>
      <c r="H967" s="65"/>
      <c r="I967" s="65"/>
      <c r="J967" s="65"/>
    </row>
    <row r="968" spans="1:10" ht="16" x14ac:dyDescent="0.2">
      <c r="A968" s="65"/>
      <c r="B968" s="65"/>
      <c r="C968" s="65"/>
      <c r="D968" s="65"/>
      <c r="E968" s="65"/>
      <c r="F968" s="65"/>
      <c r="G968" s="65"/>
      <c r="H968" s="65"/>
      <c r="I968" s="65"/>
      <c r="J968" s="65"/>
    </row>
    <row r="969" spans="1:10" ht="16" x14ac:dyDescent="0.2">
      <c r="A969" s="65"/>
      <c r="B969" s="65"/>
      <c r="C969" s="65"/>
      <c r="D969" s="65"/>
      <c r="E969" s="65"/>
      <c r="F969" s="65"/>
      <c r="G969" s="65"/>
      <c r="H969" s="65"/>
      <c r="I969" s="65"/>
      <c r="J969" s="65"/>
    </row>
    <row r="970" spans="1:10" ht="16" x14ac:dyDescent="0.2">
      <c r="A970" s="65"/>
      <c r="B970" s="65"/>
      <c r="C970" s="65"/>
      <c r="D970" s="65"/>
      <c r="E970" s="65"/>
      <c r="F970" s="65"/>
      <c r="G970" s="65"/>
      <c r="H970" s="65"/>
      <c r="I970" s="65"/>
      <c r="J970" s="65"/>
    </row>
    <row r="971" spans="1:10" ht="16" x14ac:dyDescent="0.2">
      <c r="A971" s="65"/>
      <c r="B971" s="65"/>
      <c r="C971" s="65"/>
      <c r="D971" s="65"/>
      <c r="E971" s="65"/>
      <c r="F971" s="65"/>
      <c r="G971" s="65"/>
      <c r="H971" s="65"/>
      <c r="I971" s="65"/>
      <c r="J971" s="65"/>
    </row>
    <row r="972" spans="1:10" ht="16" x14ac:dyDescent="0.2">
      <c r="A972" s="65"/>
      <c r="B972" s="65"/>
      <c r="C972" s="65"/>
      <c r="D972" s="65"/>
      <c r="E972" s="65"/>
      <c r="F972" s="65"/>
      <c r="G972" s="65"/>
      <c r="H972" s="65"/>
      <c r="I972" s="65"/>
      <c r="J972" s="65"/>
    </row>
    <row r="973" spans="1:10" ht="16" x14ac:dyDescent="0.2">
      <c r="A973" s="65"/>
      <c r="B973" s="65"/>
      <c r="C973" s="65"/>
      <c r="D973" s="65"/>
      <c r="E973" s="65"/>
      <c r="F973" s="65"/>
      <c r="G973" s="65"/>
      <c r="H973" s="65"/>
      <c r="I973" s="65"/>
      <c r="J973" s="65"/>
    </row>
    <row r="974" spans="1:10" ht="16" x14ac:dyDescent="0.2">
      <c r="A974" s="65"/>
      <c r="B974" s="65"/>
      <c r="C974" s="65"/>
      <c r="D974" s="65"/>
      <c r="E974" s="65"/>
      <c r="F974" s="65"/>
      <c r="G974" s="65"/>
      <c r="H974" s="65"/>
      <c r="I974" s="65"/>
      <c r="J974" s="65"/>
    </row>
    <row r="975" spans="1:10" ht="16" x14ac:dyDescent="0.2">
      <c r="A975" s="65"/>
      <c r="B975" s="65"/>
      <c r="C975" s="65"/>
      <c r="D975" s="65"/>
      <c r="E975" s="65"/>
      <c r="F975" s="65"/>
      <c r="G975" s="65"/>
      <c r="H975" s="65"/>
      <c r="I975" s="65"/>
      <c r="J975" s="65"/>
    </row>
    <row r="976" spans="1:10" ht="16" x14ac:dyDescent="0.2">
      <c r="A976" s="65"/>
      <c r="B976" s="65"/>
      <c r="C976" s="65"/>
      <c r="D976" s="65"/>
      <c r="E976" s="65"/>
      <c r="F976" s="65"/>
      <c r="G976" s="65"/>
      <c r="H976" s="65"/>
      <c r="I976" s="65"/>
      <c r="J976" s="65"/>
    </row>
    <row r="977" spans="1:10" ht="16" x14ac:dyDescent="0.2">
      <c r="A977" s="65"/>
      <c r="B977" s="65"/>
      <c r="C977" s="65"/>
      <c r="D977" s="65"/>
      <c r="E977" s="65"/>
      <c r="F977" s="65"/>
      <c r="G977" s="65"/>
      <c r="H977" s="65"/>
      <c r="I977" s="65"/>
      <c r="J977" s="65"/>
    </row>
    <row r="978" spans="1:10" ht="16" x14ac:dyDescent="0.2">
      <c r="A978" s="65"/>
      <c r="B978" s="65"/>
      <c r="C978" s="65"/>
      <c r="D978" s="65"/>
      <c r="E978" s="65"/>
      <c r="F978" s="65"/>
      <c r="G978" s="65"/>
      <c r="H978" s="65"/>
      <c r="I978" s="65"/>
      <c r="J978" s="65"/>
    </row>
    <row r="979" spans="1:10" ht="16" x14ac:dyDescent="0.2">
      <c r="A979" s="65"/>
      <c r="B979" s="65"/>
      <c r="C979" s="65"/>
      <c r="D979" s="65"/>
      <c r="E979" s="65"/>
      <c r="F979" s="65"/>
      <c r="G979" s="65"/>
      <c r="H979" s="65"/>
      <c r="I979" s="65"/>
      <c r="J979" s="65"/>
    </row>
    <row r="980" spans="1:10" ht="16" x14ac:dyDescent="0.2">
      <c r="A980" s="65"/>
      <c r="B980" s="65"/>
      <c r="C980" s="65"/>
      <c r="D980" s="65"/>
      <c r="E980" s="65"/>
      <c r="F980" s="65"/>
      <c r="G980" s="65"/>
      <c r="H980" s="65"/>
      <c r="I980" s="65"/>
      <c r="J980" s="65"/>
    </row>
    <row r="981" spans="1:10" ht="16" x14ac:dyDescent="0.2">
      <c r="A981" s="65"/>
      <c r="B981" s="65"/>
      <c r="C981" s="65"/>
      <c r="D981" s="65"/>
      <c r="E981" s="65"/>
      <c r="F981" s="65"/>
      <c r="G981" s="65"/>
      <c r="H981" s="65"/>
      <c r="I981" s="65"/>
      <c r="J981" s="65"/>
    </row>
    <row r="982" spans="1:10" ht="16" x14ac:dyDescent="0.2">
      <c r="A982" s="65"/>
      <c r="B982" s="65"/>
      <c r="C982" s="65"/>
      <c r="D982" s="65"/>
      <c r="E982" s="65"/>
      <c r="F982" s="65"/>
      <c r="G982" s="65"/>
      <c r="H982" s="65"/>
      <c r="I982" s="65"/>
      <c r="J982" s="65"/>
    </row>
    <row r="983" spans="1:10" ht="16" x14ac:dyDescent="0.2">
      <c r="A983" s="65"/>
      <c r="B983" s="65"/>
      <c r="C983" s="65"/>
      <c r="D983" s="65"/>
      <c r="E983" s="65"/>
      <c r="F983" s="65"/>
      <c r="G983" s="65"/>
      <c r="H983" s="65"/>
      <c r="I983" s="65"/>
      <c r="J983" s="65"/>
    </row>
    <row r="984" spans="1:10" ht="16" x14ac:dyDescent="0.2">
      <c r="A984" s="65"/>
      <c r="B984" s="65"/>
      <c r="C984" s="65"/>
      <c r="D984" s="65"/>
      <c r="E984" s="65"/>
      <c r="F984" s="65"/>
      <c r="G984" s="65"/>
      <c r="H984" s="65"/>
      <c r="I984" s="65"/>
      <c r="J984" s="65"/>
    </row>
    <row r="985" spans="1:10" ht="16" x14ac:dyDescent="0.2">
      <c r="A985" s="65"/>
      <c r="B985" s="65"/>
      <c r="C985" s="65"/>
      <c r="D985" s="65"/>
      <c r="E985" s="65"/>
      <c r="F985" s="65"/>
      <c r="G985" s="65"/>
      <c r="H985" s="65"/>
      <c r="I985" s="65"/>
      <c r="J985" s="65"/>
    </row>
    <row r="986" spans="1:10" ht="16" x14ac:dyDescent="0.2">
      <c r="A986" s="65"/>
      <c r="B986" s="65"/>
      <c r="C986" s="65"/>
      <c r="D986" s="65"/>
      <c r="E986" s="65"/>
      <c r="F986" s="65"/>
      <c r="G986" s="65"/>
      <c r="H986" s="65"/>
      <c r="I986" s="65"/>
      <c r="J986" s="65"/>
    </row>
    <row r="987" spans="1:10" ht="16" x14ac:dyDescent="0.2">
      <c r="A987" s="65"/>
      <c r="B987" s="65"/>
      <c r="C987" s="65"/>
      <c r="D987" s="65"/>
      <c r="E987" s="65"/>
      <c r="F987" s="65"/>
      <c r="G987" s="65"/>
      <c r="H987" s="65"/>
      <c r="I987" s="65"/>
      <c r="J987" s="65"/>
    </row>
    <row r="988" spans="1:10" ht="16" x14ac:dyDescent="0.2">
      <c r="A988" s="65"/>
      <c r="B988" s="65"/>
      <c r="C988" s="65"/>
      <c r="D988" s="65"/>
      <c r="E988" s="65"/>
      <c r="F988" s="65"/>
      <c r="G988" s="65"/>
      <c r="H988" s="65"/>
      <c r="I988" s="65"/>
      <c r="J988" s="65"/>
    </row>
    <row r="989" spans="1:10" ht="16" x14ac:dyDescent="0.2">
      <c r="A989" s="65"/>
      <c r="B989" s="65"/>
      <c r="C989" s="65"/>
      <c r="D989" s="65"/>
      <c r="E989" s="65"/>
      <c r="F989" s="65"/>
      <c r="G989" s="65"/>
      <c r="H989" s="65"/>
      <c r="I989" s="65"/>
      <c r="J989" s="65"/>
    </row>
    <row r="990" spans="1:10" ht="16" x14ac:dyDescent="0.2">
      <c r="A990" s="65"/>
      <c r="B990" s="65"/>
      <c r="C990" s="65"/>
      <c r="D990" s="65"/>
      <c r="E990" s="65"/>
      <c r="F990" s="65"/>
      <c r="G990" s="65"/>
      <c r="H990" s="65"/>
      <c r="I990" s="65"/>
      <c r="J990" s="65"/>
    </row>
    <row r="991" spans="1:10" ht="16" x14ac:dyDescent="0.2">
      <c r="A991" s="65"/>
      <c r="B991" s="65"/>
      <c r="C991" s="65"/>
      <c r="D991" s="65"/>
      <c r="E991" s="65"/>
      <c r="F991" s="65"/>
      <c r="G991" s="65"/>
      <c r="H991" s="65"/>
      <c r="I991" s="65"/>
      <c r="J991" s="65"/>
    </row>
    <row r="992" spans="1:10" ht="16" x14ac:dyDescent="0.2">
      <c r="A992" s="65"/>
      <c r="B992" s="65"/>
      <c r="C992" s="65"/>
      <c r="D992" s="65"/>
      <c r="E992" s="65"/>
      <c r="F992" s="65"/>
      <c r="G992" s="65"/>
      <c r="H992" s="65"/>
      <c r="I992" s="65"/>
      <c r="J992" s="65"/>
    </row>
    <row r="993" spans="1:10" ht="16" x14ac:dyDescent="0.2">
      <c r="A993" s="65"/>
      <c r="B993" s="65"/>
      <c r="C993" s="65"/>
      <c r="D993" s="65"/>
      <c r="E993" s="65"/>
      <c r="F993" s="65"/>
      <c r="G993" s="65"/>
      <c r="H993" s="65"/>
      <c r="I993" s="65"/>
      <c r="J993" s="65"/>
    </row>
    <row r="994" spans="1:10" ht="16" x14ac:dyDescent="0.2">
      <c r="A994" s="65"/>
      <c r="B994" s="65"/>
      <c r="C994" s="65"/>
      <c r="D994" s="65"/>
      <c r="E994" s="65"/>
      <c r="F994" s="65"/>
      <c r="G994" s="65"/>
      <c r="H994" s="65"/>
      <c r="I994" s="65"/>
      <c r="J994" s="65"/>
    </row>
    <row r="995" spans="1:10" ht="16" x14ac:dyDescent="0.2">
      <c r="A995" s="65"/>
      <c r="B995" s="65"/>
      <c r="C995" s="65"/>
      <c r="D995" s="65"/>
      <c r="E995" s="65"/>
      <c r="F995" s="65"/>
      <c r="G995" s="65"/>
      <c r="H995" s="65"/>
      <c r="I995" s="65"/>
      <c r="J995" s="65"/>
    </row>
    <row r="996" spans="1:10" ht="16" x14ac:dyDescent="0.2">
      <c r="A996" s="65"/>
      <c r="B996" s="65"/>
      <c r="C996" s="65"/>
      <c r="D996" s="65"/>
      <c r="E996" s="65"/>
      <c r="F996" s="65"/>
      <c r="G996" s="65"/>
      <c r="H996" s="65"/>
      <c r="I996" s="65"/>
      <c r="J996" s="65"/>
    </row>
    <row r="997" spans="1:10" ht="16" x14ac:dyDescent="0.2">
      <c r="A997" s="65"/>
      <c r="B997" s="65"/>
      <c r="C997" s="65"/>
      <c r="D997" s="65"/>
      <c r="E997" s="65"/>
      <c r="F997" s="65"/>
      <c r="G997" s="65"/>
      <c r="H997" s="65"/>
      <c r="I997" s="65"/>
      <c r="J997" s="65"/>
    </row>
    <row r="998" spans="1:10" ht="16" x14ac:dyDescent="0.2">
      <c r="A998" s="65"/>
      <c r="B998" s="65"/>
      <c r="C998" s="65"/>
      <c r="D998" s="65"/>
      <c r="E998" s="65"/>
      <c r="F998" s="65"/>
      <c r="G998" s="65"/>
      <c r="H998" s="65"/>
      <c r="I998" s="65"/>
      <c r="J998" s="65"/>
    </row>
    <row r="999" spans="1:10" ht="16" x14ac:dyDescent="0.2">
      <c r="A999" s="65"/>
      <c r="B999" s="65"/>
      <c r="C999" s="65"/>
      <c r="D999" s="65"/>
      <c r="E999" s="65"/>
      <c r="F999" s="65"/>
      <c r="G999" s="65"/>
      <c r="H999" s="65"/>
      <c r="I999" s="65"/>
      <c r="J999" s="65"/>
    </row>
    <row r="1000" spans="1:10" ht="16" x14ac:dyDescent="0.2">
      <c r="A1000" s="65"/>
      <c r="B1000" s="65"/>
      <c r="C1000" s="65"/>
      <c r="D1000" s="65"/>
      <c r="E1000" s="65"/>
      <c r="F1000" s="65"/>
      <c r="G1000" s="65"/>
      <c r="H1000" s="65"/>
      <c r="I1000" s="65"/>
      <c r="J1000" s="65"/>
    </row>
    <row r="1001" spans="1:10" ht="16" x14ac:dyDescent="0.2">
      <c r="A1001" s="65"/>
      <c r="B1001" s="65"/>
      <c r="C1001" s="65"/>
      <c r="D1001" s="65"/>
      <c r="E1001" s="65"/>
      <c r="F1001" s="65"/>
      <c r="G1001" s="65"/>
      <c r="H1001" s="65"/>
      <c r="I1001" s="65"/>
      <c r="J1001" s="65"/>
    </row>
    <row r="1002" spans="1:10" ht="16" x14ac:dyDescent="0.2">
      <c r="A1002" s="65"/>
      <c r="B1002" s="65"/>
      <c r="C1002" s="65"/>
      <c r="D1002" s="65"/>
      <c r="E1002" s="65"/>
      <c r="F1002" s="65"/>
      <c r="G1002" s="65"/>
      <c r="H1002" s="65"/>
      <c r="I1002" s="65"/>
      <c r="J1002" s="65"/>
    </row>
    <row r="1003" spans="1:10" ht="16" x14ac:dyDescent="0.2">
      <c r="A1003" s="65"/>
      <c r="B1003" s="65"/>
      <c r="C1003" s="65"/>
      <c r="D1003" s="65"/>
      <c r="E1003" s="65"/>
      <c r="F1003" s="65"/>
      <c r="G1003" s="65"/>
      <c r="H1003" s="65"/>
      <c r="I1003" s="65"/>
      <c r="J1003" s="65"/>
    </row>
    <row r="1004" spans="1:10" ht="16" x14ac:dyDescent="0.2">
      <c r="A1004" s="65"/>
      <c r="B1004" s="65"/>
      <c r="C1004" s="65"/>
      <c r="D1004" s="65"/>
      <c r="E1004" s="65"/>
      <c r="F1004" s="65"/>
      <c r="G1004" s="65"/>
      <c r="H1004" s="65"/>
      <c r="I1004" s="65"/>
      <c r="J1004" s="65"/>
    </row>
    <row r="1005" spans="1:10" ht="16" x14ac:dyDescent="0.2">
      <c r="A1005" s="65"/>
      <c r="B1005" s="65"/>
      <c r="C1005" s="65"/>
      <c r="D1005" s="65"/>
      <c r="E1005" s="65"/>
      <c r="F1005" s="65"/>
      <c r="G1005" s="65"/>
      <c r="H1005" s="65"/>
      <c r="I1005" s="65"/>
      <c r="J1005" s="65"/>
    </row>
    <row r="1006" spans="1:10" ht="16" x14ac:dyDescent="0.2">
      <c r="A1006" s="65"/>
      <c r="B1006" s="65"/>
      <c r="C1006" s="65"/>
      <c r="D1006" s="65"/>
      <c r="E1006" s="65"/>
      <c r="F1006" s="65"/>
      <c r="G1006" s="65"/>
      <c r="H1006" s="65"/>
      <c r="I1006" s="65"/>
      <c r="J1006" s="65"/>
    </row>
    <row r="1007" spans="1:10" ht="16" x14ac:dyDescent="0.2">
      <c r="A1007" s="65"/>
      <c r="B1007" s="65"/>
      <c r="C1007" s="65"/>
      <c r="D1007" s="65"/>
      <c r="E1007" s="65"/>
      <c r="F1007" s="65"/>
      <c r="G1007" s="65"/>
      <c r="H1007" s="65"/>
      <c r="I1007" s="65"/>
      <c r="J1007" s="65"/>
    </row>
    <row r="1008" spans="1:10" ht="16" x14ac:dyDescent="0.2">
      <c r="A1008" s="65"/>
      <c r="B1008" s="65"/>
      <c r="C1008" s="65"/>
      <c r="D1008" s="65"/>
      <c r="E1008" s="65"/>
      <c r="F1008" s="65"/>
      <c r="G1008" s="65"/>
      <c r="H1008" s="65"/>
      <c r="I1008" s="65"/>
      <c r="J1008" s="65"/>
    </row>
    <row r="1009" spans="1:10" ht="16" x14ac:dyDescent="0.2">
      <c r="A1009" s="65"/>
      <c r="B1009" s="65"/>
      <c r="C1009" s="65"/>
      <c r="D1009" s="65"/>
      <c r="E1009" s="65"/>
      <c r="F1009" s="65"/>
      <c r="G1009" s="65"/>
      <c r="H1009" s="65"/>
      <c r="I1009" s="65"/>
      <c r="J1009" s="65"/>
    </row>
    <row r="1010" spans="1:10" ht="16" x14ac:dyDescent="0.2">
      <c r="A1010" s="65"/>
      <c r="B1010" s="65"/>
      <c r="C1010" s="65"/>
      <c r="D1010" s="65"/>
      <c r="E1010" s="65"/>
      <c r="F1010" s="65"/>
      <c r="G1010" s="65"/>
      <c r="H1010" s="65"/>
      <c r="I1010" s="65"/>
      <c r="J1010" s="65"/>
    </row>
    <row r="1011" spans="1:10" ht="16" x14ac:dyDescent="0.2">
      <c r="A1011" s="65"/>
      <c r="B1011" s="65"/>
      <c r="C1011" s="65"/>
      <c r="D1011" s="65"/>
      <c r="E1011" s="65"/>
      <c r="F1011" s="65"/>
      <c r="G1011" s="65"/>
      <c r="H1011" s="65"/>
      <c r="I1011" s="65"/>
      <c r="J1011" s="65"/>
    </row>
    <row r="1012" spans="1:10" ht="16" x14ac:dyDescent="0.2">
      <c r="A1012" s="65"/>
      <c r="B1012" s="65"/>
      <c r="C1012" s="65"/>
      <c r="D1012" s="65"/>
      <c r="E1012" s="65"/>
      <c r="F1012" s="65"/>
      <c r="G1012" s="65"/>
      <c r="H1012" s="65"/>
      <c r="I1012" s="65"/>
      <c r="J1012" s="65"/>
    </row>
    <row r="1013" spans="1:10" ht="16" x14ac:dyDescent="0.2">
      <c r="A1013" s="65"/>
      <c r="B1013" s="65"/>
      <c r="C1013" s="65"/>
      <c r="D1013" s="65"/>
      <c r="E1013" s="65"/>
      <c r="F1013" s="65"/>
      <c r="G1013" s="65"/>
      <c r="H1013" s="65"/>
      <c r="I1013" s="65"/>
      <c r="J1013" s="65"/>
    </row>
    <row r="1014" spans="1:10" ht="16" x14ac:dyDescent="0.2">
      <c r="A1014" s="65"/>
      <c r="B1014" s="65"/>
      <c r="C1014" s="65"/>
      <c r="D1014" s="65"/>
      <c r="E1014" s="65"/>
      <c r="F1014" s="65"/>
      <c r="G1014" s="65"/>
      <c r="H1014" s="65"/>
      <c r="I1014" s="65"/>
      <c r="J1014" s="65"/>
    </row>
    <row r="1015" spans="1:10" ht="16" x14ac:dyDescent="0.2">
      <c r="A1015" s="65"/>
      <c r="B1015" s="65"/>
      <c r="C1015" s="65"/>
      <c r="D1015" s="65"/>
      <c r="E1015" s="65"/>
      <c r="F1015" s="65"/>
      <c r="G1015" s="65"/>
      <c r="H1015" s="65"/>
      <c r="I1015" s="65"/>
      <c r="J1015" s="65"/>
    </row>
    <row r="1016" spans="1:10" ht="16" x14ac:dyDescent="0.2">
      <c r="A1016" s="65"/>
      <c r="B1016" s="65"/>
      <c r="C1016" s="65"/>
      <c r="D1016" s="65"/>
      <c r="E1016" s="65"/>
      <c r="F1016" s="65"/>
      <c r="G1016" s="65"/>
      <c r="H1016" s="65"/>
      <c r="I1016" s="65"/>
      <c r="J1016" s="65"/>
    </row>
    <row r="1017" spans="1:10" ht="16" x14ac:dyDescent="0.2">
      <c r="A1017" s="65"/>
      <c r="B1017" s="65"/>
      <c r="C1017" s="65"/>
      <c r="D1017" s="65"/>
      <c r="E1017" s="65"/>
      <c r="F1017" s="65"/>
      <c r="G1017" s="65"/>
      <c r="H1017" s="65"/>
      <c r="I1017" s="65"/>
      <c r="J1017" s="65"/>
    </row>
    <row r="1018" spans="1:10" ht="16" x14ac:dyDescent="0.2">
      <c r="A1018" s="65"/>
      <c r="B1018" s="65"/>
      <c r="C1018" s="65"/>
      <c r="D1018" s="65"/>
      <c r="E1018" s="65"/>
      <c r="F1018" s="65"/>
      <c r="G1018" s="65"/>
      <c r="H1018" s="65"/>
      <c r="I1018" s="65"/>
      <c r="J1018" s="65"/>
    </row>
    <row r="1019" spans="1:10" ht="16" x14ac:dyDescent="0.2">
      <c r="A1019" s="65"/>
      <c r="B1019" s="65"/>
      <c r="C1019" s="65"/>
      <c r="D1019" s="65"/>
      <c r="E1019" s="65"/>
      <c r="F1019" s="65"/>
      <c r="G1019" s="65"/>
      <c r="H1019" s="65"/>
      <c r="I1019" s="65"/>
      <c r="J1019" s="65"/>
    </row>
    <row r="1020" spans="1:10" ht="16" x14ac:dyDescent="0.2">
      <c r="A1020" s="65"/>
      <c r="B1020" s="65"/>
      <c r="C1020" s="65"/>
      <c r="D1020" s="65"/>
      <c r="E1020" s="65"/>
      <c r="F1020" s="65"/>
      <c r="G1020" s="65"/>
      <c r="H1020" s="65"/>
      <c r="I1020" s="65"/>
      <c r="J1020" s="65"/>
    </row>
    <row r="1021" spans="1:10" ht="16" x14ac:dyDescent="0.2">
      <c r="A1021" s="65"/>
      <c r="B1021" s="65"/>
      <c r="C1021" s="65"/>
      <c r="D1021" s="65"/>
      <c r="E1021" s="65"/>
      <c r="F1021" s="65"/>
      <c r="G1021" s="65"/>
      <c r="H1021" s="65"/>
      <c r="I1021" s="65"/>
      <c r="J1021" s="65"/>
    </row>
    <row r="1022" spans="1:10" ht="16" x14ac:dyDescent="0.2">
      <c r="A1022" s="65"/>
      <c r="B1022" s="65"/>
      <c r="C1022" s="65"/>
      <c r="D1022" s="65"/>
      <c r="E1022" s="65"/>
      <c r="F1022" s="65"/>
      <c r="G1022" s="65"/>
      <c r="H1022" s="65"/>
      <c r="I1022" s="65"/>
      <c r="J1022" s="65"/>
    </row>
    <row r="1023" spans="1:10" ht="16" x14ac:dyDescent="0.2">
      <c r="A1023" s="65"/>
      <c r="B1023" s="65"/>
      <c r="C1023" s="65"/>
      <c r="D1023" s="65"/>
      <c r="E1023" s="65"/>
      <c r="F1023" s="65"/>
      <c r="G1023" s="65"/>
      <c r="H1023" s="65"/>
      <c r="I1023" s="65"/>
      <c r="J1023" s="65"/>
    </row>
    <row r="1024" spans="1:10" ht="16" x14ac:dyDescent="0.2">
      <c r="A1024" s="65"/>
      <c r="B1024" s="65"/>
      <c r="C1024" s="65"/>
      <c r="D1024" s="65"/>
      <c r="E1024" s="65"/>
      <c r="F1024" s="65"/>
      <c r="G1024" s="65"/>
      <c r="H1024" s="65"/>
      <c r="I1024" s="65"/>
      <c r="J1024" s="65"/>
    </row>
    <row r="1025" spans="1:10" ht="16" x14ac:dyDescent="0.2">
      <c r="A1025" s="65"/>
      <c r="B1025" s="65"/>
      <c r="C1025" s="65"/>
      <c r="D1025" s="65"/>
      <c r="E1025" s="65"/>
      <c r="F1025" s="65"/>
      <c r="G1025" s="65"/>
      <c r="H1025" s="65"/>
      <c r="I1025" s="65"/>
      <c r="J1025" s="65"/>
    </row>
    <row r="1026" spans="1:10" ht="16" x14ac:dyDescent="0.2">
      <c r="A1026" s="65"/>
      <c r="B1026" s="65"/>
      <c r="C1026" s="65"/>
      <c r="D1026" s="65"/>
      <c r="E1026" s="65"/>
      <c r="F1026" s="65"/>
      <c r="G1026" s="65"/>
      <c r="H1026" s="65"/>
      <c r="I1026" s="65"/>
      <c r="J1026" s="65"/>
    </row>
    <row r="1027" spans="1:10" ht="16" x14ac:dyDescent="0.2">
      <c r="A1027" s="65"/>
      <c r="B1027" s="65"/>
      <c r="C1027" s="65"/>
      <c r="D1027" s="65"/>
      <c r="E1027" s="65"/>
      <c r="F1027" s="65"/>
      <c r="G1027" s="65"/>
      <c r="H1027" s="65"/>
      <c r="I1027" s="65"/>
      <c r="J1027" s="65"/>
    </row>
    <row r="1028" spans="1:10" ht="16" x14ac:dyDescent="0.2">
      <c r="A1028" s="65"/>
      <c r="B1028" s="65"/>
      <c r="C1028" s="65"/>
      <c r="D1028" s="65"/>
      <c r="E1028" s="65"/>
      <c r="F1028" s="65"/>
      <c r="G1028" s="65"/>
      <c r="H1028" s="65"/>
      <c r="I1028" s="65"/>
      <c r="J1028" s="65"/>
    </row>
    <row r="1029" spans="1:10" ht="16" x14ac:dyDescent="0.2">
      <c r="A1029" s="65"/>
      <c r="B1029" s="65"/>
      <c r="C1029" s="65"/>
      <c r="D1029" s="65"/>
      <c r="E1029" s="65"/>
      <c r="F1029" s="65"/>
      <c r="G1029" s="65"/>
      <c r="H1029" s="65"/>
      <c r="I1029" s="65"/>
      <c r="J1029" s="65"/>
    </row>
    <row r="1030" spans="1:10" ht="16" x14ac:dyDescent="0.2">
      <c r="A1030" s="65"/>
      <c r="B1030" s="65"/>
      <c r="C1030" s="65"/>
      <c r="D1030" s="65"/>
      <c r="E1030" s="65"/>
      <c r="F1030" s="65"/>
      <c r="G1030" s="65"/>
      <c r="H1030" s="65"/>
      <c r="I1030" s="65"/>
      <c r="J1030" s="65"/>
    </row>
    <row r="1031" spans="1:10" ht="16" x14ac:dyDescent="0.2">
      <c r="A1031" s="65"/>
      <c r="B1031" s="65"/>
      <c r="C1031" s="65"/>
      <c r="D1031" s="65"/>
      <c r="E1031" s="65"/>
      <c r="F1031" s="65"/>
      <c r="G1031" s="65"/>
      <c r="H1031" s="65"/>
      <c r="I1031" s="65"/>
      <c r="J1031" s="65"/>
    </row>
    <row r="1032" spans="1:10" ht="16" x14ac:dyDescent="0.2">
      <c r="A1032" s="65"/>
      <c r="B1032" s="65"/>
      <c r="C1032" s="65"/>
      <c r="D1032" s="65"/>
      <c r="E1032" s="65"/>
      <c r="F1032" s="65"/>
      <c r="G1032" s="65"/>
      <c r="H1032" s="65"/>
      <c r="I1032" s="65"/>
      <c r="J1032" s="65"/>
    </row>
    <row r="1033" spans="1:10" ht="16" x14ac:dyDescent="0.2">
      <c r="A1033" s="65"/>
      <c r="B1033" s="65"/>
      <c r="C1033" s="65"/>
      <c r="D1033" s="65"/>
      <c r="E1033" s="65"/>
      <c r="F1033" s="65"/>
      <c r="G1033" s="65"/>
      <c r="H1033" s="65"/>
      <c r="I1033" s="65"/>
      <c r="J1033" s="65"/>
    </row>
    <row r="1034" spans="1:10" ht="16" x14ac:dyDescent="0.2">
      <c r="A1034" s="65"/>
      <c r="B1034" s="65"/>
      <c r="C1034" s="65"/>
      <c r="D1034" s="65"/>
      <c r="E1034" s="65"/>
      <c r="F1034" s="65"/>
      <c r="G1034" s="65"/>
      <c r="H1034" s="65"/>
      <c r="I1034" s="65"/>
      <c r="J1034" s="65"/>
    </row>
    <row r="1035" spans="1:10" ht="16" x14ac:dyDescent="0.2">
      <c r="A1035" s="65"/>
      <c r="B1035" s="65"/>
      <c r="C1035" s="65"/>
      <c r="D1035" s="65"/>
      <c r="E1035" s="65"/>
      <c r="F1035" s="65"/>
      <c r="G1035" s="65"/>
      <c r="H1035" s="65"/>
      <c r="I1035" s="65"/>
      <c r="J1035" s="65"/>
    </row>
    <row r="1036" spans="1:10" ht="16" x14ac:dyDescent="0.2">
      <c r="A1036" s="65"/>
      <c r="B1036" s="65"/>
      <c r="C1036" s="65"/>
      <c r="D1036" s="65"/>
      <c r="E1036" s="65"/>
      <c r="F1036" s="65"/>
      <c r="G1036" s="65"/>
      <c r="H1036" s="65"/>
      <c r="I1036" s="65"/>
      <c r="J1036" s="65"/>
    </row>
    <row r="1037" spans="1:10" ht="16" x14ac:dyDescent="0.2">
      <c r="A1037" s="65"/>
      <c r="B1037" s="65"/>
      <c r="C1037" s="65"/>
      <c r="D1037" s="65"/>
      <c r="E1037" s="65"/>
      <c r="F1037" s="65"/>
      <c r="G1037" s="65"/>
      <c r="H1037" s="65"/>
      <c r="I1037" s="65"/>
      <c r="J1037" s="65"/>
    </row>
    <row r="1038" spans="1:10" ht="16" x14ac:dyDescent="0.2">
      <c r="A1038" s="65"/>
      <c r="B1038" s="65"/>
      <c r="C1038" s="65"/>
      <c r="D1038" s="65"/>
      <c r="E1038" s="65"/>
      <c r="F1038" s="65"/>
      <c r="G1038" s="65"/>
      <c r="H1038" s="65"/>
      <c r="I1038" s="65"/>
      <c r="J1038" s="65"/>
    </row>
    <row r="1039" spans="1:10" ht="16" x14ac:dyDescent="0.2">
      <c r="A1039" s="65"/>
      <c r="B1039" s="65"/>
      <c r="C1039" s="65"/>
      <c r="D1039" s="65"/>
      <c r="E1039" s="65"/>
      <c r="F1039" s="65"/>
      <c r="G1039" s="65"/>
      <c r="H1039" s="65"/>
      <c r="I1039" s="65"/>
      <c r="J1039" s="65"/>
    </row>
    <row r="1040" spans="1:10" ht="16" x14ac:dyDescent="0.2">
      <c r="A1040" s="65"/>
      <c r="B1040" s="65"/>
      <c r="C1040" s="65"/>
      <c r="D1040" s="65"/>
      <c r="E1040" s="65"/>
      <c r="F1040" s="65"/>
      <c r="G1040" s="65"/>
      <c r="H1040" s="65"/>
      <c r="I1040" s="65"/>
      <c r="J1040" s="65"/>
    </row>
    <row r="1041" spans="1:10" ht="16" x14ac:dyDescent="0.2">
      <c r="A1041" s="65"/>
      <c r="B1041" s="65"/>
      <c r="C1041" s="65"/>
      <c r="D1041" s="65"/>
      <c r="E1041" s="65"/>
      <c r="F1041" s="65"/>
      <c r="G1041" s="65"/>
      <c r="H1041" s="65"/>
      <c r="I1041" s="65"/>
      <c r="J1041" s="65"/>
    </row>
    <row r="1042" spans="1:10" ht="16" x14ac:dyDescent="0.2">
      <c r="A1042" s="65"/>
      <c r="B1042" s="65"/>
      <c r="C1042" s="65"/>
      <c r="D1042" s="65"/>
      <c r="E1042" s="65"/>
      <c r="F1042" s="65"/>
      <c r="G1042" s="65"/>
      <c r="H1042" s="65"/>
      <c r="I1042" s="65"/>
      <c r="J1042" s="65"/>
    </row>
    <row r="1043" spans="1:10" ht="16" x14ac:dyDescent="0.2">
      <c r="A1043" s="65"/>
      <c r="B1043" s="65"/>
      <c r="C1043" s="65"/>
      <c r="D1043" s="65"/>
      <c r="E1043" s="65"/>
      <c r="F1043" s="65"/>
      <c r="G1043" s="65"/>
      <c r="H1043" s="65"/>
      <c r="I1043" s="65"/>
      <c r="J1043" s="65"/>
    </row>
    <row r="1044" spans="1:10" ht="16" x14ac:dyDescent="0.2">
      <c r="A1044" s="65"/>
      <c r="B1044" s="65"/>
      <c r="C1044" s="65"/>
      <c r="D1044" s="65"/>
      <c r="E1044" s="65"/>
      <c r="F1044" s="65"/>
      <c r="G1044" s="65"/>
      <c r="H1044" s="65"/>
      <c r="I1044" s="65"/>
      <c r="J1044" s="65"/>
    </row>
    <row r="1045" spans="1:10" ht="16" x14ac:dyDescent="0.2">
      <c r="A1045" s="65"/>
      <c r="B1045" s="65"/>
      <c r="C1045" s="65"/>
      <c r="D1045" s="65"/>
      <c r="E1045" s="65"/>
      <c r="F1045" s="65"/>
      <c r="G1045" s="65"/>
      <c r="H1045" s="65"/>
      <c r="I1045" s="65"/>
      <c r="J1045" s="65"/>
    </row>
    <row r="1046" spans="1:10" ht="16" x14ac:dyDescent="0.2">
      <c r="A1046" s="65"/>
      <c r="B1046" s="65"/>
      <c r="C1046" s="65"/>
      <c r="D1046" s="65"/>
      <c r="E1046" s="65"/>
      <c r="F1046" s="65"/>
      <c r="G1046" s="65"/>
      <c r="H1046" s="65"/>
      <c r="I1046" s="65"/>
      <c r="J1046" s="65"/>
    </row>
    <row r="1047" spans="1:10" ht="16" x14ac:dyDescent="0.2">
      <c r="A1047" s="65"/>
      <c r="B1047" s="65"/>
      <c r="C1047" s="65"/>
      <c r="D1047" s="65"/>
      <c r="E1047" s="65"/>
      <c r="F1047" s="65"/>
      <c r="G1047" s="65"/>
      <c r="H1047" s="65"/>
      <c r="I1047" s="65"/>
      <c r="J1047" s="65"/>
    </row>
    <row r="1048" spans="1:10" ht="16" x14ac:dyDescent="0.2">
      <c r="A1048" s="65"/>
      <c r="B1048" s="65"/>
      <c r="C1048" s="65"/>
      <c r="D1048" s="65"/>
      <c r="E1048" s="65"/>
      <c r="F1048" s="65"/>
      <c r="G1048" s="65"/>
      <c r="H1048" s="65"/>
      <c r="I1048" s="65"/>
      <c r="J1048" s="65"/>
    </row>
    <row r="1049" spans="1:10" ht="16" x14ac:dyDescent="0.2">
      <c r="A1049" s="65"/>
      <c r="B1049" s="65"/>
      <c r="C1049" s="65"/>
      <c r="D1049" s="65"/>
      <c r="E1049" s="65"/>
      <c r="F1049" s="65"/>
      <c r="G1049" s="65"/>
      <c r="H1049" s="65"/>
      <c r="I1049" s="65"/>
      <c r="J1049" s="65"/>
    </row>
    <row r="1050" spans="1:10" ht="16" x14ac:dyDescent="0.2">
      <c r="A1050" s="65"/>
      <c r="B1050" s="65"/>
      <c r="C1050" s="65"/>
      <c r="D1050" s="65"/>
      <c r="E1050" s="65"/>
      <c r="F1050" s="65"/>
      <c r="G1050" s="65"/>
      <c r="H1050" s="65"/>
      <c r="I1050" s="65"/>
      <c r="J1050" s="65"/>
    </row>
    <row r="1051" spans="1:10" ht="16" x14ac:dyDescent="0.2">
      <c r="A1051" s="65"/>
      <c r="B1051" s="65"/>
      <c r="C1051" s="65"/>
      <c r="D1051" s="65"/>
      <c r="E1051" s="65"/>
      <c r="F1051" s="65"/>
      <c r="G1051" s="65"/>
      <c r="H1051" s="65"/>
      <c r="I1051" s="65"/>
      <c r="J1051" s="65"/>
    </row>
    <row r="1052" spans="1:10" ht="16" x14ac:dyDescent="0.2">
      <c r="A1052" s="65"/>
      <c r="B1052" s="65"/>
      <c r="C1052" s="65"/>
      <c r="D1052" s="65"/>
      <c r="E1052" s="65"/>
      <c r="F1052" s="65"/>
      <c r="G1052" s="65"/>
      <c r="H1052" s="65"/>
      <c r="I1052" s="65"/>
      <c r="J1052" s="65"/>
    </row>
    <row r="1053" spans="1:10" ht="16" x14ac:dyDescent="0.2">
      <c r="A1053" s="65"/>
      <c r="B1053" s="65"/>
      <c r="C1053" s="65"/>
      <c r="D1053" s="65"/>
      <c r="E1053" s="65"/>
      <c r="F1053" s="65"/>
      <c r="G1053" s="65"/>
      <c r="H1053" s="65"/>
      <c r="I1053" s="65"/>
      <c r="J1053" s="65"/>
    </row>
    <row r="1054" spans="1:10" ht="16" x14ac:dyDescent="0.2">
      <c r="A1054" s="65"/>
      <c r="B1054" s="65"/>
      <c r="C1054" s="65"/>
      <c r="D1054" s="65"/>
      <c r="E1054" s="65"/>
      <c r="F1054" s="65"/>
      <c r="G1054" s="65"/>
      <c r="H1054" s="65"/>
      <c r="I1054" s="65"/>
      <c r="J1054" s="65"/>
    </row>
    <row r="1055" spans="1:10" ht="16" x14ac:dyDescent="0.2">
      <c r="A1055" s="65"/>
      <c r="B1055" s="65"/>
      <c r="C1055" s="65"/>
      <c r="D1055" s="65"/>
      <c r="E1055" s="65"/>
      <c r="F1055" s="65"/>
      <c r="G1055" s="65"/>
      <c r="H1055" s="65"/>
      <c r="I1055" s="65"/>
      <c r="J1055" s="65"/>
    </row>
    <row r="1056" spans="1:10" ht="16" x14ac:dyDescent="0.2">
      <c r="A1056" s="65"/>
      <c r="B1056" s="65"/>
      <c r="C1056" s="65"/>
      <c r="D1056" s="65"/>
      <c r="E1056" s="65"/>
      <c r="F1056" s="65"/>
      <c r="G1056" s="65"/>
      <c r="H1056" s="65"/>
      <c r="I1056" s="65"/>
      <c r="J1056" s="65"/>
    </row>
    <row r="1057" spans="1:10" ht="16" x14ac:dyDescent="0.2">
      <c r="A1057" s="65"/>
      <c r="B1057" s="65"/>
      <c r="C1057" s="65"/>
      <c r="D1057" s="65"/>
      <c r="E1057" s="65"/>
      <c r="F1057" s="65"/>
      <c r="G1057" s="65"/>
      <c r="H1057" s="65"/>
      <c r="I1057" s="65"/>
      <c r="J1057" s="65"/>
    </row>
    <row r="1058" spans="1:10" ht="16" x14ac:dyDescent="0.2">
      <c r="A1058" s="65"/>
      <c r="B1058" s="65"/>
      <c r="C1058" s="65"/>
      <c r="D1058" s="65"/>
      <c r="E1058" s="65"/>
      <c r="F1058" s="65"/>
      <c r="G1058" s="65"/>
      <c r="H1058" s="65"/>
      <c r="I1058" s="65"/>
      <c r="J1058" s="65"/>
    </row>
    <row r="1059" spans="1:10" ht="16" x14ac:dyDescent="0.2">
      <c r="A1059" s="65"/>
      <c r="B1059" s="65"/>
      <c r="C1059" s="65"/>
      <c r="D1059" s="65"/>
      <c r="E1059" s="65"/>
      <c r="F1059" s="65"/>
      <c r="G1059" s="65"/>
      <c r="H1059" s="65"/>
      <c r="I1059" s="65"/>
      <c r="J1059" s="65"/>
    </row>
    <row r="1060" spans="1:10" ht="16" x14ac:dyDescent="0.2">
      <c r="A1060" s="65"/>
      <c r="B1060" s="65"/>
      <c r="C1060" s="65"/>
      <c r="D1060" s="65"/>
      <c r="E1060" s="65"/>
      <c r="F1060" s="65"/>
      <c r="G1060" s="65"/>
      <c r="H1060" s="65"/>
      <c r="I1060" s="65"/>
      <c r="J1060" s="65"/>
    </row>
    <row r="1061" spans="1:10" ht="16" x14ac:dyDescent="0.2">
      <c r="A1061" s="65"/>
      <c r="B1061" s="65"/>
      <c r="C1061" s="65"/>
      <c r="D1061" s="65"/>
      <c r="E1061" s="65"/>
      <c r="F1061" s="65"/>
      <c r="G1061" s="65"/>
      <c r="H1061" s="65"/>
      <c r="I1061" s="65"/>
      <c r="J1061" s="65"/>
    </row>
    <row r="1062" spans="1:10" ht="16" x14ac:dyDescent="0.2">
      <c r="A1062" s="65"/>
      <c r="B1062" s="65"/>
      <c r="C1062" s="65"/>
      <c r="D1062" s="65"/>
      <c r="E1062" s="65"/>
      <c r="F1062" s="65"/>
      <c r="G1062" s="65"/>
      <c r="H1062" s="65"/>
      <c r="I1062" s="65"/>
      <c r="J1062" s="65"/>
    </row>
    <row r="1063" spans="1:10" ht="16" x14ac:dyDescent="0.2">
      <c r="A1063" s="65"/>
      <c r="B1063" s="65"/>
      <c r="C1063" s="65"/>
      <c r="D1063" s="65"/>
      <c r="E1063" s="65"/>
      <c r="F1063" s="65"/>
      <c r="G1063" s="65"/>
      <c r="H1063" s="65"/>
      <c r="I1063" s="65"/>
      <c r="J1063" s="65"/>
    </row>
    <row r="1064" spans="1:10" ht="16" x14ac:dyDescent="0.2">
      <c r="A1064" s="65"/>
      <c r="B1064" s="65"/>
      <c r="C1064" s="65"/>
      <c r="D1064" s="65"/>
      <c r="E1064" s="65"/>
      <c r="F1064" s="65"/>
      <c r="G1064" s="65"/>
      <c r="H1064" s="65"/>
      <c r="I1064" s="65"/>
      <c r="J1064" s="65"/>
    </row>
    <row r="1065" spans="1:10" ht="16" x14ac:dyDescent="0.2">
      <c r="A1065" s="65"/>
      <c r="B1065" s="65"/>
      <c r="C1065" s="65"/>
      <c r="D1065" s="65"/>
      <c r="E1065" s="65"/>
      <c r="F1065" s="65"/>
      <c r="G1065" s="65"/>
      <c r="H1065" s="65"/>
      <c r="I1065" s="65"/>
      <c r="J1065" s="65"/>
    </row>
    <row r="1066" spans="1:10" ht="16" x14ac:dyDescent="0.2">
      <c r="A1066" s="65"/>
      <c r="B1066" s="65"/>
      <c r="C1066" s="65"/>
      <c r="D1066" s="65"/>
      <c r="E1066" s="65"/>
      <c r="F1066" s="65"/>
      <c r="G1066" s="65"/>
      <c r="H1066" s="65"/>
      <c r="I1066" s="65"/>
      <c r="J1066" s="65"/>
    </row>
    <row r="1067" spans="1:10" ht="16" x14ac:dyDescent="0.2">
      <c r="A1067" s="65"/>
      <c r="B1067" s="65"/>
      <c r="C1067" s="65"/>
      <c r="D1067" s="65"/>
      <c r="E1067" s="65"/>
      <c r="F1067" s="65"/>
      <c r="G1067" s="65"/>
      <c r="H1067" s="65"/>
      <c r="I1067" s="65"/>
      <c r="J1067" s="65"/>
    </row>
    <row r="1068" spans="1:10" ht="16" x14ac:dyDescent="0.2">
      <c r="A1068" s="65"/>
      <c r="B1068" s="65"/>
      <c r="C1068" s="65"/>
      <c r="D1068" s="65"/>
      <c r="E1068" s="65"/>
      <c r="F1068" s="65"/>
      <c r="G1068" s="65"/>
      <c r="H1068" s="65"/>
      <c r="I1068" s="65"/>
      <c r="J1068" s="65"/>
    </row>
    <row r="1069" spans="1:10" ht="16" x14ac:dyDescent="0.2">
      <c r="A1069" s="65"/>
      <c r="B1069" s="65"/>
      <c r="C1069" s="65"/>
      <c r="D1069" s="65"/>
      <c r="E1069" s="65"/>
      <c r="F1069" s="65"/>
      <c r="G1069" s="65"/>
      <c r="H1069" s="65"/>
      <c r="I1069" s="65"/>
      <c r="J1069" s="65"/>
    </row>
    <row r="1070" spans="1:10" ht="16" x14ac:dyDescent="0.2">
      <c r="A1070" s="65"/>
      <c r="B1070" s="65"/>
      <c r="C1070" s="65"/>
      <c r="D1070" s="65"/>
      <c r="E1070" s="65"/>
      <c r="F1070" s="65"/>
      <c r="G1070" s="65"/>
      <c r="H1070" s="65"/>
      <c r="I1070" s="65"/>
      <c r="J1070" s="65"/>
    </row>
    <row r="1071" spans="1:10" ht="16" x14ac:dyDescent="0.2">
      <c r="A1071" s="65"/>
      <c r="B1071" s="65"/>
      <c r="C1071" s="65"/>
      <c r="D1071" s="65"/>
      <c r="E1071" s="65"/>
      <c r="F1071" s="65"/>
      <c r="G1071" s="65"/>
      <c r="H1071" s="65"/>
      <c r="I1071" s="65"/>
      <c r="J1071" s="65"/>
    </row>
    <row r="1072" spans="1:10" ht="16" x14ac:dyDescent="0.2">
      <c r="A1072" s="65"/>
      <c r="B1072" s="65"/>
      <c r="C1072" s="65"/>
      <c r="D1072" s="65"/>
      <c r="E1072" s="65"/>
      <c r="F1072" s="65"/>
      <c r="G1072" s="65"/>
      <c r="H1072" s="65"/>
      <c r="I1072" s="65"/>
      <c r="J1072" s="65"/>
    </row>
    <row r="1073" spans="1:10" ht="16" x14ac:dyDescent="0.2">
      <c r="A1073" s="65"/>
      <c r="B1073" s="65"/>
      <c r="C1073" s="65"/>
      <c r="D1073" s="65"/>
      <c r="E1073" s="65"/>
      <c r="F1073" s="65"/>
      <c r="G1073" s="65"/>
      <c r="H1073" s="65"/>
      <c r="I1073" s="65"/>
      <c r="J1073" s="65"/>
    </row>
    <row r="1074" spans="1:10" ht="16" x14ac:dyDescent="0.2">
      <c r="A1074" s="65"/>
      <c r="B1074" s="65"/>
      <c r="C1074" s="65"/>
      <c r="D1074" s="65"/>
      <c r="E1074" s="65"/>
      <c r="F1074" s="65"/>
      <c r="G1074" s="65"/>
      <c r="H1074" s="65"/>
      <c r="I1074" s="65"/>
      <c r="J1074" s="65"/>
    </row>
    <row r="1075" spans="1:10" ht="16" x14ac:dyDescent="0.2">
      <c r="A1075" s="65"/>
      <c r="B1075" s="65"/>
      <c r="C1075" s="65"/>
      <c r="D1075" s="65"/>
      <c r="E1075" s="65"/>
      <c r="F1075" s="65"/>
      <c r="G1075" s="65"/>
      <c r="H1075" s="65"/>
      <c r="I1075" s="65"/>
      <c r="J1075" s="65"/>
    </row>
    <row r="1076" spans="1:10" ht="16" x14ac:dyDescent="0.2">
      <c r="A1076" s="65"/>
      <c r="B1076" s="65"/>
      <c r="C1076" s="65"/>
      <c r="D1076" s="65"/>
      <c r="E1076" s="65"/>
      <c r="F1076" s="65"/>
      <c r="G1076" s="65"/>
      <c r="H1076" s="65"/>
      <c r="I1076" s="65"/>
      <c r="J1076" s="65"/>
    </row>
    <row r="1077" spans="1:10" ht="16" x14ac:dyDescent="0.2">
      <c r="A1077" s="65"/>
      <c r="B1077" s="65"/>
      <c r="C1077" s="65"/>
      <c r="D1077" s="65"/>
      <c r="E1077" s="65"/>
      <c r="F1077" s="65"/>
      <c r="G1077" s="65"/>
      <c r="H1077" s="65"/>
      <c r="I1077" s="65"/>
      <c r="J1077" s="65"/>
    </row>
    <row r="1078" spans="1:10" ht="16" x14ac:dyDescent="0.2">
      <c r="A1078" s="65"/>
      <c r="B1078" s="65"/>
      <c r="C1078" s="65"/>
      <c r="D1078" s="65"/>
      <c r="E1078" s="65"/>
      <c r="F1078" s="65"/>
      <c r="G1078" s="65"/>
      <c r="H1078" s="65"/>
      <c r="I1078" s="65"/>
      <c r="J1078" s="65"/>
    </row>
    <row r="1079" spans="1:10" ht="16" x14ac:dyDescent="0.2">
      <c r="A1079" s="65"/>
      <c r="B1079" s="65"/>
      <c r="C1079" s="65"/>
      <c r="D1079" s="65"/>
      <c r="E1079" s="65"/>
      <c r="F1079" s="65"/>
      <c r="G1079" s="65"/>
      <c r="H1079" s="65"/>
      <c r="I1079" s="65"/>
      <c r="J1079" s="65"/>
    </row>
    <row r="1080" spans="1:10" ht="16" x14ac:dyDescent="0.2">
      <c r="A1080" s="65"/>
      <c r="B1080" s="65"/>
      <c r="C1080" s="65"/>
      <c r="D1080" s="65"/>
      <c r="E1080" s="65"/>
      <c r="F1080" s="65"/>
      <c r="G1080" s="65"/>
      <c r="H1080" s="65"/>
      <c r="I1080" s="65"/>
      <c r="J1080" s="65"/>
    </row>
    <row r="1081" spans="1:10" ht="16" x14ac:dyDescent="0.2">
      <c r="A1081" s="65"/>
      <c r="B1081" s="65"/>
      <c r="C1081" s="65"/>
      <c r="D1081" s="65"/>
      <c r="E1081" s="65"/>
      <c r="F1081" s="65"/>
      <c r="G1081" s="65"/>
      <c r="H1081" s="65"/>
      <c r="I1081" s="65"/>
      <c r="J1081" s="65"/>
    </row>
    <row r="1082" spans="1:10" ht="16" x14ac:dyDescent="0.2">
      <c r="A1082" s="65"/>
      <c r="B1082" s="65"/>
      <c r="C1082" s="65"/>
      <c r="D1082" s="65"/>
      <c r="E1082" s="65"/>
      <c r="F1082" s="65"/>
      <c r="G1082" s="65"/>
      <c r="H1082" s="65"/>
      <c r="I1082" s="65"/>
      <c r="J1082" s="65"/>
    </row>
    <row r="1083" spans="1:10" ht="16" x14ac:dyDescent="0.2">
      <c r="A1083" s="65"/>
      <c r="B1083" s="65"/>
      <c r="C1083" s="65"/>
      <c r="D1083" s="65"/>
      <c r="E1083" s="65"/>
      <c r="F1083" s="65"/>
      <c r="G1083" s="65"/>
      <c r="H1083" s="65"/>
      <c r="I1083" s="65"/>
      <c r="J1083" s="65"/>
    </row>
    <row r="1084" spans="1:10" ht="16" x14ac:dyDescent="0.2">
      <c r="A1084" s="65"/>
      <c r="B1084" s="65"/>
      <c r="C1084" s="65"/>
      <c r="D1084" s="65"/>
      <c r="E1084" s="65"/>
      <c r="F1084" s="65"/>
      <c r="G1084" s="65"/>
      <c r="H1084" s="65"/>
      <c r="I1084" s="65"/>
      <c r="J1084" s="65"/>
    </row>
    <row r="1085" spans="1:10" ht="16" x14ac:dyDescent="0.2">
      <c r="A1085" s="65"/>
      <c r="B1085" s="65"/>
      <c r="C1085" s="65"/>
      <c r="D1085" s="65"/>
      <c r="E1085" s="65"/>
      <c r="F1085" s="65"/>
      <c r="G1085" s="65"/>
      <c r="H1085" s="65"/>
      <c r="I1085" s="65"/>
      <c r="J1085" s="65"/>
    </row>
    <row r="1086" spans="1:10" ht="16" x14ac:dyDescent="0.2">
      <c r="A1086" s="65"/>
      <c r="B1086" s="65"/>
      <c r="C1086" s="65"/>
      <c r="D1086" s="65"/>
      <c r="E1086" s="65"/>
      <c r="F1086" s="65"/>
      <c r="G1086" s="65"/>
      <c r="H1086" s="65"/>
      <c r="I1086" s="65"/>
      <c r="J1086" s="65"/>
    </row>
    <row r="1087" spans="1:10" ht="16" x14ac:dyDescent="0.2">
      <c r="A1087" s="65"/>
      <c r="B1087" s="65"/>
      <c r="C1087" s="65"/>
      <c r="D1087" s="65"/>
      <c r="E1087" s="65"/>
      <c r="F1087" s="65"/>
      <c r="G1087" s="65"/>
      <c r="H1087" s="65"/>
      <c r="I1087" s="65"/>
      <c r="J1087" s="65"/>
    </row>
    <row r="1088" spans="1:10" ht="16" x14ac:dyDescent="0.2">
      <c r="A1088" s="65"/>
      <c r="B1088" s="65"/>
      <c r="C1088" s="65"/>
      <c r="D1088" s="65"/>
      <c r="E1088" s="65"/>
      <c r="F1088" s="65"/>
      <c r="G1088" s="65"/>
      <c r="H1088" s="65"/>
      <c r="I1088" s="65"/>
      <c r="J1088" s="65"/>
    </row>
    <row r="1089" spans="1:10" ht="16" x14ac:dyDescent="0.2">
      <c r="A1089" s="65"/>
      <c r="B1089" s="65"/>
      <c r="C1089" s="65"/>
      <c r="D1089" s="65"/>
      <c r="E1089" s="65"/>
      <c r="F1089" s="65"/>
      <c r="G1089" s="65"/>
      <c r="H1089" s="65"/>
      <c r="I1089" s="65"/>
      <c r="J1089" s="65"/>
    </row>
    <row r="1090" spans="1:10" ht="16" x14ac:dyDescent="0.2">
      <c r="A1090" s="65"/>
      <c r="B1090" s="65"/>
      <c r="C1090" s="65"/>
      <c r="D1090" s="65"/>
      <c r="E1090" s="65"/>
      <c r="F1090" s="65"/>
      <c r="G1090" s="65"/>
      <c r="H1090" s="65"/>
      <c r="I1090" s="65"/>
      <c r="J1090" s="65"/>
    </row>
    <row r="1091" spans="1:10" ht="16" x14ac:dyDescent="0.2">
      <c r="A1091" s="65"/>
      <c r="B1091" s="65"/>
      <c r="C1091" s="65"/>
      <c r="D1091" s="65"/>
      <c r="E1091" s="65"/>
      <c r="F1091" s="65"/>
      <c r="G1091" s="65"/>
      <c r="H1091" s="65"/>
      <c r="I1091" s="65"/>
      <c r="J1091" s="65"/>
    </row>
    <row r="1092" spans="1:10" ht="16" x14ac:dyDescent="0.2">
      <c r="A1092" s="65"/>
      <c r="B1092" s="65"/>
      <c r="C1092" s="65"/>
      <c r="D1092" s="65"/>
      <c r="E1092" s="65"/>
      <c r="F1092" s="65"/>
      <c r="G1092" s="65"/>
      <c r="H1092" s="65"/>
      <c r="I1092" s="65"/>
      <c r="J1092" s="65"/>
    </row>
    <row r="1093" spans="1:10" ht="16" x14ac:dyDescent="0.2">
      <c r="A1093" s="65"/>
      <c r="B1093" s="65"/>
      <c r="C1093" s="65"/>
      <c r="D1093" s="65"/>
      <c r="E1093" s="65"/>
      <c r="F1093" s="65"/>
      <c r="G1093" s="65"/>
      <c r="H1093" s="65"/>
      <c r="I1093" s="65"/>
      <c r="J1093" s="65"/>
    </row>
    <row r="1094" spans="1:10" ht="16" x14ac:dyDescent="0.2">
      <c r="A1094" s="65"/>
      <c r="B1094" s="65"/>
      <c r="C1094" s="65"/>
      <c r="D1094" s="65"/>
      <c r="E1094" s="65"/>
      <c r="F1094" s="65"/>
      <c r="G1094" s="65"/>
      <c r="H1094" s="65"/>
      <c r="I1094" s="65"/>
      <c r="J1094" s="65"/>
    </row>
    <row r="1095" spans="1:10" ht="16" x14ac:dyDescent="0.2">
      <c r="A1095" s="65"/>
      <c r="B1095" s="65"/>
      <c r="C1095" s="65"/>
      <c r="D1095" s="65"/>
      <c r="E1095" s="65"/>
      <c r="F1095" s="65"/>
      <c r="G1095" s="65"/>
      <c r="H1095" s="65"/>
      <c r="I1095" s="65"/>
      <c r="J1095" s="65"/>
    </row>
    <row r="1096" spans="1:10" ht="16" x14ac:dyDescent="0.2">
      <c r="A1096" s="65"/>
      <c r="B1096" s="65"/>
      <c r="C1096" s="65"/>
      <c r="D1096" s="65"/>
      <c r="E1096" s="65"/>
      <c r="F1096" s="65"/>
      <c r="G1096" s="65"/>
      <c r="H1096" s="65"/>
      <c r="I1096" s="65"/>
      <c r="J1096" s="65"/>
    </row>
    <row r="1097" spans="1:10" ht="16" x14ac:dyDescent="0.2">
      <c r="A1097" s="65"/>
      <c r="B1097" s="65"/>
      <c r="C1097" s="65"/>
      <c r="D1097" s="65"/>
      <c r="E1097" s="65"/>
      <c r="F1097" s="65"/>
      <c r="G1097" s="65"/>
      <c r="H1097" s="65"/>
      <c r="I1097" s="65"/>
      <c r="J1097" s="65"/>
    </row>
    <row r="1098" spans="1:10" ht="16" x14ac:dyDescent="0.2">
      <c r="A1098" s="65"/>
      <c r="B1098" s="65"/>
      <c r="C1098" s="65"/>
      <c r="D1098" s="65"/>
      <c r="E1098" s="65"/>
      <c r="F1098" s="65"/>
      <c r="G1098" s="65"/>
      <c r="H1098" s="65"/>
      <c r="I1098" s="65"/>
      <c r="J1098" s="65"/>
    </row>
    <row r="1099" spans="1:10" ht="16" x14ac:dyDescent="0.2">
      <c r="A1099" s="65"/>
      <c r="B1099" s="65"/>
      <c r="C1099" s="65"/>
      <c r="D1099" s="65"/>
      <c r="E1099" s="65"/>
      <c r="F1099" s="65"/>
      <c r="G1099" s="65"/>
      <c r="H1099" s="65"/>
      <c r="I1099" s="65"/>
      <c r="J1099" s="65"/>
    </row>
    <row r="1100" spans="1:10" ht="16" x14ac:dyDescent="0.2">
      <c r="A1100" s="65"/>
      <c r="B1100" s="65"/>
      <c r="C1100" s="65"/>
      <c r="D1100" s="65"/>
      <c r="E1100" s="65"/>
      <c r="F1100" s="65"/>
      <c r="G1100" s="65"/>
      <c r="H1100" s="65"/>
      <c r="I1100" s="65"/>
      <c r="J1100" s="65"/>
    </row>
    <row r="1101" spans="1:10" ht="16" x14ac:dyDescent="0.2">
      <c r="A1101" s="65"/>
      <c r="B1101" s="65"/>
      <c r="C1101" s="65"/>
      <c r="D1101" s="65"/>
      <c r="E1101" s="65"/>
      <c r="F1101" s="65"/>
      <c r="G1101" s="65"/>
      <c r="H1101" s="65"/>
      <c r="I1101" s="65"/>
      <c r="J1101" s="65"/>
    </row>
    <row r="1102" spans="1:10" ht="16" x14ac:dyDescent="0.2">
      <c r="A1102" s="65"/>
      <c r="B1102" s="65"/>
      <c r="C1102" s="65"/>
      <c r="D1102" s="65"/>
      <c r="E1102" s="65"/>
      <c r="F1102" s="65"/>
      <c r="G1102" s="65"/>
      <c r="H1102" s="65"/>
      <c r="I1102" s="65"/>
      <c r="J1102" s="65"/>
    </row>
    <row r="1103" spans="1:10" ht="16" x14ac:dyDescent="0.2">
      <c r="A1103" s="65"/>
      <c r="B1103" s="65"/>
      <c r="C1103" s="65"/>
      <c r="D1103" s="65"/>
      <c r="E1103" s="65"/>
      <c r="F1103" s="65"/>
      <c r="G1103" s="65"/>
      <c r="H1103" s="65"/>
      <c r="I1103" s="65"/>
      <c r="J1103" s="65"/>
    </row>
    <row r="1104" spans="1:10" ht="16" x14ac:dyDescent="0.2">
      <c r="A1104" s="65"/>
      <c r="B1104" s="65"/>
      <c r="C1104" s="65"/>
      <c r="D1104" s="65"/>
      <c r="E1104" s="65"/>
      <c r="F1104" s="65"/>
      <c r="G1104" s="65"/>
      <c r="H1104" s="65"/>
      <c r="I1104" s="65"/>
      <c r="J1104" s="65"/>
    </row>
    <row r="1105" spans="1:10" ht="16" x14ac:dyDescent="0.2">
      <c r="A1105" s="65"/>
      <c r="B1105" s="65"/>
      <c r="C1105" s="65"/>
      <c r="D1105" s="65"/>
      <c r="E1105" s="65"/>
      <c r="F1105" s="65"/>
      <c r="G1105" s="65"/>
      <c r="H1105" s="65"/>
      <c r="I1105" s="65"/>
      <c r="J1105" s="65"/>
    </row>
    <row r="1106" spans="1:10" ht="16" x14ac:dyDescent="0.2">
      <c r="A1106" s="65"/>
      <c r="B1106" s="65"/>
      <c r="C1106" s="65"/>
      <c r="D1106" s="65"/>
      <c r="E1106" s="65"/>
      <c r="F1106" s="65"/>
      <c r="G1106" s="65"/>
      <c r="H1106" s="65"/>
      <c r="I1106" s="65"/>
      <c r="J1106" s="65"/>
    </row>
    <row r="1107" spans="1:10" ht="16" x14ac:dyDescent="0.2">
      <c r="A1107" s="65"/>
      <c r="B1107" s="65"/>
      <c r="C1107" s="65"/>
      <c r="D1107" s="65"/>
      <c r="E1107" s="65"/>
      <c r="F1107" s="65"/>
      <c r="G1107" s="65"/>
      <c r="H1107" s="65"/>
      <c r="I1107" s="65"/>
      <c r="J1107" s="65"/>
    </row>
    <row r="1108" spans="1:10" ht="16" x14ac:dyDescent="0.2">
      <c r="A1108" s="65"/>
      <c r="B1108" s="65"/>
      <c r="C1108" s="65"/>
      <c r="D1108" s="65"/>
      <c r="E1108" s="65"/>
      <c r="F1108" s="65"/>
      <c r="G1108" s="65"/>
      <c r="H1108" s="65"/>
      <c r="I1108" s="65"/>
      <c r="J1108" s="65"/>
    </row>
    <row r="1109" spans="1:10" ht="16" x14ac:dyDescent="0.2">
      <c r="A1109" s="65"/>
      <c r="B1109" s="65"/>
      <c r="C1109" s="65"/>
      <c r="D1109" s="65"/>
      <c r="E1109" s="65"/>
      <c r="F1109" s="65"/>
      <c r="G1109" s="65"/>
      <c r="H1109" s="65"/>
      <c r="I1109" s="65"/>
      <c r="J1109" s="65"/>
    </row>
    <row r="1110" spans="1:10" ht="16" x14ac:dyDescent="0.2">
      <c r="A1110" s="65"/>
      <c r="B1110" s="65"/>
      <c r="C1110" s="65"/>
      <c r="D1110" s="65"/>
      <c r="E1110" s="65"/>
      <c r="F1110" s="65"/>
      <c r="G1110" s="65"/>
      <c r="H1110" s="65"/>
      <c r="I1110" s="65"/>
      <c r="J1110" s="65"/>
    </row>
    <row r="1111" spans="1:10" ht="16" x14ac:dyDescent="0.2">
      <c r="A1111" s="65"/>
      <c r="B1111" s="65"/>
      <c r="C1111" s="65"/>
      <c r="D1111" s="65"/>
      <c r="E1111" s="65"/>
      <c r="F1111" s="65"/>
      <c r="G1111" s="65"/>
      <c r="H1111" s="65"/>
      <c r="I1111" s="65"/>
      <c r="J1111" s="65"/>
    </row>
    <row r="1112" spans="1:10" ht="16" x14ac:dyDescent="0.2">
      <c r="A1112" s="65"/>
      <c r="B1112" s="65"/>
      <c r="C1112" s="65"/>
      <c r="D1112" s="65"/>
      <c r="E1112" s="65"/>
      <c r="F1112" s="65"/>
      <c r="G1112" s="65"/>
      <c r="H1112" s="65"/>
      <c r="I1112" s="65"/>
      <c r="J1112" s="65"/>
    </row>
    <row r="1113" spans="1:10" ht="16" x14ac:dyDescent="0.2">
      <c r="A1113" s="65"/>
      <c r="B1113" s="65"/>
      <c r="C1113" s="65"/>
      <c r="D1113" s="65"/>
      <c r="E1113" s="65"/>
      <c r="F1113" s="65"/>
      <c r="G1113" s="65"/>
      <c r="H1113" s="65"/>
      <c r="I1113" s="65"/>
      <c r="J1113" s="65"/>
    </row>
    <row r="1114" spans="1:10" ht="16" x14ac:dyDescent="0.2">
      <c r="A1114" s="65"/>
      <c r="B1114" s="65"/>
      <c r="C1114" s="65"/>
      <c r="D1114" s="65"/>
      <c r="E1114" s="65"/>
      <c r="F1114" s="65"/>
      <c r="G1114" s="65"/>
      <c r="H1114" s="65"/>
      <c r="I1114" s="65"/>
      <c r="J1114" s="65"/>
    </row>
    <row r="1115" spans="1:10" ht="16" x14ac:dyDescent="0.2">
      <c r="A1115" s="65"/>
      <c r="B1115" s="65"/>
      <c r="C1115" s="65"/>
      <c r="D1115" s="65"/>
      <c r="E1115" s="65"/>
      <c r="F1115" s="65"/>
      <c r="G1115" s="65"/>
      <c r="H1115" s="65"/>
      <c r="I1115" s="65"/>
      <c r="J1115" s="65"/>
    </row>
    <row r="1116" spans="1:10" ht="16" x14ac:dyDescent="0.2">
      <c r="A1116" s="65"/>
      <c r="B1116" s="65"/>
      <c r="C1116" s="65"/>
      <c r="D1116" s="65"/>
      <c r="E1116" s="65"/>
      <c r="F1116" s="65"/>
      <c r="G1116" s="65"/>
      <c r="H1116" s="65"/>
      <c r="I1116" s="65"/>
      <c r="J1116" s="65"/>
    </row>
    <row r="1117" spans="1:10" ht="16" x14ac:dyDescent="0.2">
      <c r="A1117" s="65"/>
      <c r="B1117" s="65"/>
      <c r="C1117" s="65"/>
      <c r="D1117" s="65"/>
      <c r="E1117" s="65"/>
      <c r="F1117" s="65"/>
      <c r="G1117" s="65"/>
      <c r="H1117" s="65"/>
      <c r="I1117" s="65"/>
      <c r="J1117" s="65"/>
    </row>
    <row r="1118" spans="1:10" ht="16" x14ac:dyDescent="0.2">
      <c r="A1118" s="65"/>
      <c r="B1118" s="65"/>
      <c r="C1118" s="65"/>
      <c r="D1118" s="65"/>
      <c r="E1118" s="65"/>
      <c r="F1118" s="65"/>
      <c r="G1118" s="65"/>
      <c r="H1118" s="65"/>
      <c r="I1118" s="65"/>
      <c r="J1118" s="65"/>
    </row>
    <row r="1119" spans="1:10" ht="16" x14ac:dyDescent="0.2">
      <c r="A1119" s="65"/>
      <c r="B1119" s="65"/>
      <c r="C1119" s="65"/>
      <c r="D1119" s="65"/>
      <c r="E1119" s="65"/>
      <c r="F1119" s="65"/>
      <c r="G1119" s="65"/>
      <c r="H1119" s="65"/>
      <c r="I1119" s="65"/>
      <c r="J1119" s="65"/>
    </row>
    <row r="1120" spans="1:10" ht="16" x14ac:dyDescent="0.2">
      <c r="A1120" s="65"/>
      <c r="B1120" s="65"/>
      <c r="C1120" s="65"/>
      <c r="D1120" s="65"/>
      <c r="E1120" s="65"/>
      <c r="F1120" s="65"/>
      <c r="G1120" s="65"/>
      <c r="H1120" s="65"/>
      <c r="I1120" s="65"/>
      <c r="J1120" s="65"/>
    </row>
    <row r="1121" spans="1:10" ht="16" x14ac:dyDescent="0.2">
      <c r="A1121" s="65"/>
      <c r="B1121" s="65"/>
      <c r="C1121" s="65"/>
      <c r="D1121" s="65"/>
      <c r="E1121" s="65"/>
      <c r="F1121" s="65"/>
      <c r="G1121" s="65"/>
      <c r="H1121" s="65"/>
      <c r="I1121" s="65"/>
      <c r="J1121" s="65"/>
    </row>
    <row r="1122" spans="1:10" ht="16" x14ac:dyDescent="0.2">
      <c r="A1122" s="65"/>
      <c r="B1122" s="65"/>
      <c r="C1122" s="65"/>
      <c r="D1122" s="65"/>
      <c r="E1122" s="65"/>
      <c r="F1122" s="65"/>
      <c r="G1122" s="65"/>
      <c r="H1122" s="65"/>
      <c r="I1122" s="65"/>
      <c r="J1122" s="65"/>
    </row>
    <row r="1123" spans="1:10" ht="16" x14ac:dyDescent="0.2">
      <c r="A1123" s="65"/>
      <c r="B1123" s="65"/>
      <c r="C1123" s="65"/>
      <c r="D1123" s="65"/>
      <c r="E1123" s="65"/>
      <c r="F1123" s="65"/>
      <c r="G1123" s="65"/>
      <c r="H1123" s="65"/>
      <c r="I1123" s="65"/>
      <c r="J1123" s="65"/>
    </row>
    <row r="1124" spans="1:10" ht="16" x14ac:dyDescent="0.2">
      <c r="A1124" s="65"/>
      <c r="B1124" s="65"/>
      <c r="C1124" s="65"/>
      <c r="D1124" s="65"/>
      <c r="E1124" s="65"/>
      <c r="F1124" s="65"/>
      <c r="G1124" s="65"/>
      <c r="H1124" s="65"/>
      <c r="I1124" s="65"/>
      <c r="J1124" s="65"/>
    </row>
    <row r="1125" spans="1:10" ht="16" x14ac:dyDescent="0.2">
      <c r="A1125" s="65"/>
      <c r="B1125" s="65"/>
      <c r="C1125" s="65"/>
      <c r="D1125" s="65"/>
      <c r="E1125" s="65"/>
      <c r="F1125" s="65"/>
      <c r="G1125" s="65"/>
      <c r="H1125" s="65"/>
      <c r="I1125" s="65"/>
      <c r="J1125" s="65"/>
    </row>
    <row r="1126" spans="1:10" ht="16" x14ac:dyDescent="0.2">
      <c r="A1126" s="65"/>
      <c r="B1126" s="65"/>
      <c r="C1126" s="65"/>
      <c r="D1126" s="65"/>
      <c r="E1126" s="65"/>
      <c r="F1126" s="65"/>
      <c r="G1126" s="65"/>
      <c r="H1126" s="65"/>
      <c r="I1126" s="65"/>
      <c r="J1126" s="65"/>
    </row>
    <row r="1127" spans="1:10" ht="16" x14ac:dyDescent="0.2">
      <c r="A1127" s="65"/>
      <c r="B1127" s="65"/>
      <c r="C1127" s="65"/>
      <c r="D1127" s="65"/>
      <c r="E1127" s="65"/>
      <c r="F1127" s="65"/>
      <c r="G1127" s="65"/>
      <c r="H1127" s="65"/>
      <c r="I1127" s="65"/>
      <c r="J1127" s="65"/>
    </row>
    <row r="1128" spans="1:10" ht="16" x14ac:dyDescent="0.2">
      <c r="A1128" s="65"/>
      <c r="B1128" s="65"/>
      <c r="C1128" s="65"/>
      <c r="D1128" s="65"/>
      <c r="E1128" s="65"/>
      <c r="F1128" s="65"/>
      <c r="G1128" s="65"/>
      <c r="H1128" s="65"/>
      <c r="I1128" s="65"/>
      <c r="J1128" s="65"/>
    </row>
    <row r="1129" spans="1:10" ht="16" x14ac:dyDescent="0.2">
      <c r="A1129" s="65"/>
      <c r="B1129" s="65"/>
      <c r="C1129" s="65"/>
      <c r="D1129" s="65"/>
      <c r="E1129" s="65"/>
      <c r="F1129" s="65"/>
      <c r="G1129" s="65"/>
      <c r="H1129" s="65"/>
      <c r="I1129" s="65"/>
      <c r="J1129" s="65"/>
    </row>
    <row r="1130" spans="1:10" ht="16" x14ac:dyDescent="0.2">
      <c r="A1130" s="65"/>
      <c r="B1130" s="65"/>
      <c r="C1130" s="65"/>
      <c r="D1130" s="65"/>
      <c r="E1130" s="65"/>
      <c r="F1130" s="65"/>
      <c r="G1130" s="65"/>
      <c r="H1130" s="65"/>
      <c r="I1130" s="65"/>
      <c r="J1130" s="65"/>
    </row>
    <row r="1131" spans="1:10" ht="16" x14ac:dyDescent="0.2">
      <c r="A1131" s="65"/>
      <c r="B1131" s="65"/>
      <c r="C1131" s="65"/>
      <c r="D1131" s="65"/>
      <c r="E1131" s="65"/>
      <c r="F1131" s="65"/>
      <c r="G1131" s="65"/>
      <c r="H1131" s="65"/>
      <c r="I1131" s="65"/>
      <c r="J1131" s="65"/>
    </row>
    <row r="1132" spans="1:10" ht="16" x14ac:dyDescent="0.2">
      <c r="A1132" s="65"/>
      <c r="B1132" s="65"/>
      <c r="C1132" s="65"/>
      <c r="D1132" s="65"/>
      <c r="E1132" s="65"/>
      <c r="F1132" s="65"/>
      <c r="G1132" s="65"/>
      <c r="H1132" s="65"/>
      <c r="I1132" s="65"/>
      <c r="J1132" s="65"/>
    </row>
    <row r="1133" spans="1:10" ht="16" x14ac:dyDescent="0.2">
      <c r="A1133" s="65"/>
      <c r="B1133" s="65"/>
      <c r="C1133" s="65"/>
      <c r="D1133" s="65"/>
      <c r="E1133" s="65"/>
      <c r="F1133" s="65"/>
      <c r="G1133" s="65"/>
      <c r="H1133" s="65"/>
      <c r="I1133" s="65"/>
      <c r="J1133" s="65"/>
    </row>
    <row r="1134" spans="1:10" ht="16" x14ac:dyDescent="0.2">
      <c r="A1134" s="65"/>
      <c r="B1134" s="65"/>
      <c r="C1134" s="65"/>
      <c r="D1134" s="65"/>
      <c r="E1134" s="65"/>
      <c r="F1134" s="65"/>
      <c r="G1134" s="65"/>
      <c r="H1134" s="65"/>
      <c r="I1134" s="65"/>
      <c r="J1134" s="65"/>
    </row>
    <row r="1135" spans="1:10" ht="16" x14ac:dyDescent="0.2">
      <c r="A1135" s="65"/>
      <c r="B1135" s="65"/>
      <c r="C1135" s="65"/>
      <c r="D1135" s="65"/>
      <c r="E1135" s="65"/>
      <c r="F1135" s="65"/>
      <c r="G1135" s="65"/>
      <c r="H1135" s="65"/>
      <c r="I1135" s="65"/>
      <c r="J1135" s="65"/>
    </row>
    <row r="1136" spans="1:10" ht="16" x14ac:dyDescent="0.2">
      <c r="A1136" s="65"/>
      <c r="B1136" s="65"/>
      <c r="C1136" s="65"/>
      <c r="D1136" s="65"/>
      <c r="E1136" s="65"/>
      <c r="F1136" s="65"/>
      <c r="G1136" s="65"/>
      <c r="H1136" s="65"/>
      <c r="I1136" s="65"/>
      <c r="J1136" s="65"/>
    </row>
    <row r="1137" spans="1:10" ht="16" x14ac:dyDescent="0.2">
      <c r="A1137" s="65"/>
      <c r="B1137" s="65"/>
      <c r="C1137" s="65"/>
      <c r="D1137" s="65"/>
      <c r="E1137" s="65"/>
      <c r="F1137" s="65"/>
      <c r="G1137" s="65"/>
      <c r="H1137" s="65"/>
      <c r="I1137" s="65"/>
      <c r="J1137" s="65"/>
    </row>
    <row r="1138" spans="1:10" ht="16" x14ac:dyDescent="0.2">
      <c r="A1138" s="65"/>
      <c r="B1138" s="65"/>
      <c r="C1138" s="65"/>
      <c r="D1138" s="65"/>
      <c r="E1138" s="65"/>
      <c r="F1138" s="65"/>
      <c r="G1138" s="65"/>
      <c r="H1138" s="65"/>
      <c r="I1138" s="65"/>
      <c r="J1138" s="65"/>
    </row>
    <row r="1139" spans="1:10" ht="16" x14ac:dyDescent="0.2">
      <c r="A1139" s="65"/>
      <c r="B1139" s="65"/>
      <c r="C1139" s="65"/>
      <c r="D1139" s="65"/>
      <c r="E1139" s="65"/>
      <c r="F1139" s="65"/>
      <c r="G1139" s="65"/>
      <c r="H1139" s="65"/>
      <c r="I1139" s="65"/>
      <c r="J1139" s="65"/>
    </row>
    <row r="1140" spans="1:10" ht="16" x14ac:dyDescent="0.2">
      <c r="A1140" s="65"/>
      <c r="B1140" s="65"/>
      <c r="C1140" s="65"/>
      <c r="D1140" s="65"/>
      <c r="E1140" s="65"/>
      <c r="F1140" s="65"/>
      <c r="G1140" s="65"/>
      <c r="H1140" s="65"/>
      <c r="I1140" s="65"/>
      <c r="J1140" s="65"/>
    </row>
    <row r="1141" spans="1:10" ht="16" x14ac:dyDescent="0.2">
      <c r="A1141" s="65"/>
      <c r="B1141" s="65"/>
      <c r="C1141" s="65"/>
      <c r="D1141" s="65"/>
      <c r="E1141" s="65"/>
      <c r="F1141" s="65"/>
      <c r="G1141" s="65"/>
      <c r="H1141" s="65"/>
      <c r="I1141" s="65"/>
      <c r="J1141" s="65"/>
    </row>
    <row r="1142" spans="1:10" ht="16" x14ac:dyDescent="0.2">
      <c r="A1142" s="65"/>
      <c r="B1142" s="65"/>
      <c r="C1142" s="65"/>
      <c r="D1142" s="65"/>
      <c r="E1142" s="65"/>
      <c r="F1142" s="65"/>
      <c r="G1142" s="65"/>
      <c r="H1142" s="65"/>
      <c r="I1142" s="65"/>
      <c r="J1142" s="65"/>
    </row>
    <row r="1143" spans="1:10" ht="16" x14ac:dyDescent="0.2">
      <c r="A1143" s="65"/>
      <c r="B1143" s="65"/>
      <c r="C1143" s="65"/>
      <c r="D1143" s="65"/>
      <c r="E1143" s="65"/>
      <c r="F1143" s="65"/>
      <c r="G1143" s="65"/>
      <c r="H1143" s="65"/>
      <c r="I1143" s="65"/>
      <c r="J1143" s="65"/>
    </row>
    <row r="1144" spans="1:10" ht="16" x14ac:dyDescent="0.2">
      <c r="A1144" s="65"/>
      <c r="B1144" s="65"/>
      <c r="C1144" s="65"/>
      <c r="D1144" s="65"/>
      <c r="E1144" s="65"/>
      <c r="F1144" s="65"/>
      <c r="G1144" s="65"/>
      <c r="H1144" s="65"/>
      <c r="I1144" s="65"/>
      <c r="J1144" s="65"/>
    </row>
    <row r="1145" spans="1:10" ht="16" x14ac:dyDescent="0.2">
      <c r="A1145" s="65"/>
      <c r="B1145" s="65"/>
      <c r="C1145" s="65"/>
      <c r="D1145" s="65"/>
      <c r="E1145" s="65"/>
      <c r="F1145" s="65"/>
      <c r="G1145" s="65"/>
      <c r="H1145" s="65"/>
      <c r="I1145" s="65"/>
      <c r="J1145" s="65"/>
    </row>
    <row r="1146" spans="1:10" ht="16" x14ac:dyDescent="0.2">
      <c r="A1146" s="65"/>
      <c r="B1146" s="65"/>
      <c r="C1146" s="65"/>
      <c r="D1146" s="65"/>
      <c r="E1146" s="65"/>
      <c r="F1146" s="65"/>
      <c r="G1146" s="65"/>
      <c r="H1146" s="65"/>
      <c r="I1146" s="65"/>
      <c r="J1146" s="65"/>
    </row>
    <row r="1147" spans="1:10" ht="16" x14ac:dyDescent="0.2">
      <c r="A1147" s="65"/>
      <c r="B1147" s="65"/>
      <c r="C1147" s="65"/>
      <c r="D1147" s="65"/>
      <c r="E1147" s="65"/>
      <c r="F1147" s="65"/>
      <c r="G1147" s="65"/>
      <c r="H1147" s="65"/>
      <c r="I1147" s="65"/>
      <c r="J1147" s="65"/>
    </row>
    <row r="1148" spans="1:10" ht="16" x14ac:dyDescent="0.2">
      <c r="A1148" s="65"/>
      <c r="B1148" s="65"/>
      <c r="C1148" s="65"/>
      <c r="D1148" s="65"/>
      <c r="E1148" s="65"/>
      <c r="F1148" s="65"/>
      <c r="G1148" s="65"/>
      <c r="H1148" s="65"/>
      <c r="I1148" s="65"/>
      <c r="J1148" s="65"/>
    </row>
    <row r="1149" spans="1:10" ht="16" x14ac:dyDescent="0.2">
      <c r="A1149" s="65"/>
      <c r="B1149" s="65"/>
      <c r="C1149" s="65"/>
      <c r="D1149" s="65"/>
      <c r="E1149" s="65"/>
      <c r="F1149" s="65"/>
      <c r="G1149" s="65"/>
      <c r="H1149" s="65"/>
      <c r="I1149" s="65"/>
      <c r="J1149" s="65"/>
    </row>
    <row r="1150" spans="1:10" ht="16" x14ac:dyDescent="0.2">
      <c r="A1150" s="65"/>
      <c r="B1150" s="65"/>
      <c r="C1150" s="65"/>
      <c r="D1150" s="65"/>
      <c r="E1150" s="65"/>
      <c r="F1150" s="65"/>
      <c r="G1150" s="65"/>
      <c r="H1150" s="65"/>
      <c r="I1150" s="65"/>
      <c r="J1150" s="65"/>
    </row>
    <row r="1151" spans="1:10" ht="16" x14ac:dyDescent="0.2">
      <c r="A1151" s="65"/>
      <c r="B1151" s="65"/>
      <c r="C1151" s="65"/>
      <c r="D1151" s="65"/>
      <c r="E1151" s="65"/>
      <c r="F1151" s="65"/>
      <c r="G1151" s="65"/>
      <c r="H1151" s="65"/>
      <c r="I1151" s="65"/>
      <c r="J1151" s="65"/>
    </row>
    <row r="1152" spans="1:10" ht="16" x14ac:dyDescent="0.2">
      <c r="A1152" s="65"/>
      <c r="B1152" s="65"/>
      <c r="C1152" s="65"/>
      <c r="D1152" s="65"/>
      <c r="E1152" s="65"/>
      <c r="F1152" s="65"/>
      <c r="G1152" s="65"/>
      <c r="H1152" s="65"/>
      <c r="I1152" s="65"/>
      <c r="J1152" s="65"/>
    </row>
    <row r="1153" spans="1:10" ht="16" x14ac:dyDescent="0.2">
      <c r="A1153" s="65"/>
      <c r="B1153" s="65"/>
      <c r="C1153" s="65"/>
      <c r="D1153" s="65"/>
      <c r="E1153" s="65"/>
      <c r="F1153" s="65"/>
      <c r="G1153" s="65"/>
      <c r="H1153" s="65"/>
      <c r="I1153" s="65"/>
      <c r="J1153" s="65"/>
    </row>
    <row r="1154" spans="1:10" ht="16" x14ac:dyDescent="0.2">
      <c r="A1154" s="65"/>
      <c r="B1154" s="65"/>
      <c r="C1154" s="65"/>
      <c r="D1154" s="65"/>
      <c r="E1154" s="65"/>
      <c r="F1154" s="65"/>
      <c r="G1154" s="65"/>
      <c r="H1154" s="65"/>
      <c r="I1154" s="65"/>
      <c r="J1154" s="65"/>
    </row>
    <row r="1155" spans="1:10" ht="16" x14ac:dyDescent="0.2">
      <c r="A1155" s="65"/>
      <c r="B1155" s="65"/>
      <c r="C1155" s="65"/>
      <c r="D1155" s="65"/>
      <c r="E1155" s="65"/>
      <c r="F1155" s="65"/>
      <c r="G1155" s="65"/>
      <c r="H1155" s="65"/>
      <c r="I1155" s="65"/>
      <c r="J1155" s="65"/>
    </row>
    <row r="1156" spans="1:10" ht="16" x14ac:dyDescent="0.2">
      <c r="A1156" s="65"/>
      <c r="B1156" s="65"/>
      <c r="C1156" s="65"/>
      <c r="D1156" s="65"/>
      <c r="E1156" s="65"/>
      <c r="F1156" s="65"/>
      <c r="G1156" s="65"/>
      <c r="H1156" s="65"/>
      <c r="I1156" s="65"/>
      <c r="J1156" s="65"/>
    </row>
    <row r="1157" spans="1:10" ht="16" x14ac:dyDescent="0.2">
      <c r="A1157" s="65"/>
      <c r="B1157" s="65"/>
      <c r="C1157" s="65"/>
      <c r="D1157" s="65"/>
      <c r="E1157" s="65"/>
      <c r="F1157" s="65"/>
      <c r="G1157" s="65"/>
      <c r="H1157" s="65"/>
      <c r="I1157" s="65"/>
      <c r="J1157" s="65"/>
    </row>
    <row r="1158" spans="1:10" ht="16" x14ac:dyDescent="0.2">
      <c r="A1158" s="65"/>
      <c r="B1158" s="65"/>
      <c r="C1158" s="65"/>
      <c r="D1158" s="65"/>
      <c r="E1158" s="65"/>
      <c r="F1158" s="65"/>
      <c r="G1158" s="65"/>
      <c r="H1158" s="65"/>
      <c r="I1158" s="65"/>
      <c r="J1158" s="65"/>
    </row>
    <row r="1159" spans="1:10" ht="16" x14ac:dyDescent="0.2">
      <c r="A1159" s="65"/>
      <c r="B1159" s="65"/>
      <c r="C1159" s="65"/>
      <c r="D1159" s="65"/>
      <c r="E1159" s="65"/>
      <c r="F1159" s="65"/>
      <c r="G1159" s="65"/>
      <c r="H1159" s="65"/>
      <c r="I1159" s="65"/>
      <c r="J1159" s="65"/>
    </row>
    <row r="1160" spans="1:10" ht="16" x14ac:dyDescent="0.2">
      <c r="A1160" s="65"/>
      <c r="B1160" s="65"/>
      <c r="C1160" s="65"/>
      <c r="D1160" s="65"/>
      <c r="E1160" s="65"/>
      <c r="F1160" s="65"/>
      <c r="G1160" s="65"/>
      <c r="H1160" s="65"/>
      <c r="I1160" s="65"/>
      <c r="J1160" s="65"/>
    </row>
    <row r="1161" spans="1:10" ht="16" x14ac:dyDescent="0.2">
      <c r="A1161" s="65"/>
      <c r="B1161" s="65"/>
      <c r="C1161" s="65"/>
      <c r="D1161" s="65"/>
      <c r="E1161" s="65"/>
      <c r="F1161" s="65"/>
      <c r="G1161" s="65"/>
      <c r="H1161" s="65"/>
      <c r="I1161" s="65"/>
      <c r="J1161" s="65"/>
    </row>
    <row r="1162" spans="1:10" ht="16" x14ac:dyDescent="0.2">
      <c r="A1162" s="65"/>
      <c r="B1162" s="65"/>
      <c r="C1162" s="65"/>
      <c r="D1162" s="65"/>
      <c r="E1162" s="65"/>
      <c r="F1162" s="65"/>
      <c r="G1162" s="65"/>
      <c r="H1162" s="65"/>
      <c r="I1162" s="65"/>
      <c r="J1162" s="65"/>
    </row>
    <row r="1163" spans="1:10" ht="16" x14ac:dyDescent="0.2">
      <c r="A1163" s="65"/>
      <c r="B1163" s="65"/>
      <c r="C1163" s="65"/>
      <c r="D1163" s="65"/>
      <c r="E1163" s="65"/>
      <c r="F1163" s="65"/>
      <c r="G1163" s="65"/>
      <c r="H1163" s="65"/>
      <c r="I1163" s="65"/>
      <c r="J1163" s="65"/>
    </row>
    <row r="1164" spans="1:10" ht="16" x14ac:dyDescent="0.2">
      <c r="A1164" s="65"/>
      <c r="B1164" s="65"/>
      <c r="C1164" s="65"/>
      <c r="D1164" s="65"/>
      <c r="E1164" s="65"/>
      <c r="F1164" s="65"/>
      <c r="G1164" s="65"/>
      <c r="H1164" s="65"/>
      <c r="I1164" s="65"/>
      <c r="J1164" s="65"/>
    </row>
    <row r="1165" spans="1:10" ht="16" x14ac:dyDescent="0.2">
      <c r="A1165" s="65"/>
      <c r="B1165" s="65"/>
      <c r="C1165" s="65"/>
      <c r="D1165" s="65"/>
      <c r="E1165" s="65"/>
      <c r="F1165" s="65"/>
      <c r="G1165" s="65"/>
      <c r="H1165" s="65"/>
      <c r="I1165" s="65"/>
      <c r="J1165" s="65"/>
    </row>
    <row r="1166" spans="1:10" ht="16" x14ac:dyDescent="0.2">
      <c r="A1166" s="65"/>
      <c r="B1166" s="65"/>
      <c r="C1166" s="65"/>
      <c r="D1166" s="65"/>
      <c r="E1166" s="65"/>
      <c r="F1166" s="65"/>
      <c r="G1166" s="65"/>
      <c r="H1166" s="65"/>
      <c r="I1166" s="65"/>
      <c r="J1166" s="65"/>
    </row>
    <row r="1167" spans="1:10" ht="16" x14ac:dyDescent="0.2">
      <c r="A1167" s="65"/>
      <c r="B1167" s="65"/>
      <c r="C1167" s="65"/>
      <c r="D1167" s="65"/>
      <c r="E1167" s="65"/>
      <c r="F1167" s="65"/>
      <c r="G1167" s="65"/>
      <c r="H1167" s="65"/>
      <c r="I1167" s="65"/>
      <c r="J1167" s="65"/>
    </row>
    <row r="1168" spans="1:10" ht="16" x14ac:dyDescent="0.2">
      <c r="A1168" s="65"/>
      <c r="B1168" s="65"/>
      <c r="C1168" s="65"/>
      <c r="D1168" s="65"/>
      <c r="E1168" s="65"/>
      <c r="F1168" s="65"/>
      <c r="G1168" s="65"/>
      <c r="H1168" s="65"/>
      <c r="I1168" s="65"/>
      <c r="J1168" s="65"/>
    </row>
    <row r="1169" spans="1:10" ht="16" x14ac:dyDescent="0.2">
      <c r="A1169" s="65"/>
      <c r="B1169" s="65"/>
      <c r="C1169" s="65"/>
      <c r="D1169" s="65"/>
      <c r="E1169" s="65"/>
      <c r="F1169" s="65"/>
      <c r="G1169" s="65"/>
      <c r="H1169" s="65"/>
      <c r="I1169" s="65"/>
      <c r="J1169" s="65"/>
    </row>
    <row r="1170" spans="1:10" ht="16" x14ac:dyDescent="0.2">
      <c r="A1170" s="65"/>
      <c r="B1170" s="65"/>
      <c r="C1170" s="65"/>
      <c r="D1170" s="65"/>
      <c r="E1170" s="65"/>
      <c r="F1170" s="65"/>
      <c r="G1170" s="65"/>
      <c r="H1170" s="65"/>
      <c r="I1170" s="65"/>
      <c r="J1170" s="65"/>
    </row>
    <row r="1171" spans="1:10" ht="16" x14ac:dyDescent="0.2">
      <c r="A1171" s="65"/>
      <c r="B1171" s="65"/>
      <c r="C1171" s="65"/>
      <c r="D1171" s="65"/>
      <c r="E1171" s="65"/>
      <c r="F1171" s="65"/>
      <c r="G1171" s="65"/>
      <c r="H1171" s="65"/>
      <c r="I1171" s="65"/>
      <c r="J1171" s="65"/>
    </row>
    <row r="1172" spans="1:10" ht="16" x14ac:dyDescent="0.2">
      <c r="A1172" s="65"/>
      <c r="B1172" s="65"/>
      <c r="C1172" s="65"/>
      <c r="D1172" s="65"/>
      <c r="E1172" s="65"/>
      <c r="F1172" s="65"/>
      <c r="G1172" s="65"/>
      <c r="H1172" s="65"/>
      <c r="I1172" s="65"/>
      <c r="J1172" s="65"/>
    </row>
    <row r="1173" spans="1:10" ht="16" x14ac:dyDescent="0.2">
      <c r="A1173" s="65"/>
      <c r="B1173" s="65"/>
      <c r="C1173" s="65"/>
      <c r="D1173" s="65"/>
      <c r="E1173" s="65"/>
      <c r="F1173" s="65"/>
      <c r="G1173" s="65"/>
      <c r="H1173" s="65"/>
      <c r="I1173" s="65"/>
      <c r="J1173" s="65"/>
    </row>
    <row r="1174" spans="1:10" ht="16" x14ac:dyDescent="0.2">
      <c r="A1174" s="65"/>
      <c r="B1174" s="65"/>
      <c r="C1174" s="65"/>
      <c r="D1174" s="65"/>
      <c r="E1174" s="65"/>
      <c r="F1174" s="65"/>
      <c r="G1174" s="65"/>
      <c r="H1174" s="65"/>
      <c r="I1174" s="65"/>
      <c r="J1174" s="65"/>
    </row>
    <row r="1175" spans="1:10" ht="16" x14ac:dyDescent="0.2">
      <c r="A1175" s="65"/>
      <c r="B1175" s="65"/>
      <c r="C1175" s="65"/>
      <c r="D1175" s="65"/>
      <c r="E1175" s="65"/>
      <c r="F1175" s="65"/>
      <c r="G1175" s="65"/>
      <c r="H1175" s="65"/>
      <c r="I1175" s="65"/>
      <c r="J1175" s="65"/>
    </row>
    <row r="1176" spans="1:10" ht="16" x14ac:dyDescent="0.2">
      <c r="A1176" s="65"/>
      <c r="B1176" s="65"/>
      <c r="C1176" s="65"/>
      <c r="D1176" s="65"/>
      <c r="E1176" s="65"/>
      <c r="F1176" s="65"/>
      <c r="G1176" s="65"/>
      <c r="H1176" s="65"/>
      <c r="I1176" s="65"/>
      <c r="J1176" s="65"/>
    </row>
    <row r="1177" spans="1:10" ht="16" x14ac:dyDescent="0.2">
      <c r="A1177" s="65"/>
      <c r="B1177" s="65"/>
      <c r="C1177" s="65"/>
      <c r="D1177" s="65"/>
      <c r="E1177" s="65"/>
      <c r="F1177" s="65"/>
      <c r="G1177" s="65"/>
      <c r="H1177" s="65"/>
      <c r="I1177" s="65"/>
      <c r="J1177" s="65"/>
    </row>
    <row r="1178" spans="1:10" ht="16" x14ac:dyDescent="0.2">
      <c r="A1178" s="65"/>
      <c r="B1178" s="65"/>
      <c r="C1178" s="65"/>
      <c r="D1178" s="65"/>
      <c r="E1178" s="65"/>
      <c r="F1178" s="65"/>
      <c r="G1178" s="65"/>
      <c r="H1178" s="65"/>
      <c r="I1178" s="65"/>
      <c r="J1178" s="65"/>
    </row>
    <row r="1179" spans="1:10" ht="16" x14ac:dyDescent="0.2">
      <c r="A1179" s="65"/>
      <c r="B1179" s="65"/>
      <c r="C1179" s="65"/>
      <c r="D1179" s="65"/>
      <c r="E1179" s="65"/>
      <c r="F1179" s="65"/>
      <c r="G1179" s="65"/>
      <c r="H1179" s="65"/>
      <c r="I1179" s="65"/>
      <c r="J1179" s="65"/>
    </row>
    <row r="1180" spans="1:10" ht="16" x14ac:dyDescent="0.2">
      <c r="A1180" s="65"/>
      <c r="B1180" s="65"/>
      <c r="C1180" s="65"/>
      <c r="D1180" s="65"/>
      <c r="E1180" s="65"/>
      <c r="F1180" s="65"/>
      <c r="G1180" s="65"/>
      <c r="H1180" s="65"/>
      <c r="I1180" s="65"/>
      <c r="J1180" s="65"/>
    </row>
    <row r="1181" spans="1:10" ht="16" x14ac:dyDescent="0.2">
      <c r="A1181" s="65"/>
      <c r="B1181" s="65"/>
      <c r="C1181" s="65"/>
      <c r="D1181" s="65"/>
      <c r="E1181" s="65"/>
      <c r="F1181" s="65"/>
      <c r="G1181" s="65"/>
      <c r="H1181" s="65"/>
      <c r="I1181" s="65"/>
      <c r="J1181" s="65"/>
    </row>
    <row r="1182" spans="1:10" ht="16" x14ac:dyDescent="0.2">
      <c r="A1182" s="65"/>
      <c r="B1182" s="65"/>
      <c r="C1182" s="65"/>
      <c r="D1182" s="65"/>
      <c r="E1182" s="65"/>
      <c r="F1182" s="65"/>
      <c r="G1182" s="65"/>
      <c r="H1182" s="65"/>
      <c r="I1182" s="65"/>
      <c r="J1182" s="65"/>
    </row>
    <row r="1183" spans="1:10" ht="16" x14ac:dyDescent="0.2">
      <c r="A1183" s="65"/>
      <c r="B1183" s="65"/>
      <c r="C1183" s="65"/>
      <c r="D1183" s="65"/>
      <c r="E1183" s="65"/>
      <c r="F1183" s="65"/>
      <c r="G1183" s="65"/>
      <c r="H1183" s="65"/>
      <c r="I1183" s="65"/>
      <c r="J1183" s="65"/>
    </row>
    <row r="1184" spans="1:10" ht="16" x14ac:dyDescent="0.2">
      <c r="A1184" s="65"/>
      <c r="B1184" s="65"/>
      <c r="C1184" s="65"/>
      <c r="D1184" s="65"/>
      <c r="E1184" s="65"/>
      <c r="F1184" s="65"/>
      <c r="G1184" s="65"/>
      <c r="H1184" s="65"/>
      <c r="I1184" s="65"/>
      <c r="J1184" s="65"/>
    </row>
    <row r="1185" spans="1:10" ht="16" x14ac:dyDescent="0.2">
      <c r="A1185" s="65"/>
      <c r="B1185" s="65"/>
      <c r="C1185" s="65"/>
      <c r="D1185" s="65"/>
      <c r="E1185" s="65"/>
      <c r="F1185" s="65"/>
      <c r="G1185" s="65"/>
      <c r="H1185" s="65"/>
      <c r="I1185" s="65"/>
      <c r="J1185" s="65"/>
    </row>
    <row r="1186" spans="1:10" ht="16" x14ac:dyDescent="0.2">
      <c r="A1186" s="65"/>
      <c r="B1186" s="65"/>
      <c r="C1186" s="65"/>
      <c r="D1186" s="65"/>
      <c r="E1186" s="65"/>
      <c r="F1186" s="65"/>
      <c r="G1186" s="65"/>
      <c r="H1186" s="65"/>
      <c r="I1186" s="65"/>
      <c r="J1186" s="65"/>
    </row>
    <row r="1187" spans="1:10" ht="16" x14ac:dyDescent="0.2">
      <c r="A1187" s="65"/>
      <c r="B1187" s="65"/>
      <c r="C1187" s="65"/>
      <c r="D1187" s="65"/>
      <c r="E1187" s="65"/>
      <c r="F1187" s="65"/>
      <c r="G1187" s="65"/>
      <c r="H1187" s="65"/>
      <c r="I1187" s="65"/>
      <c r="J1187" s="65"/>
    </row>
    <row r="1188" spans="1:10" ht="16" x14ac:dyDescent="0.2">
      <c r="A1188" s="65"/>
      <c r="B1188" s="65"/>
      <c r="C1188" s="65"/>
      <c r="D1188" s="65"/>
      <c r="E1188" s="65"/>
      <c r="F1188" s="65"/>
      <c r="G1188" s="65"/>
      <c r="H1188" s="65"/>
      <c r="I1188" s="65"/>
      <c r="J1188" s="65"/>
    </row>
    <row r="1189" spans="1:10" ht="16" x14ac:dyDescent="0.2">
      <c r="A1189" s="65"/>
      <c r="B1189" s="65"/>
      <c r="C1189" s="65"/>
      <c r="D1189" s="65"/>
      <c r="E1189" s="65"/>
      <c r="F1189" s="65"/>
      <c r="G1189" s="65"/>
      <c r="H1189" s="65"/>
      <c r="I1189" s="65"/>
      <c r="J1189" s="65"/>
    </row>
    <row r="1190" spans="1:10" ht="16" x14ac:dyDescent="0.2">
      <c r="A1190" s="65"/>
      <c r="B1190" s="65"/>
      <c r="C1190" s="65"/>
      <c r="D1190" s="65"/>
      <c r="E1190" s="65"/>
      <c r="F1190" s="65"/>
      <c r="G1190" s="65"/>
      <c r="H1190" s="65"/>
      <c r="I1190" s="65"/>
      <c r="J1190" s="65"/>
    </row>
    <row r="1191" spans="1:10" ht="16" x14ac:dyDescent="0.2">
      <c r="A1191" s="65"/>
      <c r="B1191" s="65"/>
      <c r="C1191" s="65"/>
      <c r="D1191" s="65"/>
      <c r="E1191" s="65"/>
      <c r="F1191" s="65"/>
      <c r="G1191" s="65"/>
      <c r="H1191" s="65"/>
      <c r="I1191" s="65"/>
      <c r="J1191" s="65"/>
    </row>
    <row r="1192" spans="1:10" ht="16" x14ac:dyDescent="0.2">
      <c r="A1192" s="65"/>
      <c r="B1192" s="65"/>
      <c r="C1192" s="65"/>
      <c r="D1192" s="65"/>
      <c r="E1192" s="65"/>
      <c r="F1192" s="65"/>
      <c r="G1192" s="65"/>
      <c r="H1192" s="65"/>
      <c r="I1192" s="65"/>
      <c r="J1192" s="65"/>
    </row>
    <row r="1193" spans="1:10" ht="16" x14ac:dyDescent="0.2">
      <c r="A1193" s="65"/>
      <c r="B1193" s="65"/>
      <c r="C1193" s="65"/>
      <c r="D1193" s="65"/>
      <c r="E1193" s="65"/>
      <c r="F1193" s="65"/>
      <c r="G1193" s="65"/>
      <c r="H1193" s="65"/>
      <c r="I1193" s="65"/>
      <c r="J1193" s="65"/>
    </row>
    <row r="1194" spans="1:10" ht="16" x14ac:dyDescent="0.2">
      <c r="A1194" s="65"/>
      <c r="B1194" s="65"/>
      <c r="C1194" s="65"/>
      <c r="D1194" s="65"/>
      <c r="E1194" s="65"/>
      <c r="F1194" s="65"/>
      <c r="G1194" s="65"/>
      <c r="H1194" s="65"/>
      <c r="I1194" s="65"/>
      <c r="J1194" s="65"/>
    </row>
    <row r="1195" spans="1:10" ht="16" x14ac:dyDescent="0.2">
      <c r="A1195" s="65"/>
      <c r="B1195" s="65"/>
      <c r="C1195" s="65"/>
      <c r="D1195" s="65"/>
      <c r="E1195" s="65"/>
      <c r="F1195" s="65"/>
      <c r="G1195" s="65"/>
      <c r="H1195" s="65"/>
      <c r="I1195" s="65"/>
      <c r="J1195" s="65"/>
    </row>
    <row r="1196" spans="1:10" ht="16" x14ac:dyDescent="0.2">
      <c r="A1196" s="65"/>
      <c r="B1196" s="65"/>
      <c r="C1196" s="65"/>
      <c r="D1196" s="65"/>
      <c r="E1196" s="65"/>
      <c r="F1196" s="65"/>
      <c r="G1196" s="65"/>
      <c r="H1196" s="65"/>
      <c r="I1196" s="65"/>
      <c r="J1196" s="65"/>
    </row>
    <row r="1197" spans="1:10" ht="16" x14ac:dyDescent="0.2">
      <c r="A1197" s="65"/>
      <c r="B1197" s="65"/>
      <c r="C1197" s="65"/>
      <c r="D1197" s="65"/>
      <c r="E1197" s="65"/>
      <c r="F1197" s="65"/>
      <c r="G1197" s="65"/>
      <c r="H1197" s="65"/>
      <c r="I1197" s="65"/>
      <c r="J1197" s="65"/>
    </row>
    <row r="1198" spans="1:10" ht="16" x14ac:dyDescent="0.2">
      <c r="A1198" s="65"/>
      <c r="B1198" s="65"/>
      <c r="C1198" s="65"/>
      <c r="D1198" s="65"/>
      <c r="E1198" s="65"/>
      <c r="F1198" s="65"/>
      <c r="G1198" s="65"/>
      <c r="H1198" s="65"/>
      <c r="I1198" s="65"/>
      <c r="J1198" s="65"/>
    </row>
    <row r="1199" spans="1:10" ht="16" x14ac:dyDescent="0.2">
      <c r="A1199" s="65"/>
      <c r="B1199" s="65"/>
      <c r="C1199" s="65"/>
      <c r="D1199" s="65"/>
      <c r="E1199" s="65"/>
      <c r="F1199" s="65"/>
      <c r="G1199" s="65"/>
      <c r="H1199" s="65"/>
      <c r="I1199" s="65"/>
      <c r="J1199" s="65"/>
    </row>
    <row r="1200" spans="1:10" ht="16" x14ac:dyDescent="0.2">
      <c r="A1200" s="65"/>
      <c r="B1200" s="65"/>
      <c r="C1200" s="65"/>
      <c r="D1200" s="65"/>
      <c r="E1200" s="65"/>
      <c r="F1200" s="65"/>
      <c r="G1200" s="65"/>
      <c r="H1200" s="65"/>
      <c r="I1200" s="65"/>
      <c r="J1200" s="65"/>
    </row>
    <row r="1201" spans="1:10" ht="16" x14ac:dyDescent="0.2">
      <c r="A1201" s="65"/>
      <c r="B1201" s="65"/>
      <c r="C1201" s="65"/>
      <c r="D1201" s="65"/>
      <c r="E1201" s="65"/>
      <c r="F1201" s="65"/>
      <c r="G1201" s="65"/>
      <c r="H1201" s="65"/>
      <c r="I1201" s="65"/>
      <c r="J1201" s="65"/>
    </row>
    <row r="1202" spans="1:10" ht="16" x14ac:dyDescent="0.2">
      <c r="A1202" s="65"/>
      <c r="B1202" s="65"/>
      <c r="C1202" s="65"/>
      <c r="D1202" s="65"/>
      <c r="E1202" s="65"/>
      <c r="F1202" s="65"/>
      <c r="G1202" s="65"/>
      <c r="H1202" s="65"/>
      <c r="I1202" s="65"/>
      <c r="J1202" s="65"/>
    </row>
    <row r="1203" spans="1:10" ht="16" x14ac:dyDescent="0.2">
      <c r="A1203" s="65"/>
      <c r="B1203" s="65"/>
      <c r="C1203" s="65"/>
      <c r="D1203" s="65"/>
      <c r="E1203" s="65"/>
      <c r="F1203" s="65"/>
      <c r="G1203" s="65"/>
      <c r="H1203" s="65"/>
      <c r="I1203" s="65"/>
      <c r="J1203" s="65"/>
    </row>
    <row r="1204" spans="1:10" ht="16" x14ac:dyDescent="0.2">
      <c r="A1204" s="65"/>
      <c r="B1204" s="65"/>
      <c r="C1204" s="65"/>
      <c r="D1204" s="65"/>
      <c r="E1204" s="65"/>
      <c r="F1204" s="65"/>
      <c r="G1204" s="65"/>
      <c r="H1204" s="65"/>
      <c r="I1204" s="65"/>
      <c r="J1204" s="65"/>
    </row>
    <row r="1205" spans="1:10" ht="16" x14ac:dyDescent="0.2">
      <c r="A1205" s="65"/>
      <c r="B1205" s="65"/>
      <c r="C1205" s="65"/>
      <c r="D1205" s="65"/>
      <c r="E1205" s="65"/>
      <c r="F1205" s="65"/>
      <c r="G1205" s="65"/>
      <c r="H1205" s="65"/>
      <c r="I1205" s="65"/>
      <c r="J1205" s="65"/>
    </row>
    <row r="1206" spans="1:10" ht="16" x14ac:dyDescent="0.2">
      <c r="A1206" s="65"/>
      <c r="B1206" s="65"/>
      <c r="C1206" s="65"/>
      <c r="D1206" s="65"/>
      <c r="E1206" s="65"/>
      <c r="F1206" s="65"/>
      <c r="G1206" s="65"/>
      <c r="H1206" s="65"/>
      <c r="I1206" s="65"/>
      <c r="J1206" s="65"/>
    </row>
    <row r="1207" spans="1:10" ht="16" x14ac:dyDescent="0.2">
      <c r="A1207" s="65"/>
      <c r="B1207" s="65"/>
      <c r="C1207" s="65"/>
      <c r="D1207" s="65"/>
      <c r="E1207" s="65"/>
      <c r="F1207" s="65"/>
      <c r="G1207" s="65"/>
      <c r="H1207" s="65"/>
      <c r="I1207" s="65"/>
      <c r="J1207" s="65"/>
    </row>
    <row r="1208" spans="1:10" ht="16" x14ac:dyDescent="0.2">
      <c r="A1208" s="65"/>
      <c r="B1208" s="65"/>
      <c r="C1208" s="65"/>
      <c r="D1208" s="65"/>
      <c r="E1208" s="65"/>
      <c r="F1208" s="65"/>
      <c r="G1208" s="65"/>
      <c r="H1208" s="65"/>
      <c r="I1208" s="65"/>
      <c r="J1208" s="65"/>
    </row>
    <row r="1209" spans="1:10" ht="16" x14ac:dyDescent="0.2">
      <c r="A1209" s="65"/>
      <c r="B1209" s="65"/>
      <c r="C1209" s="65"/>
      <c r="D1209" s="65"/>
      <c r="E1209" s="65"/>
      <c r="F1209" s="65"/>
      <c r="G1209" s="65"/>
      <c r="H1209" s="65"/>
      <c r="I1209" s="65"/>
      <c r="J1209" s="65"/>
    </row>
    <row r="1210" spans="1:10" ht="16" x14ac:dyDescent="0.2">
      <c r="A1210" s="65"/>
      <c r="B1210" s="65"/>
      <c r="C1210" s="65"/>
      <c r="D1210" s="65"/>
      <c r="E1210" s="65"/>
      <c r="F1210" s="65"/>
      <c r="G1210" s="65"/>
      <c r="H1210" s="65"/>
      <c r="I1210" s="65"/>
      <c r="J1210" s="65"/>
    </row>
    <row r="1211" spans="1:10" ht="16" x14ac:dyDescent="0.2">
      <c r="A1211" s="65"/>
      <c r="B1211" s="65"/>
      <c r="C1211" s="65"/>
      <c r="D1211" s="65"/>
      <c r="E1211" s="65"/>
      <c r="F1211" s="65"/>
      <c r="G1211" s="65"/>
      <c r="H1211" s="65"/>
      <c r="I1211" s="65"/>
      <c r="J1211" s="65"/>
    </row>
    <row r="1212" spans="1:10" ht="16" x14ac:dyDescent="0.2">
      <c r="A1212" s="65"/>
      <c r="B1212" s="65"/>
      <c r="C1212" s="65"/>
      <c r="D1212" s="65"/>
      <c r="E1212" s="65"/>
      <c r="F1212" s="65"/>
      <c r="G1212" s="65"/>
      <c r="H1212" s="65"/>
      <c r="I1212" s="65"/>
      <c r="J1212" s="65"/>
    </row>
    <row r="1213" spans="1:10" ht="16" x14ac:dyDescent="0.2">
      <c r="A1213" s="65"/>
      <c r="B1213" s="65"/>
      <c r="C1213" s="65"/>
      <c r="D1213" s="65"/>
      <c r="E1213" s="65"/>
      <c r="F1213" s="65"/>
      <c r="G1213" s="65"/>
      <c r="H1213" s="65"/>
      <c r="I1213" s="65"/>
      <c r="J1213" s="65"/>
    </row>
    <row r="1214" spans="1:10" ht="16" x14ac:dyDescent="0.2">
      <c r="A1214" s="65"/>
      <c r="B1214" s="65"/>
      <c r="C1214" s="65"/>
      <c r="D1214" s="65"/>
      <c r="E1214" s="65"/>
      <c r="F1214" s="65"/>
      <c r="G1214" s="65"/>
      <c r="H1214" s="65"/>
      <c r="I1214" s="65"/>
      <c r="J1214" s="65"/>
    </row>
    <row r="1215" spans="1:10" ht="16" x14ac:dyDescent="0.2">
      <c r="A1215" s="65"/>
      <c r="B1215" s="65"/>
      <c r="C1215" s="65"/>
      <c r="D1215" s="65"/>
      <c r="E1215" s="65"/>
      <c r="F1215" s="65"/>
      <c r="G1215" s="65"/>
      <c r="H1215" s="65"/>
      <c r="I1215" s="65"/>
      <c r="J1215" s="65"/>
    </row>
    <row r="1216" spans="1:10" ht="16" x14ac:dyDescent="0.2">
      <c r="A1216" s="65"/>
      <c r="B1216" s="65"/>
      <c r="C1216" s="65"/>
      <c r="D1216" s="65"/>
      <c r="E1216" s="65"/>
      <c r="F1216" s="65"/>
      <c r="G1216" s="65"/>
      <c r="H1216" s="65"/>
      <c r="I1216" s="65"/>
      <c r="J1216" s="65"/>
    </row>
    <row r="1217" spans="1:10" ht="16" x14ac:dyDescent="0.2">
      <c r="A1217" s="65"/>
      <c r="B1217" s="65"/>
      <c r="C1217" s="65"/>
      <c r="D1217" s="65"/>
      <c r="E1217" s="65"/>
      <c r="F1217" s="65"/>
      <c r="G1217" s="65"/>
      <c r="H1217" s="65"/>
      <c r="I1217" s="65"/>
      <c r="J1217" s="65"/>
    </row>
    <row r="1218" spans="1:10" ht="16" x14ac:dyDescent="0.2">
      <c r="A1218" s="65"/>
      <c r="B1218" s="65"/>
      <c r="C1218" s="65"/>
      <c r="D1218" s="65"/>
      <c r="E1218" s="65"/>
      <c r="F1218" s="65"/>
      <c r="G1218" s="65"/>
      <c r="H1218" s="65"/>
      <c r="I1218" s="65"/>
      <c r="J1218" s="65"/>
    </row>
    <row r="1219" spans="1:10" ht="16" x14ac:dyDescent="0.2">
      <c r="A1219" s="65"/>
      <c r="B1219" s="65"/>
      <c r="C1219" s="65"/>
      <c r="D1219" s="65"/>
      <c r="E1219" s="65"/>
      <c r="F1219" s="65"/>
      <c r="G1219" s="65"/>
      <c r="H1219" s="65"/>
      <c r="I1219" s="65"/>
      <c r="J1219" s="65"/>
    </row>
    <row r="1220" spans="1:10" ht="16" x14ac:dyDescent="0.2">
      <c r="A1220" s="65"/>
      <c r="B1220" s="65"/>
      <c r="C1220" s="65"/>
      <c r="D1220" s="65"/>
      <c r="E1220" s="65"/>
      <c r="F1220" s="65"/>
      <c r="G1220" s="65"/>
      <c r="H1220" s="65"/>
      <c r="I1220" s="65"/>
      <c r="J1220" s="65"/>
    </row>
    <row r="1221" spans="1:10" ht="16" x14ac:dyDescent="0.2">
      <c r="A1221" s="65"/>
      <c r="B1221" s="65"/>
      <c r="C1221" s="65"/>
      <c r="D1221" s="65"/>
      <c r="E1221" s="65"/>
      <c r="F1221" s="65"/>
      <c r="G1221" s="65"/>
      <c r="H1221" s="65"/>
      <c r="I1221" s="65"/>
      <c r="J1221" s="65"/>
    </row>
    <row r="1222" spans="1:10" ht="16" x14ac:dyDescent="0.2">
      <c r="A1222" s="65"/>
      <c r="B1222" s="65"/>
      <c r="C1222" s="65"/>
      <c r="D1222" s="65"/>
      <c r="E1222" s="65"/>
      <c r="F1222" s="65"/>
      <c r="G1222" s="65"/>
      <c r="H1222" s="65"/>
      <c r="I1222" s="65"/>
      <c r="J1222" s="65"/>
    </row>
    <row r="1223" spans="1:10" ht="16" x14ac:dyDescent="0.2">
      <c r="A1223" s="65"/>
      <c r="B1223" s="65"/>
      <c r="C1223" s="65"/>
      <c r="D1223" s="65"/>
      <c r="E1223" s="65"/>
      <c r="F1223" s="65"/>
      <c r="G1223" s="65"/>
      <c r="H1223" s="65"/>
      <c r="I1223" s="65"/>
      <c r="J1223" s="65"/>
    </row>
    <row r="1224" spans="1:10" ht="16" x14ac:dyDescent="0.2">
      <c r="A1224" s="65"/>
      <c r="B1224" s="65"/>
      <c r="C1224" s="65"/>
      <c r="D1224" s="65"/>
      <c r="E1224" s="65"/>
      <c r="F1224" s="65"/>
      <c r="G1224" s="65"/>
      <c r="H1224" s="65"/>
      <c r="I1224" s="65"/>
      <c r="J1224" s="65"/>
    </row>
    <row r="1225" spans="1:10" ht="16" x14ac:dyDescent="0.2">
      <c r="A1225" s="65"/>
      <c r="B1225" s="65"/>
      <c r="C1225" s="65"/>
      <c r="D1225" s="65"/>
      <c r="E1225" s="65"/>
      <c r="F1225" s="65"/>
      <c r="G1225" s="65"/>
      <c r="H1225" s="65"/>
      <c r="I1225" s="65"/>
      <c r="J1225" s="65"/>
    </row>
    <row r="1226" spans="1:10" ht="16" x14ac:dyDescent="0.2">
      <c r="A1226" s="65"/>
      <c r="B1226" s="65"/>
      <c r="C1226" s="65"/>
      <c r="D1226" s="65"/>
      <c r="E1226" s="65"/>
      <c r="F1226" s="65"/>
      <c r="G1226" s="65"/>
      <c r="H1226" s="65"/>
      <c r="I1226" s="65"/>
      <c r="J1226" s="65"/>
    </row>
    <row r="1227" spans="1:10" ht="16" x14ac:dyDescent="0.2">
      <c r="A1227" s="65"/>
      <c r="B1227" s="65"/>
      <c r="C1227" s="65"/>
      <c r="D1227" s="65"/>
      <c r="E1227" s="65"/>
      <c r="F1227" s="65"/>
      <c r="G1227" s="65"/>
      <c r="H1227" s="65"/>
      <c r="I1227" s="65"/>
      <c r="J1227" s="65"/>
    </row>
    <row r="1228" spans="1:10" ht="16" x14ac:dyDescent="0.2">
      <c r="A1228" s="65"/>
      <c r="B1228" s="65"/>
      <c r="C1228" s="65"/>
      <c r="D1228" s="65"/>
      <c r="E1228" s="65"/>
      <c r="F1228" s="65"/>
      <c r="G1228" s="65"/>
      <c r="H1228" s="65"/>
      <c r="I1228" s="65"/>
      <c r="J1228" s="65"/>
    </row>
    <row r="1229" spans="1:10" ht="16" x14ac:dyDescent="0.2">
      <c r="A1229" s="65"/>
      <c r="B1229" s="65"/>
      <c r="C1229" s="65"/>
      <c r="D1229" s="65"/>
      <c r="E1229" s="65"/>
      <c r="F1229" s="65"/>
      <c r="G1229" s="65"/>
      <c r="H1229" s="65"/>
      <c r="I1229" s="65"/>
      <c r="J1229" s="65"/>
    </row>
    <row r="1230" spans="1:10" ht="16" x14ac:dyDescent="0.2">
      <c r="A1230" s="65"/>
      <c r="B1230" s="65"/>
      <c r="C1230" s="65"/>
      <c r="D1230" s="65"/>
      <c r="E1230" s="65"/>
      <c r="F1230" s="65"/>
      <c r="G1230" s="65"/>
      <c r="H1230" s="65"/>
      <c r="I1230" s="65"/>
      <c r="J1230" s="65"/>
    </row>
    <row r="1231" spans="1:10" ht="16" x14ac:dyDescent="0.2">
      <c r="A1231" s="65"/>
      <c r="B1231" s="65"/>
      <c r="C1231" s="65"/>
      <c r="D1231" s="65"/>
      <c r="E1231" s="65"/>
      <c r="F1231" s="65"/>
      <c r="G1231" s="65"/>
      <c r="H1231" s="65"/>
      <c r="I1231" s="65"/>
      <c r="J1231" s="65"/>
    </row>
    <row r="1232" spans="1:10" ht="16" x14ac:dyDescent="0.2">
      <c r="A1232" s="65"/>
      <c r="B1232" s="65"/>
      <c r="C1232" s="65"/>
      <c r="D1232" s="65"/>
      <c r="E1232" s="65"/>
      <c r="F1232" s="65"/>
      <c r="G1232" s="65"/>
      <c r="H1232" s="65"/>
      <c r="I1232" s="65"/>
      <c r="J1232" s="65"/>
    </row>
    <row r="1233" spans="1:10" ht="16" x14ac:dyDescent="0.2">
      <c r="A1233" s="65"/>
      <c r="B1233" s="65"/>
      <c r="C1233" s="65"/>
      <c r="D1233" s="65"/>
      <c r="E1233" s="65"/>
      <c r="F1233" s="65"/>
      <c r="G1233" s="65"/>
      <c r="H1233" s="65"/>
      <c r="I1233" s="65"/>
      <c r="J1233" s="65"/>
    </row>
    <row r="1234" spans="1:10" ht="16" x14ac:dyDescent="0.2">
      <c r="A1234" s="65"/>
      <c r="B1234" s="65"/>
      <c r="C1234" s="65"/>
      <c r="D1234" s="65"/>
      <c r="E1234" s="65"/>
      <c r="F1234" s="65"/>
      <c r="G1234" s="65"/>
      <c r="H1234" s="65"/>
      <c r="I1234" s="65"/>
      <c r="J1234" s="65"/>
    </row>
    <row r="1235" spans="1:10" ht="16" x14ac:dyDescent="0.2">
      <c r="A1235" s="65"/>
      <c r="B1235" s="65"/>
      <c r="C1235" s="65"/>
      <c r="D1235" s="65"/>
      <c r="E1235" s="65"/>
      <c r="F1235" s="65"/>
      <c r="G1235" s="65"/>
      <c r="H1235" s="65"/>
      <c r="I1235" s="65"/>
      <c r="J1235" s="65"/>
    </row>
    <row r="1236" spans="1:10" ht="16" x14ac:dyDescent="0.2">
      <c r="A1236" s="65"/>
      <c r="B1236" s="65"/>
      <c r="C1236" s="65"/>
      <c r="D1236" s="65"/>
      <c r="E1236" s="65"/>
      <c r="F1236" s="65"/>
      <c r="G1236" s="65"/>
      <c r="H1236" s="65"/>
      <c r="I1236" s="65"/>
      <c r="J1236" s="65"/>
    </row>
    <row r="1237" spans="1:10" ht="16" x14ac:dyDescent="0.2">
      <c r="A1237" s="65"/>
      <c r="B1237" s="65"/>
      <c r="C1237" s="65"/>
      <c r="D1237" s="65"/>
      <c r="E1237" s="65"/>
      <c r="F1237" s="65"/>
      <c r="G1237" s="65"/>
      <c r="H1237" s="65"/>
      <c r="I1237" s="65"/>
      <c r="J1237" s="65"/>
    </row>
    <row r="1238" spans="1:10" ht="16" x14ac:dyDescent="0.2">
      <c r="A1238" s="65"/>
      <c r="B1238" s="65"/>
      <c r="C1238" s="65"/>
      <c r="D1238" s="65"/>
      <c r="E1238" s="65"/>
      <c r="F1238" s="65"/>
      <c r="G1238" s="65"/>
      <c r="H1238" s="65"/>
      <c r="I1238" s="65"/>
      <c r="J1238" s="65"/>
    </row>
    <row r="1239" spans="1:10" ht="16" x14ac:dyDescent="0.2">
      <c r="A1239" s="65"/>
      <c r="B1239" s="65"/>
      <c r="C1239" s="65"/>
      <c r="D1239" s="65"/>
      <c r="E1239" s="65"/>
      <c r="F1239" s="65"/>
      <c r="G1239" s="65"/>
      <c r="H1239" s="65"/>
      <c r="I1239" s="65"/>
      <c r="J1239" s="65"/>
    </row>
    <row r="1240" spans="1:10" ht="16" x14ac:dyDescent="0.2">
      <c r="A1240" s="65"/>
      <c r="B1240" s="65"/>
      <c r="C1240" s="65"/>
      <c r="D1240" s="65"/>
      <c r="E1240" s="65"/>
      <c r="F1240" s="65"/>
      <c r="G1240" s="65"/>
      <c r="H1240" s="65"/>
      <c r="I1240" s="65"/>
      <c r="J1240" s="65"/>
    </row>
    <row r="1241" spans="1:10" ht="16" x14ac:dyDescent="0.2">
      <c r="A1241" s="65"/>
      <c r="B1241" s="65"/>
      <c r="C1241" s="65"/>
      <c r="D1241" s="65"/>
      <c r="E1241" s="65"/>
      <c r="F1241" s="65"/>
      <c r="G1241" s="65"/>
      <c r="H1241" s="65"/>
      <c r="I1241" s="65"/>
      <c r="J1241" s="65"/>
    </row>
    <row r="1242" spans="1:10" ht="16" x14ac:dyDescent="0.2">
      <c r="A1242" s="65"/>
      <c r="B1242" s="65"/>
      <c r="C1242" s="65"/>
      <c r="D1242" s="65"/>
      <c r="E1242" s="65"/>
      <c r="F1242" s="65"/>
      <c r="G1242" s="65"/>
      <c r="H1242" s="65"/>
      <c r="I1242" s="65"/>
      <c r="J1242" s="65"/>
    </row>
    <row r="1243" spans="1:10" ht="16" x14ac:dyDescent="0.2">
      <c r="A1243" s="65"/>
      <c r="B1243" s="65"/>
      <c r="C1243" s="65"/>
      <c r="D1243" s="65"/>
      <c r="E1243" s="65"/>
      <c r="F1243" s="65"/>
      <c r="G1243" s="65"/>
      <c r="H1243" s="65"/>
      <c r="I1243" s="65"/>
      <c r="J1243" s="65"/>
    </row>
    <row r="1244" spans="1:10" ht="16" x14ac:dyDescent="0.2">
      <c r="A1244" s="65"/>
      <c r="B1244" s="65"/>
      <c r="C1244" s="65"/>
      <c r="D1244" s="65"/>
      <c r="E1244" s="65"/>
      <c r="F1244" s="65"/>
      <c r="G1244" s="65"/>
      <c r="H1244" s="65"/>
      <c r="I1244" s="65"/>
      <c r="J1244" s="65"/>
    </row>
    <row r="1245" spans="1:10" ht="16" x14ac:dyDescent="0.2">
      <c r="A1245" s="65"/>
      <c r="B1245" s="65"/>
      <c r="C1245" s="65"/>
      <c r="D1245" s="65"/>
      <c r="E1245" s="65"/>
      <c r="F1245" s="65"/>
      <c r="G1245" s="65"/>
      <c r="H1245" s="65"/>
      <c r="I1245" s="65"/>
      <c r="J1245" s="65"/>
    </row>
    <row r="1246" spans="1:10" ht="16" x14ac:dyDescent="0.2">
      <c r="A1246" s="65"/>
      <c r="B1246" s="65"/>
      <c r="C1246" s="65"/>
      <c r="D1246" s="65"/>
      <c r="E1246" s="65"/>
      <c r="F1246" s="65"/>
      <c r="G1246" s="65"/>
      <c r="H1246" s="65"/>
      <c r="I1246" s="65"/>
      <c r="J1246" s="65"/>
    </row>
    <row r="1247" spans="1:10" ht="16" x14ac:dyDescent="0.2">
      <c r="A1247" s="65"/>
      <c r="B1247" s="65"/>
      <c r="C1247" s="65"/>
      <c r="D1247" s="65"/>
      <c r="E1247" s="65"/>
      <c r="F1247" s="65"/>
      <c r="G1247" s="65"/>
      <c r="H1247" s="65"/>
      <c r="I1247" s="65"/>
      <c r="J1247" s="65"/>
    </row>
    <row r="1248" spans="1:10" ht="16" x14ac:dyDescent="0.2">
      <c r="A1248" s="65"/>
      <c r="B1248" s="65"/>
      <c r="C1248" s="65"/>
      <c r="D1248" s="65"/>
      <c r="E1248" s="65"/>
      <c r="F1248" s="65"/>
      <c r="G1248" s="65"/>
      <c r="H1248" s="65"/>
      <c r="I1248" s="65"/>
      <c r="J1248" s="65"/>
    </row>
    <row r="1249" spans="1:10" ht="16" x14ac:dyDescent="0.2">
      <c r="A1249" s="65"/>
      <c r="B1249" s="65"/>
      <c r="C1249" s="65"/>
      <c r="D1249" s="65"/>
      <c r="E1249" s="65"/>
      <c r="F1249" s="65"/>
      <c r="G1249" s="65"/>
      <c r="H1249" s="65"/>
      <c r="I1249" s="65"/>
      <c r="J1249" s="65"/>
    </row>
    <row r="1250" spans="1:10" ht="16" x14ac:dyDescent="0.2">
      <c r="A1250" s="65"/>
      <c r="B1250" s="65"/>
      <c r="C1250" s="65"/>
      <c r="D1250" s="65"/>
      <c r="E1250" s="65"/>
      <c r="F1250" s="65"/>
      <c r="G1250" s="65"/>
      <c r="H1250" s="65"/>
      <c r="I1250" s="65"/>
      <c r="J1250" s="65"/>
    </row>
    <row r="1251" spans="1:10" ht="16" x14ac:dyDescent="0.2">
      <c r="A1251" s="65"/>
      <c r="B1251" s="65"/>
      <c r="C1251" s="65"/>
      <c r="D1251" s="65"/>
      <c r="E1251" s="65"/>
      <c r="F1251" s="65"/>
      <c r="G1251" s="65"/>
      <c r="H1251" s="65"/>
      <c r="I1251" s="65"/>
      <c r="J1251" s="65"/>
    </row>
    <row r="1252" spans="1:10" ht="16" x14ac:dyDescent="0.2">
      <c r="A1252" s="65"/>
      <c r="B1252" s="65"/>
      <c r="C1252" s="65"/>
      <c r="D1252" s="65"/>
      <c r="E1252" s="65"/>
      <c r="F1252" s="65"/>
      <c r="G1252" s="65"/>
      <c r="H1252" s="65"/>
      <c r="I1252" s="65"/>
      <c r="J1252" s="65"/>
    </row>
    <row r="1253" spans="1:10" ht="16" x14ac:dyDescent="0.2">
      <c r="A1253" s="65"/>
      <c r="B1253" s="65"/>
      <c r="C1253" s="65"/>
      <c r="D1253" s="65"/>
      <c r="E1253" s="65"/>
      <c r="F1253" s="65"/>
      <c r="G1253" s="65"/>
      <c r="H1253" s="65"/>
      <c r="I1253" s="65"/>
      <c r="J1253" s="65"/>
    </row>
    <row r="1254" spans="1:10" ht="16" x14ac:dyDescent="0.2">
      <c r="A1254" s="65"/>
      <c r="B1254" s="65"/>
      <c r="C1254" s="65"/>
      <c r="D1254" s="65"/>
      <c r="E1254" s="65"/>
      <c r="F1254" s="65"/>
      <c r="G1254" s="65"/>
      <c r="H1254" s="65"/>
      <c r="I1254" s="65"/>
      <c r="J1254" s="65"/>
    </row>
    <row r="1255" spans="1:10" ht="16" x14ac:dyDescent="0.2">
      <c r="A1255" s="65"/>
      <c r="B1255" s="65"/>
      <c r="C1255" s="65"/>
      <c r="D1255" s="65"/>
      <c r="E1255" s="65"/>
      <c r="F1255" s="65"/>
      <c r="G1255" s="65"/>
      <c r="H1255" s="65"/>
      <c r="I1255" s="65"/>
      <c r="J1255" s="65"/>
    </row>
    <row r="1256" spans="1:10" ht="16" x14ac:dyDescent="0.2">
      <c r="A1256" s="65"/>
      <c r="B1256" s="65"/>
      <c r="C1256" s="65"/>
      <c r="D1256" s="65"/>
      <c r="E1256" s="65"/>
      <c r="F1256" s="65"/>
      <c r="G1256" s="65"/>
      <c r="H1256" s="65"/>
      <c r="I1256" s="65"/>
      <c r="J1256" s="65"/>
    </row>
    <row r="1257" spans="1:10" ht="16" x14ac:dyDescent="0.2">
      <c r="A1257" s="65"/>
      <c r="B1257" s="65"/>
      <c r="C1257" s="65"/>
      <c r="D1257" s="65"/>
      <c r="E1257" s="65"/>
      <c r="F1257" s="65"/>
      <c r="G1257" s="65"/>
      <c r="H1257" s="65"/>
      <c r="I1257" s="65"/>
      <c r="J1257" s="65"/>
    </row>
    <row r="1258" spans="1:10" ht="16" x14ac:dyDescent="0.2">
      <c r="A1258" s="65"/>
      <c r="B1258" s="65"/>
      <c r="C1258" s="65"/>
      <c r="D1258" s="65"/>
      <c r="E1258" s="65"/>
      <c r="F1258" s="65"/>
      <c r="G1258" s="65"/>
      <c r="H1258" s="65"/>
      <c r="I1258" s="65"/>
      <c r="J1258" s="65"/>
    </row>
    <row r="1259" spans="1:10" ht="16" x14ac:dyDescent="0.2">
      <c r="A1259" s="65"/>
      <c r="B1259" s="65"/>
      <c r="C1259" s="65"/>
      <c r="D1259" s="65"/>
      <c r="E1259" s="65"/>
      <c r="F1259" s="65"/>
      <c r="G1259" s="65"/>
      <c r="H1259" s="65"/>
      <c r="I1259" s="65"/>
      <c r="J1259" s="65"/>
    </row>
    <row r="1260" spans="1:10" ht="16" x14ac:dyDescent="0.2">
      <c r="A1260" s="65"/>
      <c r="B1260" s="65"/>
      <c r="C1260" s="65"/>
      <c r="D1260" s="65"/>
      <c r="E1260" s="65"/>
      <c r="F1260" s="65"/>
      <c r="G1260" s="65"/>
      <c r="H1260" s="65"/>
      <c r="I1260" s="65"/>
      <c r="J1260" s="65"/>
    </row>
    <row r="1261" spans="1:10" ht="16" x14ac:dyDescent="0.2">
      <c r="A1261" s="65"/>
      <c r="B1261" s="65"/>
      <c r="C1261" s="65"/>
      <c r="D1261" s="65"/>
      <c r="E1261" s="65"/>
      <c r="F1261" s="65"/>
      <c r="G1261" s="65"/>
      <c r="H1261" s="65"/>
      <c r="I1261" s="65"/>
      <c r="J1261" s="65"/>
    </row>
    <row r="1262" spans="1:10" ht="16" x14ac:dyDescent="0.2">
      <c r="A1262" s="65"/>
      <c r="B1262" s="65"/>
      <c r="C1262" s="65"/>
      <c r="D1262" s="65"/>
      <c r="E1262" s="65"/>
      <c r="F1262" s="65"/>
      <c r="G1262" s="65"/>
      <c r="H1262" s="65"/>
      <c r="I1262" s="65"/>
      <c r="J1262" s="65"/>
    </row>
    <row r="1263" spans="1:10" ht="16" x14ac:dyDescent="0.2">
      <c r="A1263" s="65"/>
      <c r="B1263" s="65"/>
      <c r="C1263" s="65"/>
      <c r="D1263" s="65"/>
      <c r="E1263" s="65"/>
      <c r="F1263" s="65"/>
      <c r="G1263" s="65"/>
      <c r="H1263" s="65"/>
      <c r="I1263" s="65"/>
      <c r="J1263" s="65"/>
    </row>
    <row r="1264" spans="1:10" ht="16" x14ac:dyDescent="0.2">
      <c r="A1264" s="65"/>
      <c r="B1264" s="65"/>
      <c r="C1264" s="65"/>
      <c r="D1264" s="65"/>
      <c r="E1264" s="65"/>
      <c r="F1264" s="65"/>
      <c r="G1264" s="65"/>
      <c r="H1264" s="65"/>
      <c r="I1264" s="65"/>
      <c r="J1264" s="65"/>
    </row>
    <row r="1265" spans="1:10" ht="16" x14ac:dyDescent="0.2">
      <c r="A1265" s="65"/>
      <c r="B1265" s="65"/>
      <c r="C1265" s="65"/>
      <c r="D1265" s="65"/>
      <c r="E1265" s="65"/>
      <c r="F1265" s="65"/>
      <c r="G1265" s="65"/>
      <c r="H1265" s="65"/>
      <c r="I1265" s="65"/>
      <c r="J1265" s="65"/>
    </row>
    <row r="1266" spans="1:10" ht="16" x14ac:dyDescent="0.2">
      <c r="A1266" s="65"/>
      <c r="B1266" s="65"/>
      <c r="C1266" s="65"/>
      <c r="D1266" s="65"/>
      <c r="E1266" s="65"/>
      <c r="F1266" s="65"/>
      <c r="G1266" s="65"/>
      <c r="H1266" s="65"/>
      <c r="I1266" s="65"/>
      <c r="J1266" s="65"/>
    </row>
    <row r="1267" spans="1:10" ht="16" x14ac:dyDescent="0.2">
      <c r="A1267" s="65"/>
      <c r="B1267" s="65"/>
      <c r="C1267" s="65"/>
      <c r="D1267" s="65"/>
      <c r="E1267" s="65"/>
      <c r="F1267" s="65"/>
      <c r="G1267" s="65"/>
      <c r="H1267" s="65"/>
      <c r="I1267" s="65"/>
      <c r="J1267" s="65"/>
    </row>
    <row r="1268" spans="1:10" ht="16" x14ac:dyDescent="0.2">
      <c r="A1268" s="65"/>
      <c r="B1268" s="65"/>
      <c r="C1268" s="65"/>
      <c r="D1268" s="65"/>
      <c r="E1268" s="65"/>
      <c r="F1268" s="65"/>
      <c r="G1268" s="65"/>
      <c r="H1268" s="65"/>
      <c r="I1268" s="65"/>
      <c r="J1268" s="65"/>
    </row>
    <row r="1269" spans="1:10" ht="16" x14ac:dyDescent="0.2">
      <c r="A1269" s="65"/>
      <c r="B1269" s="65"/>
      <c r="C1269" s="65"/>
      <c r="D1269" s="65"/>
      <c r="E1269" s="65"/>
      <c r="F1269" s="65"/>
      <c r="G1269" s="65"/>
      <c r="H1269" s="65"/>
      <c r="I1269" s="65"/>
      <c r="J1269" s="65"/>
    </row>
    <row r="1270" spans="1:10" ht="16" x14ac:dyDescent="0.2">
      <c r="A1270" s="65"/>
      <c r="B1270" s="65"/>
      <c r="C1270" s="65"/>
      <c r="D1270" s="65"/>
      <c r="E1270" s="65"/>
      <c r="F1270" s="65"/>
      <c r="G1270" s="65"/>
      <c r="H1270" s="65"/>
      <c r="I1270" s="65"/>
      <c r="J1270" s="65"/>
    </row>
    <row r="1271" spans="1:10" ht="16" x14ac:dyDescent="0.2">
      <c r="A1271" s="65"/>
      <c r="B1271" s="65"/>
      <c r="C1271" s="65"/>
      <c r="D1271" s="65"/>
      <c r="E1271" s="65"/>
      <c r="F1271" s="65"/>
      <c r="G1271" s="65"/>
      <c r="H1271" s="65"/>
      <c r="I1271" s="65"/>
      <c r="J1271" s="65"/>
    </row>
    <row r="1272" spans="1:10" ht="16" x14ac:dyDescent="0.2">
      <c r="A1272" s="65"/>
      <c r="B1272" s="65"/>
      <c r="C1272" s="65"/>
      <c r="D1272" s="65"/>
      <c r="E1272" s="65"/>
      <c r="F1272" s="65"/>
      <c r="G1272" s="65"/>
      <c r="H1272" s="65"/>
      <c r="I1272" s="65"/>
      <c r="J1272" s="65"/>
    </row>
    <row r="1273" spans="1:10" ht="16" x14ac:dyDescent="0.2">
      <c r="A1273" s="65"/>
      <c r="B1273" s="65"/>
      <c r="C1273" s="65"/>
      <c r="D1273" s="65"/>
      <c r="E1273" s="65"/>
      <c r="F1273" s="65"/>
      <c r="G1273" s="65"/>
      <c r="H1273" s="65"/>
      <c r="I1273" s="65"/>
      <c r="J1273" s="65"/>
    </row>
    <row r="1274" spans="1:10" ht="16" x14ac:dyDescent="0.2">
      <c r="A1274" s="65"/>
      <c r="B1274" s="65"/>
      <c r="C1274" s="65"/>
      <c r="D1274" s="65"/>
      <c r="E1274" s="65"/>
      <c r="F1274" s="65"/>
      <c r="G1274" s="65"/>
      <c r="H1274" s="65"/>
      <c r="I1274" s="65"/>
      <c r="J1274" s="65"/>
    </row>
    <row r="1275" spans="1:10" ht="16" x14ac:dyDescent="0.2">
      <c r="A1275" s="65"/>
      <c r="B1275" s="65"/>
      <c r="C1275" s="65"/>
      <c r="D1275" s="65"/>
      <c r="E1275" s="65"/>
      <c r="F1275" s="65"/>
      <c r="G1275" s="65"/>
      <c r="H1275" s="65"/>
      <c r="I1275" s="65"/>
      <c r="J1275" s="65"/>
    </row>
    <row r="1276" spans="1:10" ht="16" x14ac:dyDescent="0.2">
      <c r="A1276" s="65"/>
      <c r="B1276" s="65"/>
      <c r="C1276" s="65"/>
      <c r="D1276" s="65"/>
      <c r="E1276" s="65"/>
      <c r="F1276" s="65"/>
      <c r="G1276" s="65"/>
      <c r="H1276" s="65"/>
      <c r="I1276" s="65"/>
      <c r="J1276" s="65"/>
    </row>
    <row r="1277" spans="1:10" ht="16" x14ac:dyDescent="0.2">
      <c r="A1277" s="65"/>
      <c r="B1277" s="65"/>
      <c r="C1277" s="65"/>
      <c r="D1277" s="65"/>
      <c r="E1277" s="65"/>
      <c r="F1277" s="65"/>
      <c r="G1277" s="65"/>
      <c r="H1277" s="65"/>
      <c r="I1277" s="65"/>
      <c r="J1277" s="65"/>
    </row>
    <row r="1278" spans="1:10" ht="16" x14ac:dyDescent="0.2">
      <c r="A1278" s="65"/>
      <c r="B1278" s="65"/>
      <c r="C1278" s="65"/>
      <c r="D1278" s="65"/>
      <c r="E1278" s="65"/>
      <c r="F1278" s="65"/>
      <c r="G1278" s="65"/>
      <c r="H1278" s="65"/>
      <c r="I1278" s="65"/>
      <c r="J1278" s="65"/>
    </row>
    <row r="1279" spans="1:10" ht="16" x14ac:dyDescent="0.2">
      <c r="A1279" s="65"/>
      <c r="B1279" s="65"/>
      <c r="C1279" s="65"/>
      <c r="D1279" s="65"/>
      <c r="E1279" s="65"/>
      <c r="F1279" s="65"/>
      <c r="G1279" s="65"/>
      <c r="H1279" s="65"/>
      <c r="I1279" s="65"/>
      <c r="J1279" s="65"/>
    </row>
    <row r="1280" spans="1:10" ht="16" x14ac:dyDescent="0.2">
      <c r="A1280" s="65"/>
      <c r="B1280" s="65"/>
      <c r="C1280" s="65"/>
      <c r="D1280" s="65"/>
      <c r="E1280" s="65"/>
      <c r="F1280" s="65"/>
      <c r="G1280" s="65"/>
      <c r="H1280" s="65"/>
      <c r="I1280" s="65"/>
      <c r="J1280" s="65"/>
    </row>
    <row r="1281" spans="1:10" ht="16" x14ac:dyDescent="0.2">
      <c r="A1281" s="65"/>
      <c r="B1281" s="65"/>
      <c r="C1281" s="65"/>
      <c r="D1281" s="65"/>
      <c r="E1281" s="65"/>
      <c r="F1281" s="65"/>
      <c r="G1281" s="65"/>
      <c r="H1281" s="65"/>
      <c r="I1281" s="65"/>
      <c r="J1281" s="65"/>
    </row>
    <row r="1282" spans="1:10" ht="16" x14ac:dyDescent="0.2">
      <c r="A1282" s="65"/>
      <c r="B1282" s="65"/>
      <c r="C1282" s="65"/>
      <c r="D1282" s="65"/>
      <c r="E1282" s="65"/>
      <c r="F1282" s="65"/>
      <c r="G1282" s="65"/>
      <c r="H1282" s="65"/>
      <c r="I1282" s="65"/>
      <c r="J1282" s="65"/>
    </row>
    <row r="1283" spans="1:10" ht="16" x14ac:dyDescent="0.2">
      <c r="A1283" s="65"/>
      <c r="B1283" s="65"/>
      <c r="C1283" s="65"/>
      <c r="D1283" s="65"/>
      <c r="E1283" s="65"/>
      <c r="F1283" s="65"/>
      <c r="G1283" s="65"/>
      <c r="H1283" s="65"/>
      <c r="I1283" s="65"/>
      <c r="J1283" s="65"/>
    </row>
    <row r="1284" spans="1:10" ht="16" x14ac:dyDescent="0.2">
      <c r="A1284" s="65"/>
      <c r="B1284" s="65"/>
      <c r="C1284" s="65"/>
      <c r="D1284" s="65"/>
      <c r="E1284" s="65"/>
      <c r="F1284" s="65"/>
      <c r="G1284" s="65"/>
      <c r="H1284" s="65"/>
      <c r="I1284" s="65"/>
      <c r="J1284" s="65"/>
    </row>
    <row r="1285" spans="1:10" ht="16" x14ac:dyDescent="0.2">
      <c r="A1285" s="65"/>
      <c r="B1285" s="65"/>
      <c r="C1285" s="65"/>
      <c r="D1285" s="65"/>
      <c r="E1285" s="65"/>
      <c r="F1285" s="65"/>
      <c r="G1285" s="65"/>
      <c r="H1285" s="65"/>
      <c r="I1285" s="65"/>
      <c r="J1285" s="65"/>
    </row>
    <row r="1286" spans="1:10" ht="16" x14ac:dyDescent="0.2">
      <c r="A1286" s="65"/>
      <c r="B1286" s="65"/>
      <c r="C1286" s="65"/>
      <c r="D1286" s="65"/>
      <c r="E1286" s="65"/>
      <c r="F1286" s="65"/>
      <c r="G1286" s="65"/>
      <c r="H1286" s="65"/>
      <c r="I1286" s="65"/>
      <c r="J1286" s="65"/>
    </row>
    <row r="1287" spans="1:10" ht="16" x14ac:dyDescent="0.2">
      <c r="A1287" s="65"/>
      <c r="B1287" s="65"/>
      <c r="C1287" s="65"/>
      <c r="D1287" s="65"/>
      <c r="E1287" s="65"/>
      <c r="F1287" s="65"/>
      <c r="G1287" s="65"/>
      <c r="H1287" s="65"/>
      <c r="I1287" s="65"/>
      <c r="J1287" s="65"/>
    </row>
    <row r="1288" spans="1:10" ht="16" x14ac:dyDescent="0.2">
      <c r="A1288" s="65"/>
      <c r="B1288" s="65"/>
      <c r="C1288" s="65"/>
      <c r="D1288" s="65"/>
      <c r="E1288" s="65"/>
      <c r="F1288" s="65"/>
      <c r="G1288" s="65"/>
      <c r="H1288" s="65"/>
      <c r="I1288" s="65"/>
      <c r="J1288" s="65"/>
    </row>
    <row r="1289" spans="1:10" ht="16" x14ac:dyDescent="0.2">
      <c r="A1289" s="65"/>
      <c r="B1289" s="65"/>
      <c r="C1289" s="65"/>
      <c r="D1289" s="65"/>
      <c r="E1289" s="65"/>
      <c r="F1289" s="65"/>
      <c r="G1289" s="65"/>
      <c r="H1289" s="65"/>
      <c r="I1289" s="65"/>
      <c r="J1289" s="65"/>
    </row>
    <row r="1290" spans="1:10" ht="16" x14ac:dyDescent="0.2">
      <c r="A1290" s="65"/>
      <c r="B1290" s="65"/>
      <c r="C1290" s="65"/>
      <c r="D1290" s="65"/>
      <c r="E1290" s="65"/>
      <c r="F1290" s="65"/>
      <c r="G1290" s="65"/>
      <c r="H1290" s="65"/>
      <c r="I1290" s="65"/>
      <c r="J1290" s="65"/>
    </row>
    <row r="1291" spans="1:10" ht="16" x14ac:dyDescent="0.2">
      <c r="A1291" s="65"/>
      <c r="B1291" s="65"/>
      <c r="C1291" s="65"/>
      <c r="D1291" s="65"/>
      <c r="E1291" s="65"/>
      <c r="F1291" s="65"/>
      <c r="G1291" s="65"/>
      <c r="H1291" s="65"/>
      <c r="I1291" s="65"/>
      <c r="J1291" s="65"/>
    </row>
    <row r="1292" spans="1:10" ht="16" x14ac:dyDescent="0.2">
      <c r="A1292" s="65"/>
      <c r="B1292" s="65"/>
      <c r="C1292" s="65"/>
      <c r="D1292" s="65"/>
      <c r="E1292" s="65"/>
      <c r="F1292" s="65"/>
      <c r="G1292" s="65"/>
      <c r="H1292" s="65"/>
      <c r="I1292" s="65"/>
      <c r="J1292" s="65"/>
    </row>
    <row r="1293" spans="1:10" ht="16" x14ac:dyDescent="0.2">
      <c r="A1293" s="65"/>
      <c r="B1293" s="65"/>
      <c r="C1293" s="65"/>
      <c r="D1293" s="65"/>
      <c r="E1293" s="65"/>
      <c r="F1293" s="65"/>
      <c r="G1293" s="65"/>
      <c r="H1293" s="65"/>
      <c r="I1293" s="65"/>
      <c r="J1293" s="65"/>
    </row>
    <row r="1294" spans="1:10" ht="16" x14ac:dyDescent="0.2">
      <c r="A1294" s="65"/>
      <c r="B1294" s="65"/>
      <c r="C1294" s="65"/>
      <c r="D1294" s="65"/>
      <c r="E1294" s="65"/>
      <c r="F1294" s="65"/>
      <c r="G1294" s="65"/>
      <c r="H1294" s="65"/>
      <c r="I1294" s="65"/>
      <c r="J1294" s="65"/>
    </row>
    <row r="1295" spans="1:10" ht="16" x14ac:dyDescent="0.2">
      <c r="A1295" s="65"/>
      <c r="B1295" s="65"/>
      <c r="C1295" s="65"/>
      <c r="D1295" s="65"/>
      <c r="E1295" s="65"/>
      <c r="F1295" s="65"/>
      <c r="G1295" s="65"/>
      <c r="H1295" s="65"/>
      <c r="I1295" s="65"/>
      <c r="J1295" s="65"/>
    </row>
    <row r="1296" spans="1:10" ht="16" x14ac:dyDescent="0.2">
      <c r="A1296" s="65"/>
      <c r="B1296" s="65"/>
      <c r="C1296" s="65"/>
      <c r="D1296" s="65"/>
      <c r="E1296" s="65"/>
      <c r="F1296" s="65"/>
      <c r="G1296" s="65"/>
      <c r="H1296" s="65"/>
      <c r="I1296" s="65"/>
      <c r="J1296" s="65"/>
    </row>
    <row r="1297" spans="1:10" ht="16" x14ac:dyDescent="0.2">
      <c r="A1297" s="65"/>
      <c r="B1297" s="65"/>
      <c r="C1297" s="65"/>
      <c r="D1297" s="65"/>
      <c r="E1297" s="65"/>
      <c r="F1297" s="65"/>
      <c r="G1297" s="65"/>
      <c r="H1297" s="65"/>
      <c r="I1297" s="65"/>
      <c r="J1297" s="65"/>
    </row>
    <row r="1298" spans="1:10" ht="16" x14ac:dyDescent="0.2">
      <c r="A1298" s="65"/>
      <c r="B1298" s="65"/>
      <c r="C1298" s="65"/>
      <c r="D1298" s="65"/>
      <c r="E1298" s="65"/>
      <c r="F1298" s="65"/>
      <c r="G1298" s="65"/>
      <c r="H1298" s="65"/>
      <c r="I1298" s="65"/>
      <c r="J1298" s="65"/>
    </row>
    <row r="1299" spans="1:10" ht="16" x14ac:dyDescent="0.2">
      <c r="A1299" s="65"/>
      <c r="B1299" s="65"/>
      <c r="C1299" s="65"/>
      <c r="D1299" s="65"/>
      <c r="E1299" s="65"/>
      <c r="F1299" s="65"/>
      <c r="G1299" s="65"/>
      <c r="H1299" s="65"/>
      <c r="I1299" s="65"/>
      <c r="J1299" s="65"/>
    </row>
    <row r="1300" spans="1:10" ht="16" x14ac:dyDescent="0.2">
      <c r="A1300" s="65"/>
      <c r="B1300" s="65"/>
      <c r="C1300" s="65"/>
      <c r="D1300" s="65"/>
      <c r="E1300" s="65"/>
      <c r="F1300" s="65"/>
      <c r="G1300" s="65"/>
      <c r="H1300" s="65"/>
      <c r="I1300" s="65"/>
      <c r="J1300" s="65"/>
    </row>
    <row r="1301" spans="1:10" ht="16" x14ac:dyDescent="0.2">
      <c r="A1301" s="65"/>
      <c r="B1301" s="65"/>
      <c r="C1301" s="65"/>
      <c r="D1301" s="65"/>
      <c r="E1301" s="65"/>
      <c r="F1301" s="65"/>
      <c r="G1301" s="65"/>
      <c r="H1301" s="65"/>
      <c r="I1301" s="65"/>
      <c r="J1301" s="65"/>
    </row>
    <row r="1302" spans="1:10" ht="16" x14ac:dyDescent="0.2">
      <c r="A1302" s="65"/>
      <c r="B1302" s="65"/>
      <c r="C1302" s="65"/>
      <c r="D1302" s="65"/>
      <c r="E1302" s="65"/>
      <c r="F1302" s="65"/>
      <c r="G1302" s="65"/>
      <c r="H1302" s="65"/>
      <c r="I1302" s="65"/>
      <c r="J1302" s="65"/>
    </row>
    <row r="1303" spans="1:10" ht="16" x14ac:dyDescent="0.2">
      <c r="A1303" s="65"/>
      <c r="B1303" s="65"/>
      <c r="C1303" s="65"/>
      <c r="D1303" s="65"/>
      <c r="E1303" s="65"/>
      <c r="F1303" s="65"/>
      <c r="G1303" s="65"/>
      <c r="H1303" s="65"/>
      <c r="I1303" s="65"/>
      <c r="J1303" s="65"/>
    </row>
    <row r="1304" spans="1:10" ht="16" x14ac:dyDescent="0.2">
      <c r="A1304" s="65"/>
      <c r="B1304" s="65"/>
      <c r="C1304" s="65"/>
      <c r="D1304" s="65"/>
      <c r="E1304" s="65"/>
      <c r="F1304" s="65"/>
      <c r="G1304" s="65"/>
      <c r="H1304" s="65"/>
      <c r="I1304" s="65"/>
      <c r="J1304" s="65"/>
    </row>
    <row r="1305" spans="1:10" ht="16" x14ac:dyDescent="0.2">
      <c r="A1305" s="65"/>
      <c r="B1305" s="65"/>
      <c r="C1305" s="65"/>
      <c r="D1305" s="65"/>
      <c r="E1305" s="65"/>
      <c r="F1305" s="65"/>
      <c r="G1305" s="65"/>
      <c r="H1305" s="65"/>
      <c r="I1305" s="65"/>
      <c r="J1305" s="65"/>
    </row>
    <row r="1306" spans="1:10" ht="16" x14ac:dyDescent="0.2">
      <c r="A1306" s="65"/>
      <c r="B1306" s="65"/>
      <c r="C1306" s="65"/>
      <c r="D1306" s="65"/>
      <c r="E1306" s="65"/>
      <c r="F1306" s="65"/>
      <c r="G1306" s="65"/>
      <c r="H1306" s="65"/>
      <c r="I1306" s="65"/>
      <c r="J1306" s="65"/>
    </row>
    <row r="1307" spans="1:10" ht="16" x14ac:dyDescent="0.2">
      <c r="A1307" s="65"/>
      <c r="B1307" s="65"/>
      <c r="C1307" s="65"/>
      <c r="D1307" s="65"/>
      <c r="E1307" s="65"/>
      <c r="F1307" s="65"/>
      <c r="G1307" s="65"/>
      <c r="H1307" s="65"/>
      <c r="I1307" s="65"/>
      <c r="J1307" s="65"/>
    </row>
    <row r="1308" spans="1:10" ht="16" x14ac:dyDescent="0.2">
      <c r="A1308" s="65"/>
      <c r="B1308" s="65"/>
      <c r="C1308" s="65"/>
      <c r="D1308" s="65"/>
      <c r="E1308" s="65"/>
      <c r="F1308" s="65"/>
      <c r="G1308" s="65"/>
      <c r="H1308" s="65"/>
      <c r="I1308" s="65"/>
      <c r="J1308" s="65"/>
    </row>
    <row r="1309" spans="1:10" ht="16" x14ac:dyDescent="0.2">
      <c r="A1309" s="65"/>
      <c r="B1309" s="65"/>
      <c r="C1309" s="65"/>
      <c r="D1309" s="65"/>
      <c r="E1309" s="65"/>
      <c r="F1309" s="65"/>
      <c r="G1309" s="65"/>
      <c r="H1309" s="65"/>
      <c r="I1309" s="65"/>
      <c r="J1309" s="65"/>
    </row>
    <row r="1310" spans="1:10" ht="16" x14ac:dyDescent="0.2">
      <c r="A1310" s="65"/>
      <c r="B1310" s="65"/>
      <c r="C1310" s="65"/>
      <c r="D1310" s="65"/>
      <c r="E1310" s="65"/>
      <c r="F1310" s="65"/>
      <c r="G1310" s="65"/>
      <c r="H1310" s="65"/>
      <c r="I1310" s="65"/>
      <c r="J1310" s="65"/>
    </row>
    <row r="1311" spans="1:10" ht="16" x14ac:dyDescent="0.2">
      <c r="A1311" s="65"/>
      <c r="B1311" s="65"/>
      <c r="C1311" s="65"/>
      <c r="D1311" s="65"/>
      <c r="E1311" s="65"/>
      <c r="F1311" s="65"/>
      <c r="G1311" s="65"/>
      <c r="H1311" s="65"/>
      <c r="I1311" s="65"/>
      <c r="J1311" s="65"/>
    </row>
    <row r="1312" spans="1:10" ht="16" x14ac:dyDescent="0.2">
      <c r="A1312" s="65"/>
      <c r="B1312" s="65"/>
      <c r="C1312" s="65"/>
      <c r="D1312" s="65"/>
      <c r="E1312" s="65"/>
      <c r="F1312" s="65"/>
      <c r="G1312" s="65"/>
      <c r="H1312" s="65"/>
      <c r="I1312" s="65"/>
      <c r="J1312" s="65"/>
    </row>
    <row r="1313" spans="1:10" ht="16" x14ac:dyDescent="0.2">
      <c r="A1313" s="65"/>
      <c r="B1313" s="65"/>
      <c r="C1313" s="65"/>
      <c r="D1313" s="65"/>
      <c r="E1313" s="65"/>
      <c r="F1313" s="65"/>
      <c r="G1313" s="65"/>
      <c r="H1313" s="65"/>
      <c r="I1313" s="65"/>
      <c r="J1313" s="65"/>
    </row>
    <row r="1314" spans="1:10" ht="16" x14ac:dyDescent="0.2">
      <c r="A1314" s="65"/>
      <c r="B1314" s="65"/>
      <c r="C1314" s="65"/>
      <c r="D1314" s="65"/>
      <c r="E1314" s="65"/>
      <c r="F1314" s="65"/>
      <c r="G1314" s="65"/>
      <c r="H1314" s="65"/>
      <c r="I1314" s="65"/>
      <c r="J1314" s="65"/>
    </row>
    <row r="1315" spans="1:10" ht="16" x14ac:dyDescent="0.2">
      <c r="A1315" s="65"/>
      <c r="B1315" s="65"/>
      <c r="C1315" s="65"/>
      <c r="D1315" s="65"/>
      <c r="E1315" s="65"/>
      <c r="F1315" s="65"/>
      <c r="G1315" s="65"/>
      <c r="H1315" s="65"/>
      <c r="I1315" s="65"/>
      <c r="J1315" s="65"/>
    </row>
    <row r="1316" spans="1:10" ht="16" x14ac:dyDescent="0.2">
      <c r="A1316" s="65"/>
      <c r="B1316" s="65"/>
      <c r="C1316" s="65"/>
      <c r="D1316" s="65"/>
      <c r="E1316" s="65"/>
      <c r="F1316" s="65"/>
      <c r="G1316" s="65"/>
      <c r="H1316" s="65"/>
      <c r="I1316" s="65"/>
      <c r="J1316" s="65"/>
    </row>
    <row r="1317" spans="1:10" ht="16" x14ac:dyDescent="0.2">
      <c r="A1317" s="65"/>
      <c r="B1317" s="65"/>
      <c r="C1317" s="65"/>
      <c r="D1317" s="65"/>
      <c r="E1317" s="65"/>
      <c r="F1317" s="65"/>
      <c r="G1317" s="65"/>
      <c r="H1317" s="65"/>
      <c r="I1317" s="65"/>
      <c r="J1317" s="65"/>
    </row>
    <row r="1318" spans="1:10" ht="16" x14ac:dyDescent="0.2">
      <c r="A1318" s="65"/>
      <c r="B1318" s="65"/>
      <c r="C1318" s="65"/>
      <c r="D1318" s="65"/>
      <c r="E1318" s="65"/>
      <c r="F1318" s="65"/>
      <c r="G1318" s="65"/>
      <c r="H1318" s="65"/>
      <c r="I1318" s="65"/>
      <c r="J1318" s="65"/>
    </row>
    <row r="1319" spans="1:10" ht="16" x14ac:dyDescent="0.2">
      <c r="A1319" s="65"/>
      <c r="B1319" s="65"/>
      <c r="C1319" s="65"/>
      <c r="D1319" s="65"/>
      <c r="E1319" s="65"/>
      <c r="F1319" s="65"/>
      <c r="G1319" s="65"/>
      <c r="H1319" s="65"/>
      <c r="I1319" s="65"/>
      <c r="J1319" s="65"/>
    </row>
    <row r="1320" spans="1:10" ht="16" x14ac:dyDescent="0.2">
      <c r="A1320" s="65"/>
      <c r="B1320" s="65"/>
      <c r="C1320" s="65"/>
      <c r="D1320" s="65"/>
      <c r="E1320" s="65"/>
      <c r="F1320" s="65"/>
      <c r="G1320" s="65"/>
      <c r="H1320" s="65"/>
      <c r="I1320" s="65"/>
      <c r="J1320" s="65"/>
    </row>
    <row r="1321" spans="1:10" ht="16" x14ac:dyDescent="0.2">
      <c r="A1321" s="65"/>
      <c r="B1321" s="65"/>
      <c r="C1321" s="65"/>
      <c r="D1321" s="65"/>
      <c r="E1321" s="65"/>
      <c r="F1321" s="65"/>
      <c r="G1321" s="65"/>
      <c r="H1321" s="65"/>
      <c r="I1321" s="65"/>
      <c r="J1321" s="65"/>
    </row>
    <row r="1322" spans="1:10" ht="16" x14ac:dyDescent="0.2">
      <c r="A1322" s="65"/>
      <c r="B1322" s="65"/>
      <c r="C1322" s="65"/>
      <c r="D1322" s="65"/>
      <c r="E1322" s="65"/>
      <c r="F1322" s="65"/>
      <c r="G1322" s="65"/>
      <c r="H1322" s="65"/>
      <c r="I1322" s="65"/>
      <c r="J1322" s="65"/>
    </row>
    <row r="1323" spans="1:10" ht="16" x14ac:dyDescent="0.2">
      <c r="A1323" s="65"/>
      <c r="B1323" s="65"/>
      <c r="C1323" s="65"/>
      <c r="D1323" s="65"/>
      <c r="E1323" s="65"/>
      <c r="F1323" s="65"/>
      <c r="G1323" s="65"/>
      <c r="H1323" s="65"/>
      <c r="I1323" s="65"/>
      <c r="J1323" s="65"/>
    </row>
    <row r="1324" spans="1:10" ht="16" x14ac:dyDescent="0.2">
      <c r="A1324" s="65"/>
      <c r="B1324" s="65"/>
      <c r="C1324" s="65"/>
      <c r="D1324" s="65"/>
      <c r="E1324" s="65"/>
      <c r="F1324" s="65"/>
      <c r="G1324" s="65"/>
      <c r="H1324" s="65"/>
      <c r="I1324" s="65"/>
      <c r="J1324" s="65"/>
    </row>
    <row r="1325" spans="1:10" ht="16" x14ac:dyDescent="0.2">
      <c r="A1325" s="65"/>
      <c r="B1325" s="65"/>
      <c r="C1325" s="65"/>
      <c r="D1325" s="65"/>
      <c r="E1325" s="65"/>
      <c r="F1325" s="65"/>
      <c r="G1325" s="65"/>
      <c r="H1325" s="65"/>
      <c r="I1325" s="65"/>
      <c r="J1325" s="65"/>
    </row>
    <row r="1326" spans="1:10" ht="16" x14ac:dyDescent="0.2">
      <c r="A1326" s="65"/>
      <c r="B1326" s="65"/>
      <c r="C1326" s="65"/>
      <c r="D1326" s="65"/>
      <c r="E1326" s="65"/>
      <c r="F1326" s="65"/>
      <c r="G1326" s="65"/>
      <c r="H1326" s="65"/>
      <c r="I1326" s="65"/>
      <c r="J1326" s="65"/>
    </row>
    <row r="1327" spans="1:10" ht="16" x14ac:dyDescent="0.2">
      <c r="A1327" s="65"/>
      <c r="B1327" s="65"/>
      <c r="C1327" s="65"/>
      <c r="D1327" s="65"/>
      <c r="E1327" s="65"/>
      <c r="F1327" s="65"/>
      <c r="G1327" s="65"/>
      <c r="H1327" s="65"/>
      <c r="I1327" s="65"/>
      <c r="J1327" s="65"/>
    </row>
    <row r="1328" spans="1:10" ht="16" x14ac:dyDescent="0.2">
      <c r="A1328" s="65"/>
      <c r="B1328" s="65"/>
      <c r="C1328" s="65"/>
      <c r="D1328" s="65"/>
      <c r="E1328" s="65"/>
      <c r="F1328" s="65"/>
      <c r="G1328" s="65"/>
      <c r="H1328" s="65"/>
      <c r="I1328" s="65"/>
      <c r="J1328" s="65"/>
    </row>
    <row r="1329" spans="1:10" ht="16" x14ac:dyDescent="0.2">
      <c r="A1329" s="65"/>
      <c r="B1329" s="65"/>
      <c r="C1329" s="65"/>
      <c r="D1329" s="65"/>
      <c r="E1329" s="65"/>
      <c r="F1329" s="65"/>
      <c r="G1329" s="65"/>
      <c r="H1329" s="65"/>
      <c r="I1329" s="65"/>
      <c r="J1329" s="65"/>
    </row>
    <row r="1330" spans="1:10" ht="16" x14ac:dyDescent="0.2">
      <c r="A1330" s="65"/>
      <c r="B1330" s="65"/>
      <c r="C1330" s="65"/>
      <c r="D1330" s="65"/>
      <c r="E1330" s="65"/>
      <c r="F1330" s="65"/>
      <c r="G1330" s="65"/>
      <c r="H1330" s="65"/>
      <c r="I1330" s="65"/>
      <c r="J1330" s="65"/>
    </row>
    <row r="1331" spans="1:10" ht="16" x14ac:dyDescent="0.2">
      <c r="A1331" s="65"/>
      <c r="B1331" s="65"/>
      <c r="C1331" s="65"/>
      <c r="D1331" s="65"/>
      <c r="E1331" s="65"/>
      <c r="F1331" s="65"/>
      <c r="G1331" s="65"/>
      <c r="H1331" s="65"/>
      <c r="I1331" s="65"/>
      <c r="J1331" s="65"/>
    </row>
    <row r="1332" spans="1:10" ht="16" x14ac:dyDescent="0.2">
      <c r="A1332" s="65"/>
      <c r="B1332" s="65"/>
      <c r="C1332" s="65"/>
      <c r="D1332" s="65"/>
      <c r="E1332" s="65"/>
      <c r="F1332" s="65"/>
      <c r="G1332" s="65"/>
      <c r="H1332" s="65"/>
      <c r="I1332" s="65"/>
      <c r="J1332" s="65"/>
    </row>
    <row r="1333" spans="1:10" ht="16" x14ac:dyDescent="0.2">
      <c r="A1333" s="65"/>
      <c r="B1333" s="65"/>
      <c r="C1333" s="65"/>
      <c r="D1333" s="65"/>
      <c r="E1333" s="65"/>
      <c r="F1333" s="65"/>
      <c r="G1333" s="65"/>
      <c r="H1333" s="65"/>
      <c r="I1333" s="65"/>
      <c r="J1333" s="65"/>
    </row>
    <row r="1334" spans="1:10" ht="16" x14ac:dyDescent="0.2">
      <c r="A1334" s="65"/>
      <c r="B1334" s="65"/>
      <c r="C1334" s="65"/>
      <c r="D1334" s="65"/>
      <c r="E1334" s="65"/>
      <c r="F1334" s="65"/>
      <c r="G1334" s="65"/>
      <c r="H1334" s="65"/>
      <c r="I1334" s="65"/>
      <c r="J1334" s="65"/>
    </row>
    <row r="1335" spans="1:10" ht="16" x14ac:dyDescent="0.2">
      <c r="A1335" s="65"/>
      <c r="B1335" s="65"/>
      <c r="C1335" s="65"/>
      <c r="D1335" s="65"/>
      <c r="E1335" s="65"/>
      <c r="F1335" s="65"/>
      <c r="G1335" s="65"/>
      <c r="H1335" s="65"/>
      <c r="I1335" s="65"/>
      <c r="J1335" s="65"/>
    </row>
    <row r="1336" spans="1:10" ht="16" x14ac:dyDescent="0.2">
      <c r="A1336" s="65"/>
      <c r="B1336" s="65"/>
      <c r="C1336" s="65"/>
      <c r="D1336" s="65"/>
      <c r="E1336" s="65"/>
      <c r="F1336" s="65"/>
      <c r="G1336" s="65"/>
      <c r="H1336" s="65"/>
      <c r="I1336" s="65"/>
      <c r="J1336" s="65"/>
    </row>
    <row r="1337" spans="1:10" ht="16" x14ac:dyDescent="0.2">
      <c r="A1337" s="65"/>
      <c r="B1337" s="65"/>
      <c r="C1337" s="65"/>
      <c r="D1337" s="65"/>
      <c r="E1337" s="65"/>
      <c r="F1337" s="65"/>
      <c r="G1337" s="65"/>
      <c r="H1337" s="65"/>
      <c r="I1337" s="65"/>
      <c r="J1337" s="65"/>
    </row>
    <row r="1338" spans="1:10" ht="16" x14ac:dyDescent="0.2">
      <c r="A1338" s="65"/>
      <c r="B1338" s="65"/>
      <c r="C1338" s="65"/>
      <c r="D1338" s="65"/>
      <c r="E1338" s="65"/>
      <c r="F1338" s="65"/>
      <c r="G1338" s="65"/>
      <c r="H1338" s="65"/>
      <c r="I1338" s="65"/>
      <c r="J1338" s="65"/>
    </row>
    <row r="1339" spans="1:10" ht="16" x14ac:dyDescent="0.2">
      <c r="A1339" s="65"/>
      <c r="B1339" s="65"/>
      <c r="C1339" s="65"/>
      <c r="D1339" s="65"/>
      <c r="E1339" s="65"/>
      <c r="F1339" s="65"/>
      <c r="G1339" s="65"/>
      <c r="H1339" s="65"/>
      <c r="I1339" s="65"/>
      <c r="J1339" s="65"/>
    </row>
    <row r="1340" spans="1:10" ht="16" x14ac:dyDescent="0.2">
      <c r="A1340" s="65"/>
      <c r="B1340" s="65"/>
      <c r="C1340" s="65"/>
      <c r="D1340" s="65"/>
      <c r="E1340" s="65"/>
      <c r="F1340" s="65"/>
      <c r="G1340" s="65"/>
      <c r="H1340" s="65"/>
      <c r="I1340" s="65"/>
      <c r="J1340" s="65"/>
    </row>
    <row r="1341" spans="1:10" ht="16" x14ac:dyDescent="0.2">
      <c r="A1341" s="65"/>
      <c r="B1341" s="65"/>
      <c r="C1341" s="65"/>
      <c r="D1341" s="65"/>
      <c r="E1341" s="65"/>
      <c r="F1341" s="65"/>
      <c r="G1341" s="65"/>
      <c r="H1341" s="65"/>
      <c r="I1341" s="65"/>
      <c r="J1341" s="65"/>
    </row>
    <row r="1342" spans="1:10" ht="16" x14ac:dyDescent="0.2">
      <c r="A1342" s="65"/>
      <c r="B1342" s="65"/>
      <c r="C1342" s="65"/>
      <c r="D1342" s="65"/>
      <c r="E1342" s="65"/>
      <c r="F1342" s="65"/>
      <c r="G1342" s="65"/>
      <c r="H1342" s="65"/>
      <c r="I1342" s="65"/>
      <c r="J1342" s="65"/>
    </row>
    <row r="1343" spans="1:10" ht="16" x14ac:dyDescent="0.2">
      <c r="A1343" s="65"/>
      <c r="B1343" s="65"/>
      <c r="C1343" s="65"/>
      <c r="D1343" s="65"/>
      <c r="E1343" s="65"/>
      <c r="F1343" s="65"/>
      <c r="G1343" s="65"/>
      <c r="H1343" s="65"/>
      <c r="I1343" s="65"/>
      <c r="J1343" s="65"/>
    </row>
    <row r="1344" spans="1:10" ht="16" x14ac:dyDescent="0.2">
      <c r="A1344" s="65"/>
      <c r="B1344" s="65"/>
      <c r="C1344" s="65"/>
      <c r="D1344" s="65"/>
      <c r="E1344" s="65"/>
      <c r="F1344" s="65"/>
      <c r="G1344" s="65"/>
      <c r="H1344" s="65"/>
      <c r="I1344" s="65"/>
      <c r="J1344" s="65"/>
    </row>
    <row r="1345" spans="1:10" ht="16" x14ac:dyDescent="0.2">
      <c r="A1345" s="65"/>
      <c r="B1345" s="65"/>
      <c r="C1345" s="65"/>
      <c r="D1345" s="65"/>
      <c r="E1345" s="65"/>
      <c r="F1345" s="65"/>
      <c r="G1345" s="65"/>
      <c r="H1345" s="65"/>
      <c r="I1345" s="65"/>
      <c r="J1345" s="65"/>
    </row>
    <row r="1346" spans="1:10" ht="16" x14ac:dyDescent="0.2">
      <c r="A1346" s="65"/>
      <c r="B1346" s="65"/>
      <c r="C1346" s="65"/>
      <c r="D1346" s="65"/>
      <c r="E1346" s="65"/>
      <c r="F1346" s="65"/>
      <c r="G1346" s="65"/>
      <c r="H1346" s="65"/>
      <c r="I1346" s="65"/>
      <c r="J1346" s="65"/>
    </row>
    <row r="1347" spans="1:10" ht="16" x14ac:dyDescent="0.2">
      <c r="A1347" s="65"/>
      <c r="B1347" s="65"/>
      <c r="C1347" s="65"/>
      <c r="D1347" s="65"/>
      <c r="E1347" s="65"/>
      <c r="F1347" s="65"/>
      <c r="G1347" s="65"/>
      <c r="H1347" s="65"/>
      <c r="I1347" s="65"/>
      <c r="J1347" s="65"/>
    </row>
    <row r="1348" spans="1:10" ht="16" x14ac:dyDescent="0.2">
      <c r="A1348" s="65"/>
      <c r="B1348" s="65"/>
      <c r="C1348" s="65"/>
      <c r="D1348" s="65"/>
      <c r="E1348" s="65"/>
      <c r="F1348" s="65"/>
      <c r="G1348" s="65"/>
      <c r="H1348" s="65"/>
      <c r="I1348" s="65"/>
      <c r="J1348" s="65"/>
    </row>
    <row r="1349" spans="1:10" ht="16" x14ac:dyDescent="0.2">
      <c r="A1349" s="65"/>
      <c r="B1349" s="65"/>
      <c r="C1349" s="65"/>
      <c r="D1349" s="65"/>
      <c r="E1349" s="65"/>
      <c r="F1349" s="65"/>
      <c r="G1349" s="65"/>
      <c r="H1349" s="65"/>
      <c r="I1349" s="65"/>
      <c r="J1349" s="65"/>
    </row>
    <row r="1350" spans="1:10" ht="16" x14ac:dyDescent="0.2">
      <c r="A1350" s="65"/>
      <c r="B1350" s="65"/>
      <c r="C1350" s="65"/>
      <c r="D1350" s="65"/>
      <c r="E1350" s="65"/>
      <c r="F1350" s="65"/>
      <c r="G1350" s="65"/>
      <c r="H1350" s="65"/>
      <c r="I1350" s="65"/>
      <c r="J1350" s="65"/>
    </row>
    <row r="1351" spans="1:10" ht="16" x14ac:dyDescent="0.2">
      <c r="A1351" s="65"/>
      <c r="B1351" s="65"/>
      <c r="C1351" s="65"/>
      <c r="D1351" s="65"/>
      <c r="E1351" s="65"/>
      <c r="F1351" s="65"/>
      <c r="G1351" s="65"/>
      <c r="H1351" s="65"/>
      <c r="I1351" s="65"/>
      <c r="J1351" s="65"/>
    </row>
    <row r="1352" spans="1:10" ht="16" x14ac:dyDescent="0.2">
      <c r="A1352" s="65"/>
      <c r="B1352" s="65"/>
      <c r="C1352" s="65"/>
      <c r="D1352" s="65"/>
      <c r="E1352" s="65"/>
      <c r="F1352" s="65"/>
      <c r="G1352" s="65"/>
      <c r="H1352" s="65"/>
      <c r="I1352" s="65"/>
      <c r="J1352" s="65"/>
    </row>
    <row r="1353" spans="1:10" ht="16" x14ac:dyDescent="0.2">
      <c r="A1353" s="65"/>
      <c r="B1353" s="65"/>
      <c r="C1353" s="65"/>
      <c r="D1353" s="65"/>
      <c r="E1353" s="65"/>
      <c r="F1353" s="65"/>
      <c r="G1353" s="65"/>
      <c r="H1353" s="65"/>
      <c r="I1353" s="65"/>
      <c r="J1353" s="65"/>
    </row>
    <row r="1354" spans="1:10" ht="16" x14ac:dyDescent="0.2">
      <c r="A1354" s="65"/>
      <c r="B1354" s="65"/>
      <c r="C1354" s="65"/>
      <c r="D1354" s="65"/>
      <c r="E1354" s="65"/>
      <c r="F1354" s="65"/>
      <c r="G1354" s="65"/>
      <c r="H1354" s="65"/>
      <c r="I1354" s="65"/>
      <c r="J1354" s="65"/>
    </row>
    <row r="1355" spans="1:10" ht="16" x14ac:dyDescent="0.2">
      <c r="A1355" s="65"/>
      <c r="B1355" s="65"/>
      <c r="C1355" s="65"/>
      <c r="D1355" s="65"/>
      <c r="E1355" s="65"/>
      <c r="F1355" s="65"/>
      <c r="G1355" s="65"/>
      <c r="H1355" s="65"/>
      <c r="I1355" s="65"/>
      <c r="J1355" s="65"/>
    </row>
    <row r="1356" spans="1:10" ht="16" x14ac:dyDescent="0.2">
      <c r="A1356" s="65"/>
      <c r="B1356" s="65"/>
      <c r="C1356" s="65"/>
      <c r="D1356" s="65"/>
      <c r="E1356" s="65"/>
      <c r="F1356" s="65"/>
      <c r="G1356" s="65"/>
      <c r="H1356" s="65"/>
      <c r="I1356" s="65"/>
      <c r="J1356" s="65"/>
    </row>
    <row r="1357" spans="1:10" ht="16" x14ac:dyDescent="0.2">
      <c r="A1357" s="65"/>
      <c r="B1357" s="65"/>
      <c r="C1357" s="65"/>
      <c r="D1357" s="65"/>
      <c r="E1357" s="65"/>
      <c r="F1357" s="65"/>
      <c r="G1357" s="65"/>
      <c r="H1357" s="65"/>
      <c r="I1357" s="65"/>
      <c r="J1357" s="65"/>
    </row>
    <row r="1358" spans="1:10" ht="16" x14ac:dyDescent="0.2">
      <c r="A1358" s="65"/>
      <c r="B1358" s="65"/>
      <c r="C1358" s="65"/>
      <c r="D1358" s="65"/>
      <c r="E1358" s="65"/>
      <c r="F1358" s="65"/>
      <c r="G1358" s="65"/>
      <c r="H1358" s="65"/>
      <c r="I1358" s="65"/>
      <c r="J1358" s="65"/>
    </row>
    <row r="1359" spans="1:10" ht="16" x14ac:dyDescent="0.2">
      <c r="A1359" s="65"/>
      <c r="B1359" s="65"/>
      <c r="C1359" s="65"/>
      <c r="D1359" s="65"/>
      <c r="E1359" s="65"/>
      <c r="F1359" s="65"/>
      <c r="G1359" s="65"/>
      <c r="H1359" s="65"/>
      <c r="I1359" s="65"/>
      <c r="J1359" s="65"/>
    </row>
    <row r="1360" spans="1:10" ht="16" x14ac:dyDescent="0.2">
      <c r="A1360" s="65"/>
      <c r="B1360" s="65"/>
      <c r="C1360" s="65"/>
      <c r="D1360" s="65"/>
      <c r="E1360" s="65"/>
      <c r="F1360" s="65"/>
      <c r="G1360" s="65"/>
      <c r="H1360" s="65"/>
      <c r="I1360" s="65"/>
      <c r="J1360" s="65"/>
    </row>
    <row r="1361" spans="1:10" ht="16" x14ac:dyDescent="0.2">
      <c r="A1361" s="65"/>
      <c r="B1361" s="65"/>
      <c r="C1361" s="65"/>
      <c r="D1361" s="65"/>
      <c r="E1361" s="65"/>
      <c r="F1361" s="65"/>
      <c r="G1361" s="65"/>
      <c r="H1361" s="65"/>
      <c r="I1361" s="65"/>
      <c r="J1361" s="65"/>
    </row>
    <row r="1362" spans="1:10" ht="16" x14ac:dyDescent="0.2">
      <c r="A1362" s="65"/>
      <c r="B1362" s="65"/>
      <c r="C1362" s="65"/>
      <c r="D1362" s="65"/>
      <c r="E1362" s="65"/>
      <c r="F1362" s="65"/>
      <c r="G1362" s="65"/>
      <c r="H1362" s="65"/>
      <c r="I1362" s="65"/>
      <c r="J1362" s="65"/>
    </row>
    <row r="1363" spans="1:10" ht="16" x14ac:dyDescent="0.2">
      <c r="A1363" s="65"/>
      <c r="B1363" s="65"/>
      <c r="C1363" s="65"/>
      <c r="D1363" s="65"/>
      <c r="E1363" s="65"/>
      <c r="F1363" s="65"/>
      <c r="G1363" s="65"/>
      <c r="H1363" s="65"/>
      <c r="I1363" s="65"/>
      <c r="J1363" s="65"/>
    </row>
    <row r="1364" spans="1:10" ht="16" x14ac:dyDescent="0.2">
      <c r="A1364" s="65"/>
      <c r="B1364" s="65"/>
      <c r="C1364" s="65"/>
      <c r="D1364" s="65"/>
      <c r="E1364" s="65"/>
      <c r="F1364" s="65"/>
      <c r="G1364" s="65"/>
      <c r="H1364" s="65"/>
      <c r="I1364" s="65"/>
      <c r="J1364" s="65"/>
    </row>
    <row r="1365" spans="1:10" ht="16" x14ac:dyDescent="0.2">
      <c r="A1365" s="65"/>
      <c r="B1365" s="65"/>
      <c r="C1365" s="65"/>
      <c r="D1365" s="65"/>
      <c r="E1365" s="65"/>
      <c r="F1365" s="65"/>
      <c r="G1365" s="65"/>
      <c r="H1365" s="65"/>
      <c r="I1365" s="65"/>
      <c r="J1365" s="65"/>
    </row>
    <row r="1366" spans="1:10" ht="16" x14ac:dyDescent="0.2">
      <c r="A1366" s="65"/>
      <c r="B1366" s="65"/>
      <c r="C1366" s="65"/>
      <c r="D1366" s="65"/>
      <c r="E1366" s="65"/>
      <c r="F1366" s="65"/>
      <c r="G1366" s="65"/>
      <c r="H1366" s="65"/>
      <c r="I1366" s="65"/>
      <c r="J1366" s="65"/>
    </row>
    <row r="1367" spans="1:10" ht="16" x14ac:dyDescent="0.2">
      <c r="A1367" s="65"/>
      <c r="B1367" s="65"/>
      <c r="C1367" s="65"/>
      <c r="D1367" s="65"/>
      <c r="E1367" s="65"/>
      <c r="F1367" s="65"/>
      <c r="G1367" s="65"/>
      <c r="H1367" s="65"/>
      <c r="I1367" s="65"/>
      <c r="J1367" s="65"/>
    </row>
    <row r="1368" spans="1:10" ht="16" x14ac:dyDescent="0.2">
      <c r="A1368" s="65"/>
      <c r="B1368" s="65"/>
      <c r="C1368" s="65"/>
      <c r="D1368" s="65"/>
      <c r="E1368" s="65"/>
      <c r="F1368" s="65"/>
      <c r="G1368" s="65"/>
      <c r="H1368" s="65"/>
      <c r="I1368" s="65"/>
      <c r="J1368" s="65"/>
    </row>
    <row r="1369" spans="1:10" ht="16" x14ac:dyDescent="0.2">
      <c r="A1369" s="65"/>
      <c r="B1369" s="65"/>
      <c r="C1369" s="65"/>
      <c r="D1369" s="65"/>
      <c r="E1369" s="65"/>
      <c r="F1369" s="65"/>
      <c r="G1369" s="65"/>
      <c r="H1369" s="65"/>
      <c r="I1369" s="65"/>
      <c r="J1369" s="65"/>
    </row>
    <row r="1370" spans="1:10" ht="16" x14ac:dyDescent="0.2">
      <c r="A1370" s="65"/>
      <c r="B1370" s="65"/>
      <c r="C1370" s="65"/>
      <c r="D1370" s="65"/>
      <c r="E1370" s="65"/>
      <c r="F1370" s="65"/>
      <c r="G1370" s="65"/>
      <c r="H1370" s="65"/>
      <c r="I1370" s="65"/>
      <c r="J1370" s="65"/>
    </row>
    <row r="1371" spans="1:10" ht="16" x14ac:dyDescent="0.2">
      <c r="A1371" s="65"/>
      <c r="B1371" s="65"/>
      <c r="C1371" s="65"/>
      <c r="D1371" s="65"/>
      <c r="E1371" s="65"/>
      <c r="F1371" s="65"/>
      <c r="G1371" s="65"/>
      <c r="H1371" s="65"/>
      <c r="I1371" s="65"/>
      <c r="J1371" s="65"/>
    </row>
    <row r="1372" spans="1:10" ht="16" x14ac:dyDescent="0.2">
      <c r="A1372" s="65"/>
      <c r="B1372" s="65"/>
      <c r="C1372" s="65"/>
      <c r="D1372" s="65"/>
      <c r="E1372" s="65"/>
      <c r="F1372" s="65"/>
      <c r="G1372" s="65"/>
      <c r="H1372" s="65"/>
      <c r="I1372" s="65"/>
      <c r="J1372" s="65"/>
    </row>
    <row r="1373" spans="1:10" ht="16" x14ac:dyDescent="0.2">
      <c r="A1373" s="65"/>
      <c r="B1373" s="65"/>
      <c r="C1373" s="65"/>
      <c r="D1373" s="65"/>
      <c r="E1373" s="65"/>
      <c r="F1373" s="65"/>
      <c r="G1373" s="65"/>
      <c r="H1373" s="65"/>
      <c r="I1373" s="65"/>
      <c r="J1373" s="65"/>
    </row>
    <row r="1374" spans="1:10" ht="16" x14ac:dyDescent="0.2">
      <c r="A1374" s="65"/>
      <c r="B1374" s="65"/>
      <c r="C1374" s="65"/>
      <c r="D1374" s="65"/>
      <c r="E1374" s="65"/>
      <c r="F1374" s="65"/>
      <c r="G1374" s="65"/>
      <c r="H1374" s="65"/>
      <c r="I1374" s="65"/>
      <c r="J1374" s="65"/>
    </row>
    <row r="1375" spans="1:10" ht="16" x14ac:dyDescent="0.2">
      <c r="A1375" s="65"/>
      <c r="B1375" s="65"/>
      <c r="C1375" s="65"/>
      <c r="D1375" s="65"/>
      <c r="E1375" s="65"/>
      <c r="F1375" s="65"/>
      <c r="G1375" s="65"/>
      <c r="H1375" s="65"/>
      <c r="I1375" s="65"/>
      <c r="J1375" s="65"/>
    </row>
    <row r="1376" spans="1:10" ht="16" x14ac:dyDescent="0.2">
      <c r="A1376" s="65"/>
      <c r="B1376" s="65"/>
      <c r="C1376" s="65"/>
      <c r="D1376" s="65"/>
      <c r="E1376" s="65"/>
      <c r="F1376" s="65"/>
      <c r="G1376" s="65"/>
      <c r="H1376" s="65"/>
      <c r="I1376" s="65"/>
      <c r="J1376" s="65"/>
    </row>
    <row r="1377" spans="1:10" ht="16" x14ac:dyDescent="0.2">
      <c r="A1377" s="65"/>
      <c r="B1377" s="65"/>
      <c r="C1377" s="65"/>
      <c r="D1377" s="65"/>
      <c r="E1377" s="65"/>
      <c r="F1377" s="65"/>
      <c r="G1377" s="65"/>
      <c r="H1377" s="65"/>
      <c r="I1377" s="65"/>
      <c r="J1377" s="65"/>
    </row>
    <row r="1378" spans="1:10" ht="16" x14ac:dyDescent="0.2">
      <c r="A1378" s="65"/>
      <c r="B1378" s="65"/>
      <c r="C1378" s="65"/>
      <c r="D1378" s="65"/>
      <c r="E1378" s="65"/>
      <c r="F1378" s="65"/>
      <c r="G1378" s="65"/>
      <c r="H1378" s="65"/>
      <c r="I1378" s="65"/>
      <c r="J1378" s="65"/>
    </row>
    <row r="1379" spans="1:10" ht="16" x14ac:dyDescent="0.2">
      <c r="A1379" s="65"/>
      <c r="B1379" s="65"/>
      <c r="C1379" s="65"/>
      <c r="D1379" s="65"/>
      <c r="E1379" s="65"/>
      <c r="F1379" s="65"/>
      <c r="G1379" s="65"/>
      <c r="H1379" s="65"/>
      <c r="I1379" s="65"/>
      <c r="J1379" s="65"/>
    </row>
    <row r="1380" spans="1:10" ht="16" x14ac:dyDescent="0.2">
      <c r="A1380" s="65"/>
      <c r="B1380" s="65"/>
      <c r="C1380" s="65"/>
      <c r="D1380" s="65"/>
      <c r="E1380" s="65"/>
      <c r="F1380" s="65"/>
      <c r="G1380" s="65"/>
      <c r="H1380" s="65"/>
      <c r="I1380" s="65"/>
      <c r="J1380" s="65"/>
    </row>
    <row r="1381" spans="1:10" ht="16" x14ac:dyDescent="0.2">
      <c r="A1381" s="65"/>
      <c r="B1381" s="65"/>
      <c r="C1381" s="65"/>
      <c r="D1381" s="65"/>
      <c r="E1381" s="65"/>
      <c r="F1381" s="65"/>
      <c r="G1381" s="65"/>
      <c r="H1381" s="65"/>
      <c r="I1381" s="65"/>
      <c r="J1381" s="65"/>
    </row>
    <row r="1382" spans="1:10" ht="16" x14ac:dyDescent="0.2">
      <c r="A1382" s="65"/>
      <c r="B1382" s="65"/>
      <c r="C1382" s="65"/>
      <c r="D1382" s="65"/>
      <c r="E1382" s="65"/>
      <c r="F1382" s="65"/>
      <c r="G1382" s="65"/>
      <c r="H1382" s="65"/>
      <c r="I1382" s="65"/>
      <c r="J1382" s="65"/>
    </row>
    <row r="1383" spans="1:10" ht="16" x14ac:dyDescent="0.2">
      <c r="A1383" s="65"/>
      <c r="B1383" s="65"/>
      <c r="C1383" s="65"/>
      <c r="D1383" s="65"/>
      <c r="E1383" s="65"/>
      <c r="F1383" s="65"/>
      <c r="G1383" s="65"/>
      <c r="H1383" s="65"/>
      <c r="I1383" s="65"/>
      <c r="J1383" s="65"/>
    </row>
    <row r="1384" spans="1:10" ht="16" x14ac:dyDescent="0.2">
      <c r="A1384" s="65"/>
      <c r="B1384" s="65"/>
      <c r="C1384" s="65"/>
      <c r="D1384" s="65"/>
      <c r="E1384" s="65"/>
      <c r="F1384" s="65"/>
      <c r="G1384" s="65"/>
      <c r="H1384" s="65"/>
      <c r="I1384" s="65"/>
      <c r="J1384" s="65"/>
    </row>
    <row r="1385" spans="1:10" ht="16" x14ac:dyDescent="0.2">
      <c r="A1385" s="65"/>
      <c r="B1385" s="65"/>
      <c r="C1385" s="65"/>
      <c r="D1385" s="65"/>
      <c r="E1385" s="65"/>
      <c r="F1385" s="65"/>
      <c r="G1385" s="65"/>
      <c r="H1385" s="65"/>
      <c r="I1385" s="65"/>
      <c r="J1385" s="65"/>
    </row>
    <row r="1386" spans="1:10" ht="16" x14ac:dyDescent="0.2">
      <c r="A1386" s="65"/>
      <c r="B1386" s="65"/>
      <c r="C1386" s="65"/>
      <c r="D1386" s="65"/>
      <c r="E1386" s="65"/>
      <c r="F1386" s="65"/>
      <c r="G1386" s="65"/>
      <c r="H1386" s="65"/>
      <c r="I1386" s="65"/>
      <c r="J1386" s="65"/>
    </row>
    <row r="1387" spans="1:10" ht="16" x14ac:dyDescent="0.2">
      <c r="A1387" s="65"/>
      <c r="B1387" s="65"/>
      <c r="C1387" s="65"/>
      <c r="D1387" s="65"/>
      <c r="E1387" s="65"/>
      <c r="F1387" s="65"/>
      <c r="G1387" s="65"/>
      <c r="H1387" s="65"/>
      <c r="I1387" s="65"/>
      <c r="J1387" s="65"/>
    </row>
    <row r="1388" spans="1:10" ht="16" x14ac:dyDescent="0.2">
      <c r="A1388" s="65"/>
      <c r="B1388" s="65"/>
      <c r="C1388" s="65"/>
      <c r="D1388" s="65"/>
      <c r="E1388" s="65"/>
      <c r="F1388" s="65"/>
      <c r="G1388" s="65"/>
      <c r="H1388" s="65"/>
      <c r="I1388" s="65"/>
      <c r="J1388" s="65"/>
    </row>
    <row r="1389" spans="1:10" ht="16" x14ac:dyDescent="0.2">
      <c r="A1389" s="65"/>
      <c r="B1389" s="65"/>
      <c r="C1389" s="65"/>
      <c r="D1389" s="65"/>
      <c r="E1389" s="65"/>
      <c r="F1389" s="65"/>
      <c r="G1389" s="65"/>
      <c r="H1389" s="65"/>
      <c r="I1389" s="65"/>
      <c r="J1389" s="65"/>
    </row>
    <row r="1390" spans="1:10" ht="16" x14ac:dyDescent="0.2">
      <c r="A1390" s="65"/>
      <c r="B1390" s="65"/>
      <c r="C1390" s="65"/>
      <c r="D1390" s="65"/>
      <c r="E1390" s="65"/>
      <c r="F1390" s="65"/>
      <c r="G1390" s="65"/>
      <c r="H1390" s="65"/>
      <c r="I1390" s="65"/>
      <c r="J1390" s="65"/>
    </row>
    <row r="1391" spans="1:10" ht="16" x14ac:dyDescent="0.2">
      <c r="A1391" s="65"/>
      <c r="B1391" s="65"/>
      <c r="C1391" s="65"/>
      <c r="D1391" s="65"/>
      <c r="E1391" s="65"/>
      <c r="F1391" s="65"/>
      <c r="G1391" s="65"/>
      <c r="H1391" s="65"/>
      <c r="I1391" s="65"/>
      <c r="J1391" s="65"/>
    </row>
    <row r="1392" spans="1:10" ht="16" x14ac:dyDescent="0.2">
      <c r="A1392" s="65"/>
      <c r="B1392" s="65"/>
      <c r="C1392" s="65"/>
      <c r="D1392" s="65"/>
      <c r="E1392" s="65"/>
      <c r="F1392" s="65"/>
      <c r="G1392" s="65"/>
      <c r="H1392" s="65"/>
      <c r="I1392" s="65"/>
      <c r="J1392" s="65"/>
    </row>
    <row r="1393" spans="1:10" ht="16" x14ac:dyDescent="0.2">
      <c r="A1393" s="65"/>
      <c r="B1393" s="65"/>
      <c r="C1393" s="65"/>
      <c r="D1393" s="65"/>
      <c r="E1393" s="65"/>
      <c r="F1393" s="65"/>
      <c r="G1393" s="65"/>
      <c r="H1393" s="65"/>
      <c r="I1393" s="65"/>
      <c r="J1393" s="65"/>
    </row>
    <row r="1394" spans="1:10" ht="16" x14ac:dyDescent="0.2">
      <c r="A1394" s="65"/>
      <c r="B1394" s="65"/>
      <c r="C1394" s="65"/>
      <c r="D1394" s="65"/>
      <c r="E1394" s="65"/>
      <c r="F1394" s="65"/>
      <c r="G1394" s="65"/>
      <c r="H1394" s="65"/>
      <c r="I1394" s="65"/>
      <c r="J1394" s="65"/>
    </row>
    <row r="1395" spans="1:10" ht="16" x14ac:dyDescent="0.2">
      <c r="A1395" s="65"/>
      <c r="B1395" s="65"/>
      <c r="C1395" s="65"/>
      <c r="D1395" s="65"/>
      <c r="E1395" s="65"/>
      <c r="F1395" s="65"/>
      <c r="G1395" s="65"/>
      <c r="H1395" s="65"/>
      <c r="I1395" s="65"/>
      <c r="J1395" s="65"/>
    </row>
    <row r="1396" spans="1:10" ht="16" x14ac:dyDescent="0.2">
      <c r="A1396" s="65"/>
      <c r="B1396" s="65"/>
      <c r="C1396" s="65"/>
      <c r="D1396" s="65"/>
      <c r="E1396" s="65"/>
      <c r="F1396" s="65"/>
      <c r="G1396" s="65"/>
      <c r="H1396" s="65"/>
      <c r="I1396" s="65"/>
      <c r="J1396" s="65"/>
    </row>
    <row r="1397" spans="1:10" ht="16" x14ac:dyDescent="0.2">
      <c r="A1397" s="65"/>
      <c r="B1397" s="65"/>
      <c r="C1397" s="65"/>
      <c r="D1397" s="65"/>
      <c r="E1397" s="65"/>
      <c r="F1397" s="65"/>
      <c r="G1397" s="65"/>
      <c r="H1397" s="65"/>
      <c r="I1397" s="65"/>
      <c r="J1397" s="65"/>
    </row>
    <row r="1398" spans="1:10" ht="16" x14ac:dyDescent="0.2">
      <c r="A1398" s="65"/>
      <c r="B1398" s="65"/>
      <c r="C1398" s="65"/>
      <c r="D1398" s="65"/>
      <c r="E1398" s="65"/>
      <c r="F1398" s="65"/>
      <c r="G1398" s="65"/>
      <c r="H1398" s="65"/>
      <c r="I1398" s="65"/>
      <c r="J1398" s="65"/>
    </row>
    <row r="1399" spans="1:10" ht="16" x14ac:dyDescent="0.2">
      <c r="A1399" s="65"/>
      <c r="B1399" s="65"/>
      <c r="C1399" s="65"/>
      <c r="D1399" s="65"/>
      <c r="E1399" s="65"/>
      <c r="F1399" s="65"/>
      <c r="G1399" s="65"/>
      <c r="H1399" s="65"/>
      <c r="I1399" s="65"/>
      <c r="J1399" s="65"/>
    </row>
    <row r="1400" spans="1:10" ht="16" x14ac:dyDescent="0.2">
      <c r="A1400" s="65"/>
      <c r="B1400" s="65"/>
      <c r="C1400" s="65"/>
      <c r="D1400" s="65"/>
      <c r="E1400" s="65"/>
      <c r="F1400" s="65"/>
      <c r="G1400" s="65"/>
      <c r="H1400" s="65"/>
      <c r="I1400" s="65"/>
      <c r="J1400" s="65"/>
    </row>
    <row r="1401" spans="1:10" ht="16" x14ac:dyDescent="0.2">
      <c r="A1401" s="65"/>
      <c r="B1401" s="65"/>
      <c r="C1401" s="65"/>
      <c r="D1401" s="65"/>
      <c r="E1401" s="65"/>
      <c r="F1401" s="65"/>
      <c r="G1401" s="65"/>
      <c r="H1401" s="65"/>
      <c r="I1401" s="65"/>
      <c r="J1401" s="65"/>
    </row>
    <row r="1402" spans="1:10" ht="16" x14ac:dyDescent="0.2">
      <c r="A1402" s="65"/>
      <c r="B1402" s="65"/>
      <c r="C1402" s="65"/>
      <c r="D1402" s="65"/>
      <c r="E1402" s="65"/>
      <c r="F1402" s="65"/>
      <c r="G1402" s="65"/>
      <c r="H1402" s="65"/>
      <c r="I1402" s="65"/>
      <c r="J1402" s="65"/>
    </row>
    <row r="1403" spans="1:10" ht="16" x14ac:dyDescent="0.2">
      <c r="A1403" s="65"/>
      <c r="B1403" s="65"/>
      <c r="C1403" s="65"/>
      <c r="D1403" s="65"/>
      <c r="E1403" s="65"/>
      <c r="F1403" s="65"/>
      <c r="G1403" s="65"/>
      <c r="H1403" s="65"/>
      <c r="I1403" s="65"/>
      <c r="J1403" s="65"/>
    </row>
    <row r="1404" spans="1:10" ht="16" x14ac:dyDescent="0.2">
      <c r="A1404" s="65"/>
      <c r="B1404" s="65"/>
      <c r="C1404" s="65"/>
      <c r="D1404" s="65"/>
      <c r="E1404" s="65"/>
      <c r="F1404" s="65"/>
      <c r="G1404" s="65"/>
      <c r="H1404" s="65"/>
      <c r="I1404" s="65"/>
      <c r="J1404" s="65"/>
    </row>
    <row r="1405" spans="1:10" ht="16" x14ac:dyDescent="0.2">
      <c r="A1405" s="65"/>
      <c r="B1405" s="65"/>
      <c r="C1405" s="65"/>
      <c r="D1405" s="65"/>
      <c r="E1405" s="65"/>
      <c r="F1405" s="65"/>
      <c r="G1405" s="65"/>
      <c r="H1405" s="65"/>
      <c r="I1405" s="65"/>
      <c r="J1405" s="65"/>
    </row>
    <row r="1406" spans="1:10" ht="16" x14ac:dyDescent="0.2">
      <c r="A1406" s="65"/>
      <c r="B1406" s="65"/>
      <c r="C1406" s="65"/>
      <c r="D1406" s="65"/>
      <c r="E1406" s="65"/>
      <c r="F1406" s="65"/>
      <c r="G1406" s="65"/>
      <c r="H1406" s="65"/>
      <c r="I1406" s="65"/>
      <c r="J1406" s="65"/>
    </row>
    <row r="1407" spans="1:10" ht="16" x14ac:dyDescent="0.2">
      <c r="A1407" s="65"/>
      <c r="B1407" s="65"/>
      <c r="C1407" s="65"/>
      <c r="D1407" s="65"/>
      <c r="E1407" s="65"/>
      <c r="F1407" s="65"/>
      <c r="G1407" s="65"/>
      <c r="H1407" s="65"/>
      <c r="I1407" s="65"/>
      <c r="J1407" s="65"/>
    </row>
    <row r="1408" spans="1:10" ht="16" x14ac:dyDescent="0.2">
      <c r="A1408" s="65"/>
      <c r="B1408" s="65"/>
      <c r="C1408" s="65"/>
      <c r="D1408" s="65"/>
      <c r="E1408" s="65"/>
      <c r="F1408" s="65"/>
      <c r="G1408" s="65"/>
      <c r="H1408" s="65"/>
      <c r="I1408" s="65"/>
      <c r="J1408" s="65"/>
    </row>
    <row r="1409" spans="1:10" ht="16" x14ac:dyDescent="0.2">
      <c r="A1409" s="65"/>
      <c r="B1409" s="65"/>
      <c r="C1409" s="65"/>
      <c r="D1409" s="65"/>
      <c r="E1409" s="65"/>
      <c r="F1409" s="65"/>
      <c r="G1409" s="65"/>
      <c r="H1409" s="65"/>
      <c r="I1409" s="65"/>
      <c r="J1409" s="65"/>
    </row>
    <row r="1410" spans="1:10" ht="16" x14ac:dyDescent="0.2">
      <c r="A1410" s="65"/>
      <c r="B1410" s="65"/>
      <c r="C1410" s="65"/>
      <c r="D1410" s="65"/>
      <c r="E1410" s="65"/>
      <c r="F1410" s="65"/>
      <c r="G1410" s="65"/>
      <c r="H1410" s="65"/>
      <c r="I1410" s="65"/>
      <c r="J1410" s="65"/>
    </row>
    <row r="1411" spans="1:10" ht="16" x14ac:dyDescent="0.2">
      <c r="A1411" s="65"/>
      <c r="B1411" s="65"/>
      <c r="C1411" s="65"/>
      <c r="D1411" s="65"/>
      <c r="E1411" s="65"/>
      <c r="F1411" s="65"/>
      <c r="G1411" s="65"/>
      <c r="H1411" s="65"/>
      <c r="I1411" s="65"/>
      <c r="J1411" s="65"/>
    </row>
    <row r="1412" spans="1:10" ht="16" x14ac:dyDescent="0.2">
      <c r="A1412" s="65"/>
      <c r="B1412" s="65"/>
      <c r="C1412" s="65"/>
      <c r="D1412" s="65"/>
      <c r="E1412" s="65"/>
      <c r="F1412" s="65"/>
      <c r="G1412" s="65"/>
      <c r="H1412" s="65"/>
      <c r="I1412" s="65"/>
      <c r="J1412" s="65"/>
    </row>
    <row r="1413" spans="1:10" ht="16" x14ac:dyDescent="0.2">
      <c r="A1413" s="65"/>
      <c r="B1413" s="65"/>
      <c r="C1413" s="65"/>
      <c r="D1413" s="65"/>
      <c r="E1413" s="65"/>
      <c r="F1413" s="65"/>
      <c r="G1413" s="65"/>
      <c r="H1413" s="65"/>
      <c r="I1413" s="65"/>
      <c r="J1413" s="65"/>
    </row>
    <row r="1414" spans="1:10" ht="16" x14ac:dyDescent="0.2">
      <c r="A1414" s="65"/>
      <c r="B1414" s="65"/>
      <c r="C1414" s="65"/>
      <c r="D1414" s="65"/>
      <c r="E1414" s="65"/>
      <c r="F1414" s="65"/>
      <c r="G1414" s="65"/>
      <c r="H1414" s="65"/>
      <c r="I1414" s="65"/>
      <c r="J1414" s="65"/>
    </row>
    <row r="1415" spans="1:10" ht="16" x14ac:dyDescent="0.2">
      <c r="A1415" s="65"/>
      <c r="B1415" s="65"/>
      <c r="C1415" s="65"/>
      <c r="D1415" s="65"/>
      <c r="E1415" s="65"/>
      <c r="F1415" s="65"/>
      <c r="G1415" s="65"/>
      <c r="H1415" s="65"/>
      <c r="I1415" s="65"/>
      <c r="J1415" s="65"/>
    </row>
    <row r="1416" spans="1:10" ht="16" x14ac:dyDescent="0.2">
      <c r="A1416" s="65"/>
      <c r="B1416" s="65"/>
      <c r="C1416" s="65"/>
      <c r="D1416" s="65"/>
      <c r="E1416" s="65"/>
      <c r="F1416" s="65"/>
      <c r="G1416" s="65"/>
      <c r="H1416" s="65"/>
      <c r="I1416" s="65"/>
      <c r="J1416" s="65"/>
    </row>
    <row r="1417" spans="1:10" ht="16" x14ac:dyDescent="0.2">
      <c r="A1417" s="65"/>
      <c r="B1417" s="65"/>
      <c r="C1417" s="65"/>
      <c r="D1417" s="65"/>
      <c r="E1417" s="65"/>
      <c r="F1417" s="65"/>
      <c r="G1417" s="65"/>
      <c r="H1417" s="65"/>
      <c r="I1417" s="65"/>
      <c r="J1417" s="65"/>
    </row>
    <row r="1418" spans="1:10" ht="16" x14ac:dyDescent="0.2">
      <c r="A1418" s="65"/>
      <c r="B1418" s="65"/>
      <c r="C1418" s="65"/>
      <c r="D1418" s="65"/>
      <c r="E1418" s="65"/>
      <c r="F1418" s="65"/>
      <c r="G1418" s="65"/>
      <c r="H1418" s="65"/>
      <c r="I1418" s="65"/>
      <c r="J1418" s="65"/>
    </row>
    <row r="1419" spans="1:10" ht="16" x14ac:dyDescent="0.2">
      <c r="A1419" s="65"/>
      <c r="B1419" s="65"/>
      <c r="C1419" s="65"/>
      <c r="D1419" s="65"/>
      <c r="E1419" s="65"/>
      <c r="F1419" s="65"/>
      <c r="G1419" s="65"/>
      <c r="H1419" s="65"/>
      <c r="I1419" s="65"/>
      <c r="J1419" s="65"/>
    </row>
    <row r="1420" spans="1:10" ht="16" x14ac:dyDescent="0.2">
      <c r="A1420" s="65"/>
      <c r="B1420" s="65"/>
      <c r="C1420" s="65"/>
      <c r="D1420" s="65"/>
      <c r="E1420" s="65"/>
      <c r="F1420" s="65"/>
      <c r="G1420" s="65"/>
      <c r="H1420" s="65"/>
      <c r="I1420" s="65"/>
      <c r="J1420" s="65"/>
    </row>
    <row r="1421" spans="1:10" ht="16" x14ac:dyDescent="0.2">
      <c r="A1421" s="65"/>
      <c r="B1421" s="65"/>
      <c r="C1421" s="65"/>
      <c r="D1421" s="65"/>
      <c r="E1421" s="65"/>
      <c r="F1421" s="65"/>
      <c r="G1421" s="65"/>
      <c r="H1421" s="65"/>
      <c r="I1421" s="65"/>
      <c r="J1421" s="65"/>
    </row>
    <row r="1422" spans="1:10" ht="16" x14ac:dyDescent="0.2">
      <c r="A1422" s="65"/>
      <c r="B1422" s="65"/>
      <c r="C1422" s="65"/>
      <c r="D1422" s="65"/>
      <c r="E1422" s="65"/>
      <c r="F1422" s="65"/>
      <c r="G1422" s="65"/>
      <c r="H1422" s="65"/>
      <c r="I1422" s="65"/>
      <c r="J1422" s="65"/>
    </row>
    <row r="1423" spans="1:10" ht="16" x14ac:dyDescent="0.2">
      <c r="A1423" s="65"/>
      <c r="B1423" s="65"/>
      <c r="C1423" s="65"/>
      <c r="D1423" s="65"/>
      <c r="E1423" s="65"/>
      <c r="F1423" s="65"/>
      <c r="G1423" s="65"/>
      <c r="H1423" s="65"/>
      <c r="I1423" s="65"/>
      <c r="J1423" s="65"/>
    </row>
    <row r="1424" spans="1:10" ht="16" x14ac:dyDescent="0.2">
      <c r="A1424" s="65"/>
      <c r="B1424" s="65"/>
      <c r="C1424" s="65"/>
      <c r="D1424" s="65"/>
      <c r="E1424" s="65"/>
      <c r="F1424" s="65"/>
      <c r="G1424" s="65"/>
      <c r="H1424" s="65"/>
      <c r="I1424" s="65"/>
      <c r="J1424" s="65"/>
    </row>
    <row r="1425" spans="1:10" ht="16" x14ac:dyDescent="0.2">
      <c r="A1425" s="65"/>
      <c r="B1425" s="65"/>
      <c r="C1425" s="65"/>
      <c r="D1425" s="65"/>
      <c r="E1425" s="65"/>
      <c r="F1425" s="65"/>
      <c r="G1425" s="65"/>
      <c r="H1425" s="65"/>
      <c r="I1425" s="65"/>
      <c r="J1425" s="65"/>
    </row>
    <row r="1426" spans="1:10" ht="16" x14ac:dyDescent="0.2">
      <c r="A1426" s="65"/>
      <c r="B1426" s="65"/>
      <c r="C1426" s="65"/>
      <c r="D1426" s="65"/>
      <c r="E1426" s="65"/>
      <c r="F1426" s="65"/>
      <c r="G1426" s="65"/>
      <c r="H1426" s="65"/>
      <c r="I1426" s="65"/>
      <c r="J1426" s="65"/>
    </row>
    <row r="1427" spans="1:10" ht="16" x14ac:dyDescent="0.2">
      <c r="A1427" s="65"/>
      <c r="B1427" s="65"/>
      <c r="C1427" s="65"/>
      <c r="D1427" s="65"/>
      <c r="E1427" s="65"/>
      <c r="F1427" s="65"/>
      <c r="G1427" s="65"/>
      <c r="H1427" s="65"/>
      <c r="I1427" s="65"/>
      <c r="J1427" s="65"/>
    </row>
    <row r="1428" spans="1:10" ht="16" x14ac:dyDescent="0.2">
      <c r="A1428" s="65"/>
      <c r="B1428" s="65"/>
      <c r="C1428" s="65"/>
      <c r="D1428" s="65"/>
      <c r="E1428" s="65"/>
      <c r="F1428" s="65"/>
      <c r="G1428" s="65"/>
      <c r="H1428" s="65"/>
      <c r="I1428" s="65"/>
      <c r="J1428" s="65"/>
    </row>
    <row r="1429" spans="1:10" ht="16" x14ac:dyDescent="0.2">
      <c r="A1429" s="65"/>
      <c r="B1429" s="65"/>
      <c r="C1429" s="65"/>
      <c r="D1429" s="65"/>
      <c r="E1429" s="65"/>
      <c r="F1429" s="65"/>
      <c r="G1429" s="65"/>
      <c r="H1429" s="65"/>
      <c r="I1429" s="65"/>
      <c r="J1429" s="65"/>
    </row>
    <row r="1430" spans="1:10" ht="16" x14ac:dyDescent="0.2">
      <c r="A1430" s="65"/>
      <c r="B1430" s="65"/>
      <c r="C1430" s="65"/>
      <c r="D1430" s="65"/>
      <c r="E1430" s="65"/>
      <c r="F1430" s="65"/>
      <c r="G1430" s="65"/>
      <c r="H1430" s="65"/>
      <c r="I1430" s="65"/>
      <c r="J1430" s="65"/>
    </row>
    <row r="1431" spans="1:10" ht="16" x14ac:dyDescent="0.2">
      <c r="A1431" s="65"/>
      <c r="B1431" s="65"/>
      <c r="C1431" s="65"/>
      <c r="D1431" s="65"/>
      <c r="E1431" s="65"/>
      <c r="F1431" s="65"/>
      <c r="G1431" s="65"/>
      <c r="H1431" s="65"/>
      <c r="I1431" s="65"/>
      <c r="J1431" s="65"/>
    </row>
    <row r="1432" spans="1:10" ht="16" x14ac:dyDescent="0.2">
      <c r="A1432" s="65"/>
      <c r="B1432" s="65"/>
      <c r="C1432" s="65"/>
      <c r="D1432" s="65"/>
      <c r="E1432" s="65"/>
      <c r="F1432" s="65"/>
      <c r="G1432" s="65"/>
      <c r="H1432" s="65"/>
      <c r="I1432" s="65"/>
      <c r="J1432" s="65"/>
    </row>
    <row r="1433" spans="1:10" ht="16" x14ac:dyDescent="0.2">
      <c r="A1433" s="65"/>
      <c r="B1433" s="65"/>
      <c r="C1433" s="65"/>
      <c r="D1433" s="65"/>
      <c r="E1433" s="65"/>
      <c r="F1433" s="65"/>
      <c r="G1433" s="65"/>
      <c r="H1433" s="65"/>
      <c r="I1433" s="65"/>
      <c r="J1433" s="65"/>
    </row>
    <row r="1434" spans="1:10" ht="16" x14ac:dyDescent="0.2">
      <c r="A1434" s="65"/>
      <c r="B1434" s="65"/>
      <c r="C1434" s="65"/>
      <c r="D1434" s="65"/>
      <c r="E1434" s="65"/>
      <c r="F1434" s="65"/>
      <c r="G1434" s="65"/>
      <c r="H1434" s="65"/>
      <c r="I1434" s="65"/>
      <c r="J1434" s="65"/>
    </row>
    <row r="1435" spans="1:10" ht="16" x14ac:dyDescent="0.2">
      <c r="A1435" s="65"/>
      <c r="B1435" s="65"/>
      <c r="C1435" s="65"/>
      <c r="D1435" s="65"/>
      <c r="E1435" s="65"/>
      <c r="F1435" s="65"/>
      <c r="G1435" s="65"/>
      <c r="H1435" s="65"/>
      <c r="I1435" s="65"/>
      <c r="J1435" s="65"/>
    </row>
    <row r="1436" spans="1:10" ht="16" x14ac:dyDescent="0.2">
      <c r="A1436" s="65"/>
      <c r="B1436" s="65"/>
      <c r="C1436" s="65"/>
      <c r="D1436" s="65"/>
      <c r="E1436" s="65"/>
      <c r="F1436" s="65"/>
      <c r="G1436" s="65"/>
      <c r="H1436" s="65"/>
      <c r="I1436" s="65"/>
      <c r="J1436" s="65"/>
    </row>
    <row r="1437" spans="1:10" ht="16" x14ac:dyDescent="0.2">
      <c r="A1437" s="65"/>
      <c r="B1437" s="65"/>
      <c r="C1437" s="65"/>
      <c r="D1437" s="65"/>
      <c r="E1437" s="65"/>
      <c r="F1437" s="65"/>
      <c r="G1437" s="65"/>
      <c r="H1437" s="65"/>
      <c r="I1437" s="65"/>
      <c r="J1437" s="65"/>
    </row>
    <row r="1438" spans="1:10" ht="16" x14ac:dyDescent="0.2">
      <c r="A1438" s="65"/>
      <c r="B1438" s="65"/>
      <c r="C1438" s="65"/>
      <c r="D1438" s="65"/>
      <c r="E1438" s="65"/>
      <c r="F1438" s="65"/>
      <c r="G1438" s="65"/>
      <c r="H1438" s="65"/>
      <c r="I1438" s="65"/>
      <c r="J1438" s="65"/>
    </row>
    <row r="1439" spans="1:10" ht="16" x14ac:dyDescent="0.2">
      <c r="A1439" s="65"/>
      <c r="B1439" s="65"/>
      <c r="C1439" s="65"/>
      <c r="D1439" s="65"/>
      <c r="E1439" s="65"/>
      <c r="F1439" s="65"/>
      <c r="G1439" s="65"/>
      <c r="H1439" s="65"/>
      <c r="I1439" s="65"/>
      <c r="J1439" s="65"/>
    </row>
    <row r="1440" spans="1:10" ht="16" x14ac:dyDescent="0.2">
      <c r="A1440" s="65"/>
      <c r="B1440" s="65"/>
      <c r="C1440" s="65"/>
      <c r="D1440" s="65"/>
      <c r="E1440" s="65"/>
      <c r="F1440" s="65"/>
      <c r="G1440" s="65"/>
      <c r="H1440" s="65"/>
      <c r="I1440" s="65"/>
      <c r="J1440" s="65"/>
    </row>
    <row r="1441" spans="1:10" ht="16" x14ac:dyDescent="0.2">
      <c r="A1441" s="65"/>
      <c r="B1441" s="65"/>
      <c r="C1441" s="65"/>
      <c r="D1441" s="65"/>
      <c r="E1441" s="65"/>
      <c r="F1441" s="65"/>
      <c r="G1441" s="65"/>
      <c r="H1441" s="65"/>
      <c r="I1441" s="65"/>
      <c r="J1441" s="65"/>
    </row>
    <row r="1442" spans="1:10" ht="16" x14ac:dyDescent="0.2">
      <c r="A1442" s="65"/>
      <c r="B1442" s="65"/>
      <c r="C1442" s="65"/>
      <c r="D1442" s="65"/>
      <c r="E1442" s="65"/>
      <c r="F1442" s="65"/>
      <c r="G1442" s="65"/>
      <c r="H1442" s="65"/>
      <c r="I1442" s="65"/>
      <c r="J1442" s="65"/>
    </row>
    <row r="1443" spans="1:10" ht="16" x14ac:dyDescent="0.2">
      <c r="A1443" s="65"/>
      <c r="B1443" s="65"/>
      <c r="C1443" s="65"/>
      <c r="D1443" s="65"/>
      <c r="E1443" s="65"/>
      <c r="F1443" s="65"/>
      <c r="G1443" s="65"/>
      <c r="H1443" s="65"/>
      <c r="I1443" s="65"/>
      <c r="J1443" s="65"/>
    </row>
    <row r="1444" spans="1:10" ht="16" x14ac:dyDescent="0.2">
      <c r="A1444" s="65"/>
      <c r="B1444" s="65"/>
      <c r="C1444" s="65"/>
      <c r="D1444" s="65"/>
      <c r="E1444" s="65"/>
      <c r="F1444" s="65"/>
      <c r="G1444" s="65"/>
      <c r="H1444" s="65"/>
      <c r="I1444" s="65"/>
      <c r="J1444" s="65"/>
    </row>
    <row r="1445" spans="1:10" ht="16" x14ac:dyDescent="0.2">
      <c r="A1445" s="65"/>
      <c r="B1445" s="65"/>
      <c r="C1445" s="65"/>
      <c r="D1445" s="65"/>
      <c r="E1445" s="65"/>
      <c r="F1445" s="65"/>
      <c r="G1445" s="65"/>
      <c r="H1445" s="65"/>
      <c r="I1445" s="65"/>
      <c r="J1445" s="65"/>
    </row>
    <row r="1446" spans="1:10" ht="16" x14ac:dyDescent="0.2">
      <c r="A1446" s="65"/>
      <c r="B1446" s="65"/>
      <c r="C1446" s="65"/>
      <c r="D1446" s="65"/>
      <c r="E1446" s="65"/>
      <c r="F1446" s="65"/>
      <c r="G1446" s="65"/>
      <c r="H1446" s="65"/>
      <c r="I1446" s="65"/>
      <c r="J1446" s="65"/>
    </row>
    <row r="1447" spans="1:10" ht="16" x14ac:dyDescent="0.2">
      <c r="A1447" s="65"/>
      <c r="B1447" s="65"/>
      <c r="C1447" s="65"/>
      <c r="D1447" s="65"/>
      <c r="E1447" s="65"/>
      <c r="F1447" s="65"/>
      <c r="G1447" s="65"/>
      <c r="H1447" s="65"/>
      <c r="I1447" s="65"/>
      <c r="J1447" s="65"/>
    </row>
    <row r="1448" spans="1:10" ht="16" x14ac:dyDescent="0.2">
      <c r="A1448" s="65"/>
      <c r="B1448" s="65"/>
      <c r="C1448" s="65"/>
      <c r="D1448" s="65"/>
      <c r="E1448" s="65"/>
      <c r="F1448" s="65"/>
      <c r="G1448" s="65"/>
      <c r="H1448" s="65"/>
      <c r="I1448" s="65"/>
      <c r="J1448" s="65"/>
    </row>
    <row r="1449" spans="1:10" ht="16" x14ac:dyDescent="0.2">
      <c r="A1449" s="65"/>
      <c r="B1449" s="65"/>
      <c r="C1449" s="65"/>
      <c r="D1449" s="65"/>
      <c r="E1449" s="65"/>
      <c r="F1449" s="65"/>
      <c r="G1449" s="65"/>
      <c r="H1449" s="65"/>
      <c r="I1449" s="65"/>
      <c r="J1449" s="65"/>
    </row>
    <row r="1450" spans="1:10" ht="16" x14ac:dyDescent="0.2">
      <c r="A1450" s="65"/>
      <c r="B1450" s="65"/>
      <c r="C1450" s="65"/>
      <c r="D1450" s="65"/>
      <c r="E1450" s="65"/>
      <c r="F1450" s="65"/>
      <c r="G1450" s="65"/>
      <c r="H1450" s="65"/>
      <c r="I1450" s="65"/>
      <c r="J1450" s="65"/>
    </row>
    <row r="1451" spans="1:10" ht="16" x14ac:dyDescent="0.2">
      <c r="A1451" s="65"/>
      <c r="B1451" s="65"/>
      <c r="C1451" s="65"/>
      <c r="D1451" s="65"/>
      <c r="E1451" s="65"/>
      <c r="F1451" s="65"/>
      <c r="G1451" s="65"/>
      <c r="H1451" s="65"/>
      <c r="I1451" s="65"/>
      <c r="J1451" s="65"/>
    </row>
    <row r="1452" spans="1:10" ht="16" x14ac:dyDescent="0.2">
      <c r="A1452" s="65"/>
      <c r="B1452" s="65"/>
      <c r="C1452" s="65"/>
      <c r="D1452" s="65"/>
      <c r="E1452" s="65"/>
      <c r="F1452" s="65"/>
      <c r="G1452" s="65"/>
      <c r="H1452" s="65"/>
      <c r="I1452" s="65"/>
      <c r="J1452" s="65"/>
    </row>
    <row r="1453" spans="1:10" ht="16" x14ac:dyDescent="0.2">
      <c r="A1453" s="65"/>
      <c r="B1453" s="65"/>
      <c r="C1453" s="65"/>
      <c r="D1453" s="65"/>
      <c r="E1453" s="65"/>
      <c r="F1453" s="65"/>
      <c r="G1453" s="65"/>
      <c r="H1453" s="65"/>
      <c r="I1453" s="65"/>
      <c r="J1453" s="65"/>
    </row>
    <row r="1454" spans="1:10" ht="16" x14ac:dyDescent="0.2">
      <c r="A1454" s="65"/>
      <c r="B1454" s="65"/>
      <c r="C1454" s="65"/>
      <c r="D1454" s="65"/>
      <c r="E1454" s="65"/>
      <c r="F1454" s="65"/>
      <c r="G1454" s="65"/>
      <c r="H1454" s="65"/>
      <c r="I1454" s="65"/>
      <c r="J1454" s="65"/>
    </row>
    <row r="1455" spans="1:10" ht="16" x14ac:dyDescent="0.2">
      <c r="A1455" s="65"/>
      <c r="B1455" s="65"/>
      <c r="C1455" s="65"/>
      <c r="D1455" s="65"/>
      <c r="E1455" s="65"/>
      <c r="F1455" s="65"/>
      <c r="G1455" s="65"/>
      <c r="H1455" s="65"/>
      <c r="I1455" s="65"/>
      <c r="J1455" s="65"/>
    </row>
    <row r="1456" spans="1:10" ht="16" x14ac:dyDescent="0.2">
      <c r="A1456" s="65"/>
      <c r="B1456" s="65"/>
      <c r="C1456" s="65"/>
      <c r="D1456" s="65"/>
      <c r="E1456" s="65"/>
      <c r="F1456" s="65"/>
      <c r="G1456" s="65"/>
      <c r="H1456" s="65"/>
      <c r="I1456" s="65"/>
      <c r="J1456" s="65"/>
    </row>
    <row r="1457" spans="1:10" ht="16" x14ac:dyDescent="0.2">
      <c r="A1457" s="65"/>
      <c r="B1457" s="65"/>
      <c r="C1457" s="65"/>
      <c r="D1457" s="65"/>
      <c r="E1457" s="65"/>
      <c r="F1457" s="65"/>
      <c r="G1457" s="65"/>
      <c r="H1457" s="65"/>
      <c r="I1457" s="65"/>
      <c r="J1457" s="65"/>
    </row>
    <row r="1458" spans="1:10" ht="16" x14ac:dyDescent="0.2">
      <c r="A1458" s="65"/>
      <c r="B1458" s="65"/>
      <c r="C1458" s="65"/>
      <c r="D1458" s="65"/>
      <c r="E1458" s="65"/>
      <c r="F1458" s="65"/>
      <c r="G1458" s="65"/>
      <c r="H1458" s="65"/>
      <c r="I1458" s="65"/>
      <c r="J1458" s="65"/>
    </row>
    <row r="1459" spans="1:10" ht="16" x14ac:dyDescent="0.2">
      <c r="A1459" s="65"/>
      <c r="B1459" s="65"/>
      <c r="C1459" s="65"/>
      <c r="D1459" s="65"/>
      <c r="E1459" s="65"/>
      <c r="F1459" s="65"/>
      <c r="G1459" s="65"/>
      <c r="H1459" s="65"/>
      <c r="I1459" s="65"/>
      <c r="J1459" s="65"/>
    </row>
    <row r="1460" spans="1:10" ht="16" x14ac:dyDescent="0.2">
      <c r="A1460" s="65"/>
      <c r="B1460" s="65"/>
      <c r="C1460" s="65"/>
      <c r="D1460" s="65"/>
      <c r="E1460" s="65"/>
      <c r="F1460" s="65"/>
      <c r="G1460" s="65"/>
      <c r="H1460" s="65"/>
      <c r="I1460" s="65"/>
      <c r="J1460" s="65"/>
    </row>
    <row r="1461" spans="1:10" ht="16" x14ac:dyDescent="0.2">
      <c r="A1461" s="65"/>
      <c r="B1461" s="65"/>
      <c r="C1461" s="65"/>
      <c r="D1461" s="65"/>
      <c r="E1461" s="65"/>
      <c r="F1461" s="65"/>
      <c r="G1461" s="65"/>
      <c r="H1461" s="65"/>
      <c r="I1461" s="65"/>
      <c r="J1461" s="65"/>
    </row>
    <row r="1462" spans="1:10" ht="16" x14ac:dyDescent="0.2">
      <c r="A1462" s="65"/>
      <c r="B1462" s="65"/>
      <c r="C1462" s="65"/>
      <c r="D1462" s="65"/>
      <c r="E1462" s="65"/>
      <c r="F1462" s="65"/>
      <c r="G1462" s="65"/>
      <c r="H1462" s="65"/>
      <c r="I1462" s="65"/>
      <c r="J1462" s="65"/>
    </row>
    <row r="1463" spans="1:10" ht="16" x14ac:dyDescent="0.2">
      <c r="A1463" s="65"/>
      <c r="B1463" s="65"/>
      <c r="C1463" s="65"/>
      <c r="D1463" s="65"/>
      <c r="E1463" s="65"/>
      <c r="F1463" s="65"/>
      <c r="G1463" s="65"/>
      <c r="H1463" s="65"/>
      <c r="I1463" s="65"/>
      <c r="J1463" s="65"/>
    </row>
    <row r="1464" spans="1:10" ht="16" x14ac:dyDescent="0.2">
      <c r="A1464" s="65"/>
      <c r="B1464" s="65"/>
      <c r="C1464" s="65"/>
      <c r="D1464" s="65"/>
      <c r="E1464" s="65"/>
      <c r="F1464" s="65"/>
      <c r="G1464" s="65"/>
      <c r="H1464" s="65"/>
      <c r="I1464" s="65"/>
      <c r="J1464" s="65"/>
    </row>
    <row r="1465" spans="1:10" ht="16" x14ac:dyDescent="0.2">
      <c r="A1465" s="65"/>
      <c r="B1465" s="65"/>
      <c r="C1465" s="65"/>
      <c r="D1465" s="65"/>
      <c r="E1465" s="65"/>
      <c r="F1465" s="65"/>
      <c r="G1465" s="65"/>
      <c r="H1465" s="65"/>
      <c r="I1465" s="65"/>
      <c r="J1465" s="65"/>
    </row>
    <row r="1466" spans="1:10" ht="16" x14ac:dyDescent="0.2">
      <c r="A1466" s="65"/>
      <c r="B1466" s="65"/>
      <c r="C1466" s="65"/>
      <c r="D1466" s="65"/>
      <c r="E1466" s="65"/>
      <c r="F1466" s="65"/>
      <c r="G1466" s="65"/>
      <c r="H1466" s="65"/>
      <c r="I1466" s="65"/>
      <c r="J1466" s="65"/>
    </row>
    <row r="1467" spans="1:10" ht="16" x14ac:dyDescent="0.2">
      <c r="A1467" s="65"/>
      <c r="B1467" s="65"/>
      <c r="C1467" s="65"/>
      <c r="D1467" s="65"/>
      <c r="E1467" s="65"/>
      <c r="F1467" s="65"/>
      <c r="G1467" s="65"/>
      <c r="H1467" s="65"/>
      <c r="I1467" s="65"/>
      <c r="J1467" s="65"/>
    </row>
    <row r="1468" spans="1:10" ht="16" x14ac:dyDescent="0.2">
      <c r="A1468" s="65"/>
      <c r="B1468" s="65"/>
      <c r="C1468" s="65"/>
      <c r="D1468" s="65"/>
      <c r="E1468" s="65"/>
      <c r="F1468" s="65"/>
      <c r="G1468" s="65"/>
      <c r="H1468" s="65"/>
      <c r="I1468" s="65"/>
      <c r="J1468" s="65"/>
    </row>
    <row r="1469" spans="1:10" ht="16" x14ac:dyDescent="0.2">
      <c r="A1469" s="65"/>
      <c r="B1469" s="65"/>
      <c r="C1469" s="65"/>
      <c r="D1469" s="65"/>
      <c r="E1469" s="65"/>
      <c r="F1469" s="65"/>
      <c r="G1469" s="65"/>
      <c r="H1469" s="65"/>
      <c r="I1469" s="65"/>
      <c r="J1469" s="65"/>
    </row>
    <row r="1470" spans="1:10" ht="16" x14ac:dyDescent="0.2">
      <c r="A1470" s="65"/>
      <c r="B1470" s="65"/>
      <c r="C1470" s="65"/>
      <c r="D1470" s="65"/>
      <c r="E1470" s="65"/>
      <c r="F1470" s="65"/>
      <c r="G1470" s="65"/>
      <c r="H1470" s="65"/>
      <c r="I1470" s="65"/>
      <c r="J1470" s="65"/>
    </row>
    <row r="1471" spans="1:10" ht="16" x14ac:dyDescent="0.2">
      <c r="A1471" s="65"/>
      <c r="B1471" s="65"/>
      <c r="C1471" s="65"/>
      <c r="D1471" s="65"/>
      <c r="E1471" s="65"/>
      <c r="F1471" s="65"/>
      <c r="G1471" s="65"/>
      <c r="H1471" s="65"/>
      <c r="I1471" s="65"/>
      <c r="J1471" s="65"/>
    </row>
    <row r="1472" spans="1:10" ht="16" x14ac:dyDescent="0.2">
      <c r="A1472" s="65"/>
      <c r="B1472" s="65"/>
      <c r="C1472" s="65"/>
      <c r="D1472" s="65"/>
      <c r="E1472" s="65"/>
      <c r="F1472" s="65"/>
      <c r="G1472" s="65"/>
      <c r="H1472" s="65"/>
      <c r="I1472" s="65"/>
      <c r="J1472" s="65"/>
    </row>
    <row r="1473" spans="1:10" ht="16" x14ac:dyDescent="0.2">
      <c r="A1473" s="65"/>
      <c r="B1473" s="65"/>
      <c r="C1473" s="65"/>
      <c r="D1473" s="65"/>
      <c r="E1473" s="65"/>
      <c r="F1473" s="65"/>
      <c r="G1473" s="65"/>
      <c r="H1473" s="65"/>
      <c r="I1473" s="65"/>
      <c r="J1473" s="65"/>
    </row>
    <row r="1474" spans="1:10" ht="16" x14ac:dyDescent="0.2">
      <c r="A1474" s="65"/>
      <c r="B1474" s="65"/>
      <c r="C1474" s="65"/>
      <c r="D1474" s="65"/>
      <c r="E1474" s="65"/>
      <c r="F1474" s="65"/>
      <c r="G1474" s="65"/>
      <c r="H1474" s="65"/>
      <c r="I1474" s="65"/>
      <c r="J1474" s="65"/>
    </row>
    <row r="1475" spans="1:10" ht="16" x14ac:dyDescent="0.2">
      <c r="A1475" s="65"/>
      <c r="B1475" s="65"/>
      <c r="C1475" s="65"/>
      <c r="D1475" s="65"/>
      <c r="E1475" s="65"/>
      <c r="F1475" s="65"/>
      <c r="G1475" s="65"/>
      <c r="H1475" s="65"/>
      <c r="I1475" s="65"/>
      <c r="J1475" s="65"/>
    </row>
    <row r="1476" spans="1:10" ht="16" x14ac:dyDescent="0.2">
      <c r="A1476" s="65"/>
      <c r="B1476" s="65"/>
      <c r="C1476" s="65"/>
      <c r="D1476" s="65"/>
      <c r="E1476" s="65"/>
      <c r="F1476" s="65"/>
      <c r="G1476" s="65"/>
      <c r="H1476" s="65"/>
      <c r="I1476" s="65"/>
      <c r="J1476" s="65"/>
    </row>
    <row r="1477" spans="1:10" ht="16" x14ac:dyDescent="0.2">
      <c r="A1477" s="65"/>
      <c r="B1477" s="65"/>
      <c r="C1477" s="65"/>
      <c r="D1477" s="65"/>
      <c r="E1477" s="65"/>
      <c r="F1477" s="65"/>
      <c r="G1477" s="65"/>
      <c r="H1477" s="65"/>
      <c r="I1477" s="65"/>
      <c r="J1477" s="65"/>
    </row>
    <row r="1478" spans="1:10" ht="16" x14ac:dyDescent="0.2">
      <c r="A1478" s="65"/>
      <c r="B1478" s="65"/>
      <c r="C1478" s="65"/>
      <c r="D1478" s="65"/>
      <c r="E1478" s="65"/>
      <c r="F1478" s="65"/>
      <c r="G1478" s="65"/>
      <c r="H1478" s="65"/>
      <c r="I1478" s="65"/>
      <c r="J1478" s="65"/>
    </row>
    <row r="1479" spans="1:10" ht="16" x14ac:dyDescent="0.2">
      <c r="A1479" s="65"/>
      <c r="B1479" s="65"/>
      <c r="C1479" s="65"/>
      <c r="D1479" s="65"/>
      <c r="E1479" s="65"/>
      <c r="F1479" s="65"/>
      <c r="G1479" s="65"/>
      <c r="H1479" s="65"/>
      <c r="I1479" s="65"/>
      <c r="J1479" s="65"/>
    </row>
    <row r="1480" spans="1:10" ht="16" x14ac:dyDescent="0.2">
      <c r="A1480" s="65"/>
      <c r="B1480" s="65"/>
      <c r="C1480" s="65"/>
      <c r="D1480" s="65"/>
      <c r="E1480" s="65"/>
      <c r="F1480" s="65"/>
      <c r="G1480" s="65"/>
      <c r="H1480" s="65"/>
      <c r="I1480" s="65"/>
      <c r="J1480" s="65"/>
    </row>
    <row r="1481" spans="1:10" ht="16" x14ac:dyDescent="0.2">
      <c r="A1481" s="65"/>
      <c r="B1481" s="65"/>
      <c r="C1481" s="65"/>
      <c r="D1481" s="65"/>
      <c r="E1481" s="65"/>
      <c r="F1481" s="65"/>
      <c r="G1481" s="65"/>
      <c r="H1481" s="65"/>
      <c r="I1481" s="65"/>
      <c r="J1481" s="65"/>
    </row>
    <row r="1482" spans="1:10" ht="16" x14ac:dyDescent="0.2">
      <c r="A1482" s="65"/>
      <c r="B1482" s="65"/>
      <c r="C1482" s="65"/>
      <c r="D1482" s="65"/>
      <c r="E1482" s="65"/>
      <c r="F1482" s="65"/>
      <c r="G1482" s="65"/>
      <c r="H1482" s="65"/>
      <c r="I1482" s="65"/>
      <c r="J1482" s="65"/>
    </row>
    <row r="1483" spans="1:10" ht="16" x14ac:dyDescent="0.2">
      <c r="A1483" s="65"/>
      <c r="B1483" s="65"/>
      <c r="C1483" s="65"/>
      <c r="D1483" s="65"/>
      <c r="E1483" s="65"/>
      <c r="F1483" s="65"/>
      <c r="G1483" s="65"/>
      <c r="H1483" s="65"/>
      <c r="I1483" s="65"/>
      <c r="J1483" s="65"/>
    </row>
    <row r="1484" spans="1:10" ht="16" x14ac:dyDescent="0.2">
      <c r="A1484" s="65"/>
      <c r="B1484" s="65"/>
      <c r="C1484" s="65"/>
      <c r="D1484" s="65"/>
      <c r="E1484" s="65"/>
      <c r="F1484" s="65"/>
      <c r="G1484" s="65"/>
      <c r="H1484" s="65"/>
      <c r="I1484" s="65"/>
      <c r="J1484" s="65"/>
    </row>
    <row r="1485" spans="1:10" ht="16" x14ac:dyDescent="0.2">
      <c r="A1485" s="65"/>
      <c r="B1485" s="65"/>
      <c r="C1485" s="65"/>
      <c r="D1485" s="65"/>
      <c r="E1485" s="65"/>
      <c r="F1485" s="65"/>
      <c r="G1485" s="65"/>
      <c r="H1485" s="65"/>
      <c r="I1485" s="65"/>
      <c r="J1485" s="65"/>
    </row>
    <row r="1486" spans="1:10" ht="16" x14ac:dyDescent="0.2">
      <c r="A1486" s="65"/>
      <c r="B1486" s="65"/>
      <c r="C1486" s="65"/>
      <c r="D1486" s="65"/>
      <c r="E1486" s="65"/>
      <c r="F1486" s="65"/>
      <c r="G1486" s="65"/>
      <c r="H1486" s="65"/>
      <c r="I1486" s="65"/>
      <c r="J1486" s="65"/>
    </row>
    <row r="1487" spans="1:10" ht="16" x14ac:dyDescent="0.2">
      <c r="A1487" s="65"/>
      <c r="B1487" s="65"/>
      <c r="C1487" s="65"/>
      <c r="D1487" s="65"/>
      <c r="E1487" s="65"/>
      <c r="F1487" s="65"/>
      <c r="G1487" s="65"/>
      <c r="H1487" s="65"/>
      <c r="I1487" s="65"/>
      <c r="J1487" s="65"/>
    </row>
    <row r="1488" spans="1:10" ht="16" x14ac:dyDescent="0.2">
      <c r="A1488" s="65"/>
      <c r="B1488" s="65"/>
      <c r="C1488" s="65"/>
      <c r="D1488" s="65"/>
      <c r="E1488" s="65"/>
      <c r="F1488" s="65"/>
      <c r="G1488" s="65"/>
      <c r="H1488" s="65"/>
      <c r="I1488" s="65"/>
      <c r="J1488" s="65"/>
    </row>
    <row r="1489" spans="1:10" ht="16" x14ac:dyDescent="0.2">
      <c r="A1489" s="65"/>
      <c r="B1489" s="65"/>
      <c r="C1489" s="65"/>
      <c r="D1489" s="65"/>
      <c r="E1489" s="65"/>
      <c r="F1489" s="65"/>
      <c r="G1489" s="65"/>
      <c r="H1489" s="65"/>
      <c r="I1489" s="65"/>
      <c r="J1489" s="65"/>
    </row>
    <row r="1490" spans="1:10" ht="16" x14ac:dyDescent="0.2">
      <c r="A1490" s="65"/>
      <c r="B1490" s="65"/>
      <c r="C1490" s="65"/>
      <c r="D1490" s="65"/>
      <c r="E1490" s="65"/>
      <c r="F1490" s="65"/>
      <c r="G1490" s="65"/>
      <c r="H1490" s="65"/>
      <c r="I1490" s="65"/>
      <c r="J1490" s="65"/>
    </row>
    <row r="1491" spans="1:10" ht="16" x14ac:dyDescent="0.2">
      <c r="A1491" s="65"/>
      <c r="B1491" s="65"/>
      <c r="C1491" s="65"/>
      <c r="D1491" s="65"/>
      <c r="E1491" s="65"/>
      <c r="F1491" s="65"/>
      <c r="G1491" s="65"/>
      <c r="H1491" s="65"/>
      <c r="I1491" s="65"/>
      <c r="J1491" s="65"/>
    </row>
    <row r="1492" spans="1:10" ht="16" x14ac:dyDescent="0.2">
      <c r="A1492" s="65"/>
      <c r="B1492" s="65"/>
      <c r="C1492" s="65"/>
      <c r="D1492" s="65"/>
      <c r="E1492" s="65"/>
      <c r="F1492" s="65"/>
      <c r="G1492" s="65"/>
      <c r="H1492" s="65"/>
      <c r="I1492" s="65"/>
      <c r="J1492" s="65"/>
    </row>
    <row r="1493" spans="1:10" ht="16" x14ac:dyDescent="0.2">
      <c r="A1493" s="65"/>
      <c r="B1493" s="65"/>
      <c r="C1493" s="65"/>
      <c r="D1493" s="65"/>
      <c r="E1493" s="65"/>
      <c r="F1493" s="65"/>
      <c r="G1493" s="65"/>
      <c r="H1493" s="65"/>
      <c r="I1493" s="65"/>
      <c r="J1493" s="65"/>
    </row>
    <row r="1494" spans="1:10" ht="16" x14ac:dyDescent="0.2">
      <c r="A1494" s="65"/>
      <c r="B1494" s="65"/>
      <c r="C1494" s="65"/>
      <c r="D1494" s="65"/>
      <c r="E1494" s="65"/>
      <c r="F1494" s="65"/>
      <c r="G1494" s="65"/>
      <c r="H1494" s="65"/>
      <c r="I1494" s="65"/>
      <c r="J1494" s="65"/>
    </row>
    <row r="1495" spans="1:10" ht="16" x14ac:dyDescent="0.2">
      <c r="A1495" s="65"/>
      <c r="B1495" s="65"/>
      <c r="C1495" s="65"/>
      <c r="D1495" s="65"/>
      <c r="E1495" s="65"/>
      <c r="F1495" s="65"/>
      <c r="G1495" s="65"/>
      <c r="H1495" s="65"/>
      <c r="I1495" s="65"/>
      <c r="J1495" s="65"/>
    </row>
    <row r="1496" spans="1:10" ht="16" x14ac:dyDescent="0.2">
      <c r="A1496" s="65"/>
      <c r="B1496" s="65"/>
      <c r="C1496" s="65"/>
      <c r="D1496" s="65"/>
      <c r="E1496" s="65"/>
      <c r="F1496" s="65"/>
      <c r="G1496" s="65"/>
      <c r="H1496" s="65"/>
      <c r="I1496" s="65"/>
      <c r="J1496" s="65"/>
    </row>
    <row r="1497" spans="1:10" ht="16" x14ac:dyDescent="0.2">
      <c r="A1497" s="65"/>
      <c r="B1497" s="65"/>
      <c r="C1497" s="65"/>
      <c r="D1497" s="65"/>
      <c r="E1497" s="65"/>
      <c r="F1497" s="65"/>
      <c r="G1497" s="65"/>
      <c r="H1497" s="65"/>
      <c r="I1497" s="65"/>
      <c r="J1497" s="65"/>
    </row>
    <row r="1498" spans="1:10" ht="16" x14ac:dyDescent="0.2">
      <c r="A1498" s="65"/>
      <c r="B1498" s="65"/>
      <c r="C1498" s="65"/>
      <c r="D1498" s="65"/>
      <c r="E1498" s="65"/>
      <c r="F1498" s="65"/>
      <c r="G1498" s="65"/>
      <c r="H1498" s="65"/>
      <c r="I1498" s="65"/>
      <c r="J1498" s="65"/>
    </row>
    <row r="1499" spans="1:10" ht="16" x14ac:dyDescent="0.2">
      <c r="A1499" s="65"/>
      <c r="B1499" s="65"/>
      <c r="C1499" s="65"/>
      <c r="D1499" s="65"/>
      <c r="E1499" s="65"/>
      <c r="F1499" s="65"/>
      <c r="G1499" s="65"/>
      <c r="H1499" s="65"/>
      <c r="I1499" s="65"/>
      <c r="J1499" s="65"/>
    </row>
    <row r="1500" spans="1:10" ht="16" x14ac:dyDescent="0.2">
      <c r="A1500" s="65"/>
      <c r="B1500" s="65"/>
      <c r="C1500" s="65"/>
      <c r="D1500" s="65"/>
      <c r="E1500" s="65"/>
      <c r="F1500" s="65"/>
      <c r="G1500" s="65"/>
      <c r="H1500" s="65"/>
      <c r="I1500" s="65"/>
      <c r="J1500" s="65"/>
    </row>
    <row r="1501" spans="1:10" ht="16" x14ac:dyDescent="0.2">
      <c r="A1501" s="65"/>
      <c r="B1501" s="65"/>
      <c r="C1501" s="65"/>
      <c r="D1501" s="65"/>
      <c r="E1501" s="65"/>
      <c r="F1501" s="65"/>
      <c r="G1501" s="65"/>
      <c r="H1501" s="65"/>
      <c r="I1501" s="65"/>
      <c r="J1501" s="65"/>
    </row>
    <row r="1502" spans="1:10" ht="16" x14ac:dyDescent="0.2">
      <c r="A1502" s="65"/>
      <c r="B1502" s="65"/>
      <c r="C1502" s="65"/>
      <c r="D1502" s="65"/>
      <c r="E1502" s="65"/>
      <c r="F1502" s="65"/>
      <c r="G1502" s="65"/>
      <c r="H1502" s="65"/>
      <c r="I1502" s="65"/>
      <c r="J1502" s="65"/>
    </row>
    <row r="1503" spans="1:10" ht="16" x14ac:dyDescent="0.2">
      <c r="A1503" s="65"/>
      <c r="B1503" s="65"/>
      <c r="C1503" s="65"/>
      <c r="D1503" s="65"/>
      <c r="E1503" s="65"/>
      <c r="F1503" s="65"/>
      <c r="G1503" s="65"/>
      <c r="H1503" s="65"/>
      <c r="I1503" s="65"/>
      <c r="J1503" s="65"/>
    </row>
    <row r="1504" spans="1:10" ht="16" x14ac:dyDescent="0.2">
      <c r="A1504" s="65"/>
      <c r="B1504" s="65"/>
      <c r="C1504" s="65"/>
      <c r="D1504" s="65"/>
      <c r="E1504" s="65"/>
      <c r="F1504" s="65"/>
      <c r="G1504" s="65"/>
      <c r="H1504" s="65"/>
      <c r="I1504" s="65"/>
      <c r="J1504" s="65"/>
    </row>
    <row r="1505" spans="1:10" ht="16" x14ac:dyDescent="0.2">
      <c r="A1505" s="65"/>
      <c r="B1505" s="65"/>
      <c r="C1505" s="65"/>
      <c r="D1505" s="65"/>
      <c r="E1505" s="65"/>
      <c r="F1505" s="65"/>
      <c r="G1505" s="65"/>
      <c r="H1505" s="65"/>
      <c r="I1505" s="65"/>
      <c r="J1505" s="65"/>
    </row>
    <row r="1506" spans="1:10" ht="16" x14ac:dyDescent="0.2">
      <c r="A1506" s="65"/>
      <c r="B1506" s="65"/>
      <c r="C1506" s="65"/>
      <c r="D1506" s="65"/>
      <c r="E1506" s="65"/>
      <c r="F1506" s="65"/>
      <c r="G1506" s="65"/>
      <c r="H1506" s="65"/>
      <c r="I1506" s="65"/>
      <c r="J1506" s="65"/>
    </row>
    <row r="1507" spans="1:10" ht="16" x14ac:dyDescent="0.2">
      <c r="A1507" s="65"/>
      <c r="B1507" s="65"/>
      <c r="C1507" s="65"/>
      <c r="D1507" s="65"/>
      <c r="E1507" s="65"/>
      <c r="F1507" s="65"/>
      <c r="G1507" s="65"/>
      <c r="H1507" s="65"/>
      <c r="I1507" s="65"/>
      <c r="J1507" s="65"/>
    </row>
    <row r="1508" spans="1:10" ht="16" x14ac:dyDescent="0.2">
      <c r="A1508" s="65"/>
      <c r="B1508" s="65"/>
      <c r="C1508" s="65"/>
      <c r="D1508" s="65"/>
      <c r="E1508" s="65"/>
      <c r="F1508" s="65"/>
      <c r="G1508" s="65"/>
      <c r="H1508" s="65"/>
      <c r="I1508" s="65"/>
      <c r="J1508" s="65"/>
    </row>
    <row r="1509" spans="1:10" ht="16" x14ac:dyDescent="0.2">
      <c r="A1509" s="65"/>
      <c r="B1509" s="65"/>
      <c r="C1509" s="65"/>
      <c r="D1509" s="65"/>
      <c r="E1509" s="65"/>
      <c r="F1509" s="65"/>
      <c r="G1509" s="65"/>
      <c r="H1509" s="65"/>
      <c r="I1509" s="65"/>
      <c r="J1509" s="65"/>
    </row>
    <row r="1510" spans="1:10" ht="16" x14ac:dyDescent="0.2">
      <c r="A1510" s="65"/>
      <c r="B1510" s="65"/>
      <c r="C1510" s="65"/>
      <c r="D1510" s="65"/>
      <c r="E1510" s="65"/>
      <c r="F1510" s="65"/>
      <c r="G1510" s="65"/>
      <c r="H1510" s="65"/>
      <c r="I1510" s="65"/>
      <c r="J1510" s="65"/>
    </row>
    <row r="1511" spans="1:10" ht="16" x14ac:dyDescent="0.2">
      <c r="A1511" s="65"/>
      <c r="B1511" s="65"/>
      <c r="C1511" s="65"/>
      <c r="D1511" s="65"/>
      <c r="E1511" s="65"/>
      <c r="F1511" s="65"/>
      <c r="G1511" s="65"/>
      <c r="H1511" s="65"/>
      <c r="I1511" s="65"/>
      <c r="J1511" s="65"/>
    </row>
    <row r="1512" spans="1:10" ht="16" x14ac:dyDescent="0.2">
      <c r="A1512" s="65"/>
      <c r="B1512" s="65"/>
      <c r="C1512" s="65"/>
      <c r="D1512" s="65"/>
      <c r="E1512" s="65"/>
      <c r="F1512" s="65"/>
      <c r="G1512" s="65"/>
      <c r="H1512" s="65"/>
      <c r="I1512" s="65"/>
      <c r="J1512" s="65"/>
    </row>
    <row r="1513" spans="1:10" ht="16" x14ac:dyDescent="0.2">
      <c r="A1513" s="65"/>
      <c r="B1513" s="65"/>
      <c r="C1513" s="65"/>
      <c r="D1513" s="65"/>
      <c r="E1513" s="65"/>
      <c r="F1513" s="65"/>
      <c r="G1513" s="65"/>
      <c r="H1513" s="65"/>
      <c r="I1513" s="65"/>
      <c r="J1513" s="65"/>
    </row>
    <row r="1514" spans="1:10" ht="16" x14ac:dyDescent="0.2">
      <c r="A1514" s="65"/>
      <c r="B1514" s="65"/>
      <c r="C1514" s="65"/>
      <c r="D1514" s="65"/>
      <c r="E1514" s="65"/>
      <c r="F1514" s="65"/>
      <c r="G1514" s="65"/>
      <c r="H1514" s="65"/>
      <c r="I1514" s="65"/>
      <c r="J1514" s="65"/>
    </row>
    <row r="1515" spans="1:10" ht="16" x14ac:dyDescent="0.2">
      <c r="A1515" s="65"/>
      <c r="B1515" s="65"/>
      <c r="C1515" s="65"/>
      <c r="D1515" s="65"/>
      <c r="E1515" s="65"/>
      <c r="F1515" s="65"/>
      <c r="G1515" s="65"/>
      <c r="H1515" s="65"/>
      <c r="I1515" s="65"/>
      <c r="J1515" s="65"/>
    </row>
    <row r="1516" spans="1:10" ht="16" x14ac:dyDescent="0.2">
      <c r="A1516" s="65"/>
      <c r="B1516" s="65"/>
      <c r="C1516" s="65"/>
      <c r="D1516" s="65"/>
      <c r="E1516" s="65"/>
      <c r="F1516" s="65"/>
      <c r="G1516" s="65"/>
      <c r="H1516" s="65"/>
      <c r="I1516" s="65"/>
      <c r="J1516" s="65"/>
    </row>
    <row r="1517" spans="1:10" ht="16" x14ac:dyDescent="0.2">
      <c r="A1517" s="65"/>
      <c r="B1517" s="65"/>
      <c r="C1517" s="65"/>
      <c r="D1517" s="65"/>
      <c r="E1517" s="65"/>
      <c r="F1517" s="65"/>
      <c r="G1517" s="65"/>
      <c r="H1517" s="65"/>
      <c r="I1517" s="65"/>
      <c r="J1517" s="65"/>
    </row>
    <row r="1518" spans="1:10" ht="16" x14ac:dyDescent="0.2">
      <c r="A1518" s="65"/>
      <c r="B1518" s="65"/>
      <c r="C1518" s="65"/>
      <c r="D1518" s="65"/>
      <c r="E1518" s="65"/>
      <c r="F1518" s="65"/>
      <c r="G1518" s="65"/>
      <c r="H1518" s="65"/>
      <c r="I1518" s="65"/>
      <c r="J1518" s="65"/>
    </row>
    <row r="1519" spans="1:10" ht="16" x14ac:dyDescent="0.2">
      <c r="A1519" s="65"/>
      <c r="B1519" s="65"/>
      <c r="C1519" s="65"/>
      <c r="D1519" s="65"/>
      <c r="E1519" s="65"/>
      <c r="F1519" s="65"/>
      <c r="G1519" s="65"/>
      <c r="H1519" s="65"/>
      <c r="I1519" s="65"/>
      <c r="J1519" s="65"/>
    </row>
    <row r="1520" spans="1:10" ht="16" x14ac:dyDescent="0.2">
      <c r="A1520" s="65"/>
      <c r="B1520" s="65"/>
      <c r="C1520" s="65"/>
      <c r="D1520" s="65"/>
      <c r="E1520" s="65"/>
      <c r="F1520" s="65"/>
      <c r="G1520" s="65"/>
      <c r="H1520" s="65"/>
      <c r="I1520" s="65"/>
      <c r="J1520" s="65"/>
    </row>
    <row r="1521" spans="1:10" ht="16" x14ac:dyDescent="0.2">
      <c r="A1521" s="65"/>
      <c r="B1521" s="65"/>
      <c r="C1521" s="65"/>
      <c r="D1521" s="65"/>
      <c r="E1521" s="65"/>
      <c r="F1521" s="65"/>
      <c r="G1521" s="65"/>
      <c r="H1521" s="65"/>
      <c r="I1521" s="65"/>
      <c r="J1521" s="65"/>
    </row>
    <row r="1522" spans="1:10" ht="16" x14ac:dyDescent="0.2">
      <c r="A1522" s="65"/>
      <c r="B1522" s="65"/>
      <c r="C1522" s="65"/>
      <c r="D1522" s="65"/>
      <c r="E1522" s="65"/>
      <c r="F1522" s="65"/>
      <c r="G1522" s="65"/>
      <c r="H1522" s="65"/>
      <c r="I1522" s="65"/>
      <c r="J1522" s="65"/>
    </row>
    <row r="1523" spans="1:10" ht="16" x14ac:dyDescent="0.2">
      <c r="A1523" s="65"/>
      <c r="B1523" s="65"/>
      <c r="C1523" s="65"/>
      <c r="D1523" s="65"/>
      <c r="E1523" s="65"/>
      <c r="F1523" s="65"/>
      <c r="G1523" s="65"/>
      <c r="H1523" s="65"/>
      <c r="I1523" s="65"/>
      <c r="J1523" s="65"/>
    </row>
    <row r="1524" spans="1:10" ht="16" x14ac:dyDescent="0.2">
      <c r="A1524" s="65"/>
      <c r="B1524" s="65"/>
      <c r="C1524" s="65"/>
      <c r="D1524" s="65"/>
      <c r="E1524" s="65"/>
      <c r="F1524" s="65"/>
      <c r="G1524" s="65"/>
      <c r="H1524" s="65"/>
      <c r="I1524" s="65"/>
      <c r="J1524" s="65"/>
    </row>
    <row r="1525" spans="1:10" ht="16" x14ac:dyDescent="0.2">
      <c r="A1525" s="65"/>
      <c r="B1525" s="65"/>
      <c r="C1525" s="65"/>
      <c r="D1525" s="65"/>
      <c r="E1525" s="65"/>
      <c r="F1525" s="65"/>
      <c r="G1525" s="65"/>
      <c r="H1525" s="65"/>
      <c r="I1525" s="65"/>
      <c r="J1525" s="65"/>
    </row>
    <row r="1526" spans="1:10" ht="16" x14ac:dyDescent="0.2">
      <c r="A1526" s="65"/>
      <c r="B1526" s="65"/>
      <c r="C1526" s="65"/>
      <c r="D1526" s="65"/>
      <c r="E1526" s="65"/>
      <c r="F1526" s="65"/>
      <c r="G1526" s="65"/>
      <c r="H1526" s="65"/>
      <c r="I1526" s="65"/>
      <c r="J1526" s="65"/>
    </row>
    <row r="1527" spans="1:10" ht="16" x14ac:dyDescent="0.2">
      <c r="A1527" s="65"/>
      <c r="B1527" s="65"/>
      <c r="C1527" s="65"/>
      <c r="D1527" s="65"/>
      <c r="E1527" s="65"/>
      <c r="F1527" s="65"/>
      <c r="G1527" s="65"/>
      <c r="H1527" s="65"/>
      <c r="I1527" s="65"/>
      <c r="J1527" s="65"/>
    </row>
    <row r="1528" spans="1:10" ht="16" x14ac:dyDescent="0.2">
      <c r="A1528" s="65"/>
      <c r="B1528" s="65"/>
      <c r="C1528" s="65"/>
      <c r="D1528" s="65"/>
      <c r="E1528" s="65"/>
      <c r="F1528" s="65"/>
      <c r="G1528" s="65"/>
      <c r="H1528" s="65"/>
      <c r="I1528" s="65"/>
      <c r="J1528" s="65"/>
    </row>
    <row r="1529" spans="1:10" ht="16" x14ac:dyDescent="0.2">
      <c r="A1529" s="65"/>
      <c r="B1529" s="65"/>
      <c r="C1529" s="65"/>
      <c r="D1529" s="65"/>
      <c r="E1529" s="65"/>
      <c r="F1529" s="65"/>
      <c r="G1529" s="65"/>
      <c r="H1529" s="65"/>
      <c r="I1529" s="65"/>
      <c r="J1529" s="65"/>
    </row>
    <row r="1530" spans="1:10" ht="16" x14ac:dyDescent="0.2">
      <c r="A1530" s="65"/>
      <c r="B1530" s="65"/>
      <c r="C1530" s="65"/>
      <c r="D1530" s="65"/>
      <c r="E1530" s="65"/>
      <c r="F1530" s="65"/>
      <c r="G1530" s="65"/>
      <c r="H1530" s="65"/>
      <c r="I1530" s="65"/>
      <c r="J1530" s="65"/>
    </row>
    <row r="1531" spans="1:10" ht="16" x14ac:dyDescent="0.2">
      <c r="A1531" s="65"/>
      <c r="B1531" s="65"/>
      <c r="C1531" s="65"/>
      <c r="D1531" s="65"/>
      <c r="E1531" s="65"/>
      <c r="F1531" s="65"/>
      <c r="G1531" s="65"/>
      <c r="H1531" s="65"/>
      <c r="I1531" s="65"/>
      <c r="J1531" s="65"/>
    </row>
    <row r="1532" spans="1:10" ht="16" x14ac:dyDescent="0.2">
      <c r="A1532" s="65"/>
      <c r="B1532" s="65"/>
      <c r="C1532" s="65"/>
      <c r="D1532" s="65"/>
      <c r="E1532" s="65"/>
      <c r="F1532" s="65"/>
      <c r="G1532" s="65"/>
      <c r="H1532" s="65"/>
      <c r="I1532" s="65"/>
      <c r="J1532" s="65"/>
    </row>
    <row r="1533" spans="1:10" ht="16" x14ac:dyDescent="0.2">
      <c r="A1533" s="65"/>
      <c r="B1533" s="65"/>
      <c r="C1533" s="65"/>
      <c r="D1533" s="65"/>
      <c r="E1533" s="65"/>
      <c r="F1533" s="65"/>
      <c r="G1533" s="65"/>
      <c r="H1533" s="65"/>
      <c r="I1533" s="65"/>
      <c r="J1533" s="65"/>
    </row>
    <row r="1534" spans="1:10" ht="16" x14ac:dyDescent="0.2">
      <c r="A1534" s="65"/>
      <c r="B1534" s="65"/>
      <c r="C1534" s="65"/>
      <c r="D1534" s="65"/>
      <c r="E1534" s="65"/>
      <c r="F1534" s="65"/>
      <c r="G1534" s="65"/>
      <c r="H1534" s="65"/>
      <c r="I1534" s="65"/>
      <c r="J1534" s="65"/>
    </row>
    <row r="1535" spans="1:10" ht="16" x14ac:dyDescent="0.2">
      <c r="A1535" s="65"/>
      <c r="B1535" s="65"/>
      <c r="C1535" s="65"/>
      <c r="D1535" s="65"/>
      <c r="E1535" s="65"/>
      <c r="F1535" s="65"/>
      <c r="G1535" s="65"/>
      <c r="H1535" s="65"/>
      <c r="I1535" s="65"/>
      <c r="J1535" s="65"/>
    </row>
    <row r="1536" spans="1:10" ht="16" x14ac:dyDescent="0.2">
      <c r="A1536" s="65"/>
      <c r="B1536" s="65"/>
      <c r="C1536" s="65"/>
      <c r="D1536" s="65"/>
      <c r="E1536" s="65"/>
      <c r="F1536" s="65"/>
      <c r="G1536" s="65"/>
      <c r="H1536" s="65"/>
      <c r="I1536" s="65"/>
      <c r="J1536" s="65"/>
    </row>
    <row r="1537" spans="1:10" ht="16" x14ac:dyDescent="0.2">
      <c r="A1537" s="65"/>
      <c r="B1537" s="65"/>
      <c r="C1537" s="65"/>
      <c r="D1537" s="65"/>
      <c r="E1537" s="65"/>
      <c r="F1537" s="65"/>
      <c r="G1537" s="65"/>
      <c r="H1537" s="65"/>
      <c r="I1537" s="65"/>
      <c r="J1537" s="65"/>
    </row>
    <row r="1538" spans="1:10" ht="16" x14ac:dyDescent="0.2">
      <c r="A1538" s="65"/>
      <c r="B1538" s="65"/>
      <c r="C1538" s="65"/>
      <c r="D1538" s="65"/>
      <c r="E1538" s="65"/>
      <c r="F1538" s="65"/>
      <c r="G1538" s="65"/>
      <c r="H1538" s="65"/>
      <c r="I1538" s="65"/>
      <c r="J1538" s="65"/>
    </row>
    <row r="1539" spans="1:10" ht="16" x14ac:dyDescent="0.2">
      <c r="A1539" s="65"/>
      <c r="B1539" s="65"/>
      <c r="C1539" s="65"/>
      <c r="D1539" s="65"/>
      <c r="E1539" s="65"/>
      <c r="F1539" s="65"/>
      <c r="G1539" s="65"/>
      <c r="H1539" s="65"/>
      <c r="I1539" s="65"/>
      <c r="J1539" s="65"/>
    </row>
    <row r="1540" spans="1:10" ht="16" x14ac:dyDescent="0.2">
      <c r="A1540" s="65"/>
      <c r="B1540" s="65"/>
      <c r="C1540" s="65"/>
      <c r="D1540" s="65"/>
      <c r="E1540" s="65"/>
      <c r="F1540" s="65"/>
      <c r="G1540" s="65"/>
      <c r="H1540" s="65"/>
      <c r="I1540" s="65"/>
      <c r="J1540" s="65"/>
    </row>
    <row r="1541" spans="1:10" ht="16" x14ac:dyDescent="0.2">
      <c r="A1541" s="65"/>
      <c r="B1541" s="65"/>
      <c r="C1541" s="65"/>
      <c r="D1541" s="65"/>
      <c r="E1541" s="65"/>
      <c r="F1541" s="65"/>
      <c r="G1541" s="65"/>
      <c r="H1541" s="65"/>
      <c r="I1541" s="65"/>
      <c r="J1541" s="65"/>
    </row>
    <row r="1542" spans="1:10" ht="16" x14ac:dyDescent="0.2">
      <c r="A1542" s="65"/>
      <c r="B1542" s="65"/>
      <c r="C1542" s="65"/>
      <c r="D1542" s="65"/>
      <c r="E1542" s="65"/>
      <c r="F1542" s="65"/>
      <c r="G1542" s="65"/>
      <c r="H1542" s="65"/>
      <c r="I1542" s="65"/>
      <c r="J1542" s="65"/>
    </row>
    <row r="1543" spans="1:10" ht="16" x14ac:dyDescent="0.2">
      <c r="A1543" s="65"/>
      <c r="B1543" s="65"/>
      <c r="C1543" s="65"/>
      <c r="D1543" s="65"/>
      <c r="E1543" s="65"/>
      <c r="F1543" s="65"/>
      <c r="G1543" s="65"/>
      <c r="H1543" s="65"/>
      <c r="I1543" s="65"/>
      <c r="J1543" s="65"/>
    </row>
    <row r="1544" spans="1:10" ht="16" x14ac:dyDescent="0.2">
      <c r="A1544" s="65"/>
      <c r="B1544" s="65"/>
      <c r="C1544" s="65"/>
      <c r="D1544" s="65"/>
      <c r="E1544" s="65"/>
      <c r="F1544" s="65"/>
      <c r="G1544" s="65"/>
      <c r="H1544" s="65"/>
      <c r="I1544" s="65"/>
      <c r="J1544" s="65"/>
    </row>
    <row r="1545" spans="1:10" ht="16" x14ac:dyDescent="0.2">
      <c r="A1545" s="65"/>
      <c r="B1545" s="65"/>
      <c r="C1545" s="65"/>
      <c r="D1545" s="65"/>
      <c r="E1545" s="65"/>
      <c r="F1545" s="65"/>
      <c r="G1545" s="65"/>
      <c r="H1545" s="65"/>
      <c r="I1545" s="65"/>
      <c r="J1545" s="65"/>
    </row>
    <row r="1546" spans="1:10" ht="16" x14ac:dyDescent="0.2">
      <c r="A1546" s="65"/>
      <c r="B1546" s="65"/>
      <c r="C1546" s="65"/>
      <c r="D1546" s="65"/>
      <c r="E1546" s="65"/>
      <c r="F1546" s="65"/>
      <c r="G1546" s="65"/>
      <c r="H1546" s="65"/>
      <c r="I1546" s="65"/>
      <c r="J1546" s="65"/>
    </row>
    <row r="1547" spans="1:10" ht="16" x14ac:dyDescent="0.2">
      <c r="A1547" s="65"/>
      <c r="B1547" s="65"/>
      <c r="C1547" s="65"/>
      <c r="D1547" s="65"/>
      <c r="E1547" s="65"/>
      <c r="F1547" s="65"/>
      <c r="G1547" s="65"/>
      <c r="H1547" s="65"/>
      <c r="I1547" s="65"/>
      <c r="J1547" s="65"/>
    </row>
    <row r="1548" spans="1:10" ht="16" x14ac:dyDescent="0.2">
      <c r="A1548" s="65"/>
      <c r="B1548" s="65"/>
      <c r="C1548" s="65"/>
      <c r="D1548" s="65"/>
      <c r="E1548" s="65"/>
      <c r="F1548" s="65"/>
      <c r="G1548" s="65"/>
      <c r="H1548" s="65"/>
      <c r="I1548" s="65"/>
      <c r="J1548" s="65"/>
    </row>
    <row r="1549" spans="1:10" ht="16" x14ac:dyDescent="0.2">
      <c r="A1549" s="65"/>
      <c r="B1549" s="65"/>
      <c r="C1549" s="65"/>
      <c r="D1549" s="65"/>
      <c r="E1549" s="65"/>
      <c r="F1549" s="65"/>
      <c r="G1549" s="65"/>
      <c r="H1549" s="65"/>
      <c r="I1549" s="65"/>
      <c r="J1549" s="65"/>
    </row>
    <row r="1550" spans="1:10" ht="16" x14ac:dyDescent="0.2">
      <c r="A1550" s="65"/>
      <c r="B1550" s="65"/>
      <c r="C1550" s="65"/>
      <c r="D1550" s="65"/>
      <c r="E1550" s="65"/>
      <c r="F1550" s="65"/>
      <c r="G1550" s="65"/>
      <c r="H1550" s="65"/>
      <c r="I1550" s="65"/>
      <c r="J1550" s="65"/>
    </row>
    <row r="1551" spans="1:10" ht="16" x14ac:dyDescent="0.2">
      <c r="A1551" s="65"/>
      <c r="B1551" s="65"/>
      <c r="C1551" s="65"/>
      <c r="D1551" s="65"/>
      <c r="E1551" s="65"/>
      <c r="F1551" s="65"/>
      <c r="G1551" s="65"/>
      <c r="H1551" s="65"/>
      <c r="I1551" s="65"/>
      <c r="J1551" s="65"/>
    </row>
    <row r="1552" spans="1:10" ht="16" x14ac:dyDescent="0.2">
      <c r="A1552" s="65"/>
      <c r="B1552" s="65"/>
      <c r="C1552" s="65"/>
      <c r="D1552" s="65"/>
      <c r="E1552" s="65"/>
      <c r="F1552" s="65"/>
      <c r="G1552" s="65"/>
      <c r="H1552" s="65"/>
      <c r="I1552" s="65"/>
      <c r="J1552" s="65"/>
    </row>
    <row r="1553" spans="1:10" ht="16" x14ac:dyDescent="0.2">
      <c r="A1553" s="65"/>
      <c r="B1553" s="65"/>
      <c r="C1553" s="65"/>
      <c r="D1553" s="65"/>
      <c r="E1553" s="65"/>
      <c r="F1553" s="65"/>
      <c r="G1553" s="65"/>
      <c r="H1553" s="65"/>
      <c r="I1553" s="65"/>
      <c r="J1553" s="65"/>
    </row>
    <row r="1554" spans="1:10" ht="16" x14ac:dyDescent="0.2">
      <c r="A1554" s="65"/>
      <c r="B1554" s="65"/>
      <c r="C1554" s="65"/>
      <c r="D1554" s="65"/>
      <c r="E1554" s="65"/>
      <c r="F1554" s="65"/>
      <c r="G1554" s="65"/>
      <c r="H1554" s="65"/>
      <c r="I1554" s="65"/>
      <c r="J1554" s="65"/>
    </row>
    <row r="1555" spans="1:10" ht="16" x14ac:dyDescent="0.2">
      <c r="A1555" s="65"/>
      <c r="B1555" s="65"/>
      <c r="C1555" s="65"/>
      <c r="D1555" s="65"/>
      <c r="E1555" s="65"/>
      <c r="F1555" s="65"/>
      <c r="G1555" s="65"/>
      <c r="H1555" s="65"/>
      <c r="I1555" s="65"/>
      <c r="J1555" s="65"/>
    </row>
    <row r="1556" spans="1:10" ht="16" x14ac:dyDescent="0.2">
      <c r="A1556" s="65"/>
      <c r="B1556" s="65"/>
      <c r="C1556" s="65"/>
      <c r="D1556" s="65"/>
      <c r="E1556" s="65"/>
      <c r="F1556" s="65"/>
      <c r="G1556" s="65"/>
      <c r="H1556" s="65"/>
      <c r="I1556" s="65"/>
      <c r="J1556" s="65"/>
    </row>
    <row r="1557" spans="1:10" ht="16" x14ac:dyDescent="0.2">
      <c r="A1557" s="65"/>
      <c r="B1557" s="65"/>
      <c r="C1557" s="65"/>
      <c r="D1557" s="65"/>
      <c r="E1557" s="65"/>
      <c r="F1557" s="65"/>
      <c r="G1557" s="65"/>
      <c r="H1557" s="65"/>
      <c r="I1557" s="65"/>
      <c r="J1557" s="65"/>
    </row>
    <row r="1558" spans="1:10" ht="16" x14ac:dyDescent="0.2">
      <c r="A1558" s="65"/>
      <c r="B1558" s="65"/>
      <c r="C1558" s="65"/>
      <c r="D1558" s="65"/>
      <c r="E1558" s="65"/>
      <c r="F1558" s="65"/>
      <c r="G1558" s="65"/>
      <c r="H1558" s="65"/>
      <c r="I1558" s="65"/>
      <c r="J1558" s="65"/>
    </row>
    <row r="1559" spans="1:10" ht="16" x14ac:dyDescent="0.2">
      <c r="A1559" s="65"/>
      <c r="B1559" s="65"/>
      <c r="C1559" s="65"/>
      <c r="D1559" s="65"/>
      <c r="E1559" s="65"/>
      <c r="F1559" s="65"/>
      <c r="G1559" s="65"/>
      <c r="H1559" s="65"/>
      <c r="I1559" s="65"/>
      <c r="J1559" s="65"/>
    </row>
    <row r="1560" spans="1:10" ht="16" x14ac:dyDescent="0.2">
      <c r="A1560" s="65"/>
      <c r="B1560" s="65"/>
      <c r="C1560" s="65"/>
      <c r="D1560" s="65"/>
      <c r="E1560" s="65"/>
      <c r="F1560" s="65"/>
      <c r="G1560" s="65"/>
      <c r="H1560" s="65"/>
      <c r="I1560" s="65"/>
      <c r="J1560" s="65"/>
    </row>
    <row r="1561" spans="1:10" ht="16" x14ac:dyDescent="0.2">
      <c r="A1561" s="65"/>
      <c r="B1561" s="65"/>
      <c r="C1561" s="65"/>
      <c r="D1561" s="65"/>
      <c r="E1561" s="65"/>
      <c r="F1561" s="65"/>
      <c r="G1561" s="65"/>
      <c r="H1561" s="65"/>
      <c r="I1561" s="65"/>
      <c r="J1561" s="65"/>
    </row>
    <row r="1562" spans="1:10" ht="16" x14ac:dyDescent="0.2">
      <c r="A1562" s="65"/>
      <c r="B1562" s="65"/>
      <c r="C1562" s="65"/>
      <c r="D1562" s="65"/>
      <c r="E1562" s="65"/>
      <c r="F1562" s="65"/>
      <c r="G1562" s="65"/>
      <c r="H1562" s="65"/>
      <c r="I1562" s="65"/>
      <c r="J1562" s="65"/>
    </row>
    <row r="1563" spans="1:10" ht="16" x14ac:dyDescent="0.2">
      <c r="A1563" s="65"/>
      <c r="B1563" s="65"/>
      <c r="C1563" s="65"/>
      <c r="D1563" s="65"/>
      <c r="E1563" s="65"/>
      <c r="F1563" s="65"/>
      <c r="G1563" s="65"/>
      <c r="H1563" s="65"/>
      <c r="I1563" s="65"/>
      <c r="J1563" s="65"/>
    </row>
    <row r="1564" spans="1:10" ht="16" x14ac:dyDescent="0.2">
      <c r="A1564" s="65"/>
      <c r="B1564" s="65"/>
      <c r="C1564" s="65"/>
      <c r="D1564" s="65"/>
      <c r="E1564" s="65"/>
      <c r="F1564" s="65"/>
      <c r="G1564" s="65"/>
      <c r="H1564" s="65"/>
      <c r="I1564" s="65"/>
      <c r="J1564" s="65"/>
    </row>
    <row r="1565" spans="1:10" ht="16" x14ac:dyDescent="0.2">
      <c r="A1565" s="65"/>
      <c r="B1565" s="65"/>
      <c r="C1565" s="65"/>
      <c r="D1565" s="65"/>
      <c r="E1565" s="65"/>
      <c r="F1565" s="65"/>
      <c r="G1565" s="65"/>
      <c r="H1565" s="65"/>
      <c r="I1565" s="65"/>
      <c r="J1565" s="65"/>
    </row>
    <row r="1566" spans="1:10" ht="16" x14ac:dyDescent="0.2">
      <c r="A1566" s="65"/>
      <c r="B1566" s="65"/>
      <c r="C1566" s="65"/>
      <c r="D1566" s="65"/>
      <c r="E1566" s="65"/>
      <c r="F1566" s="65"/>
      <c r="G1566" s="65"/>
      <c r="H1566" s="65"/>
      <c r="I1566" s="65"/>
      <c r="J1566" s="65"/>
    </row>
    <row r="1567" spans="1:10" ht="16" x14ac:dyDescent="0.2">
      <c r="A1567" s="65"/>
      <c r="B1567" s="65"/>
      <c r="C1567" s="65"/>
      <c r="D1567" s="65"/>
      <c r="E1567" s="65"/>
      <c r="F1567" s="65"/>
      <c r="G1567" s="65"/>
      <c r="H1567" s="65"/>
      <c r="I1567" s="65"/>
      <c r="J1567" s="65"/>
    </row>
    <row r="1568" spans="1:10" ht="16" x14ac:dyDescent="0.2">
      <c r="A1568" s="65"/>
      <c r="B1568" s="65"/>
      <c r="C1568" s="65"/>
      <c r="D1568" s="65"/>
      <c r="E1568" s="65"/>
      <c r="F1568" s="65"/>
      <c r="G1568" s="65"/>
      <c r="H1568" s="65"/>
      <c r="I1568" s="65"/>
      <c r="J1568" s="65"/>
    </row>
    <row r="1569" spans="1:10" ht="16" x14ac:dyDescent="0.2">
      <c r="A1569" s="65"/>
      <c r="B1569" s="65"/>
      <c r="C1569" s="65"/>
      <c r="D1569" s="65"/>
      <c r="E1569" s="65"/>
      <c r="F1569" s="65"/>
      <c r="G1569" s="65"/>
      <c r="H1569" s="65"/>
      <c r="I1569" s="65"/>
      <c r="J1569" s="65"/>
    </row>
    <row r="1570" spans="1:10" ht="16" x14ac:dyDescent="0.2">
      <c r="A1570" s="65"/>
      <c r="B1570" s="65"/>
      <c r="C1570" s="65"/>
      <c r="D1570" s="65"/>
      <c r="E1570" s="65"/>
      <c r="F1570" s="65"/>
      <c r="G1570" s="65"/>
      <c r="H1570" s="65"/>
      <c r="I1570" s="65"/>
      <c r="J1570" s="65"/>
    </row>
    <row r="1571" spans="1:10" ht="16" x14ac:dyDescent="0.2">
      <c r="A1571" s="65"/>
      <c r="B1571" s="65"/>
      <c r="C1571" s="65"/>
      <c r="D1571" s="65"/>
      <c r="E1571" s="65"/>
      <c r="F1571" s="65"/>
      <c r="G1571" s="65"/>
      <c r="H1571" s="65"/>
      <c r="I1571" s="65"/>
      <c r="J1571" s="65"/>
    </row>
    <row r="1572" spans="1:10" ht="16" x14ac:dyDescent="0.2">
      <c r="A1572" s="65"/>
      <c r="B1572" s="65"/>
      <c r="C1572" s="65"/>
      <c r="D1572" s="65"/>
      <c r="E1572" s="65"/>
      <c r="F1572" s="65"/>
      <c r="G1572" s="65"/>
      <c r="H1572" s="65"/>
      <c r="I1572" s="65"/>
      <c r="J1572" s="65"/>
    </row>
    <row r="1573" spans="1:10" ht="16" x14ac:dyDescent="0.2">
      <c r="A1573" s="65"/>
      <c r="B1573" s="65"/>
      <c r="C1573" s="65"/>
      <c r="D1573" s="65"/>
      <c r="E1573" s="65"/>
      <c r="F1573" s="65"/>
      <c r="G1573" s="65"/>
      <c r="H1573" s="65"/>
      <c r="I1573" s="65"/>
      <c r="J1573" s="65"/>
    </row>
    <row r="1574" spans="1:10" ht="16" x14ac:dyDescent="0.2">
      <c r="A1574" s="65"/>
      <c r="B1574" s="65"/>
      <c r="C1574" s="65"/>
      <c r="D1574" s="65"/>
      <c r="E1574" s="65"/>
      <c r="F1574" s="65"/>
      <c r="G1574" s="65"/>
      <c r="H1574" s="65"/>
      <c r="I1574" s="65"/>
      <c r="J1574" s="65"/>
    </row>
    <row r="1575" spans="1:10" ht="16" x14ac:dyDescent="0.2">
      <c r="A1575" s="65"/>
      <c r="B1575" s="65"/>
      <c r="C1575" s="65"/>
      <c r="D1575" s="65"/>
      <c r="E1575" s="65"/>
      <c r="F1575" s="65"/>
      <c r="G1575" s="65"/>
      <c r="H1575" s="65"/>
      <c r="I1575" s="65"/>
      <c r="J1575" s="65"/>
    </row>
    <row r="1576" spans="1:10" ht="16" x14ac:dyDescent="0.2">
      <c r="A1576" s="65"/>
      <c r="B1576" s="65"/>
      <c r="C1576" s="65"/>
      <c r="D1576" s="65"/>
      <c r="E1576" s="65"/>
      <c r="F1576" s="65"/>
      <c r="G1576" s="65"/>
      <c r="H1576" s="65"/>
      <c r="I1576" s="65"/>
      <c r="J1576" s="65"/>
    </row>
    <row r="1577" spans="1:10" ht="16" x14ac:dyDescent="0.2">
      <c r="A1577" s="65"/>
      <c r="B1577" s="65"/>
      <c r="C1577" s="65"/>
      <c r="D1577" s="65"/>
      <c r="E1577" s="65"/>
      <c r="F1577" s="65"/>
      <c r="G1577" s="65"/>
      <c r="H1577" s="65"/>
      <c r="I1577" s="65"/>
      <c r="J1577" s="65"/>
    </row>
    <row r="1578" spans="1:10" ht="16" x14ac:dyDescent="0.2">
      <c r="A1578" s="65"/>
      <c r="B1578" s="65"/>
      <c r="C1578" s="65"/>
      <c r="D1578" s="65"/>
      <c r="E1578" s="65"/>
      <c r="F1578" s="65"/>
      <c r="G1578" s="65"/>
      <c r="H1578" s="65"/>
      <c r="I1578" s="65"/>
      <c r="J1578" s="65"/>
    </row>
    <row r="1579" spans="1:10" ht="16" x14ac:dyDescent="0.2">
      <c r="A1579" s="65"/>
      <c r="B1579" s="65"/>
      <c r="C1579" s="65"/>
      <c r="D1579" s="65"/>
      <c r="E1579" s="65"/>
      <c r="F1579" s="65"/>
      <c r="G1579" s="65"/>
      <c r="H1579" s="65"/>
      <c r="I1579" s="65"/>
      <c r="J1579" s="65"/>
    </row>
    <row r="1580" spans="1:10" ht="16" x14ac:dyDescent="0.2">
      <c r="A1580" s="65"/>
      <c r="B1580" s="65"/>
      <c r="C1580" s="65"/>
      <c r="D1580" s="65"/>
      <c r="E1580" s="65"/>
      <c r="F1580" s="65"/>
      <c r="G1580" s="65"/>
      <c r="H1580" s="65"/>
      <c r="I1580" s="65"/>
      <c r="J1580" s="65"/>
    </row>
    <row r="1581" spans="1:10" ht="16" x14ac:dyDescent="0.2">
      <c r="A1581" s="65"/>
      <c r="B1581" s="65"/>
      <c r="C1581" s="65"/>
      <c r="D1581" s="65"/>
      <c r="E1581" s="65"/>
      <c r="F1581" s="65"/>
      <c r="G1581" s="65"/>
      <c r="H1581" s="65"/>
      <c r="I1581" s="65"/>
      <c r="J1581" s="65"/>
    </row>
    <row r="1582" spans="1:10" ht="16" x14ac:dyDescent="0.2">
      <c r="A1582" s="65"/>
      <c r="B1582" s="65"/>
      <c r="C1582" s="65"/>
      <c r="D1582" s="65"/>
      <c r="E1582" s="65"/>
      <c r="F1582" s="65"/>
      <c r="G1582" s="65"/>
      <c r="H1582" s="65"/>
      <c r="I1582" s="65"/>
      <c r="J1582" s="65"/>
    </row>
    <row r="1583" spans="1:10" ht="16" x14ac:dyDescent="0.2">
      <c r="A1583" s="65"/>
      <c r="B1583" s="65"/>
      <c r="C1583" s="65"/>
      <c r="D1583" s="65"/>
      <c r="E1583" s="65"/>
      <c r="F1583" s="65"/>
      <c r="G1583" s="65"/>
      <c r="H1583" s="65"/>
      <c r="I1583" s="65"/>
      <c r="J1583" s="65"/>
    </row>
    <row r="1584" spans="1:10" ht="16" x14ac:dyDescent="0.2">
      <c r="A1584" s="65"/>
      <c r="B1584" s="65"/>
      <c r="C1584" s="65"/>
      <c r="D1584" s="65"/>
      <c r="E1584" s="65"/>
      <c r="F1584" s="65"/>
      <c r="G1584" s="65"/>
      <c r="H1584" s="65"/>
      <c r="I1584" s="65"/>
      <c r="J1584" s="65"/>
    </row>
    <row r="1585" spans="1:10" ht="16" x14ac:dyDescent="0.2">
      <c r="A1585" s="65"/>
      <c r="B1585" s="65"/>
      <c r="C1585" s="65"/>
      <c r="D1585" s="65"/>
      <c r="E1585" s="65"/>
      <c r="F1585" s="65"/>
      <c r="G1585" s="65"/>
      <c r="H1585" s="65"/>
      <c r="I1585" s="65"/>
      <c r="J1585" s="65"/>
    </row>
    <row r="1586" spans="1:10" ht="16" x14ac:dyDescent="0.2">
      <c r="A1586" s="65"/>
      <c r="B1586" s="65"/>
      <c r="C1586" s="65"/>
      <c r="D1586" s="65"/>
      <c r="E1586" s="65"/>
      <c r="F1586" s="65"/>
      <c r="G1586" s="65"/>
      <c r="H1586" s="65"/>
      <c r="I1586" s="65"/>
      <c r="J1586" s="65"/>
    </row>
    <row r="1587" spans="1:10" ht="16" x14ac:dyDescent="0.2">
      <c r="A1587" s="65"/>
      <c r="B1587" s="65"/>
      <c r="C1587" s="65"/>
      <c r="D1587" s="65"/>
      <c r="E1587" s="65"/>
      <c r="F1587" s="65"/>
      <c r="G1587" s="65"/>
      <c r="H1587" s="65"/>
      <c r="I1587" s="65"/>
      <c r="J1587" s="65"/>
    </row>
    <row r="1588" spans="1:10" ht="16" x14ac:dyDescent="0.2">
      <c r="A1588" s="65"/>
      <c r="B1588" s="65"/>
      <c r="C1588" s="65"/>
      <c r="D1588" s="65"/>
      <c r="E1588" s="65"/>
      <c r="F1588" s="65"/>
      <c r="G1588" s="65"/>
      <c r="H1588" s="65"/>
      <c r="I1588" s="65"/>
      <c r="J1588" s="65"/>
    </row>
    <row r="1589" spans="1:10" ht="16" x14ac:dyDescent="0.2">
      <c r="A1589" s="65"/>
      <c r="B1589" s="65"/>
      <c r="C1589" s="65"/>
      <c r="D1589" s="65"/>
      <c r="E1589" s="65"/>
      <c r="F1589" s="65"/>
      <c r="G1589" s="65"/>
      <c r="H1589" s="65"/>
      <c r="I1589" s="65"/>
      <c r="J1589" s="65"/>
    </row>
    <row r="1590" spans="1:10" ht="16" x14ac:dyDescent="0.2">
      <c r="A1590" s="65"/>
      <c r="B1590" s="65"/>
      <c r="C1590" s="65"/>
      <c r="D1590" s="65"/>
      <c r="E1590" s="65"/>
      <c r="F1590" s="65"/>
      <c r="G1590" s="65"/>
      <c r="H1590" s="65"/>
      <c r="I1590" s="65"/>
      <c r="J1590" s="65"/>
    </row>
    <row r="1591" spans="1:10" ht="16" x14ac:dyDescent="0.2">
      <c r="A1591" s="65"/>
      <c r="B1591" s="65"/>
      <c r="C1591" s="65"/>
      <c r="D1591" s="65"/>
      <c r="E1591" s="65"/>
      <c r="F1591" s="65"/>
      <c r="G1591" s="65"/>
      <c r="H1591" s="65"/>
      <c r="I1591" s="65"/>
      <c r="J1591" s="65"/>
    </row>
    <row r="1592" spans="1:10" ht="16" x14ac:dyDescent="0.2">
      <c r="A1592" s="65"/>
      <c r="B1592" s="65"/>
      <c r="C1592" s="65"/>
      <c r="D1592" s="65"/>
      <c r="E1592" s="65"/>
      <c r="F1592" s="65"/>
      <c r="G1592" s="65"/>
      <c r="H1592" s="65"/>
      <c r="I1592" s="65"/>
      <c r="J1592" s="65"/>
    </row>
    <row r="1593" spans="1:10" ht="16" x14ac:dyDescent="0.2">
      <c r="A1593" s="65"/>
      <c r="B1593" s="65"/>
      <c r="C1593" s="65"/>
      <c r="D1593" s="65"/>
      <c r="E1593" s="65"/>
      <c r="F1593" s="65"/>
      <c r="G1593" s="65"/>
      <c r="H1593" s="65"/>
      <c r="I1593" s="65"/>
      <c r="J1593" s="65"/>
    </row>
    <row r="1594" spans="1:10" ht="16" x14ac:dyDescent="0.2">
      <c r="A1594" s="65"/>
      <c r="B1594" s="65"/>
      <c r="C1594" s="65"/>
      <c r="D1594" s="65"/>
      <c r="E1594" s="65"/>
      <c r="F1594" s="65"/>
      <c r="G1594" s="65"/>
      <c r="H1594" s="65"/>
      <c r="I1594" s="65"/>
      <c r="J1594" s="65"/>
    </row>
    <row r="1595" spans="1:10" ht="16" x14ac:dyDescent="0.2">
      <c r="A1595" s="65"/>
      <c r="B1595" s="65"/>
      <c r="C1595" s="65"/>
      <c r="D1595" s="65"/>
      <c r="E1595" s="65"/>
      <c r="F1595" s="65"/>
      <c r="G1595" s="65"/>
      <c r="H1595" s="65"/>
      <c r="I1595" s="65"/>
      <c r="J1595" s="65"/>
    </row>
    <row r="1596" spans="1:10" ht="16" x14ac:dyDescent="0.2">
      <c r="A1596" s="65"/>
      <c r="B1596" s="65"/>
      <c r="C1596" s="65"/>
      <c r="D1596" s="65"/>
      <c r="E1596" s="65"/>
      <c r="F1596" s="65"/>
      <c r="G1596" s="65"/>
      <c r="H1596" s="65"/>
      <c r="I1596" s="65"/>
      <c r="J1596" s="65"/>
    </row>
    <row r="1597" spans="1:10" ht="16" x14ac:dyDescent="0.2">
      <c r="A1597" s="65"/>
      <c r="B1597" s="65"/>
      <c r="C1597" s="65"/>
      <c r="D1597" s="65"/>
      <c r="E1597" s="65"/>
      <c r="F1597" s="65"/>
      <c r="G1597" s="65"/>
      <c r="H1597" s="65"/>
      <c r="I1597" s="65"/>
      <c r="J1597" s="65"/>
    </row>
    <row r="1598" spans="1:10" ht="16" x14ac:dyDescent="0.2">
      <c r="A1598" s="65"/>
      <c r="B1598" s="65"/>
      <c r="C1598" s="65"/>
      <c r="D1598" s="65"/>
      <c r="E1598" s="65"/>
      <c r="F1598" s="65"/>
      <c r="G1598" s="65"/>
      <c r="H1598" s="65"/>
      <c r="I1598" s="65"/>
      <c r="J1598" s="65"/>
    </row>
    <row r="1599" spans="1:10" ht="16" x14ac:dyDescent="0.2">
      <c r="A1599" s="65"/>
      <c r="B1599" s="65"/>
      <c r="C1599" s="65"/>
      <c r="D1599" s="65"/>
      <c r="E1599" s="65"/>
      <c r="F1599" s="65"/>
      <c r="G1599" s="65"/>
      <c r="H1599" s="65"/>
      <c r="I1599" s="65"/>
      <c r="J1599" s="65"/>
    </row>
    <row r="1600" spans="1:10" ht="16" x14ac:dyDescent="0.2">
      <c r="A1600" s="65"/>
      <c r="B1600" s="65"/>
      <c r="C1600" s="65"/>
      <c r="D1600" s="65"/>
      <c r="E1600" s="65"/>
      <c r="F1600" s="65"/>
      <c r="G1600" s="65"/>
      <c r="H1600" s="65"/>
      <c r="I1600" s="65"/>
      <c r="J1600" s="65"/>
    </row>
    <row r="1601" spans="1:10" ht="16" x14ac:dyDescent="0.2">
      <c r="A1601" s="65"/>
      <c r="B1601" s="65"/>
      <c r="C1601" s="65"/>
      <c r="D1601" s="65"/>
      <c r="E1601" s="65"/>
      <c r="F1601" s="65"/>
      <c r="G1601" s="65"/>
      <c r="H1601" s="65"/>
      <c r="I1601" s="65"/>
      <c r="J1601" s="65"/>
    </row>
    <row r="1602" spans="1:10" ht="16" x14ac:dyDescent="0.2">
      <c r="A1602" s="65"/>
      <c r="B1602" s="65"/>
      <c r="C1602" s="65"/>
      <c r="D1602" s="65"/>
      <c r="E1602" s="65"/>
      <c r="F1602" s="65"/>
      <c r="G1602" s="65"/>
      <c r="H1602" s="65"/>
      <c r="I1602" s="65"/>
      <c r="J1602" s="65"/>
    </row>
    <row r="1603" spans="1:10" ht="16" x14ac:dyDescent="0.2">
      <c r="A1603" s="65"/>
      <c r="B1603" s="65"/>
      <c r="C1603" s="65"/>
      <c r="D1603" s="65"/>
      <c r="E1603" s="65"/>
      <c r="F1603" s="65"/>
      <c r="G1603" s="65"/>
      <c r="H1603" s="65"/>
      <c r="I1603" s="65"/>
      <c r="J1603" s="65"/>
    </row>
    <row r="1604" spans="1:10" ht="16" x14ac:dyDescent="0.2">
      <c r="A1604" s="65"/>
      <c r="B1604" s="65"/>
      <c r="C1604" s="65"/>
      <c r="D1604" s="65"/>
      <c r="E1604" s="65"/>
      <c r="F1604" s="65"/>
      <c r="G1604" s="65"/>
      <c r="H1604" s="65"/>
      <c r="I1604" s="65"/>
      <c r="J1604" s="65"/>
    </row>
    <row r="1605" spans="1:10" ht="16" x14ac:dyDescent="0.2">
      <c r="A1605" s="65"/>
      <c r="B1605" s="65"/>
      <c r="C1605" s="65"/>
      <c r="D1605" s="65"/>
      <c r="E1605" s="65"/>
      <c r="F1605" s="65"/>
      <c r="G1605" s="65"/>
      <c r="H1605" s="65"/>
      <c r="I1605" s="65"/>
      <c r="J1605" s="65"/>
    </row>
    <row r="1606" spans="1:10" ht="16" x14ac:dyDescent="0.2">
      <c r="A1606" s="65"/>
      <c r="B1606" s="65"/>
      <c r="C1606" s="65"/>
      <c r="D1606" s="65"/>
      <c r="E1606" s="65"/>
      <c r="F1606" s="65"/>
      <c r="G1606" s="65"/>
      <c r="H1606" s="65"/>
      <c r="I1606" s="65"/>
      <c r="J1606" s="65"/>
    </row>
    <row r="1607" spans="1:10" ht="16" x14ac:dyDescent="0.2">
      <c r="A1607" s="65"/>
      <c r="B1607" s="65"/>
      <c r="C1607" s="65"/>
      <c r="D1607" s="65"/>
      <c r="E1607" s="65"/>
      <c r="F1607" s="65"/>
      <c r="G1607" s="65"/>
      <c r="H1607" s="65"/>
      <c r="I1607" s="65"/>
      <c r="J1607" s="65"/>
    </row>
    <row r="1608" spans="1:10" ht="16" x14ac:dyDescent="0.2">
      <c r="A1608" s="65"/>
      <c r="B1608" s="65"/>
      <c r="C1608" s="65"/>
      <c r="D1608" s="65"/>
      <c r="E1608" s="65"/>
      <c r="F1608" s="65"/>
      <c r="G1608" s="65"/>
      <c r="H1608" s="65"/>
      <c r="I1608" s="65"/>
      <c r="J1608" s="65"/>
    </row>
    <row r="1609" spans="1:10" ht="16" x14ac:dyDescent="0.2">
      <c r="A1609" s="65"/>
      <c r="B1609" s="65"/>
      <c r="C1609" s="65"/>
      <c r="D1609" s="65"/>
      <c r="E1609" s="65"/>
      <c r="F1609" s="65"/>
      <c r="G1609" s="65"/>
      <c r="H1609" s="65"/>
      <c r="I1609" s="65"/>
      <c r="J1609" s="65"/>
    </row>
    <row r="1610" spans="1:10" ht="16" x14ac:dyDescent="0.2">
      <c r="A1610" s="65"/>
      <c r="B1610" s="65"/>
      <c r="C1610" s="65"/>
      <c r="D1610" s="65"/>
      <c r="E1610" s="65"/>
      <c r="F1610" s="65"/>
      <c r="G1610" s="65"/>
      <c r="H1610" s="65"/>
      <c r="I1610" s="65"/>
      <c r="J1610" s="65"/>
    </row>
    <row r="1611" spans="1:10" ht="16" x14ac:dyDescent="0.2">
      <c r="A1611" s="65"/>
      <c r="B1611" s="65"/>
      <c r="C1611" s="65"/>
      <c r="D1611" s="65"/>
      <c r="E1611" s="65"/>
      <c r="F1611" s="65"/>
      <c r="G1611" s="65"/>
      <c r="H1611" s="65"/>
      <c r="I1611" s="65"/>
      <c r="J1611" s="65"/>
    </row>
    <row r="1612" spans="1:10" ht="16" x14ac:dyDescent="0.2">
      <c r="A1612" s="65"/>
      <c r="B1612" s="65"/>
      <c r="C1612" s="65"/>
      <c r="D1612" s="65"/>
      <c r="E1612" s="65"/>
      <c r="F1612" s="65"/>
      <c r="G1612" s="65"/>
      <c r="H1612" s="65"/>
      <c r="I1612" s="65"/>
      <c r="J1612" s="65"/>
    </row>
    <row r="1613" spans="1:10" ht="16" x14ac:dyDescent="0.2">
      <c r="A1613" s="65"/>
      <c r="B1613" s="65"/>
      <c r="C1613" s="65"/>
      <c r="D1613" s="65"/>
      <c r="E1613" s="65"/>
      <c r="F1613" s="65"/>
      <c r="G1613" s="65"/>
      <c r="H1613" s="65"/>
      <c r="I1613" s="65"/>
      <c r="J1613" s="65"/>
    </row>
    <row r="1614" spans="1:10" ht="16" x14ac:dyDescent="0.2">
      <c r="A1614" s="65"/>
      <c r="B1614" s="65"/>
      <c r="C1614" s="65"/>
      <c r="D1614" s="65"/>
      <c r="E1614" s="65"/>
      <c r="F1614" s="65"/>
      <c r="G1614" s="65"/>
      <c r="H1614" s="65"/>
      <c r="I1614" s="65"/>
      <c r="J1614" s="65"/>
    </row>
    <row r="1615" spans="1:10" ht="16" x14ac:dyDescent="0.2">
      <c r="A1615" s="65"/>
      <c r="B1615" s="65"/>
      <c r="C1615" s="65"/>
      <c r="D1615" s="65"/>
      <c r="E1615" s="65"/>
      <c r="F1615" s="65"/>
      <c r="G1615" s="65"/>
      <c r="H1615" s="65"/>
      <c r="I1615" s="65"/>
      <c r="J1615" s="65"/>
    </row>
    <row r="1616" spans="1:10" ht="16" x14ac:dyDescent="0.2">
      <c r="A1616" s="65"/>
      <c r="B1616" s="65"/>
      <c r="C1616" s="65"/>
      <c r="D1616" s="65"/>
      <c r="E1616" s="65"/>
      <c r="F1616" s="65"/>
      <c r="G1616" s="65"/>
      <c r="H1616" s="65"/>
      <c r="I1616" s="65"/>
      <c r="J1616" s="65"/>
    </row>
    <row r="1617" spans="1:10" ht="16" x14ac:dyDescent="0.2">
      <c r="A1617" s="65"/>
      <c r="B1617" s="65"/>
      <c r="C1617" s="65"/>
      <c r="D1617" s="65"/>
      <c r="E1617" s="65"/>
      <c r="F1617" s="65"/>
      <c r="G1617" s="65"/>
      <c r="H1617" s="65"/>
      <c r="I1617" s="65"/>
      <c r="J1617" s="65"/>
    </row>
    <row r="1618" spans="1:10" ht="16" x14ac:dyDescent="0.2">
      <c r="A1618" s="65"/>
      <c r="B1618" s="65"/>
      <c r="C1618" s="65"/>
      <c r="D1618" s="65"/>
      <c r="E1618" s="65"/>
      <c r="F1618" s="65"/>
      <c r="G1618" s="65"/>
      <c r="H1618" s="65"/>
      <c r="I1618" s="65"/>
      <c r="J1618" s="65"/>
    </row>
    <row r="1619" spans="1:10" ht="16" x14ac:dyDescent="0.2">
      <c r="A1619" s="65"/>
      <c r="B1619" s="65"/>
      <c r="C1619" s="65"/>
      <c r="D1619" s="65"/>
      <c r="E1619" s="65"/>
      <c r="F1619" s="65"/>
      <c r="G1619" s="65"/>
      <c r="H1619" s="65"/>
      <c r="I1619" s="65"/>
      <c r="J1619" s="65"/>
    </row>
    <row r="1620" spans="1:10" ht="16" x14ac:dyDescent="0.2">
      <c r="A1620" s="65"/>
      <c r="B1620" s="65"/>
      <c r="C1620" s="65"/>
      <c r="D1620" s="65"/>
      <c r="E1620" s="65"/>
      <c r="F1620" s="65"/>
      <c r="G1620" s="65"/>
      <c r="H1620" s="65"/>
      <c r="I1620" s="65"/>
      <c r="J1620" s="65"/>
    </row>
    <row r="1621" spans="1:10" ht="16" x14ac:dyDescent="0.2">
      <c r="A1621" s="65"/>
      <c r="B1621" s="65"/>
      <c r="C1621" s="65"/>
      <c r="D1621" s="65"/>
      <c r="E1621" s="65"/>
      <c r="F1621" s="65"/>
      <c r="G1621" s="65"/>
      <c r="H1621" s="65"/>
      <c r="I1621" s="65"/>
      <c r="J1621" s="65"/>
    </row>
    <row r="1622" spans="1:10" ht="16" x14ac:dyDescent="0.2">
      <c r="A1622" s="65"/>
      <c r="B1622" s="65"/>
      <c r="C1622" s="65"/>
      <c r="D1622" s="65"/>
      <c r="E1622" s="65"/>
      <c r="F1622" s="65"/>
      <c r="G1622" s="65"/>
      <c r="H1622" s="65"/>
      <c r="I1622" s="65"/>
      <c r="J1622" s="65"/>
    </row>
    <row r="1623" spans="1:10" ht="16" x14ac:dyDescent="0.2">
      <c r="A1623" s="65"/>
      <c r="B1623" s="65"/>
      <c r="C1623" s="65"/>
      <c r="D1623" s="65"/>
      <c r="E1623" s="65"/>
      <c r="F1623" s="65"/>
      <c r="G1623" s="65"/>
      <c r="H1623" s="65"/>
      <c r="I1623" s="65"/>
      <c r="J1623" s="65"/>
    </row>
    <row r="1624" spans="1:10" ht="16" x14ac:dyDescent="0.2">
      <c r="A1624" s="65"/>
      <c r="B1624" s="65"/>
      <c r="C1624" s="65"/>
      <c r="D1624" s="65"/>
      <c r="E1624" s="65"/>
      <c r="F1624" s="65"/>
      <c r="G1624" s="65"/>
      <c r="H1624" s="65"/>
      <c r="I1624" s="65"/>
      <c r="J1624" s="65"/>
    </row>
    <row r="1625" spans="1:10" ht="16" x14ac:dyDescent="0.2">
      <c r="A1625" s="65"/>
      <c r="B1625" s="65"/>
      <c r="C1625" s="65"/>
      <c r="D1625" s="65"/>
      <c r="E1625" s="65"/>
      <c r="F1625" s="65"/>
      <c r="G1625" s="65"/>
      <c r="H1625" s="65"/>
      <c r="I1625" s="65"/>
      <c r="J1625" s="65"/>
    </row>
    <row r="1626" spans="1:10" ht="16" x14ac:dyDescent="0.2">
      <c r="A1626" s="65"/>
      <c r="B1626" s="65"/>
      <c r="C1626" s="65"/>
      <c r="D1626" s="65"/>
      <c r="E1626" s="65"/>
      <c r="F1626" s="65"/>
      <c r="G1626" s="65"/>
      <c r="H1626" s="65"/>
      <c r="I1626" s="65"/>
      <c r="J1626" s="65"/>
    </row>
    <row r="1627" spans="1:10" ht="16" x14ac:dyDescent="0.2">
      <c r="A1627" s="65"/>
      <c r="B1627" s="65"/>
      <c r="C1627" s="65"/>
      <c r="D1627" s="65"/>
      <c r="E1627" s="65"/>
      <c r="F1627" s="65"/>
      <c r="G1627" s="65"/>
      <c r="H1627" s="65"/>
      <c r="I1627" s="65"/>
      <c r="J1627" s="65"/>
    </row>
    <row r="1628" spans="1:10" ht="16" x14ac:dyDescent="0.2">
      <c r="A1628" s="65"/>
      <c r="B1628" s="65"/>
      <c r="C1628" s="65"/>
      <c r="D1628" s="65"/>
      <c r="E1628" s="65"/>
      <c r="F1628" s="65"/>
      <c r="G1628" s="65"/>
      <c r="H1628" s="65"/>
      <c r="I1628" s="65"/>
      <c r="J1628" s="65"/>
    </row>
    <row r="1629" spans="1:10" ht="16" x14ac:dyDescent="0.2">
      <c r="A1629" s="65"/>
      <c r="B1629" s="65"/>
      <c r="C1629" s="65"/>
      <c r="D1629" s="65"/>
      <c r="E1629" s="65"/>
      <c r="F1629" s="65"/>
      <c r="G1629" s="65"/>
      <c r="H1629" s="65"/>
      <c r="I1629" s="65"/>
      <c r="J1629" s="65"/>
    </row>
    <row r="1630" spans="1:10" ht="16" x14ac:dyDescent="0.2">
      <c r="A1630" s="65"/>
      <c r="B1630" s="65"/>
      <c r="C1630" s="65"/>
      <c r="D1630" s="65"/>
      <c r="E1630" s="65"/>
      <c r="F1630" s="65"/>
      <c r="G1630" s="65"/>
      <c r="H1630" s="65"/>
      <c r="I1630" s="65"/>
      <c r="J1630" s="65"/>
    </row>
    <row r="1631" spans="1:10" ht="16" x14ac:dyDescent="0.2">
      <c r="A1631" s="65"/>
      <c r="B1631" s="65"/>
      <c r="C1631" s="65"/>
      <c r="D1631" s="65"/>
      <c r="E1631" s="65"/>
      <c r="F1631" s="65"/>
      <c r="G1631" s="65"/>
      <c r="H1631" s="65"/>
      <c r="I1631" s="65"/>
      <c r="J1631" s="65"/>
    </row>
    <row r="1632" spans="1:10" ht="16" x14ac:dyDescent="0.2">
      <c r="A1632" s="65"/>
      <c r="B1632" s="65"/>
      <c r="C1632" s="65"/>
      <c r="D1632" s="65"/>
      <c r="E1632" s="65"/>
      <c r="F1632" s="65"/>
      <c r="G1632" s="65"/>
      <c r="H1632" s="65"/>
      <c r="I1632" s="65"/>
      <c r="J1632" s="65"/>
    </row>
    <row r="1633" spans="1:10" ht="16" x14ac:dyDescent="0.2">
      <c r="A1633" s="65"/>
      <c r="B1633" s="65"/>
      <c r="C1633" s="65"/>
      <c r="D1633" s="65"/>
      <c r="E1633" s="65"/>
      <c r="F1633" s="65"/>
      <c r="G1633" s="65"/>
      <c r="H1633" s="65"/>
      <c r="I1633" s="65"/>
      <c r="J1633" s="65"/>
    </row>
    <row r="1634" spans="1:10" ht="16" x14ac:dyDescent="0.2">
      <c r="A1634" s="65"/>
      <c r="B1634" s="65"/>
      <c r="C1634" s="65"/>
      <c r="D1634" s="65"/>
      <c r="E1634" s="65"/>
      <c r="F1634" s="65"/>
      <c r="G1634" s="65"/>
      <c r="H1634" s="65"/>
      <c r="I1634" s="65"/>
      <c r="J1634" s="65"/>
    </row>
    <row r="1635" spans="1:10" ht="16" x14ac:dyDescent="0.2">
      <c r="A1635" s="65"/>
      <c r="B1635" s="65"/>
      <c r="C1635" s="65"/>
      <c r="D1635" s="65"/>
      <c r="E1635" s="65"/>
      <c r="F1635" s="65"/>
      <c r="G1635" s="65"/>
      <c r="H1635" s="65"/>
      <c r="I1635" s="65"/>
      <c r="J1635" s="65"/>
    </row>
    <row r="1636" spans="1:10" ht="16" x14ac:dyDescent="0.2">
      <c r="A1636" s="65"/>
      <c r="B1636" s="65"/>
      <c r="C1636" s="65"/>
      <c r="D1636" s="65"/>
      <c r="E1636" s="65"/>
      <c r="F1636" s="65"/>
      <c r="G1636" s="65"/>
      <c r="H1636" s="65"/>
      <c r="I1636" s="65"/>
      <c r="J1636" s="65"/>
    </row>
    <row r="1637" spans="1:10" ht="16" x14ac:dyDescent="0.2">
      <c r="A1637" s="65"/>
      <c r="B1637" s="65"/>
      <c r="C1637" s="65"/>
      <c r="D1637" s="65"/>
      <c r="E1637" s="65"/>
      <c r="F1637" s="65"/>
      <c r="G1637" s="65"/>
      <c r="H1637" s="65"/>
      <c r="I1637" s="65"/>
      <c r="J1637" s="65"/>
    </row>
    <row r="1638" spans="1:10" ht="16" x14ac:dyDescent="0.2">
      <c r="A1638" s="65"/>
      <c r="B1638" s="65"/>
      <c r="C1638" s="65"/>
      <c r="D1638" s="65"/>
      <c r="E1638" s="65"/>
      <c r="F1638" s="65"/>
      <c r="G1638" s="65"/>
      <c r="H1638" s="65"/>
      <c r="I1638" s="65"/>
      <c r="J1638" s="65"/>
    </row>
    <row r="1639" spans="1:10" ht="16" x14ac:dyDescent="0.2">
      <c r="A1639" s="65"/>
      <c r="B1639" s="65"/>
      <c r="C1639" s="65"/>
      <c r="D1639" s="65"/>
      <c r="E1639" s="65"/>
      <c r="F1639" s="65"/>
      <c r="G1639" s="65"/>
      <c r="H1639" s="65"/>
      <c r="I1639" s="65"/>
      <c r="J1639" s="65"/>
    </row>
    <row r="1640" spans="1:10" ht="16" x14ac:dyDescent="0.2">
      <c r="A1640" s="65"/>
      <c r="B1640" s="65"/>
      <c r="C1640" s="65"/>
      <c r="D1640" s="65"/>
      <c r="E1640" s="65"/>
      <c r="F1640" s="65"/>
      <c r="G1640" s="65"/>
      <c r="H1640" s="65"/>
      <c r="I1640" s="65"/>
      <c r="J1640" s="65"/>
    </row>
    <row r="1641" spans="1:10" ht="16" x14ac:dyDescent="0.2">
      <c r="A1641" s="65"/>
      <c r="B1641" s="65"/>
      <c r="C1641" s="65"/>
      <c r="D1641" s="65"/>
      <c r="E1641" s="65"/>
      <c r="F1641" s="65"/>
      <c r="G1641" s="65"/>
      <c r="H1641" s="65"/>
      <c r="I1641" s="65"/>
      <c r="J1641" s="65"/>
    </row>
    <row r="1642" spans="1:10" ht="16" x14ac:dyDescent="0.2">
      <c r="A1642" s="65"/>
      <c r="B1642" s="65"/>
      <c r="C1642" s="65"/>
      <c r="D1642" s="65"/>
      <c r="E1642" s="65"/>
      <c r="F1642" s="65"/>
      <c r="G1642" s="65"/>
      <c r="H1642" s="65"/>
      <c r="I1642" s="65"/>
      <c r="J1642" s="65"/>
    </row>
    <row r="1643" spans="1:10" ht="16" x14ac:dyDescent="0.2">
      <c r="A1643" s="65"/>
      <c r="B1643" s="65"/>
      <c r="C1643" s="65"/>
      <c r="D1643" s="65"/>
      <c r="E1643" s="65"/>
      <c r="F1643" s="65"/>
      <c r="G1643" s="65"/>
      <c r="H1643" s="65"/>
      <c r="I1643" s="65"/>
      <c r="J1643" s="65"/>
    </row>
    <row r="1644" spans="1:10" ht="16" x14ac:dyDescent="0.2">
      <c r="A1644" s="65"/>
      <c r="B1644" s="65"/>
      <c r="C1644" s="65"/>
      <c r="D1644" s="65"/>
      <c r="E1644" s="65"/>
      <c r="F1644" s="65"/>
      <c r="G1644" s="65"/>
      <c r="H1644" s="65"/>
      <c r="I1644" s="65"/>
      <c r="J1644" s="65"/>
    </row>
    <row r="1645" spans="1:10" ht="16" x14ac:dyDescent="0.2">
      <c r="A1645" s="65"/>
      <c r="B1645" s="65"/>
      <c r="C1645" s="65"/>
      <c r="D1645" s="65"/>
      <c r="E1645" s="65"/>
      <c r="F1645" s="65"/>
      <c r="G1645" s="65"/>
      <c r="H1645" s="65"/>
      <c r="I1645" s="65"/>
      <c r="J1645" s="65"/>
    </row>
    <row r="1646" spans="1:10" ht="16" x14ac:dyDescent="0.2">
      <c r="A1646" s="65"/>
      <c r="B1646" s="65"/>
      <c r="C1646" s="65"/>
      <c r="D1646" s="65"/>
      <c r="E1646" s="65"/>
      <c r="F1646" s="65"/>
      <c r="G1646" s="65"/>
      <c r="H1646" s="65"/>
      <c r="I1646" s="65"/>
      <c r="J1646" s="65"/>
    </row>
    <row r="1647" spans="1:10" ht="16" x14ac:dyDescent="0.2">
      <c r="A1647" s="65"/>
      <c r="B1647" s="65"/>
      <c r="C1647" s="65"/>
      <c r="D1647" s="65"/>
      <c r="E1647" s="65"/>
      <c r="F1647" s="65"/>
      <c r="G1647" s="65"/>
      <c r="H1647" s="65"/>
      <c r="I1647" s="65"/>
      <c r="J1647" s="65"/>
    </row>
    <row r="1648" spans="1:10" ht="16" x14ac:dyDescent="0.2">
      <c r="A1648" s="65"/>
      <c r="B1648" s="65"/>
      <c r="C1648" s="65"/>
      <c r="D1648" s="65"/>
      <c r="E1648" s="65"/>
      <c r="F1648" s="65"/>
      <c r="G1648" s="65"/>
      <c r="H1648" s="65"/>
      <c r="I1648" s="65"/>
      <c r="J1648" s="65"/>
    </row>
    <row r="1649" spans="1:10" ht="16" x14ac:dyDescent="0.2">
      <c r="A1649" s="65"/>
      <c r="B1649" s="65"/>
      <c r="C1649" s="65"/>
      <c r="D1649" s="65"/>
      <c r="E1649" s="65"/>
      <c r="F1649" s="65"/>
      <c r="G1649" s="65"/>
      <c r="H1649" s="65"/>
      <c r="I1649" s="65"/>
      <c r="J1649" s="65"/>
    </row>
    <row r="1650" spans="1:10" ht="16" x14ac:dyDescent="0.2">
      <c r="A1650" s="65"/>
      <c r="B1650" s="65"/>
      <c r="C1650" s="65"/>
      <c r="D1650" s="65"/>
      <c r="E1650" s="65"/>
      <c r="F1650" s="65"/>
      <c r="G1650" s="65"/>
      <c r="H1650" s="65"/>
      <c r="I1650" s="65"/>
      <c r="J1650" s="65"/>
    </row>
    <row r="1651" spans="1:10" ht="16" x14ac:dyDescent="0.2">
      <c r="A1651" s="65"/>
      <c r="B1651" s="65"/>
      <c r="C1651" s="65"/>
      <c r="D1651" s="65"/>
      <c r="E1651" s="65"/>
      <c r="F1651" s="65"/>
      <c r="G1651" s="65"/>
      <c r="H1651" s="65"/>
      <c r="I1651" s="65"/>
      <c r="J1651" s="65"/>
    </row>
    <row r="1652" spans="1:10" ht="16" x14ac:dyDescent="0.2">
      <c r="A1652" s="65"/>
      <c r="B1652" s="65"/>
      <c r="C1652" s="65"/>
      <c r="D1652" s="65"/>
      <c r="E1652" s="65"/>
      <c r="F1652" s="65"/>
      <c r="G1652" s="65"/>
      <c r="H1652" s="65"/>
      <c r="I1652" s="65"/>
      <c r="J1652" s="65"/>
    </row>
    <row r="1653" spans="1:10" ht="16" x14ac:dyDescent="0.2">
      <c r="A1653" s="65"/>
      <c r="B1653" s="65"/>
      <c r="C1653" s="65"/>
      <c r="D1653" s="65"/>
      <c r="E1653" s="65"/>
      <c r="F1653" s="65"/>
      <c r="G1653" s="65"/>
      <c r="H1653" s="65"/>
      <c r="I1653" s="65"/>
      <c r="J1653" s="65"/>
    </row>
    <row r="1654" spans="1:10" ht="16" x14ac:dyDescent="0.2">
      <c r="A1654" s="65"/>
      <c r="B1654" s="65"/>
      <c r="C1654" s="65"/>
      <c r="D1654" s="65"/>
      <c r="E1654" s="65"/>
      <c r="F1654" s="65"/>
      <c r="G1654" s="65"/>
      <c r="H1654" s="65"/>
      <c r="I1654" s="65"/>
      <c r="J1654" s="65"/>
    </row>
    <row r="1655" spans="1:10" ht="16" x14ac:dyDescent="0.2">
      <c r="A1655" s="65"/>
      <c r="B1655" s="65"/>
      <c r="C1655" s="65"/>
      <c r="D1655" s="65"/>
      <c r="E1655" s="65"/>
      <c r="F1655" s="65"/>
      <c r="G1655" s="65"/>
      <c r="H1655" s="65"/>
      <c r="I1655" s="65"/>
      <c r="J1655" s="65"/>
    </row>
    <row r="1656" spans="1:10" ht="16" x14ac:dyDescent="0.2">
      <c r="A1656" s="65"/>
      <c r="B1656" s="65"/>
      <c r="C1656" s="65"/>
      <c r="D1656" s="65"/>
      <c r="E1656" s="65"/>
      <c r="F1656" s="65"/>
      <c r="G1656" s="65"/>
      <c r="H1656" s="65"/>
      <c r="I1656" s="65"/>
      <c r="J1656" s="65"/>
    </row>
    <row r="1657" spans="1:10" ht="16" x14ac:dyDescent="0.2">
      <c r="A1657" s="65"/>
      <c r="B1657" s="65"/>
      <c r="C1657" s="65"/>
      <c r="D1657" s="65"/>
      <c r="E1657" s="65"/>
      <c r="F1657" s="65"/>
      <c r="G1657" s="65"/>
      <c r="H1657" s="65"/>
      <c r="I1657" s="65"/>
      <c r="J1657" s="65"/>
    </row>
    <row r="1658" spans="1:10" ht="16" x14ac:dyDescent="0.2">
      <c r="A1658" s="65"/>
      <c r="B1658" s="65"/>
      <c r="C1658" s="65"/>
      <c r="D1658" s="65"/>
      <c r="E1658" s="65"/>
      <c r="F1658" s="65"/>
      <c r="G1658" s="65"/>
      <c r="H1658" s="65"/>
      <c r="I1658" s="65"/>
      <c r="J1658" s="65"/>
    </row>
    <row r="1659" spans="1:10" ht="16" x14ac:dyDescent="0.2">
      <c r="A1659" s="65"/>
      <c r="B1659" s="65"/>
      <c r="C1659" s="65"/>
      <c r="D1659" s="65"/>
      <c r="E1659" s="65"/>
      <c r="F1659" s="65"/>
      <c r="G1659" s="65"/>
      <c r="H1659" s="65"/>
      <c r="I1659" s="65"/>
      <c r="J1659" s="65"/>
    </row>
    <row r="1660" spans="1:10" ht="16" x14ac:dyDescent="0.2">
      <c r="A1660" s="65"/>
      <c r="B1660" s="65"/>
      <c r="C1660" s="65"/>
      <c r="D1660" s="65"/>
      <c r="E1660" s="65"/>
      <c r="F1660" s="65"/>
      <c r="G1660" s="65"/>
      <c r="H1660" s="65"/>
      <c r="I1660" s="65"/>
      <c r="J1660" s="65"/>
    </row>
    <row r="1661" spans="1:10" ht="16" x14ac:dyDescent="0.2">
      <c r="A1661" s="65"/>
      <c r="B1661" s="65"/>
      <c r="C1661" s="65"/>
      <c r="D1661" s="65"/>
      <c r="E1661" s="65"/>
      <c r="F1661" s="65"/>
      <c r="G1661" s="65"/>
      <c r="H1661" s="65"/>
      <c r="I1661" s="65"/>
      <c r="J1661" s="65"/>
    </row>
    <row r="1662" spans="1:10" ht="16" x14ac:dyDescent="0.2">
      <c r="A1662" s="65"/>
      <c r="B1662" s="65"/>
      <c r="C1662" s="65"/>
      <c r="D1662" s="65"/>
      <c r="E1662" s="65"/>
      <c r="F1662" s="65"/>
      <c r="G1662" s="65"/>
      <c r="H1662" s="65"/>
      <c r="I1662" s="65"/>
      <c r="J1662" s="65"/>
    </row>
    <row r="1663" spans="1:10" ht="16" x14ac:dyDescent="0.2">
      <c r="A1663" s="65"/>
      <c r="B1663" s="65"/>
      <c r="C1663" s="65"/>
      <c r="D1663" s="65"/>
      <c r="E1663" s="65"/>
      <c r="F1663" s="65"/>
      <c r="G1663" s="65"/>
      <c r="H1663" s="65"/>
      <c r="I1663" s="65"/>
      <c r="J1663" s="65"/>
    </row>
    <row r="1664" spans="1:10" ht="16" x14ac:dyDescent="0.2">
      <c r="A1664" s="65"/>
      <c r="B1664" s="65"/>
      <c r="C1664" s="65"/>
      <c r="D1664" s="65"/>
      <c r="E1664" s="65"/>
      <c r="F1664" s="65"/>
      <c r="G1664" s="65"/>
      <c r="H1664" s="65"/>
      <c r="I1664" s="65"/>
      <c r="J1664" s="65"/>
    </row>
    <row r="1665" spans="1:10" ht="16" x14ac:dyDescent="0.2">
      <c r="A1665" s="65"/>
      <c r="B1665" s="65"/>
      <c r="C1665" s="65"/>
      <c r="D1665" s="65"/>
      <c r="E1665" s="65"/>
      <c r="F1665" s="65"/>
      <c r="G1665" s="65"/>
      <c r="H1665" s="65"/>
      <c r="I1665" s="65"/>
      <c r="J1665" s="65"/>
    </row>
    <row r="1666" spans="1:10" ht="16" x14ac:dyDescent="0.2">
      <c r="A1666" s="65"/>
      <c r="B1666" s="65"/>
      <c r="C1666" s="65"/>
      <c r="D1666" s="65"/>
      <c r="E1666" s="65"/>
      <c r="F1666" s="65"/>
      <c r="G1666" s="65"/>
      <c r="H1666" s="65"/>
      <c r="I1666" s="65"/>
      <c r="J1666" s="65"/>
    </row>
    <row r="1667" spans="1:10" ht="16" x14ac:dyDescent="0.2">
      <c r="A1667" s="65"/>
      <c r="B1667" s="65"/>
      <c r="C1667" s="65"/>
      <c r="D1667" s="65"/>
      <c r="E1667" s="65"/>
      <c r="F1667" s="65"/>
      <c r="G1667" s="65"/>
      <c r="H1667" s="65"/>
      <c r="I1667" s="65"/>
      <c r="J1667" s="65"/>
    </row>
    <row r="1668" spans="1:10" ht="16" x14ac:dyDescent="0.2">
      <c r="A1668" s="65"/>
      <c r="B1668" s="65"/>
      <c r="C1668" s="65"/>
      <c r="D1668" s="65"/>
      <c r="E1668" s="65"/>
      <c r="F1668" s="65"/>
      <c r="G1668" s="65"/>
      <c r="H1668" s="65"/>
      <c r="I1668" s="65"/>
      <c r="J1668" s="65"/>
    </row>
    <row r="1669" spans="1:10" ht="16" x14ac:dyDescent="0.2">
      <c r="A1669" s="65"/>
      <c r="B1669" s="65"/>
      <c r="C1669" s="65"/>
      <c r="D1669" s="65"/>
      <c r="E1669" s="65"/>
      <c r="F1669" s="65"/>
      <c r="G1669" s="65"/>
      <c r="H1669" s="65"/>
      <c r="I1669" s="65"/>
      <c r="J1669" s="65"/>
    </row>
    <row r="1670" spans="1:10" ht="16" x14ac:dyDescent="0.2">
      <c r="A1670" s="65"/>
      <c r="B1670" s="65"/>
      <c r="C1670" s="65"/>
      <c r="D1670" s="65"/>
      <c r="E1670" s="65"/>
      <c r="F1670" s="65"/>
      <c r="G1670" s="65"/>
      <c r="H1670" s="65"/>
      <c r="I1670" s="65"/>
      <c r="J1670" s="65"/>
    </row>
    <row r="1671" spans="1:10" ht="16" x14ac:dyDescent="0.2">
      <c r="A1671" s="65"/>
      <c r="B1671" s="65"/>
      <c r="C1671" s="65"/>
      <c r="D1671" s="65"/>
      <c r="E1671" s="65"/>
      <c r="F1671" s="65"/>
      <c r="G1671" s="65"/>
      <c r="H1671" s="65"/>
      <c r="I1671" s="65"/>
      <c r="J1671" s="65"/>
    </row>
    <row r="1672" spans="1:10" ht="16" x14ac:dyDescent="0.2">
      <c r="A1672" s="65"/>
      <c r="B1672" s="65"/>
      <c r="C1672" s="65"/>
      <c r="D1672" s="65"/>
      <c r="E1672" s="65"/>
      <c r="F1672" s="65"/>
      <c r="G1672" s="65"/>
      <c r="H1672" s="65"/>
      <c r="I1672" s="65"/>
      <c r="J1672" s="65"/>
    </row>
    <row r="1673" spans="1:10" ht="16" x14ac:dyDescent="0.2">
      <c r="A1673" s="65"/>
      <c r="B1673" s="65"/>
      <c r="C1673" s="65"/>
      <c r="D1673" s="65"/>
      <c r="E1673" s="65"/>
      <c r="F1673" s="65"/>
      <c r="G1673" s="65"/>
      <c r="H1673" s="65"/>
      <c r="I1673" s="65"/>
      <c r="J1673" s="65"/>
    </row>
    <row r="1674" spans="1:10" ht="16" x14ac:dyDescent="0.2">
      <c r="A1674" s="65"/>
      <c r="B1674" s="65"/>
      <c r="C1674" s="65"/>
      <c r="D1674" s="65"/>
      <c r="E1674" s="65"/>
      <c r="F1674" s="65"/>
      <c r="G1674" s="65"/>
      <c r="H1674" s="65"/>
      <c r="I1674" s="65"/>
      <c r="J1674" s="65"/>
    </row>
    <row r="1675" spans="1:10" ht="16" x14ac:dyDescent="0.2">
      <c r="A1675" s="65"/>
      <c r="B1675" s="65"/>
      <c r="C1675" s="65"/>
      <c r="D1675" s="65"/>
      <c r="E1675" s="65"/>
      <c r="F1675" s="65"/>
      <c r="G1675" s="65"/>
      <c r="H1675" s="65"/>
      <c r="I1675" s="65"/>
      <c r="J1675" s="65"/>
    </row>
    <row r="1676" spans="1:10" ht="16" x14ac:dyDescent="0.2">
      <c r="A1676" s="65"/>
      <c r="B1676" s="65"/>
      <c r="C1676" s="65"/>
      <c r="D1676" s="65"/>
      <c r="E1676" s="65"/>
      <c r="F1676" s="65"/>
      <c r="G1676" s="65"/>
      <c r="H1676" s="65"/>
      <c r="I1676" s="65"/>
      <c r="J1676" s="65"/>
    </row>
    <row r="1677" spans="1:10" ht="16" x14ac:dyDescent="0.2">
      <c r="A1677" s="65"/>
      <c r="B1677" s="65"/>
      <c r="C1677" s="65"/>
      <c r="D1677" s="65"/>
      <c r="E1677" s="65"/>
      <c r="F1677" s="65"/>
      <c r="G1677" s="65"/>
      <c r="H1677" s="65"/>
      <c r="I1677" s="65"/>
      <c r="J1677" s="65"/>
    </row>
    <row r="1678" spans="1:10" ht="16" x14ac:dyDescent="0.2">
      <c r="A1678" s="65"/>
      <c r="B1678" s="65"/>
      <c r="C1678" s="65"/>
      <c r="D1678" s="65"/>
      <c r="E1678" s="65"/>
      <c r="F1678" s="65"/>
      <c r="G1678" s="65"/>
      <c r="H1678" s="65"/>
      <c r="I1678" s="65"/>
      <c r="J1678" s="65"/>
    </row>
    <row r="1679" spans="1:10" ht="16" x14ac:dyDescent="0.2">
      <c r="A1679" s="65"/>
      <c r="B1679" s="65"/>
      <c r="C1679" s="65"/>
      <c r="D1679" s="65"/>
      <c r="E1679" s="65"/>
      <c r="F1679" s="65"/>
      <c r="G1679" s="65"/>
      <c r="H1679" s="65"/>
      <c r="I1679" s="65"/>
      <c r="J1679" s="65"/>
    </row>
    <row r="1680" spans="1:10" ht="16" x14ac:dyDescent="0.2">
      <c r="A1680" s="65"/>
      <c r="B1680" s="65"/>
      <c r="C1680" s="65"/>
      <c r="D1680" s="65"/>
      <c r="E1680" s="65"/>
      <c r="F1680" s="65"/>
      <c r="G1680" s="65"/>
      <c r="H1680" s="65"/>
      <c r="I1680" s="65"/>
      <c r="J1680" s="65"/>
    </row>
    <row r="1681" spans="1:10" ht="16" x14ac:dyDescent="0.2">
      <c r="A1681" s="65"/>
      <c r="B1681" s="65"/>
      <c r="C1681" s="65"/>
      <c r="D1681" s="65"/>
      <c r="E1681" s="65"/>
      <c r="F1681" s="65"/>
      <c r="G1681" s="65"/>
      <c r="H1681" s="65"/>
      <c r="I1681" s="65"/>
      <c r="J1681" s="65"/>
    </row>
    <row r="1682" spans="1:10" ht="16" x14ac:dyDescent="0.2">
      <c r="A1682" s="65"/>
      <c r="B1682" s="65"/>
      <c r="C1682" s="65"/>
      <c r="D1682" s="65"/>
      <c r="E1682" s="65"/>
      <c r="F1682" s="65"/>
      <c r="G1682" s="65"/>
      <c r="H1682" s="65"/>
      <c r="I1682" s="65"/>
      <c r="J1682" s="65"/>
    </row>
    <row r="1683" spans="1:10" ht="16" x14ac:dyDescent="0.2">
      <c r="A1683" s="65"/>
      <c r="B1683" s="65"/>
      <c r="C1683" s="65"/>
      <c r="D1683" s="65"/>
      <c r="E1683" s="65"/>
      <c r="F1683" s="65"/>
      <c r="G1683" s="65"/>
      <c r="H1683" s="65"/>
      <c r="I1683" s="65"/>
      <c r="J1683" s="65"/>
    </row>
    <row r="1684" spans="1:10" ht="16" x14ac:dyDescent="0.2">
      <c r="A1684" s="65"/>
      <c r="B1684" s="65"/>
      <c r="C1684" s="65"/>
      <c r="D1684" s="65"/>
      <c r="E1684" s="65"/>
      <c r="F1684" s="65"/>
      <c r="G1684" s="65"/>
      <c r="H1684" s="65"/>
      <c r="I1684" s="65"/>
      <c r="J1684" s="65"/>
    </row>
    <row r="1685" spans="1:10" ht="16" x14ac:dyDescent="0.2">
      <c r="A1685" s="65"/>
      <c r="B1685" s="65"/>
      <c r="C1685" s="65"/>
      <c r="D1685" s="65"/>
      <c r="E1685" s="65"/>
      <c r="F1685" s="65"/>
      <c r="G1685" s="65"/>
      <c r="H1685" s="65"/>
      <c r="I1685" s="65"/>
      <c r="J1685" s="65"/>
    </row>
  </sheetData>
  <pageMargins left="0.7" right="0.7" top="0.75" bottom="0.75" header="0.3" footer="0.3"/>
  <pageSetup paperSize="9" orientation="portrait" horizontalDpi="0" verticalDpi="0"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7">
    <tabColor rgb="FF7030A0"/>
  </sheetPr>
  <dimension ref="A1:IY282"/>
  <sheetViews>
    <sheetView showGridLines="0" zoomScaleNormal="100" zoomScalePageLayoutView="80" workbookViewId="0"/>
  </sheetViews>
  <sheetFormatPr baseColWidth="10" defaultColWidth="0" defaultRowHeight="15" customHeight="1" zeroHeight="1" x14ac:dyDescent="0.15"/>
  <cols>
    <col min="1" max="1" width="8.25" customWidth="1"/>
    <col min="2" max="2" width="58.5" style="31" customWidth="1"/>
    <col min="3" max="3" width="24.625" style="19" customWidth="1"/>
    <col min="4" max="4" width="24.625" style="5" customWidth="1"/>
    <col min="5" max="5" width="24.625" style="6" customWidth="1"/>
    <col min="6" max="7" width="24.625" style="19" customWidth="1"/>
    <col min="8" max="8" width="26.625" style="6" customWidth="1"/>
    <col min="9" max="9" width="12" style="3" customWidth="1"/>
    <col min="10" max="10" width="15.75" style="3" customWidth="1"/>
    <col min="11" max="11" width="6.625" style="3" customWidth="1"/>
    <col min="12" max="259" width="6.625" style="3" hidden="1" customWidth="1"/>
    <col min="260" max="16384" width="6.625" hidden="1"/>
  </cols>
  <sheetData>
    <row r="1" spans="1:10" ht="15" customHeight="1" x14ac:dyDescent="0.15">
      <c r="A1" s="274" t="s">
        <v>3243</v>
      </c>
    </row>
    <row r="2" spans="1:10" ht="36" customHeight="1" x14ac:dyDescent="0.15">
      <c r="A2" s="430" t="s">
        <v>3202</v>
      </c>
      <c r="B2" s="431"/>
      <c r="C2" s="431"/>
      <c r="D2" s="431"/>
      <c r="E2" s="431"/>
      <c r="F2" s="431"/>
      <c r="G2" s="431"/>
      <c r="H2" s="431"/>
      <c r="I2" s="431"/>
      <c r="J2" s="431"/>
    </row>
    <row r="3" spans="1:10" ht="36" customHeight="1" x14ac:dyDescent="0.15">
      <c r="A3" s="342" t="s">
        <v>2797</v>
      </c>
      <c r="B3" s="342"/>
      <c r="C3" s="342"/>
      <c r="D3" s="342"/>
      <c r="E3" s="342"/>
      <c r="F3" s="342"/>
      <c r="G3" s="342"/>
      <c r="H3" s="342"/>
      <c r="I3" s="74"/>
      <c r="J3" s="74"/>
    </row>
    <row r="4" spans="1:10" ht="1.5" customHeight="1" x14ac:dyDescent="0.15">
      <c r="A4" s="62"/>
      <c r="B4" s="62"/>
      <c r="C4" s="62"/>
      <c r="D4" s="62"/>
      <c r="E4" s="62"/>
      <c r="F4" s="62"/>
      <c r="G4" s="62"/>
      <c r="H4" s="62"/>
      <c r="I4" s="74"/>
      <c r="J4" s="74"/>
    </row>
    <row r="5" spans="1:10" ht="2" customHeight="1" x14ac:dyDescent="0.15">
      <c r="A5" s="62"/>
      <c r="B5" s="62"/>
      <c r="C5" s="62"/>
      <c r="D5" s="62"/>
      <c r="E5" s="62"/>
      <c r="F5" s="62"/>
      <c r="G5" s="62"/>
      <c r="H5" s="62"/>
      <c r="I5" s="74"/>
      <c r="J5" s="74"/>
    </row>
    <row r="6" spans="1:10" ht="2" customHeight="1" x14ac:dyDescent="0.15">
      <c r="A6" s="62"/>
      <c r="B6" s="62"/>
      <c r="C6" s="62"/>
      <c r="D6" s="62"/>
      <c r="E6" s="62"/>
      <c r="F6" s="62"/>
      <c r="G6" s="62"/>
      <c r="H6" s="62"/>
      <c r="I6" s="74"/>
      <c r="J6" s="74"/>
    </row>
    <row r="7" spans="1:10" ht="2" customHeight="1" x14ac:dyDescent="0.15">
      <c r="A7" s="62"/>
      <c r="B7" s="62"/>
      <c r="C7" s="62"/>
      <c r="D7" s="62"/>
      <c r="E7" s="62"/>
      <c r="F7" s="62"/>
      <c r="G7" s="62"/>
      <c r="H7" s="62"/>
      <c r="I7" s="74"/>
      <c r="J7" s="74"/>
    </row>
    <row r="8" spans="1:10" ht="2" customHeight="1" x14ac:dyDescent="0.15">
      <c r="A8" s="62"/>
      <c r="B8" s="62"/>
      <c r="C8" s="62"/>
      <c r="D8" s="62"/>
      <c r="E8" s="62"/>
      <c r="F8" s="62"/>
      <c r="G8" s="62"/>
      <c r="H8" s="62"/>
      <c r="I8" s="74"/>
      <c r="J8" s="74"/>
    </row>
    <row r="9" spans="1:10" ht="2" customHeight="1" x14ac:dyDescent="0.15">
      <c r="A9" s="62"/>
      <c r="B9" s="62"/>
      <c r="C9" s="62"/>
      <c r="D9" s="62"/>
      <c r="E9" s="62"/>
      <c r="F9" s="62"/>
      <c r="G9" s="62"/>
      <c r="H9" s="62"/>
      <c r="I9" s="74"/>
      <c r="J9" s="74"/>
    </row>
    <row r="10" spans="1:10" ht="2" customHeight="1" x14ac:dyDescent="0.15">
      <c r="A10" s="62"/>
      <c r="B10" s="62"/>
      <c r="C10" s="62"/>
      <c r="D10" s="62"/>
      <c r="E10" s="62"/>
      <c r="F10" s="62"/>
      <c r="G10" s="62"/>
      <c r="H10" s="62"/>
      <c r="I10" s="74"/>
      <c r="J10" s="74"/>
    </row>
    <row r="11" spans="1:10" ht="2" customHeight="1" x14ac:dyDescent="0.15">
      <c r="A11" s="62"/>
      <c r="B11" s="62"/>
      <c r="C11" s="62"/>
      <c r="D11" s="62"/>
      <c r="E11" s="62"/>
      <c r="F11" s="62"/>
      <c r="G11" s="62"/>
      <c r="H11" s="62"/>
      <c r="I11" s="74"/>
      <c r="J11" s="74"/>
    </row>
    <row r="12" spans="1:10" ht="2" customHeight="1" x14ac:dyDescent="0.15">
      <c r="A12" s="62"/>
      <c r="B12" s="62"/>
      <c r="C12" s="62"/>
      <c r="D12" s="62"/>
      <c r="E12" s="62"/>
      <c r="F12" s="62"/>
      <c r="G12" s="62"/>
      <c r="H12" s="62"/>
      <c r="I12" s="74"/>
      <c r="J12" s="74"/>
    </row>
    <row r="13" spans="1:10" ht="2" customHeight="1" x14ac:dyDescent="0.15">
      <c r="A13" s="62"/>
      <c r="B13" s="62"/>
      <c r="C13" s="62"/>
      <c r="D13" s="62"/>
      <c r="E13" s="62"/>
      <c r="F13" s="62"/>
      <c r="G13" s="62"/>
      <c r="H13" s="62"/>
      <c r="I13" s="74"/>
      <c r="J13" s="74"/>
    </row>
    <row r="14" spans="1:10" ht="2" customHeight="1" x14ac:dyDescent="0.15">
      <c r="A14" s="62"/>
      <c r="B14" s="62"/>
      <c r="C14" s="62"/>
      <c r="D14" s="62"/>
      <c r="E14" s="62"/>
      <c r="F14" s="62"/>
      <c r="G14" s="62"/>
      <c r="H14" s="62"/>
      <c r="I14" s="74"/>
      <c r="J14" s="74"/>
    </row>
    <row r="15" spans="1:10" ht="2" customHeight="1" x14ac:dyDescent="0.15">
      <c r="A15" s="62"/>
      <c r="B15" s="62"/>
      <c r="C15" s="62"/>
      <c r="D15" s="62"/>
      <c r="E15" s="62"/>
      <c r="F15" s="62"/>
      <c r="G15" s="62"/>
      <c r="H15" s="62"/>
      <c r="I15" s="74"/>
      <c r="J15" s="74"/>
    </row>
    <row r="16" spans="1:10" ht="2" customHeight="1" x14ac:dyDescent="0.15">
      <c r="A16" s="62"/>
      <c r="B16" s="62"/>
      <c r="C16" s="62"/>
      <c r="D16" s="62"/>
      <c r="E16" s="62"/>
      <c r="F16" s="62"/>
      <c r="G16" s="62"/>
      <c r="H16" s="62"/>
      <c r="I16" s="74"/>
      <c r="J16" s="74"/>
    </row>
    <row r="17" spans="1:259" ht="2" customHeight="1" x14ac:dyDescent="0.15">
      <c r="A17" s="62"/>
      <c r="B17" s="62"/>
      <c r="C17" s="62"/>
      <c r="D17" s="62"/>
      <c r="E17" s="62"/>
      <c r="F17" s="62"/>
      <c r="G17" s="62"/>
      <c r="H17" s="62"/>
      <c r="I17" s="74"/>
      <c r="J17" s="74"/>
    </row>
    <row r="18" spans="1:259" ht="2" customHeight="1" x14ac:dyDescent="0.15">
      <c r="A18" s="62"/>
      <c r="B18" s="62"/>
      <c r="C18" s="62"/>
      <c r="D18" s="62"/>
      <c r="E18" s="62"/>
      <c r="F18" s="62"/>
      <c r="G18" s="62"/>
      <c r="H18" s="62"/>
      <c r="I18" s="74"/>
      <c r="J18" s="74"/>
    </row>
    <row r="19" spans="1:259" ht="2" customHeight="1" x14ac:dyDescent="0.15">
      <c r="A19" s="62"/>
      <c r="B19" s="62"/>
      <c r="C19" s="62"/>
      <c r="D19" s="62"/>
      <c r="E19" s="62"/>
      <c r="F19" s="62"/>
      <c r="G19" s="62"/>
      <c r="H19" s="62"/>
      <c r="I19" s="74"/>
      <c r="J19" s="74"/>
    </row>
    <row r="20" spans="1:259" ht="2" customHeight="1" x14ac:dyDescent="0.15">
      <c r="A20" s="62"/>
      <c r="B20" s="62"/>
      <c r="C20" s="62"/>
      <c r="D20" s="62"/>
      <c r="E20" s="62"/>
      <c r="F20" s="62"/>
      <c r="G20" s="62"/>
      <c r="H20" s="62"/>
      <c r="I20" s="74"/>
      <c r="J20" s="74"/>
    </row>
    <row r="21" spans="1:259" ht="2" customHeight="1" x14ac:dyDescent="0.15">
      <c r="A21" s="62"/>
      <c r="B21" s="62"/>
      <c r="C21" s="62"/>
      <c r="D21" s="62"/>
      <c r="E21" s="62"/>
      <c r="F21" s="62"/>
      <c r="G21" s="62"/>
      <c r="H21" s="62"/>
      <c r="I21" s="74"/>
      <c r="J21" s="74"/>
    </row>
    <row r="22" spans="1:259" ht="2" customHeight="1" x14ac:dyDescent="0.15">
      <c r="A22" s="62"/>
      <c r="B22" s="62"/>
      <c r="C22" s="62"/>
      <c r="D22" s="62"/>
      <c r="E22" s="62"/>
      <c r="F22" s="62"/>
      <c r="G22" s="62"/>
      <c r="H22" s="62"/>
      <c r="I22" s="74"/>
      <c r="J22" s="74"/>
    </row>
    <row r="23" spans="1:259" s="30" customFormat="1" ht="36" customHeight="1" x14ac:dyDescent="0.15">
      <c r="A23" s="133" t="s">
        <v>319</v>
      </c>
      <c r="B23" s="127" t="s">
        <v>5</v>
      </c>
      <c r="C23" s="20" t="s">
        <v>2101</v>
      </c>
      <c r="D23" s="20" t="s">
        <v>2102</v>
      </c>
      <c r="E23" s="20" t="s">
        <v>2103</v>
      </c>
      <c r="F23" s="20" t="s">
        <v>2104</v>
      </c>
      <c r="G23" s="20" t="s">
        <v>2798</v>
      </c>
      <c r="H23" s="20" t="s">
        <v>2106</v>
      </c>
      <c r="I23" s="130" t="s">
        <v>2107</v>
      </c>
      <c r="J23" s="130" t="s">
        <v>2108</v>
      </c>
      <c r="K23" s="29"/>
      <c r="L23" s="29"/>
      <c r="M23" s="29"/>
      <c r="N23" s="29"/>
      <c r="O23" s="29"/>
      <c r="P23" s="29"/>
      <c r="Q23" s="29"/>
      <c r="R23" s="29"/>
      <c r="S23" s="29"/>
      <c r="T23" s="29"/>
      <c r="U23" s="29"/>
      <c r="V23" s="29"/>
      <c r="W23" s="29"/>
      <c r="X23" s="29"/>
      <c r="Y23" s="29"/>
      <c r="Z23" s="29"/>
      <c r="AA23" s="29"/>
      <c r="AB23" s="29"/>
      <c r="AC23" s="29"/>
      <c r="AD23" s="29"/>
      <c r="AE23" s="29"/>
      <c r="AF23" s="29"/>
      <c r="AG23" s="29"/>
      <c r="AH23" s="29"/>
      <c r="AI23" s="29"/>
      <c r="AJ23" s="29"/>
      <c r="AK23" s="29"/>
      <c r="AL23" s="29"/>
      <c r="AM23" s="29"/>
      <c r="AN23" s="29"/>
      <c r="AO23" s="29"/>
      <c r="AP23" s="29"/>
      <c r="AQ23" s="29"/>
      <c r="AR23" s="29"/>
      <c r="AS23" s="29"/>
      <c r="AT23" s="29"/>
      <c r="AU23" s="29"/>
      <c r="AV23" s="29"/>
      <c r="AW23" s="29"/>
      <c r="AX23" s="29"/>
      <c r="AY23" s="29"/>
      <c r="AZ23" s="29"/>
      <c r="BA23" s="29"/>
      <c r="BB23" s="29"/>
      <c r="BC23" s="29"/>
      <c r="BD23" s="29"/>
      <c r="BE23" s="29"/>
      <c r="BF23" s="29"/>
      <c r="BG23" s="29"/>
      <c r="BH23" s="29"/>
      <c r="BI23" s="29"/>
      <c r="BJ23" s="29"/>
      <c r="BK23" s="29"/>
      <c r="BL23" s="29"/>
      <c r="BM23" s="29"/>
      <c r="BN23" s="29"/>
      <c r="BO23" s="29"/>
      <c r="BP23" s="29"/>
      <c r="BQ23" s="29"/>
      <c r="BR23" s="29"/>
      <c r="BS23" s="29"/>
      <c r="BT23" s="29"/>
      <c r="BU23" s="29"/>
      <c r="BV23" s="29"/>
      <c r="BW23" s="29"/>
      <c r="BX23" s="29"/>
      <c r="BY23" s="29"/>
      <c r="BZ23" s="29"/>
      <c r="CA23" s="29"/>
      <c r="CB23" s="29"/>
      <c r="CC23" s="29"/>
      <c r="CD23" s="29"/>
      <c r="CE23" s="29"/>
      <c r="CF23" s="29"/>
      <c r="CG23" s="29"/>
      <c r="CH23" s="29"/>
      <c r="CI23" s="29"/>
      <c r="CJ23" s="29"/>
      <c r="CK23" s="29"/>
      <c r="CL23" s="29"/>
      <c r="CM23" s="29"/>
      <c r="CN23" s="29"/>
      <c r="CO23" s="29"/>
      <c r="CP23" s="29"/>
      <c r="CQ23" s="29"/>
      <c r="CR23" s="29"/>
      <c r="CS23" s="29"/>
      <c r="CT23" s="29"/>
      <c r="CU23" s="29"/>
      <c r="CV23" s="29"/>
      <c r="CW23" s="29"/>
      <c r="CX23" s="29"/>
      <c r="CY23" s="29"/>
      <c r="CZ23" s="29"/>
      <c r="DA23" s="29"/>
      <c r="DB23" s="29"/>
      <c r="DC23" s="29"/>
      <c r="DD23" s="29"/>
      <c r="DE23" s="29"/>
      <c r="DF23" s="29"/>
      <c r="DG23" s="29"/>
      <c r="DH23" s="29"/>
      <c r="DI23" s="29"/>
      <c r="DJ23" s="29"/>
      <c r="DK23" s="29"/>
      <c r="DL23" s="29"/>
      <c r="DM23" s="29"/>
      <c r="DN23" s="29"/>
      <c r="DO23" s="29"/>
      <c r="DP23" s="29"/>
      <c r="DQ23" s="29"/>
      <c r="DR23" s="29"/>
      <c r="DS23" s="29"/>
      <c r="DT23" s="29"/>
      <c r="DU23" s="29"/>
      <c r="DV23" s="29"/>
      <c r="DW23" s="29"/>
      <c r="DX23" s="29"/>
      <c r="DY23" s="29"/>
      <c r="DZ23" s="29"/>
      <c r="EA23" s="29"/>
      <c r="EB23" s="29"/>
      <c r="EC23" s="29"/>
      <c r="ED23" s="29"/>
      <c r="EE23" s="29"/>
      <c r="EF23" s="29"/>
      <c r="EG23" s="29"/>
      <c r="EH23" s="29"/>
      <c r="EI23" s="29"/>
      <c r="EJ23" s="29"/>
      <c r="EK23" s="29"/>
      <c r="EL23" s="29"/>
      <c r="EM23" s="29"/>
      <c r="EN23" s="29"/>
      <c r="EO23" s="29"/>
      <c r="EP23" s="29"/>
      <c r="EQ23" s="29"/>
      <c r="ER23" s="29"/>
      <c r="ES23" s="29"/>
      <c r="ET23" s="29"/>
      <c r="EU23" s="29"/>
      <c r="EV23" s="29"/>
      <c r="EW23" s="29"/>
      <c r="EX23" s="29"/>
      <c r="EY23" s="29"/>
      <c r="EZ23" s="29"/>
      <c r="FA23" s="29"/>
      <c r="FB23" s="29"/>
      <c r="FC23" s="29"/>
      <c r="FD23" s="29"/>
      <c r="FE23" s="29"/>
      <c r="FF23" s="29"/>
      <c r="FG23" s="29"/>
      <c r="FH23" s="29"/>
      <c r="FI23" s="29"/>
      <c r="FJ23" s="29"/>
      <c r="FK23" s="29"/>
      <c r="FL23" s="29"/>
      <c r="FM23" s="29"/>
      <c r="FN23" s="29"/>
      <c r="FO23" s="29"/>
      <c r="FP23" s="29"/>
      <c r="FQ23" s="29"/>
      <c r="FR23" s="29"/>
      <c r="FS23" s="29"/>
      <c r="FT23" s="29"/>
      <c r="FU23" s="29"/>
      <c r="FV23" s="29"/>
      <c r="FW23" s="29"/>
      <c r="FX23" s="29"/>
      <c r="FY23" s="29"/>
      <c r="FZ23" s="29"/>
      <c r="GA23" s="29"/>
      <c r="GB23" s="29"/>
      <c r="GC23" s="29"/>
      <c r="GD23" s="29"/>
      <c r="GE23" s="29"/>
      <c r="GF23" s="29"/>
      <c r="GG23" s="29"/>
      <c r="GH23" s="29"/>
      <c r="GI23" s="29"/>
      <c r="GJ23" s="29"/>
      <c r="GK23" s="29"/>
      <c r="GL23" s="29"/>
      <c r="GM23" s="29"/>
      <c r="GN23" s="29"/>
      <c r="GO23" s="29"/>
      <c r="GP23" s="29"/>
      <c r="GQ23" s="29"/>
      <c r="GR23" s="29"/>
      <c r="GS23" s="29"/>
      <c r="GT23" s="29"/>
      <c r="GU23" s="29"/>
      <c r="GV23" s="29"/>
      <c r="GW23" s="29"/>
      <c r="GX23" s="29"/>
      <c r="GY23" s="29"/>
      <c r="GZ23" s="29"/>
      <c r="HA23" s="29"/>
      <c r="HB23" s="29"/>
      <c r="HC23" s="29"/>
      <c r="HD23" s="29"/>
      <c r="HE23" s="29"/>
      <c r="HF23" s="29"/>
      <c r="HG23" s="29"/>
      <c r="HH23" s="29"/>
      <c r="HI23" s="29"/>
      <c r="HJ23" s="29"/>
      <c r="HK23" s="29"/>
      <c r="HL23" s="29"/>
      <c r="HM23" s="29"/>
      <c r="HN23" s="29"/>
      <c r="HO23" s="29"/>
      <c r="HP23" s="29"/>
      <c r="HQ23" s="29"/>
      <c r="HR23" s="29"/>
      <c r="HS23" s="29"/>
      <c r="HT23" s="29"/>
      <c r="HU23" s="29"/>
      <c r="HV23" s="29"/>
      <c r="HW23" s="29"/>
      <c r="HX23" s="29"/>
      <c r="HY23" s="29"/>
      <c r="HZ23" s="29"/>
      <c r="IA23" s="29"/>
      <c r="IB23" s="29"/>
      <c r="IC23" s="29"/>
      <c r="ID23" s="29"/>
      <c r="IE23" s="29"/>
      <c r="IF23" s="29"/>
      <c r="IG23" s="29"/>
      <c r="IH23" s="29"/>
      <c r="II23" s="29"/>
      <c r="IJ23" s="29"/>
      <c r="IK23" s="29"/>
      <c r="IL23" s="29"/>
      <c r="IM23" s="29"/>
      <c r="IN23" s="29"/>
      <c r="IO23" s="29"/>
      <c r="IP23" s="29"/>
      <c r="IQ23" s="29"/>
      <c r="IR23" s="29"/>
      <c r="IS23" s="29"/>
      <c r="IT23" s="29"/>
      <c r="IU23" s="29"/>
      <c r="IV23" s="29"/>
      <c r="IW23" s="29"/>
      <c r="IX23" s="29"/>
      <c r="IY23" s="29"/>
    </row>
    <row r="24" spans="1:259" s="82" customFormat="1" ht="17" customHeight="1" x14ac:dyDescent="0.15">
      <c r="A24" s="79"/>
      <c r="B24" s="79"/>
      <c r="C24" s="80"/>
      <c r="D24" s="80"/>
      <c r="E24" s="80"/>
      <c r="F24" s="80"/>
      <c r="G24" s="80"/>
      <c r="H24" s="80"/>
      <c r="I24" s="80"/>
      <c r="J24" s="80"/>
      <c r="K24" s="81"/>
      <c r="L24" s="81"/>
      <c r="M24" s="81"/>
      <c r="N24" s="81"/>
      <c r="O24" s="81"/>
      <c r="P24" s="81"/>
      <c r="Q24" s="81"/>
      <c r="R24" s="81"/>
      <c r="S24" s="81"/>
      <c r="T24" s="81"/>
      <c r="U24" s="81"/>
      <c r="V24" s="81"/>
      <c r="W24" s="81"/>
      <c r="X24" s="81"/>
      <c r="Y24" s="81"/>
      <c r="Z24" s="81"/>
      <c r="AA24" s="81"/>
      <c r="AB24" s="81"/>
      <c r="AC24" s="81"/>
      <c r="AD24" s="81"/>
      <c r="AE24" s="81"/>
      <c r="AF24" s="81"/>
      <c r="AG24" s="81"/>
      <c r="AH24" s="81"/>
      <c r="AI24" s="81"/>
      <c r="AJ24" s="81"/>
      <c r="AK24" s="81"/>
      <c r="AL24" s="81"/>
      <c r="AM24" s="81"/>
      <c r="AN24" s="81"/>
      <c r="AO24" s="81"/>
      <c r="AP24" s="81"/>
      <c r="AQ24" s="81"/>
      <c r="AR24" s="81"/>
      <c r="AS24" s="81"/>
      <c r="AT24" s="81"/>
      <c r="AU24" s="81"/>
      <c r="AV24" s="81"/>
      <c r="AW24" s="81"/>
      <c r="AX24" s="81"/>
      <c r="AY24" s="81"/>
      <c r="AZ24" s="81"/>
      <c r="BA24" s="81"/>
      <c r="BB24" s="81"/>
      <c r="BC24" s="81"/>
      <c r="BD24" s="81"/>
      <c r="BE24" s="81"/>
      <c r="BF24" s="81"/>
      <c r="BG24" s="81"/>
      <c r="BH24" s="81"/>
      <c r="BI24" s="81"/>
      <c r="BJ24" s="81"/>
      <c r="BK24" s="81"/>
      <c r="BL24" s="81"/>
      <c r="BM24" s="81"/>
      <c r="BN24" s="81"/>
      <c r="BO24" s="81"/>
      <c r="BP24" s="81"/>
      <c r="BQ24" s="81"/>
      <c r="BR24" s="81"/>
      <c r="BS24" s="81"/>
      <c r="BT24" s="81"/>
      <c r="BU24" s="81"/>
      <c r="BV24" s="81"/>
      <c r="BW24" s="81"/>
      <c r="BX24" s="81"/>
      <c r="BY24" s="81"/>
      <c r="BZ24" s="81"/>
      <c r="CA24" s="81"/>
      <c r="CB24" s="81"/>
      <c r="CC24" s="81"/>
      <c r="CD24" s="81"/>
      <c r="CE24" s="81"/>
      <c r="CF24" s="81"/>
      <c r="CG24" s="81"/>
      <c r="CH24" s="81"/>
      <c r="CI24" s="81"/>
      <c r="CJ24" s="81"/>
      <c r="CK24" s="81"/>
      <c r="CL24" s="81"/>
      <c r="CM24" s="81"/>
      <c r="CN24" s="81"/>
      <c r="CO24" s="81"/>
      <c r="CP24" s="81"/>
      <c r="CQ24" s="81"/>
      <c r="CR24" s="81"/>
      <c r="CS24" s="81"/>
      <c r="CT24" s="81"/>
      <c r="CU24" s="81"/>
      <c r="CV24" s="81"/>
      <c r="CW24" s="81"/>
      <c r="CX24" s="81"/>
      <c r="CY24" s="81"/>
      <c r="CZ24" s="81"/>
      <c r="DA24" s="81"/>
      <c r="DB24" s="81"/>
      <c r="DC24" s="81"/>
      <c r="DD24" s="81"/>
      <c r="DE24" s="81"/>
      <c r="DF24" s="81"/>
      <c r="DG24" s="81"/>
      <c r="DH24" s="81"/>
      <c r="DI24" s="81"/>
      <c r="DJ24" s="81"/>
      <c r="DK24" s="81"/>
      <c r="DL24" s="81"/>
      <c r="DM24" s="81"/>
      <c r="DN24" s="81"/>
      <c r="DO24" s="81"/>
      <c r="DP24" s="81"/>
      <c r="DQ24" s="81"/>
      <c r="DR24" s="81"/>
      <c r="DS24" s="81"/>
      <c r="DT24" s="81"/>
      <c r="DU24" s="81"/>
      <c r="DV24" s="81"/>
      <c r="DW24" s="81"/>
      <c r="DX24" s="81"/>
      <c r="DY24" s="81"/>
      <c r="DZ24" s="81"/>
      <c r="EA24" s="81"/>
      <c r="EB24" s="81"/>
      <c r="EC24" s="81"/>
      <c r="ED24" s="81"/>
      <c r="EE24" s="81"/>
      <c r="EF24" s="81"/>
      <c r="EG24" s="81"/>
      <c r="EH24" s="81"/>
      <c r="EI24" s="81"/>
      <c r="EJ24" s="81"/>
      <c r="EK24" s="81"/>
      <c r="EL24" s="81"/>
      <c r="EM24" s="81"/>
      <c r="EN24" s="81"/>
      <c r="EO24" s="81"/>
      <c r="EP24" s="81"/>
      <c r="EQ24" s="81"/>
      <c r="ER24" s="81"/>
      <c r="ES24" s="81"/>
      <c r="ET24" s="81"/>
      <c r="EU24" s="81"/>
      <c r="EV24" s="81"/>
      <c r="EW24" s="81"/>
      <c r="EX24" s="81"/>
      <c r="EY24" s="81"/>
      <c r="EZ24" s="81"/>
      <c r="FA24" s="81"/>
      <c r="FB24" s="81"/>
      <c r="FC24" s="81"/>
      <c r="FD24" s="81"/>
      <c r="FE24" s="81"/>
      <c r="FF24" s="81"/>
      <c r="FG24" s="81"/>
      <c r="FH24" s="81"/>
      <c r="FI24" s="81"/>
      <c r="FJ24" s="81"/>
      <c r="FK24" s="81"/>
      <c r="FL24" s="81"/>
      <c r="FM24" s="81"/>
      <c r="FN24" s="81"/>
      <c r="FO24" s="81"/>
      <c r="FP24" s="81"/>
      <c r="FQ24" s="81"/>
      <c r="FR24" s="81"/>
      <c r="FS24" s="81"/>
      <c r="FT24" s="81"/>
      <c r="FU24" s="81"/>
      <c r="FV24" s="81"/>
      <c r="FW24" s="81"/>
      <c r="FX24" s="81"/>
      <c r="FY24" s="81"/>
      <c r="FZ24" s="81"/>
      <c r="GA24" s="81"/>
      <c r="GB24" s="81"/>
      <c r="GC24" s="81"/>
      <c r="GD24" s="81"/>
      <c r="GE24" s="81"/>
      <c r="GF24" s="81"/>
      <c r="GG24" s="81"/>
      <c r="GH24" s="81"/>
      <c r="GI24" s="81"/>
      <c r="GJ24" s="81"/>
      <c r="GK24" s="81"/>
      <c r="GL24" s="81"/>
      <c r="GM24" s="81"/>
      <c r="GN24" s="81"/>
      <c r="GO24" s="81"/>
      <c r="GP24" s="81"/>
      <c r="GQ24" s="81"/>
      <c r="GR24" s="81"/>
      <c r="GS24" s="81"/>
      <c r="GT24" s="81"/>
      <c r="GU24" s="81"/>
      <c r="GV24" s="81"/>
      <c r="GW24" s="81"/>
      <c r="GX24" s="81"/>
      <c r="GY24" s="81"/>
      <c r="GZ24" s="81"/>
      <c r="HA24" s="81"/>
      <c r="HB24" s="81"/>
      <c r="HC24" s="81"/>
      <c r="HD24" s="81"/>
      <c r="HE24" s="81"/>
      <c r="HF24" s="81"/>
      <c r="HG24" s="81"/>
      <c r="HH24" s="81"/>
      <c r="HI24" s="81"/>
      <c r="HJ24" s="81"/>
      <c r="HK24" s="81"/>
      <c r="HL24" s="81"/>
      <c r="HM24" s="81"/>
      <c r="HN24" s="81"/>
      <c r="HO24" s="81"/>
      <c r="HP24" s="81"/>
      <c r="HQ24" s="81"/>
      <c r="HR24" s="81"/>
      <c r="HS24" s="81"/>
      <c r="HT24" s="81"/>
      <c r="HU24" s="81"/>
      <c r="HV24" s="81"/>
      <c r="HW24" s="81"/>
      <c r="HX24" s="81"/>
      <c r="HY24" s="81"/>
      <c r="HZ24" s="81"/>
      <c r="IA24" s="81"/>
      <c r="IB24" s="81"/>
      <c r="IC24" s="81"/>
      <c r="ID24" s="81"/>
      <c r="IE24" s="81"/>
      <c r="IF24" s="81"/>
      <c r="IG24" s="81"/>
      <c r="IH24" s="81"/>
      <c r="II24" s="81"/>
      <c r="IJ24" s="81"/>
      <c r="IK24" s="81"/>
      <c r="IL24" s="81"/>
      <c r="IM24" s="81"/>
      <c r="IN24" s="81"/>
      <c r="IO24" s="81"/>
      <c r="IP24" s="81"/>
      <c r="IQ24" s="81"/>
      <c r="IR24" s="81"/>
      <c r="IS24" s="81"/>
      <c r="IT24" s="81"/>
      <c r="IU24" s="81"/>
      <c r="IV24" s="81"/>
      <c r="IW24" s="81"/>
      <c r="IX24" s="81"/>
      <c r="IY24" s="81"/>
    </row>
    <row r="25" spans="1:259" ht="48" customHeight="1" x14ac:dyDescent="0.15">
      <c r="A25" s="11" t="s">
        <v>52</v>
      </c>
      <c r="B25" s="25" t="str">
        <f>VLOOKUP(A25,'HECVAT - Full | Vendor Response'!A$27:B$284,2,FALSE)</f>
        <v>Does your product process protected health information (PHI) or any data covered by the Health Insurance Portability and Accountability Act?</v>
      </c>
      <c r="C25" s="132" t="str">
        <f>IF(LEN(VLOOKUP($A25,Questions!$B:$AA,20,FALSE))=0,"",VLOOKUP($A25,Questions!$B:$AA,20,FALSE))</f>
        <v xml:space="preserve"> </v>
      </c>
      <c r="D25" s="32" t="str">
        <f>IF(LEN(VLOOKUP($A25,Questions!$B:$AA,21,FALSE))=0,"",VLOOKUP($A25,Questions!$B:$AA,21,FALSE))</f>
        <v xml:space="preserve"> </v>
      </c>
      <c r="E25" s="32" t="str">
        <f>IF(LEN(VLOOKUP($A25,Questions!$B:$AA,22,FALSE))=0,"",VLOOKUP($A25,Questions!$B:$AA,22,FALSE))</f>
        <v xml:space="preserve"> </v>
      </c>
      <c r="F25" s="32" t="str">
        <f>IF(LEN(VLOOKUP($A25,Questions!$B:$AA,23,FALSE))=0,"",VLOOKUP($A25,Questions!$B:$AA,23,FALSE))</f>
        <v xml:space="preserve"> </v>
      </c>
      <c r="G25" s="32" t="str">
        <f>IF(LEN(VLOOKUP($A25,Questions!$B:$AA,24,FALSE))=0,"",VLOOKUP($A25,Questions!$B:$AA,24,FALSE))</f>
        <v xml:space="preserve"> </v>
      </c>
      <c r="H25" s="32" t="str">
        <f>IF(LEN(VLOOKUP($A25,Questions!$B:$AA,25,FALSE))=0,"",VLOOKUP($A25,Questions!$B:$AA,25,FALSE))</f>
        <v xml:space="preserve"> </v>
      </c>
      <c r="I25" s="33" t="str">
        <f>IF(LEN(VLOOKUP($A25,Questions!$B:$AA,26,FALSE))=0,"",VLOOKUP($A25,Questions!$B:$AA,26,FALSE))</f>
        <v xml:space="preserve"> </v>
      </c>
      <c r="J25" s="33" t="str">
        <f>IF(LEN(VLOOKUP($A25,Questions!$B:$AB,27,FALSE))=0,"",VLOOKUP($A25,Questions!$B:$AB,27,FALSE))</f>
        <v xml:space="preserve"> </v>
      </c>
    </row>
    <row r="26" spans="1:259" ht="48" customHeight="1" x14ac:dyDescent="0.15">
      <c r="A26" s="11" t="s">
        <v>53</v>
      </c>
      <c r="B26" s="25" t="str">
        <f>VLOOKUP(A26,'HECVAT - Full | Vendor Response'!A$27:B$284,2,FALSE)</f>
        <v>Will institutional data be shared with or hosted by any third parties? (Any entity not wholly owned by your company is considered a third-party.)</v>
      </c>
      <c r="C26" s="32" t="str">
        <f>IF(LEN(VLOOKUP($A26,Questions!$B:$AA,20,FALSE))=0,"",VLOOKUP($A26,Questions!$B:$AA,20,FALSE))</f>
        <v xml:space="preserve"> </v>
      </c>
      <c r="D26" s="33" t="str">
        <f>IF(LEN(VLOOKUP($A26,Questions!$B:$AA,21,FALSE))=0,"",VLOOKUP($A26,Questions!$B:$AA,21,FALSE))</f>
        <v xml:space="preserve"> </v>
      </c>
      <c r="E26" s="33" t="str">
        <f>IF(LEN(VLOOKUP($A26,Questions!$B:$AA,22,FALSE))=0,"",VLOOKUP($A26,Questions!$B:$AA,22,FALSE))</f>
        <v xml:space="preserve"> </v>
      </c>
      <c r="F26" s="33" t="str">
        <f>IF(LEN(VLOOKUP($A26,Questions!$B:$AA,23,FALSE))=0,"",VLOOKUP($A26,Questions!$B:$AA,23,FALSE))</f>
        <v xml:space="preserve"> </v>
      </c>
      <c r="G26" s="33" t="str">
        <f>IF(LEN(VLOOKUP($A26,Questions!$B:$AA,24,FALSE))=0,"",VLOOKUP($A26,Questions!$B:$AA,24,FALSE))</f>
        <v xml:space="preserve"> </v>
      </c>
      <c r="H26" s="32" t="str">
        <f>IF(LEN(VLOOKUP($A26,Questions!$B:$AA,25,FALSE))=0,"",VLOOKUP($A26,Questions!$B:$AA,25,FALSE))</f>
        <v xml:space="preserve"> </v>
      </c>
      <c r="I26" s="33" t="str">
        <f>IF(LEN(VLOOKUP($A26,Questions!$B:$AA,26,FALSE))=0,"",VLOOKUP($A26,Questions!$B:$AA,26,FALSE))</f>
        <v xml:space="preserve"> </v>
      </c>
      <c r="J26" s="33" t="str">
        <f>IF(LEN(VLOOKUP($A26,Questions!$B:$AB,27,FALSE))=0,"",VLOOKUP($A26,Questions!$B:$AB,27,FALSE))</f>
        <v xml:space="preserve"> </v>
      </c>
    </row>
    <row r="27" spans="1:259" ht="48" customHeight="1" x14ac:dyDescent="0.15">
      <c r="A27" s="11" t="s">
        <v>54</v>
      </c>
      <c r="B27" s="25" t="str">
        <f>VLOOKUP(A27,'HECVAT - Full | Vendor Response'!A$27:B$284,2,FALSE)</f>
        <v>Do you have a well-documented Business Continuity Plan (BCP) that is tested annually?</v>
      </c>
      <c r="C27" s="32" t="str">
        <f>IF(LEN(VLOOKUP($A27,Questions!$B:$AA,20,FALSE))=0,"",VLOOKUP($A27,Questions!$B:$AA,20,FALSE))</f>
        <v xml:space="preserve"> </v>
      </c>
      <c r="D27" s="33" t="str">
        <f>IF(LEN(VLOOKUP($A27,Questions!$B:$AA,21,FALSE))=0,"",VLOOKUP($A27,Questions!$B:$AA,21,FALSE))</f>
        <v xml:space="preserve"> </v>
      </c>
      <c r="E27" s="33" t="str">
        <f>IF(LEN(VLOOKUP($A27,Questions!$B:$AA,22,FALSE))=0,"",VLOOKUP($A27,Questions!$B:$AA,22,FALSE))</f>
        <v xml:space="preserve"> </v>
      </c>
      <c r="F27" s="32" t="str">
        <f>IF(LEN(VLOOKUP($A27,Questions!$B:$AA,23,FALSE))=0,"",VLOOKUP($A27,Questions!$B:$AA,23,FALSE))</f>
        <v xml:space="preserve"> </v>
      </c>
      <c r="G27" s="32" t="str">
        <f>IF(LEN(VLOOKUP($A27,Questions!$B:$AA,24,FALSE))=0,"",VLOOKUP($A27,Questions!$B:$AA,24,FALSE))</f>
        <v xml:space="preserve"> </v>
      </c>
      <c r="H27" s="33" t="str">
        <f>IF(LEN(VLOOKUP($A27,Questions!$B:$AA,25,FALSE))=0,"",VLOOKUP($A27,Questions!$B:$AA,25,FALSE))</f>
        <v xml:space="preserve"> </v>
      </c>
      <c r="I27" s="32" t="str">
        <f>IF(LEN(VLOOKUP($A27,Questions!$B:$AA,26,FALSE))=0,"",VLOOKUP($A27,Questions!$B:$AA,26,FALSE))</f>
        <v xml:space="preserve"> </v>
      </c>
      <c r="J27" s="32" t="str">
        <f>IF(LEN(VLOOKUP($A27,Questions!$B:$AB,27,FALSE))=0,"",VLOOKUP($A27,Questions!$B:$AB,27,FALSE))</f>
        <v xml:space="preserve"> </v>
      </c>
    </row>
    <row r="28" spans="1:259" ht="48" customHeight="1" x14ac:dyDescent="0.15">
      <c r="A28" s="11" t="s">
        <v>55</v>
      </c>
      <c r="B28" s="25" t="str">
        <f>VLOOKUP(A28,'HECVAT - Full | Vendor Response'!A$27:B$284,2,FALSE)</f>
        <v>Do you have a well-documented Disaster Recovery Plan (DRP) that is tested annually?</v>
      </c>
      <c r="C28" s="32" t="str">
        <f>IF(LEN(VLOOKUP($A28,Questions!$B:$AA,20,FALSE))=0,"",VLOOKUP($A28,Questions!$B:$AA,20,FALSE))</f>
        <v xml:space="preserve"> </v>
      </c>
      <c r="D28" s="33" t="str">
        <f>IF(LEN(VLOOKUP($A28,Questions!$B:$AA,21,FALSE))=0,"",VLOOKUP($A28,Questions!$B:$AA,21,FALSE))</f>
        <v xml:space="preserve"> </v>
      </c>
      <c r="E28" s="32" t="str">
        <f>IF(LEN(VLOOKUP($A28,Questions!$B:$AA,22,FALSE))=0,"",VLOOKUP($A28,Questions!$B:$AA,22,FALSE))</f>
        <v xml:space="preserve"> </v>
      </c>
      <c r="F28" s="32" t="str">
        <f>IF(LEN(VLOOKUP($A28,Questions!$B:$AA,23,FALSE))=0,"",VLOOKUP($A28,Questions!$B:$AA,23,FALSE))</f>
        <v xml:space="preserve"> </v>
      </c>
      <c r="G28" s="32" t="str">
        <f>IF(LEN(VLOOKUP($A28,Questions!$B:$AA,24,FALSE))=0,"",VLOOKUP($A28,Questions!$B:$AA,24,FALSE))</f>
        <v xml:space="preserve"> </v>
      </c>
      <c r="H28" s="32" t="str">
        <f>IF(LEN(VLOOKUP($A28,Questions!$B:$AA,25,FALSE))=0,"",VLOOKUP($A28,Questions!$B:$AA,25,FALSE))</f>
        <v xml:space="preserve"> </v>
      </c>
      <c r="I28" s="32" t="str">
        <f>IF(LEN(VLOOKUP($A28,Questions!$B:$AA,26,FALSE))=0,"",VLOOKUP($A28,Questions!$B:$AA,26,FALSE))</f>
        <v xml:space="preserve"> </v>
      </c>
      <c r="J28" s="32" t="str">
        <f>IF(LEN(VLOOKUP($A28,Questions!$B:$AB,27,FALSE))=0,"",VLOOKUP($A28,Questions!$B:$AB,27,FALSE))</f>
        <v xml:space="preserve"> </v>
      </c>
    </row>
    <row r="29" spans="1:259" ht="48" customHeight="1" x14ac:dyDescent="0.15">
      <c r="A29" s="11" t="s">
        <v>56</v>
      </c>
      <c r="B29" s="25" t="str">
        <f>VLOOKUP(A29,'HECVAT - Full | Vendor Response'!A$27:B$284,2,FALSE)</f>
        <v>Is the vended product designed to process or store credit card information?</v>
      </c>
      <c r="C29" s="32" t="str">
        <f>IF(LEN(VLOOKUP($A29,Questions!$B:$AA,20,FALSE))=0,"",VLOOKUP($A29,Questions!$B:$AA,20,FALSE))</f>
        <v xml:space="preserve"> </v>
      </c>
      <c r="D29" s="33" t="str">
        <f>IF(LEN(VLOOKUP($A29,Questions!$B:$AA,21,FALSE))=0,"",VLOOKUP($A29,Questions!$B:$AA,21,FALSE))</f>
        <v xml:space="preserve"> </v>
      </c>
      <c r="E29" s="32" t="str">
        <f>IF(LEN(VLOOKUP($A29,Questions!$B:$AA,22,FALSE))=0,"",VLOOKUP($A29,Questions!$B:$AA,22,FALSE))</f>
        <v xml:space="preserve"> </v>
      </c>
      <c r="F29" s="32" t="str">
        <f>IF(LEN(VLOOKUP($A29,Questions!$B:$AA,23,FALSE))=0,"",VLOOKUP($A29,Questions!$B:$AA,23,FALSE))</f>
        <v xml:space="preserve"> </v>
      </c>
      <c r="G29" s="32" t="str">
        <f>IF(LEN(VLOOKUP($A29,Questions!$B:$AA,24,FALSE))=0,"",VLOOKUP($A29,Questions!$B:$AA,24,FALSE))</f>
        <v xml:space="preserve"> </v>
      </c>
      <c r="H29" s="32" t="str">
        <f>IF(LEN(VLOOKUP($A29,Questions!$B:$AA,25,FALSE))=0,"",VLOOKUP($A29,Questions!$B:$AA,25,FALSE))</f>
        <v xml:space="preserve"> </v>
      </c>
      <c r="I29" s="32" t="str">
        <f>IF(LEN(VLOOKUP($A29,Questions!$B:$AA,26,FALSE))=0,"",VLOOKUP($A29,Questions!$B:$AA,26,FALSE))</f>
        <v xml:space="preserve"> </v>
      </c>
      <c r="J29" s="32" t="str">
        <f>IF(LEN(VLOOKUP($A29,Questions!$B:$AB,27,FALSE))=0,"",VLOOKUP($A29,Questions!$B:$AB,27,FALSE))</f>
        <v xml:space="preserve"> </v>
      </c>
    </row>
    <row r="30" spans="1:259" ht="48" customHeight="1" x14ac:dyDescent="0.15">
      <c r="A30" s="11" t="s">
        <v>57</v>
      </c>
      <c r="B30" s="25" t="str">
        <f>VLOOKUP(A30,'HECVAT - Full | Vendor Response'!A$27:B$284,2,FALSE)</f>
        <v>Does your company provide professional services pertaining to this product?</v>
      </c>
      <c r="C30" s="32" t="str">
        <f>IF(LEN(VLOOKUP($A30,Questions!$B:$AA,20,FALSE))=0,"",VLOOKUP($A30,Questions!$B:$AA,20,FALSE))</f>
        <v xml:space="preserve"> </v>
      </c>
      <c r="D30" s="33" t="str">
        <f>IF(LEN(VLOOKUP($A30,Questions!$B:$AA,21,FALSE))=0,"",VLOOKUP($A30,Questions!$B:$AA,21,FALSE))</f>
        <v xml:space="preserve"> </v>
      </c>
      <c r="E30" s="32" t="str">
        <f>IF(LEN(VLOOKUP($A30,Questions!$B:$AA,22,FALSE))=0,"",VLOOKUP($A30,Questions!$B:$AA,22,FALSE))</f>
        <v xml:space="preserve"> </v>
      </c>
      <c r="F30" s="32" t="str">
        <f>IF(LEN(VLOOKUP($A30,Questions!$B:$AA,23,FALSE))=0,"",VLOOKUP($A30,Questions!$B:$AA,23,FALSE))</f>
        <v xml:space="preserve"> </v>
      </c>
      <c r="G30" s="32" t="str">
        <f>IF(LEN(VLOOKUP($A30,Questions!$B:$AA,24,FALSE))=0,"",VLOOKUP($A30,Questions!$B:$AA,24,FALSE))</f>
        <v xml:space="preserve"> </v>
      </c>
      <c r="H30" s="32" t="str">
        <f>IF(LEN(VLOOKUP($A30,Questions!$B:$AA,25,FALSE))=0,"",VLOOKUP($A30,Questions!$B:$AA,25,FALSE))</f>
        <v xml:space="preserve"> </v>
      </c>
      <c r="I30" s="32" t="str">
        <f>IF(LEN(VLOOKUP($A30,Questions!$B:$AA,26,FALSE))=0,"",VLOOKUP($A30,Questions!$B:$AA,26,FALSE))</f>
        <v xml:space="preserve"> </v>
      </c>
      <c r="J30" s="32" t="str">
        <f>IF(LEN(VLOOKUP($A30,Questions!$B:$AB,27,FALSE))=0,"",VLOOKUP($A30,Questions!$B:$AB,27,FALSE))</f>
        <v xml:space="preserve"> </v>
      </c>
    </row>
    <row r="31" spans="1:259" ht="48" customHeight="1" x14ac:dyDescent="0.15">
      <c r="A31" s="11" t="s">
        <v>58</v>
      </c>
      <c r="B31" s="25" t="str">
        <f>VLOOKUP(A31,'HECVAT - Full | Vendor Response'!A$27:B$284,2,FALSE)</f>
        <v>Select your hosting option.</v>
      </c>
      <c r="C31" s="32" t="str">
        <f>IF(LEN(VLOOKUP($A31,Questions!$B:$AA,20,FALSE))=0,"",VLOOKUP($A31,Questions!$B:$AA,20,FALSE))</f>
        <v xml:space="preserve"> </v>
      </c>
      <c r="D31" s="33" t="str">
        <f>IF(LEN(VLOOKUP($A31,Questions!$B:$AA,21,FALSE))=0,"",VLOOKUP($A31,Questions!$B:$AA,21,FALSE))</f>
        <v xml:space="preserve"> </v>
      </c>
      <c r="E31" s="33" t="str">
        <f>IF(LEN(VLOOKUP($A31,Questions!$B:$AA,22,FALSE))=0,"",VLOOKUP($A31,Questions!$B:$AA,22,FALSE))</f>
        <v xml:space="preserve"> </v>
      </c>
      <c r="F31" s="33" t="str">
        <f>IF(LEN(VLOOKUP($A31,Questions!$B:$AA,23,FALSE))=0,"",VLOOKUP($A31,Questions!$B:$AA,23,FALSE))</f>
        <v xml:space="preserve"> </v>
      </c>
      <c r="G31" s="33" t="str">
        <f>IF(LEN(VLOOKUP($A31,Questions!$B:$AA,24,FALSE))=0,"",VLOOKUP($A31,Questions!$B:$AA,24,FALSE))</f>
        <v xml:space="preserve"> </v>
      </c>
      <c r="H31" s="33" t="str">
        <f>IF(LEN(VLOOKUP($A31,Questions!$B:$AA,25,FALSE))=0,"",VLOOKUP($A31,Questions!$B:$AA,25,FALSE))</f>
        <v xml:space="preserve"> </v>
      </c>
      <c r="I31" s="32" t="str">
        <f>IF(LEN(VLOOKUP($A31,Questions!$B:$AA,26,FALSE))=0,"",VLOOKUP($A31,Questions!$B:$AA,26,FALSE))</f>
        <v xml:space="preserve"> </v>
      </c>
      <c r="J31" s="32" t="str">
        <f>IF(LEN(VLOOKUP($A31,Questions!$B:$AB,27,FALSE))=0,"",VLOOKUP($A31,Questions!$B:$AB,27,FALSE))</f>
        <v xml:space="preserve"> </v>
      </c>
      <c r="K31" s="274" t="s">
        <v>3242</v>
      </c>
    </row>
    <row r="32" spans="1:259" s="30" customFormat="1" ht="36" customHeight="1" x14ac:dyDescent="0.15">
      <c r="A32" s="432" t="s">
        <v>8</v>
      </c>
      <c r="B32" s="433"/>
      <c r="C32" s="20" t="str">
        <f>C$23</f>
        <v>CIS Critical Security Controls v6.1</v>
      </c>
      <c r="D32" s="20" t="str">
        <f t="shared" ref="D32:J32" si="0">D$23</f>
        <v>HIPAA</v>
      </c>
      <c r="E32" s="20" t="str">
        <f t="shared" si="0"/>
        <v>ISO 27002:27013</v>
      </c>
      <c r="F32" s="20" t="str">
        <f t="shared" si="0"/>
        <v>NIST Cybersecurity Framework</v>
      </c>
      <c r="G32" s="20" t="str">
        <f t="shared" si="0"/>
        <v>NIST SP 800-171r2</v>
      </c>
      <c r="H32" s="20" t="str">
        <f t="shared" si="0"/>
        <v>NIST SP 800-53r4</v>
      </c>
      <c r="I32" s="20" t="str">
        <f t="shared" si="0"/>
        <v>PCI DSS</v>
      </c>
      <c r="J32" s="20" t="str">
        <f t="shared" si="0"/>
        <v>Trusted CI</v>
      </c>
      <c r="K32" s="29"/>
      <c r="L32" s="29"/>
      <c r="M32" s="29"/>
      <c r="N32" s="29"/>
      <c r="O32" s="29"/>
      <c r="P32" s="29"/>
      <c r="Q32" s="29"/>
      <c r="R32" s="29"/>
      <c r="S32" s="29"/>
      <c r="T32" s="29"/>
      <c r="U32" s="29"/>
      <c r="V32" s="29"/>
      <c r="W32" s="29"/>
      <c r="X32" s="29"/>
      <c r="Y32" s="29"/>
      <c r="Z32" s="29"/>
      <c r="AA32" s="29"/>
      <c r="AB32" s="29"/>
      <c r="AC32" s="29"/>
      <c r="AD32" s="29"/>
      <c r="AE32" s="29"/>
      <c r="AF32" s="29"/>
      <c r="AG32" s="29"/>
      <c r="AH32" s="29"/>
      <c r="AI32" s="29"/>
      <c r="AJ32" s="29"/>
      <c r="AK32" s="29"/>
      <c r="AL32" s="29"/>
      <c r="AM32" s="29"/>
      <c r="AN32" s="29"/>
      <c r="AO32" s="29"/>
      <c r="AP32" s="29"/>
      <c r="AQ32" s="29"/>
      <c r="AR32" s="29"/>
      <c r="AS32" s="29"/>
      <c r="AT32" s="29"/>
      <c r="AU32" s="29"/>
      <c r="AV32" s="29"/>
      <c r="AW32" s="29"/>
      <c r="AX32" s="29"/>
      <c r="AY32" s="29"/>
      <c r="AZ32" s="29"/>
      <c r="BA32" s="29"/>
      <c r="BB32" s="29"/>
      <c r="BC32" s="29"/>
      <c r="BD32" s="29"/>
      <c r="BE32" s="29"/>
      <c r="BF32" s="29"/>
      <c r="BG32" s="29"/>
      <c r="BH32" s="29"/>
      <c r="BI32" s="29"/>
      <c r="BJ32" s="29"/>
      <c r="BK32" s="29"/>
      <c r="BL32" s="29"/>
      <c r="BM32" s="29"/>
      <c r="BN32" s="29"/>
      <c r="BO32" s="29"/>
      <c r="BP32" s="29"/>
      <c r="BQ32" s="29"/>
      <c r="BR32" s="29"/>
      <c r="BS32" s="29"/>
      <c r="BT32" s="29"/>
      <c r="BU32" s="29"/>
      <c r="BV32" s="29"/>
      <c r="BW32" s="29"/>
      <c r="BX32" s="29"/>
      <c r="BY32" s="29"/>
      <c r="BZ32" s="29"/>
      <c r="CA32" s="29"/>
      <c r="CB32" s="29"/>
      <c r="CC32" s="29"/>
      <c r="CD32" s="29"/>
      <c r="CE32" s="29"/>
      <c r="CF32" s="29"/>
      <c r="CG32" s="29"/>
      <c r="CH32" s="29"/>
      <c r="CI32" s="29"/>
      <c r="CJ32" s="29"/>
      <c r="CK32" s="29"/>
      <c r="CL32" s="29"/>
      <c r="CM32" s="29"/>
      <c r="CN32" s="29"/>
      <c r="CO32" s="29"/>
      <c r="CP32" s="29"/>
      <c r="CQ32" s="29"/>
      <c r="CR32" s="29"/>
      <c r="CS32" s="29"/>
      <c r="CT32" s="29"/>
      <c r="CU32" s="29"/>
      <c r="CV32" s="29"/>
      <c r="CW32" s="29"/>
      <c r="CX32" s="29"/>
      <c r="CY32" s="29"/>
      <c r="CZ32" s="29"/>
      <c r="DA32" s="29"/>
      <c r="DB32" s="29"/>
      <c r="DC32" s="29"/>
      <c r="DD32" s="29"/>
      <c r="DE32" s="29"/>
      <c r="DF32" s="29"/>
      <c r="DG32" s="29"/>
      <c r="DH32" s="29"/>
      <c r="DI32" s="29"/>
      <c r="DJ32" s="29"/>
      <c r="DK32" s="29"/>
      <c r="DL32" s="29"/>
      <c r="DM32" s="29"/>
      <c r="DN32" s="29"/>
      <c r="DO32" s="29"/>
      <c r="DP32" s="29"/>
      <c r="DQ32" s="29"/>
      <c r="DR32" s="29"/>
      <c r="DS32" s="29"/>
      <c r="DT32" s="29"/>
      <c r="DU32" s="29"/>
      <c r="DV32" s="29"/>
      <c r="DW32" s="29"/>
      <c r="DX32" s="29"/>
      <c r="DY32" s="29"/>
      <c r="DZ32" s="29"/>
      <c r="EA32" s="29"/>
      <c r="EB32" s="29"/>
      <c r="EC32" s="29"/>
      <c r="ED32" s="29"/>
      <c r="EE32" s="29"/>
      <c r="EF32" s="29"/>
      <c r="EG32" s="29"/>
      <c r="EH32" s="29"/>
      <c r="EI32" s="29"/>
      <c r="EJ32" s="29"/>
      <c r="EK32" s="29"/>
      <c r="EL32" s="29"/>
      <c r="EM32" s="29"/>
      <c r="EN32" s="29"/>
      <c r="EO32" s="29"/>
      <c r="EP32" s="29"/>
      <c r="EQ32" s="29"/>
      <c r="ER32" s="29"/>
      <c r="ES32" s="29"/>
      <c r="ET32" s="29"/>
      <c r="EU32" s="29"/>
      <c r="EV32" s="29"/>
      <c r="EW32" s="29"/>
      <c r="EX32" s="29"/>
      <c r="EY32" s="29"/>
      <c r="EZ32" s="29"/>
      <c r="FA32" s="29"/>
      <c r="FB32" s="29"/>
      <c r="FC32" s="29"/>
      <c r="FD32" s="29"/>
      <c r="FE32" s="29"/>
      <c r="FF32" s="29"/>
      <c r="FG32" s="29"/>
      <c r="FH32" s="29"/>
      <c r="FI32" s="29"/>
      <c r="FJ32" s="29"/>
      <c r="FK32" s="29"/>
      <c r="FL32" s="29"/>
      <c r="FM32" s="29"/>
      <c r="FN32" s="29"/>
      <c r="FO32" s="29"/>
      <c r="FP32" s="29"/>
      <c r="FQ32" s="29"/>
      <c r="FR32" s="29"/>
      <c r="FS32" s="29"/>
      <c r="FT32" s="29"/>
      <c r="FU32" s="29"/>
      <c r="FV32" s="29"/>
      <c r="FW32" s="29"/>
      <c r="FX32" s="29"/>
      <c r="FY32" s="29"/>
      <c r="FZ32" s="29"/>
      <c r="GA32" s="29"/>
      <c r="GB32" s="29"/>
      <c r="GC32" s="29"/>
      <c r="GD32" s="29"/>
      <c r="GE32" s="29"/>
      <c r="GF32" s="29"/>
      <c r="GG32" s="29"/>
      <c r="GH32" s="29"/>
      <c r="GI32" s="29"/>
      <c r="GJ32" s="29"/>
      <c r="GK32" s="29"/>
      <c r="GL32" s="29"/>
      <c r="GM32" s="29"/>
      <c r="GN32" s="29"/>
      <c r="GO32" s="29"/>
      <c r="GP32" s="29"/>
      <c r="GQ32" s="29"/>
      <c r="GR32" s="29"/>
      <c r="GS32" s="29"/>
      <c r="GT32" s="29"/>
      <c r="GU32" s="29"/>
      <c r="GV32" s="29"/>
      <c r="GW32" s="29"/>
      <c r="GX32" s="29"/>
      <c r="GY32" s="29"/>
      <c r="GZ32" s="29"/>
      <c r="HA32" s="29"/>
      <c r="HB32" s="29"/>
      <c r="HC32" s="29"/>
      <c r="HD32" s="29"/>
      <c r="HE32" s="29"/>
      <c r="HF32" s="29"/>
      <c r="HG32" s="29"/>
      <c r="HH32" s="29"/>
      <c r="HI32" s="29"/>
      <c r="HJ32" s="29"/>
      <c r="HK32" s="29"/>
      <c r="HL32" s="29"/>
      <c r="HM32" s="29"/>
      <c r="HN32" s="29"/>
      <c r="HO32" s="29"/>
      <c r="HP32" s="29"/>
      <c r="HQ32" s="29"/>
      <c r="HR32" s="29"/>
      <c r="HS32" s="29"/>
      <c r="HT32" s="29"/>
      <c r="HU32" s="29"/>
      <c r="HV32" s="29"/>
      <c r="HW32" s="29"/>
      <c r="HX32" s="29"/>
      <c r="HY32" s="29"/>
      <c r="HZ32" s="29"/>
      <c r="IA32" s="29"/>
      <c r="IB32" s="29"/>
      <c r="IC32" s="29"/>
      <c r="ID32" s="29"/>
      <c r="IE32" s="29"/>
      <c r="IF32" s="29"/>
      <c r="IG32" s="29"/>
      <c r="IH32" s="29"/>
      <c r="II32" s="29"/>
      <c r="IJ32" s="29"/>
      <c r="IK32" s="29"/>
      <c r="IL32" s="29"/>
      <c r="IM32" s="29"/>
      <c r="IN32" s="29"/>
      <c r="IO32" s="29"/>
      <c r="IP32" s="29"/>
      <c r="IQ32" s="29"/>
      <c r="IR32" s="29"/>
      <c r="IS32" s="29"/>
      <c r="IT32" s="29"/>
      <c r="IU32" s="29"/>
      <c r="IV32" s="29"/>
      <c r="IW32" s="29"/>
      <c r="IX32" s="29"/>
      <c r="IY32" s="29"/>
    </row>
    <row r="33" spans="1:259" ht="54" customHeight="1" x14ac:dyDescent="0.15">
      <c r="A33" s="11" t="s">
        <v>59</v>
      </c>
      <c r="B33" s="25" t="str">
        <f>VLOOKUP(A33,'HECVAT - Full | Vendor Response'!A$27:B$284,2,FALSE)</f>
        <v>Describe your organization’s business background and ownership structure, including all parent and subsidiary relationships.</v>
      </c>
      <c r="C33" s="33" t="str">
        <f>IF(LEN(VLOOKUP($A33,Questions!$B:$AA,20,FALSE))=0,"",VLOOKUP($A33,Questions!$B:$AA,20,FALSE))</f>
        <v xml:space="preserve"> </v>
      </c>
      <c r="D33" s="33" t="str">
        <f>IF(LEN(VLOOKUP($A33,Questions!$B:$AA,21,FALSE))=0,"",VLOOKUP($A33,Questions!$B:$AA,21,FALSE))</f>
        <v xml:space="preserve"> </v>
      </c>
      <c r="E33" s="33" t="str">
        <f>IF(LEN(VLOOKUP($A33,Questions!$B:$AA,22,FALSE))=0,"",VLOOKUP($A33,Questions!$B:$AA,22,FALSE))</f>
        <v xml:space="preserve"> </v>
      </c>
      <c r="F33" s="33" t="str">
        <f>IF(LEN(VLOOKUP($A33,Questions!$B:$AA,23,FALSE))=0,"",VLOOKUP($A33,Questions!$B:$AA,23,FALSE))</f>
        <v xml:space="preserve"> </v>
      </c>
      <c r="G33" s="33" t="str">
        <f>IF(LEN(VLOOKUP($A33,Questions!$B:$AA,24,FALSE))=0,"",VLOOKUP($A33,Questions!$B:$AA,24,FALSE))</f>
        <v xml:space="preserve"> </v>
      </c>
      <c r="H33" s="33" t="str">
        <f>IF(LEN(VLOOKUP($A33,Questions!$B:$AA,25,FALSE))=0,"",VLOOKUP($A33,Questions!$B:$AA,25,FALSE))</f>
        <v xml:space="preserve"> </v>
      </c>
      <c r="I33" s="32" t="str">
        <f>IF(LEN(VLOOKUP($A33,Questions!$B:$AA,26,FALSE))=0,"",VLOOKUP($A33,Questions!$B:$AA,26,FALSE))</f>
        <v xml:space="preserve"> </v>
      </c>
      <c r="J33" s="32" t="str">
        <f>IF(LEN(VLOOKUP($A33,Questions!$B:$AB,27,FALSE))=0,"",VLOOKUP($A33,Questions!$B:$AB,27,FALSE))</f>
        <v xml:space="preserve"> </v>
      </c>
    </row>
    <row r="34" spans="1:259" ht="54" customHeight="1" x14ac:dyDescent="0.15">
      <c r="A34" s="11" t="s">
        <v>61</v>
      </c>
      <c r="B34" s="25" t="str">
        <f>VLOOKUP(A34,'HECVAT - Full | Vendor Response'!A$27:B$284,2,FALSE)</f>
        <v>Have you had an unplanned disruption to this product/service in the past 12 months?</v>
      </c>
      <c r="C34" s="33" t="str">
        <f>IF(LEN(VLOOKUP($A34,Questions!$B:$AA,20,FALSE))=0,"",VLOOKUP($A34,Questions!$B:$AA,20,FALSE))</f>
        <v xml:space="preserve"> </v>
      </c>
      <c r="D34" s="33" t="str">
        <f>IF(LEN(VLOOKUP($A34,Questions!$B:$AA,21,FALSE))=0,"",VLOOKUP($A34,Questions!$B:$AA,21,FALSE))</f>
        <v xml:space="preserve"> </v>
      </c>
      <c r="E34" s="33" t="str">
        <f>IF(LEN(VLOOKUP($A34,Questions!$B:$AA,22,FALSE))=0,"",VLOOKUP($A34,Questions!$B:$AA,22,FALSE))</f>
        <v xml:space="preserve"> </v>
      </c>
      <c r="F34" s="33" t="str">
        <f>IF(LEN(VLOOKUP($A34,Questions!$B:$AA,23,FALSE))=0,"",VLOOKUP($A34,Questions!$B:$AA,23,FALSE))</f>
        <v xml:space="preserve"> </v>
      </c>
      <c r="G34" s="33" t="str">
        <f>IF(LEN(VLOOKUP($A34,Questions!$B:$AA,24,FALSE))=0,"",VLOOKUP($A34,Questions!$B:$AA,24,FALSE))</f>
        <v xml:space="preserve"> </v>
      </c>
      <c r="H34" s="33" t="str">
        <f>IF(LEN(VLOOKUP($A34,Questions!$B:$AA,25,FALSE))=0,"",VLOOKUP($A34,Questions!$B:$AA,25,FALSE))</f>
        <v xml:space="preserve"> </v>
      </c>
      <c r="I34" s="32" t="str">
        <f>IF(LEN(VLOOKUP($A34,Questions!$B:$AA,26,FALSE))=0,"",VLOOKUP($A34,Questions!$B:$AA,26,FALSE))</f>
        <v xml:space="preserve"> </v>
      </c>
      <c r="J34" s="32" t="str">
        <f>IF(LEN(VLOOKUP($A34,Questions!$B:$AB,27,FALSE))=0,"",VLOOKUP($A34,Questions!$B:$AB,27,FALSE))</f>
        <v xml:space="preserve"> </v>
      </c>
    </row>
    <row r="35" spans="1:259" ht="54" customHeight="1" x14ac:dyDescent="0.15">
      <c r="A35" s="11" t="s">
        <v>62</v>
      </c>
      <c r="B35" s="25" t="str">
        <f>VLOOKUP(A35,'HECVAT - Full | Vendor Response'!A$27:B$284,2,FALSE)</f>
        <v>Do you have a dedicated Information Security staff or office?</v>
      </c>
      <c r="C35" s="33" t="str">
        <f>IF(LEN(VLOOKUP($A35,Questions!$B:$AA,20,FALSE))=0,"",VLOOKUP($A35,Questions!$B:$AA,20,FALSE))</f>
        <v xml:space="preserve"> </v>
      </c>
      <c r="D35" s="33" t="str">
        <f>IF(LEN(VLOOKUP($A35,Questions!$B:$AA,21,FALSE))=0,"",VLOOKUP($A35,Questions!$B:$AA,21,FALSE))</f>
        <v xml:space="preserve"> </v>
      </c>
      <c r="E35" s="32" t="str">
        <f>IF(LEN(VLOOKUP($A35,Questions!$B:$AA,22,FALSE))=0,"",VLOOKUP($A35,Questions!$B:$AA,22,FALSE))</f>
        <v xml:space="preserve"> </v>
      </c>
      <c r="F35" s="33" t="str">
        <f>IF(LEN(VLOOKUP($A35,Questions!$B:$AA,23,FALSE))=0,"",VLOOKUP($A35,Questions!$B:$AA,23,FALSE))</f>
        <v xml:space="preserve"> </v>
      </c>
      <c r="G35" s="33" t="str">
        <f>IF(LEN(VLOOKUP($A35,Questions!$B:$AA,24,FALSE))=0,"",VLOOKUP($A35,Questions!$B:$AA,24,FALSE))</f>
        <v xml:space="preserve"> </v>
      </c>
      <c r="H35" s="33" t="str">
        <f>IF(LEN(VLOOKUP($A35,Questions!$B:$AA,25,FALSE))=0,"",VLOOKUP($A35,Questions!$B:$AA,25,FALSE))</f>
        <v xml:space="preserve"> </v>
      </c>
      <c r="I35" s="32" t="str">
        <f>IF(LEN(VLOOKUP($A35,Questions!$B:$AA,26,FALSE))=0,"",VLOOKUP($A35,Questions!$B:$AA,26,FALSE))</f>
        <v xml:space="preserve"> </v>
      </c>
      <c r="J35" s="32" t="str">
        <f>IF(LEN(VLOOKUP($A35,Questions!$B:$AB,27,FALSE))=0,"",VLOOKUP($A35,Questions!$B:$AB,27,FALSE))</f>
        <v xml:space="preserve"> </v>
      </c>
    </row>
    <row r="36" spans="1:259" ht="64.25" customHeight="1" x14ac:dyDescent="0.15">
      <c r="A36" s="11" t="s">
        <v>63</v>
      </c>
      <c r="B36" s="25" t="str">
        <f>VLOOKUP(A36,'HECVAT - Full | Vendor Response'!A$27:B$284,2,FALSE)</f>
        <v>Do you have a dedicated Software and System Development team(s)? (e.g., Customer Support, Implementation, Product Management, etc.)</v>
      </c>
      <c r="C36" s="33" t="str">
        <f>IF(LEN(VLOOKUP($A36,Questions!$B:$AA,20,FALSE))=0,"",VLOOKUP($A36,Questions!$B:$AA,20,FALSE))</f>
        <v xml:space="preserve"> </v>
      </c>
      <c r="D36" s="33" t="str">
        <f>IF(LEN(VLOOKUP($A36,Questions!$B:$AA,21,FALSE))=0,"",VLOOKUP($A36,Questions!$B:$AA,21,FALSE))</f>
        <v xml:space="preserve"> </v>
      </c>
      <c r="E36" s="33" t="str">
        <f>IF(LEN(VLOOKUP($A36,Questions!$B:$AA,22,FALSE))=0,"",VLOOKUP($A36,Questions!$B:$AA,22,FALSE))</f>
        <v xml:space="preserve"> </v>
      </c>
      <c r="F36" s="33" t="str">
        <f>IF(LEN(VLOOKUP($A36,Questions!$B:$AA,23,FALSE))=0,"",VLOOKUP($A36,Questions!$B:$AA,23,FALSE))</f>
        <v xml:space="preserve"> </v>
      </c>
      <c r="G36" s="33" t="str">
        <f>IF(LEN(VLOOKUP($A36,Questions!$B:$AA,24,FALSE))=0,"",VLOOKUP($A36,Questions!$B:$AA,24,FALSE))</f>
        <v xml:space="preserve"> </v>
      </c>
      <c r="H36" s="33" t="str">
        <f>IF(LEN(VLOOKUP($A36,Questions!$B:$AA,25,FALSE))=0,"",VLOOKUP($A36,Questions!$B:$AA,25,FALSE))</f>
        <v xml:space="preserve"> </v>
      </c>
      <c r="I36" s="33" t="str">
        <f>IF(LEN(VLOOKUP($A36,Questions!$B:$AA,26,FALSE))=0,"",VLOOKUP($A36,Questions!$B:$AA,26,FALSE))</f>
        <v xml:space="preserve"> </v>
      </c>
      <c r="J36" s="33" t="str">
        <f>IF(LEN(VLOOKUP($A36,Questions!$B:$AB,27,FALSE))=0,"",VLOOKUP($A36,Questions!$B:$AB,27,FALSE))</f>
        <v xml:space="preserve"> </v>
      </c>
    </row>
    <row r="37" spans="1:259" ht="54" customHeight="1" x14ac:dyDescent="0.15">
      <c r="A37" s="11" t="s">
        <v>64</v>
      </c>
      <c r="B37" s="25" t="str">
        <f>VLOOKUP(A37,'HECVAT - Full | Vendor Response'!A$27:B$284,2,FALSE)</f>
        <v>Use this area to share information about your environment that will assist those who are assessing your company data security program.</v>
      </c>
      <c r="C37" s="33" t="str">
        <f>IF(LEN(VLOOKUP($A37,Questions!$B:$AA,20,FALSE))=0,"",VLOOKUP($A37,Questions!$B:$AA,20,FALSE))</f>
        <v xml:space="preserve"> </v>
      </c>
      <c r="D37" s="33" t="str">
        <f>IF(LEN(VLOOKUP($A37,Questions!$B:$AA,21,FALSE))=0,"",VLOOKUP($A37,Questions!$B:$AA,21,FALSE))</f>
        <v xml:space="preserve"> </v>
      </c>
      <c r="E37" s="32" t="str">
        <f>IF(LEN(VLOOKUP($A37,Questions!$B:$AA,22,FALSE))=0,"",VLOOKUP($A37,Questions!$B:$AA,22,FALSE))</f>
        <v xml:space="preserve"> </v>
      </c>
      <c r="F37" s="33" t="str">
        <f>IF(LEN(VLOOKUP($A37,Questions!$B:$AA,23,FALSE))=0,"",VLOOKUP($A37,Questions!$B:$AA,23,FALSE))</f>
        <v xml:space="preserve"> </v>
      </c>
      <c r="G37" s="33" t="str">
        <f>IF(LEN(VLOOKUP($A37,Questions!$B:$AA,24,FALSE))=0,"",VLOOKUP($A37,Questions!$B:$AA,24,FALSE))</f>
        <v xml:space="preserve"> </v>
      </c>
      <c r="H37" s="33" t="str">
        <f>IF(LEN(VLOOKUP($A37,Questions!$B:$AA,25,FALSE))=0,"",VLOOKUP($A37,Questions!$B:$AA,25,FALSE))</f>
        <v xml:space="preserve"> </v>
      </c>
      <c r="I37" s="32" t="str">
        <f>IF(LEN(VLOOKUP($A37,Questions!$B:$AA,26,FALSE))=0,"",VLOOKUP($A37,Questions!$B:$AA,26,FALSE))</f>
        <v xml:space="preserve"> </v>
      </c>
      <c r="J37" s="32" t="str">
        <f>IF(LEN(VLOOKUP($A37,Questions!$B:$AB,27,FALSE))=0,"",VLOOKUP($A37,Questions!$B:$AB,27,FALSE))</f>
        <v xml:space="preserve"> </v>
      </c>
      <c r="K37" s="274" t="s">
        <v>3242</v>
      </c>
    </row>
    <row r="38" spans="1:259" s="30" customFormat="1" ht="36" customHeight="1" x14ac:dyDescent="0.15">
      <c r="A38" s="432" t="s">
        <v>7</v>
      </c>
      <c r="B38" s="433"/>
      <c r="C38" s="20" t="str">
        <f>C$23</f>
        <v>CIS Critical Security Controls v6.1</v>
      </c>
      <c r="D38" s="20" t="str">
        <f t="shared" ref="D38:J38" si="1">D$23</f>
        <v>HIPAA</v>
      </c>
      <c r="E38" s="20" t="str">
        <f t="shared" si="1"/>
        <v>ISO 27002:27013</v>
      </c>
      <c r="F38" s="20" t="str">
        <f t="shared" si="1"/>
        <v>NIST Cybersecurity Framework</v>
      </c>
      <c r="G38" s="20" t="str">
        <f t="shared" si="1"/>
        <v>NIST SP 800-171r2</v>
      </c>
      <c r="H38" s="20" t="str">
        <f t="shared" si="1"/>
        <v>NIST SP 800-53r4</v>
      </c>
      <c r="I38" s="20" t="str">
        <f t="shared" si="1"/>
        <v>PCI DSS</v>
      </c>
      <c r="J38" s="20" t="str">
        <f t="shared" si="1"/>
        <v>Trusted CI</v>
      </c>
      <c r="K38" s="29"/>
      <c r="L38" s="29"/>
      <c r="M38" s="29"/>
      <c r="N38" s="29"/>
      <c r="O38" s="29"/>
      <c r="P38" s="29"/>
      <c r="Q38" s="29"/>
      <c r="R38" s="29"/>
      <c r="S38" s="29"/>
      <c r="T38" s="29"/>
      <c r="U38" s="29"/>
      <c r="V38" s="29"/>
      <c r="W38" s="29"/>
      <c r="X38" s="29"/>
      <c r="Y38" s="29"/>
      <c r="Z38" s="29"/>
      <c r="AA38" s="29"/>
      <c r="AB38" s="29"/>
      <c r="AC38" s="29"/>
      <c r="AD38" s="29"/>
      <c r="AE38" s="29"/>
      <c r="AF38" s="29"/>
      <c r="AG38" s="29"/>
      <c r="AH38" s="29"/>
      <c r="AI38" s="29"/>
      <c r="AJ38" s="29"/>
      <c r="AK38" s="29"/>
      <c r="AL38" s="29"/>
      <c r="AM38" s="29"/>
      <c r="AN38" s="29"/>
      <c r="AO38" s="29"/>
      <c r="AP38" s="29"/>
      <c r="AQ38" s="29"/>
      <c r="AR38" s="29"/>
      <c r="AS38" s="29"/>
      <c r="AT38" s="29"/>
      <c r="AU38" s="29"/>
      <c r="AV38" s="29"/>
      <c r="AW38" s="29"/>
      <c r="AX38" s="29"/>
      <c r="AY38" s="29"/>
      <c r="AZ38" s="29"/>
      <c r="BA38" s="29"/>
      <c r="BB38" s="29"/>
      <c r="BC38" s="29"/>
      <c r="BD38" s="29"/>
      <c r="BE38" s="29"/>
      <c r="BF38" s="29"/>
      <c r="BG38" s="29"/>
      <c r="BH38" s="29"/>
      <c r="BI38" s="29"/>
      <c r="BJ38" s="29"/>
      <c r="BK38" s="29"/>
      <c r="BL38" s="29"/>
      <c r="BM38" s="29"/>
      <c r="BN38" s="29"/>
      <c r="BO38" s="29"/>
      <c r="BP38" s="29"/>
      <c r="BQ38" s="29"/>
      <c r="BR38" s="29"/>
      <c r="BS38" s="29"/>
      <c r="BT38" s="29"/>
      <c r="BU38" s="29"/>
      <c r="BV38" s="29"/>
      <c r="BW38" s="29"/>
      <c r="BX38" s="29"/>
      <c r="BY38" s="29"/>
      <c r="BZ38" s="29"/>
      <c r="CA38" s="29"/>
      <c r="CB38" s="29"/>
      <c r="CC38" s="29"/>
      <c r="CD38" s="29"/>
      <c r="CE38" s="29"/>
      <c r="CF38" s="29"/>
      <c r="CG38" s="29"/>
      <c r="CH38" s="29"/>
      <c r="CI38" s="29"/>
      <c r="CJ38" s="29"/>
      <c r="CK38" s="29"/>
      <c r="CL38" s="29"/>
      <c r="CM38" s="29"/>
      <c r="CN38" s="29"/>
      <c r="CO38" s="29"/>
      <c r="CP38" s="29"/>
      <c r="CQ38" s="29"/>
      <c r="CR38" s="29"/>
      <c r="CS38" s="29"/>
      <c r="CT38" s="29"/>
      <c r="CU38" s="29"/>
      <c r="CV38" s="29"/>
      <c r="CW38" s="29"/>
      <c r="CX38" s="29"/>
      <c r="CY38" s="29"/>
      <c r="CZ38" s="29"/>
      <c r="DA38" s="29"/>
      <c r="DB38" s="29"/>
      <c r="DC38" s="29"/>
      <c r="DD38" s="29"/>
      <c r="DE38" s="29"/>
      <c r="DF38" s="29"/>
      <c r="DG38" s="29"/>
      <c r="DH38" s="29"/>
      <c r="DI38" s="29"/>
      <c r="DJ38" s="29"/>
      <c r="DK38" s="29"/>
      <c r="DL38" s="29"/>
      <c r="DM38" s="29"/>
      <c r="DN38" s="29"/>
      <c r="DO38" s="29"/>
      <c r="DP38" s="29"/>
      <c r="DQ38" s="29"/>
      <c r="DR38" s="29"/>
      <c r="DS38" s="29"/>
      <c r="DT38" s="29"/>
      <c r="DU38" s="29"/>
      <c r="DV38" s="29"/>
      <c r="DW38" s="29"/>
      <c r="DX38" s="29"/>
      <c r="DY38" s="29"/>
      <c r="DZ38" s="29"/>
      <c r="EA38" s="29"/>
      <c r="EB38" s="29"/>
      <c r="EC38" s="29"/>
      <c r="ED38" s="29"/>
      <c r="EE38" s="29"/>
      <c r="EF38" s="29"/>
      <c r="EG38" s="29"/>
      <c r="EH38" s="29"/>
      <c r="EI38" s="29"/>
      <c r="EJ38" s="29"/>
      <c r="EK38" s="29"/>
      <c r="EL38" s="29"/>
      <c r="EM38" s="29"/>
      <c r="EN38" s="29"/>
      <c r="EO38" s="29"/>
      <c r="EP38" s="29"/>
      <c r="EQ38" s="29"/>
      <c r="ER38" s="29"/>
      <c r="ES38" s="29"/>
      <c r="ET38" s="29"/>
      <c r="EU38" s="29"/>
      <c r="EV38" s="29"/>
      <c r="EW38" s="29"/>
      <c r="EX38" s="29"/>
      <c r="EY38" s="29"/>
      <c r="EZ38" s="29"/>
      <c r="FA38" s="29"/>
      <c r="FB38" s="29"/>
      <c r="FC38" s="29"/>
      <c r="FD38" s="29"/>
      <c r="FE38" s="29"/>
      <c r="FF38" s="29"/>
      <c r="FG38" s="29"/>
      <c r="FH38" s="29"/>
      <c r="FI38" s="29"/>
      <c r="FJ38" s="29"/>
      <c r="FK38" s="29"/>
      <c r="FL38" s="29"/>
      <c r="FM38" s="29"/>
      <c r="FN38" s="29"/>
      <c r="FO38" s="29"/>
      <c r="FP38" s="29"/>
      <c r="FQ38" s="29"/>
      <c r="FR38" s="29"/>
      <c r="FS38" s="29"/>
      <c r="FT38" s="29"/>
      <c r="FU38" s="29"/>
      <c r="FV38" s="29"/>
      <c r="FW38" s="29"/>
      <c r="FX38" s="29"/>
      <c r="FY38" s="29"/>
      <c r="FZ38" s="29"/>
      <c r="GA38" s="29"/>
      <c r="GB38" s="29"/>
      <c r="GC38" s="29"/>
      <c r="GD38" s="29"/>
      <c r="GE38" s="29"/>
      <c r="GF38" s="29"/>
      <c r="GG38" s="29"/>
      <c r="GH38" s="29"/>
      <c r="GI38" s="29"/>
      <c r="GJ38" s="29"/>
      <c r="GK38" s="29"/>
      <c r="GL38" s="29"/>
      <c r="GM38" s="29"/>
      <c r="GN38" s="29"/>
      <c r="GO38" s="29"/>
      <c r="GP38" s="29"/>
      <c r="GQ38" s="29"/>
      <c r="GR38" s="29"/>
      <c r="GS38" s="29"/>
      <c r="GT38" s="29"/>
      <c r="GU38" s="29"/>
      <c r="GV38" s="29"/>
      <c r="GW38" s="29"/>
      <c r="GX38" s="29"/>
      <c r="GY38" s="29"/>
      <c r="GZ38" s="29"/>
      <c r="HA38" s="29"/>
      <c r="HB38" s="29"/>
      <c r="HC38" s="29"/>
      <c r="HD38" s="29"/>
      <c r="HE38" s="29"/>
      <c r="HF38" s="29"/>
      <c r="HG38" s="29"/>
      <c r="HH38" s="29"/>
      <c r="HI38" s="29"/>
      <c r="HJ38" s="29"/>
      <c r="HK38" s="29"/>
      <c r="HL38" s="29"/>
      <c r="HM38" s="29"/>
      <c r="HN38" s="29"/>
      <c r="HO38" s="29"/>
      <c r="HP38" s="29"/>
      <c r="HQ38" s="29"/>
      <c r="HR38" s="29"/>
      <c r="HS38" s="29"/>
      <c r="HT38" s="29"/>
      <c r="HU38" s="29"/>
      <c r="HV38" s="29"/>
      <c r="HW38" s="29"/>
      <c r="HX38" s="29"/>
      <c r="HY38" s="29"/>
      <c r="HZ38" s="29"/>
      <c r="IA38" s="29"/>
      <c r="IB38" s="29"/>
      <c r="IC38" s="29"/>
      <c r="ID38" s="29"/>
      <c r="IE38" s="29"/>
      <c r="IF38" s="29"/>
      <c r="IG38" s="29"/>
      <c r="IH38" s="29"/>
      <c r="II38" s="29"/>
      <c r="IJ38" s="29"/>
      <c r="IK38" s="29"/>
      <c r="IL38" s="29"/>
      <c r="IM38" s="29"/>
      <c r="IN38" s="29"/>
      <c r="IO38" s="29"/>
      <c r="IP38" s="29"/>
      <c r="IQ38" s="29"/>
      <c r="IR38" s="29"/>
      <c r="IS38" s="29"/>
      <c r="IT38" s="29"/>
      <c r="IU38" s="29"/>
      <c r="IV38" s="29"/>
      <c r="IW38" s="29"/>
      <c r="IX38" s="29"/>
      <c r="IY38" s="29"/>
    </row>
    <row r="39" spans="1:259" ht="64.25" customHeight="1" x14ac:dyDescent="0.15">
      <c r="A39" s="11" t="s">
        <v>65</v>
      </c>
      <c r="B39" s="25" t="str">
        <f>VLOOKUP(A39,'HECVAT - Full | Vendor Response'!A$27:B$284,2,FALSE)</f>
        <v>Have you undergone a SSAE 18/SOC 2 audit?</v>
      </c>
      <c r="C39" s="33" t="str">
        <f>IF(LEN(VLOOKUP($A39,Questions!$B:$AA,20,FALSE))=0,"",VLOOKUP($A39,Questions!$B:$AA,20,FALSE))</f>
        <v xml:space="preserve"> </v>
      </c>
      <c r="D39" s="33" t="str">
        <f>IF(LEN(VLOOKUP($A39,Questions!$B:$AA,21,FALSE))=0,"",VLOOKUP($A39,Questions!$B:$AA,21,FALSE))</f>
        <v xml:space="preserve"> </v>
      </c>
      <c r="E39" s="32" t="str">
        <f>IF(LEN(VLOOKUP($A39,Questions!$B:$AA,22,FALSE))=0,"",VLOOKUP($A39,Questions!$B:$AA,22,FALSE))</f>
        <v xml:space="preserve"> </v>
      </c>
      <c r="F39" s="33" t="str">
        <f>IF(LEN(VLOOKUP($A39,Questions!$B:$AA,23,FALSE))=0,"",VLOOKUP($A39,Questions!$B:$AA,23,FALSE))</f>
        <v xml:space="preserve"> </v>
      </c>
      <c r="G39" s="33" t="str">
        <f>IF(LEN(VLOOKUP($A39,Questions!$B:$AA,24,FALSE))=0,"",VLOOKUP($A39,Questions!$B:$AA,24,FALSE))</f>
        <v xml:space="preserve"> </v>
      </c>
      <c r="H39" s="32" t="str">
        <f>IF(LEN(VLOOKUP($A39,Questions!$B:$AA,25,FALSE))=0,"",VLOOKUP($A39,Questions!$B:$AA,25,FALSE))</f>
        <v xml:space="preserve"> </v>
      </c>
      <c r="I39" s="33" t="str">
        <f>IF(LEN(VLOOKUP($A39,Questions!$B:$AA,26,FALSE))=0,"",VLOOKUP($A39,Questions!$B:$AA,26,FALSE))</f>
        <v xml:space="preserve"> </v>
      </c>
      <c r="J39" s="33" t="str">
        <f>IF(LEN(VLOOKUP($A39,Questions!$B:$AB,27,FALSE))=0,"",VLOOKUP($A39,Questions!$B:$AB,27,FALSE))</f>
        <v xml:space="preserve"> </v>
      </c>
    </row>
    <row r="40" spans="1:259" ht="48" customHeight="1" x14ac:dyDescent="0.15">
      <c r="A40" s="11" t="s">
        <v>66</v>
      </c>
      <c r="B40" s="25" t="str">
        <f>VLOOKUP(A40,'HECVAT - Full | Vendor Response'!A$27:B$284,2,FALSE)</f>
        <v>Have you completed the Cloud Security Alliance (CSA) self assessment or CAIQ?</v>
      </c>
      <c r="C40" s="33" t="str">
        <f>IF(LEN(VLOOKUP($A40,Questions!$B:$AA,20,FALSE))=0,"",VLOOKUP($A40,Questions!$B:$AA,20,FALSE))</f>
        <v xml:space="preserve"> </v>
      </c>
      <c r="D40" s="33" t="str">
        <f>IF(LEN(VLOOKUP($A40,Questions!$B:$AA,21,FALSE))=0,"",VLOOKUP($A40,Questions!$B:$AA,21,FALSE))</f>
        <v xml:space="preserve"> </v>
      </c>
      <c r="E40" s="32" t="str">
        <f>IF(LEN(VLOOKUP($A40,Questions!$B:$AA,22,FALSE))=0,"",VLOOKUP($A40,Questions!$B:$AA,22,FALSE))</f>
        <v xml:space="preserve"> </v>
      </c>
      <c r="F40" s="33" t="str">
        <f>IF(LEN(VLOOKUP($A40,Questions!$B:$AA,23,FALSE))=0,"",VLOOKUP($A40,Questions!$B:$AA,23,FALSE))</f>
        <v xml:space="preserve"> </v>
      </c>
      <c r="G40" s="33" t="str">
        <f>IF(LEN(VLOOKUP($A40,Questions!$B:$AA,24,FALSE))=0,"",VLOOKUP($A40,Questions!$B:$AA,24,FALSE))</f>
        <v xml:space="preserve"> </v>
      </c>
      <c r="H40" s="32" t="str">
        <f>IF(LEN(VLOOKUP($A40,Questions!$B:$AA,25,FALSE))=0,"",VLOOKUP($A40,Questions!$B:$AA,25,FALSE))</f>
        <v xml:space="preserve"> </v>
      </c>
      <c r="I40" s="33" t="str">
        <f>IF(LEN(VLOOKUP($A40,Questions!$B:$AA,26,FALSE))=0,"",VLOOKUP($A40,Questions!$B:$AA,26,FALSE))</f>
        <v xml:space="preserve"> </v>
      </c>
      <c r="J40" s="33" t="str">
        <f>IF(LEN(VLOOKUP($A40,Questions!$B:$AB,27,FALSE))=0,"",VLOOKUP($A40,Questions!$B:$AB,27,FALSE))</f>
        <v xml:space="preserve"> </v>
      </c>
    </row>
    <row r="41" spans="1:259" ht="48" customHeight="1" x14ac:dyDescent="0.15">
      <c r="A41" s="11" t="s">
        <v>67</v>
      </c>
      <c r="B41" s="25" t="str">
        <f>VLOOKUP(A41,'HECVAT - Full | Vendor Response'!A$27:B$284,2,FALSE)</f>
        <v>Have you received the Cloud Security Alliance STAR certification?</v>
      </c>
      <c r="C41" s="33" t="str">
        <f>IF(LEN(VLOOKUP($A41,Questions!$B:$AA,20,FALSE))=0,"",VLOOKUP($A41,Questions!$B:$AA,20,FALSE))</f>
        <v xml:space="preserve"> </v>
      </c>
      <c r="D41" s="33" t="str">
        <f>IF(LEN(VLOOKUP($A41,Questions!$B:$AA,21,FALSE))=0,"",VLOOKUP($A41,Questions!$B:$AA,21,FALSE))</f>
        <v xml:space="preserve"> </v>
      </c>
      <c r="E41" s="32" t="str">
        <f>IF(LEN(VLOOKUP($A41,Questions!$B:$AA,22,FALSE))=0,"",VLOOKUP($A41,Questions!$B:$AA,22,FALSE))</f>
        <v xml:space="preserve"> </v>
      </c>
      <c r="F41" s="33" t="str">
        <f>IF(LEN(VLOOKUP($A41,Questions!$B:$AA,23,FALSE))=0,"",VLOOKUP($A41,Questions!$B:$AA,23,FALSE))</f>
        <v xml:space="preserve"> </v>
      </c>
      <c r="G41" s="33" t="str">
        <f>IF(LEN(VLOOKUP($A41,Questions!$B:$AA,24,FALSE))=0,"",VLOOKUP($A41,Questions!$B:$AA,24,FALSE))</f>
        <v xml:space="preserve"> </v>
      </c>
      <c r="H41" s="32" t="str">
        <f>IF(LEN(VLOOKUP($A41,Questions!$B:$AA,25,FALSE))=0,"",VLOOKUP($A41,Questions!$B:$AA,25,FALSE))</f>
        <v xml:space="preserve"> </v>
      </c>
      <c r="I41" s="33" t="str">
        <f>IF(LEN(VLOOKUP($A41,Questions!$B:$AA,26,FALSE))=0,"",VLOOKUP($A41,Questions!$B:$AA,26,FALSE))</f>
        <v xml:space="preserve"> </v>
      </c>
      <c r="J41" s="33" t="str">
        <f>IF(LEN(VLOOKUP($A41,Questions!$B:$AB,27,FALSE))=0,"",VLOOKUP($A41,Questions!$B:$AB,27,FALSE))</f>
        <v xml:space="preserve"> </v>
      </c>
    </row>
    <row r="42" spans="1:259" ht="64.25" customHeight="1" x14ac:dyDescent="0.15">
      <c r="A42" s="11" t="s">
        <v>68</v>
      </c>
      <c r="B42" s="25" t="str">
        <f>VLOOKUP(A42,'HECVAT - Full | Vendor Response'!A$27:B$284,2,FALSE)</f>
        <v>Do you conform with a specific industry standard security framework? (e.g., NIST Cybersecurity Framework, CIS Controls, ISO 27001, etc.)</v>
      </c>
      <c r="C42" s="33" t="str">
        <f>IF(LEN(VLOOKUP($A42,Questions!$B:$AA,20,FALSE))=0,"",VLOOKUP($A42,Questions!$B:$AA,20,FALSE))</f>
        <v xml:space="preserve"> </v>
      </c>
      <c r="D42" s="33" t="str">
        <f>IF(LEN(VLOOKUP($A42,Questions!$B:$AA,21,FALSE))=0,"",VLOOKUP($A42,Questions!$B:$AA,21,FALSE))</f>
        <v xml:space="preserve"> </v>
      </c>
      <c r="E42" s="32" t="str">
        <f>IF(LEN(VLOOKUP($A42,Questions!$B:$AA,22,FALSE))=0,"",VLOOKUP($A42,Questions!$B:$AA,22,FALSE))</f>
        <v xml:space="preserve"> </v>
      </c>
      <c r="F42" s="33" t="str">
        <f>IF(LEN(VLOOKUP($A42,Questions!$B:$AA,23,FALSE))=0,"",VLOOKUP($A42,Questions!$B:$AA,23,FALSE))</f>
        <v xml:space="preserve"> </v>
      </c>
      <c r="G42" s="33" t="str">
        <f>IF(LEN(VLOOKUP($A42,Questions!$B:$AA,24,FALSE))=0,"",VLOOKUP($A42,Questions!$B:$AA,24,FALSE))</f>
        <v xml:space="preserve"> </v>
      </c>
      <c r="H42" s="32" t="str">
        <f>IF(LEN(VLOOKUP($A42,Questions!$B:$AA,25,FALSE))=0,"",VLOOKUP($A42,Questions!$B:$AA,25,FALSE))</f>
        <v xml:space="preserve"> </v>
      </c>
      <c r="I42" s="32" t="str">
        <f>IF(LEN(VLOOKUP($A42,Questions!$B:$AA,26,FALSE))=0,"",VLOOKUP($A42,Questions!$B:$AA,26,FALSE))</f>
        <v xml:space="preserve"> </v>
      </c>
      <c r="J42" s="32" t="str">
        <f>IF(LEN(VLOOKUP($A42,Questions!$B:$AB,27,FALSE))=0,"",VLOOKUP($A42,Questions!$B:$AB,27,FALSE))</f>
        <v xml:space="preserve"> </v>
      </c>
    </row>
    <row r="43" spans="1:259" ht="48" customHeight="1" x14ac:dyDescent="0.15">
      <c r="A43" s="11" t="s">
        <v>69</v>
      </c>
      <c r="B43" s="25" t="str">
        <f>VLOOKUP(A43,'HECVAT - Full | Vendor Response'!A$27:B$284,2,FALSE)</f>
        <v>Can the systems that hold the institution's data be compliant with NIST SP 800-171 and/or CMMC Level 2 standards?</v>
      </c>
      <c r="C43" s="33" t="str">
        <f>IF(LEN(VLOOKUP($A43,Questions!$B:$AA,20,FALSE))=0,"",VLOOKUP($A43,Questions!$B:$AA,20,FALSE))</f>
        <v xml:space="preserve"> </v>
      </c>
      <c r="D43" s="33" t="str">
        <f>IF(LEN(VLOOKUP($A43,Questions!$B:$AA,21,FALSE))=0,"",VLOOKUP($A43,Questions!$B:$AA,21,FALSE))</f>
        <v xml:space="preserve"> </v>
      </c>
      <c r="E43" s="32" t="str">
        <f>IF(LEN(VLOOKUP($A43,Questions!$B:$AA,22,FALSE))=0,"",VLOOKUP($A43,Questions!$B:$AA,22,FALSE))</f>
        <v xml:space="preserve"> </v>
      </c>
      <c r="F43" s="33" t="str">
        <f>IF(LEN(VLOOKUP($A43,Questions!$B:$AA,23,FALSE))=0,"",VLOOKUP($A43,Questions!$B:$AA,23,FALSE))</f>
        <v xml:space="preserve"> </v>
      </c>
      <c r="G43" s="33" t="str">
        <f>IF(LEN(VLOOKUP($A43,Questions!$B:$AA,24,FALSE))=0,"",VLOOKUP($A43,Questions!$B:$AA,24,FALSE))</f>
        <v xml:space="preserve"> </v>
      </c>
      <c r="H43" s="32" t="str">
        <f>IF(LEN(VLOOKUP($A43,Questions!$B:$AA,25,FALSE))=0,"",VLOOKUP($A43,Questions!$B:$AA,25,FALSE))</f>
        <v xml:space="preserve"> </v>
      </c>
      <c r="I43" s="33" t="str">
        <f>IF(LEN(VLOOKUP($A43,Questions!$B:$AA,26,FALSE))=0,"",VLOOKUP($A43,Questions!$B:$AA,26,FALSE))</f>
        <v xml:space="preserve"> </v>
      </c>
      <c r="J43" s="33" t="str">
        <f>IF(LEN(VLOOKUP($A43,Questions!$B:$AB,27,FALSE))=0,"",VLOOKUP($A43,Questions!$B:$AB,27,FALSE))</f>
        <v xml:space="preserve"> </v>
      </c>
    </row>
    <row r="44" spans="1:259" ht="48" customHeight="1" x14ac:dyDescent="0.15">
      <c r="A44" s="11" t="s">
        <v>70</v>
      </c>
      <c r="B44" s="25" t="str">
        <f>VLOOKUP(A44,'HECVAT - Full | Vendor Response'!A$27:B$284,2,FALSE)</f>
        <v>Can you provide overall system and/or application architecture diagrams, including a full description of the data flow for all components of the system?</v>
      </c>
      <c r="C44" s="33" t="str">
        <f>IF(LEN(VLOOKUP($A44,Questions!$B:$AA,20,FALSE))=0,"",VLOOKUP($A44,Questions!$B:$AA,20,FALSE))</f>
        <v xml:space="preserve"> </v>
      </c>
      <c r="D44" s="32" t="str">
        <f>IF(LEN(VLOOKUP($A44,Questions!$B:$AA,21,FALSE))=0,"",VLOOKUP($A44,Questions!$B:$AA,21,FALSE))</f>
        <v xml:space="preserve"> </v>
      </c>
      <c r="E44" s="32" t="str">
        <f>IF(LEN(VLOOKUP($A44,Questions!$B:$AA,22,FALSE))=0,"",VLOOKUP($A44,Questions!$B:$AA,22,FALSE))</f>
        <v xml:space="preserve"> </v>
      </c>
      <c r="F44" s="32" t="str">
        <f>IF(LEN(VLOOKUP($A44,Questions!$B:$AA,23,FALSE))=0,"",VLOOKUP($A44,Questions!$B:$AA,23,FALSE))</f>
        <v xml:space="preserve"> </v>
      </c>
      <c r="G44" s="32" t="str">
        <f>IF(LEN(VLOOKUP($A44,Questions!$B:$AA,24,FALSE))=0,"",VLOOKUP($A44,Questions!$B:$AA,24,FALSE))</f>
        <v xml:space="preserve"> </v>
      </c>
      <c r="H44" s="32" t="str">
        <f>IF(LEN(VLOOKUP($A44,Questions!$B:$AA,25,FALSE))=0,"",VLOOKUP($A44,Questions!$B:$AA,25,FALSE))</f>
        <v xml:space="preserve"> </v>
      </c>
      <c r="I44" s="33" t="str">
        <f>IF(LEN(VLOOKUP($A44,Questions!$B:$AA,26,FALSE))=0,"",VLOOKUP($A44,Questions!$B:$AA,26,FALSE))</f>
        <v xml:space="preserve"> </v>
      </c>
      <c r="J44" s="33" t="str">
        <f>IF(LEN(VLOOKUP($A44,Questions!$B:$AB,27,FALSE))=0,"",VLOOKUP($A44,Questions!$B:$AB,27,FALSE))</f>
        <v xml:space="preserve"> </v>
      </c>
    </row>
    <row r="45" spans="1:259" ht="48" customHeight="1" x14ac:dyDescent="0.15">
      <c r="A45" s="11" t="s">
        <v>71</v>
      </c>
      <c r="B45" s="25" t="str">
        <f>VLOOKUP(A45,'HECVAT - Full | Vendor Response'!A$27:B$284,2,FALSE)</f>
        <v>Does your organization have a data privacy policy?</v>
      </c>
      <c r="C45" s="33" t="str">
        <f>IF(LEN(VLOOKUP($A45,Questions!$B:$AA,20,FALSE))=0,"",VLOOKUP($A45,Questions!$B:$AA,20,FALSE))</f>
        <v xml:space="preserve"> </v>
      </c>
      <c r="D45" s="32" t="str">
        <f>IF(LEN(VLOOKUP($A45,Questions!$B:$AA,21,FALSE))=0,"",VLOOKUP($A45,Questions!$B:$AA,21,FALSE))</f>
        <v xml:space="preserve"> </v>
      </c>
      <c r="E45" s="32" t="str">
        <f>IF(LEN(VLOOKUP($A45,Questions!$B:$AA,22,FALSE))=0,"",VLOOKUP($A45,Questions!$B:$AA,22,FALSE))</f>
        <v xml:space="preserve"> </v>
      </c>
      <c r="F45" s="32" t="str">
        <f>IF(LEN(VLOOKUP($A45,Questions!$B:$AA,23,FALSE))=0,"",VLOOKUP($A45,Questions!$B:$AA,23,FALSE))</f>
        <v xml:space="preserve"> </v>
      </c>
      <c r="G45" s="32" t="str">
        <f>IF(LEN(VLOOKUP($A45,Questions!$B:$AA,24,FALSE))=0,"",VLOOKUP($A45,Questions!$B:$AA,24,FALSE))</f>
        <v xml:space="preserve"> </v>
      </c>
      <c r="H45" s="32" t="str">
        <f>IF(LEN(VLOOKUP($A45,Questions!$B:$AA,25,FALSE))=0,"",VLOOKUP($A45,Questions!$B:$AA,25,FALSE))</f>
        <v xml:space="preserve"> </v>
      </c>
      <c r="I45" s="33" t="str">
        <f>IF(LEN(VLOOKUP($A45,Questions!$B:$AA,26,FALSE))=0,"",VLOOKUP($A45,Questions!$B:$AA,26,FALSE))</f>
        <v xml:space="preserve"> </v>
      </c>
      <c r="J45" s="33" t="str">
        <f>IF(LEN(VLOOKUP($A45,Questions!$B:$AB,27,FALSE))=0,"",VLOOKUP($A45,Questions!$B:$AB,27,FALSE))</f>
        <v xml:space="preserve"> </v>
      </c>
    </row>
    <row r="46" spans="1:259" ht="48" customHeight="1" x14ac:dyDescent="0.15">
      <c r="A46" s="11" t="s">
        <v>72</v>
      </c>
      <c r="B46" s="25" t="str">
        <f>VLOOKUP(A46,'HECVAT - Full | Vendor Response'!A$27:B$284,2,FALSE)</f>
        <v>Do you have a documented, and currently implemented, employee onboarding and offboarding policy?</v>
      </c>
      <c r="C46" s="33" t="str">
        <f>IF(LEN(VLOOKUP($A46,Questions!$B:$AA,20,FALSE))=0,"",VLOOKUP($A46,Questions!$B:$AA,20,FALSE))</f>
        <v xml:space="preserve"> </v>
      </c>
      <c r="D46" s="32" t="str">
        <f>IF(LEN(VLOOKUP($A46,Questions!$B:$AA,21,FALSE))=0,"",VLOOKUP($A46,Questions!$B:$AA,21,FALSE))</f>
        <v xml:space="preserve"> </v>
      </c>
      <c r="E46" s="32" t="str">
        <f>IF(LEN(VLOOKUP($A46,Questions!$B:$AA,22,FALSE))=0,"",VLOOKUP($A46,Questions!$B:$AA,22,FALSE))</f>
        <v xml:space="preserve"> </v>
      </c>
      <c r="F46" s="32" t="str">
        <f>IF(LEN(VLOOKUP($A46,Questions!$B:$AA,23,FALSE))=0,"",VLOOKUP($A46,Questions!$B:$AA,23,FALSE))</f>
        <v xml:space="preserve"> </v>
      </c>
      <c r="G46" s="32" t="str">
        <f>IF(LEN(VLOOKUP($A46,Questions!$B:$AA,24,FALSE))=0,"",VLOOKUP($A46,Questions!$B:$AA,24,FALSE))</f>
        <v xml:space="preserve"> </v>
      </c>
      <c r="H46" s="32" t="str">
        <f>IF(LEN(VLOOKUP($A46,Questions!$B:$AA,25,FALSE))=0,"",VLOOKUP($A46,Questions!$B:$AA,25,FALSE))</f>
        <v xml:space="preserve"> </v>
      </c>
      <c r="I46" s="33" t="str">
        <f>IF(LEN(VLOOKUP($A46,Questions!$B:$AA,26,FALSE))=0,"",VLOOKUP($A46,Questions!$B:$AA,26,FALSE))</f>
        <v xml:space="preserve"> </v>
      </c>
      <c r="J46" s="33" t="str">
        <f>IF(LEN(VLOOKUP($A46,Questions!$B:$AB,27,FALSE))=0,"",VLOOKUP($A46,Questions!$B:$AB,27,FALSE))</f>
        <v xml:space="preserve"> </v>
      </c>
    </row>
    <row r="47" spans="1:259" ht="48" customHeight="1" x14ac:dyDescent="0.15">
      <c r="A47" s="11" t="s">
        <v>73</v>
      </c>
      <c r="B47" s="25" t="str">
        <f>VLOOKUP(A47,'HECVAT - Full | Vendor Response'!A$27:B$284,2,FALSE)</f>
        <v>Do you have a documented change management process?</v>
      </c>
      <c r="C47" s="33" t="str">
        <f>IF(LEN(VLOOKUP($A47,Questions!$B:$AA,20,FALSE))=0,"",VLOOKUP($A47,Questions!$B:$AA,20,FALSE))</f>
        <v xml:space="preserve"> </v>
      </c>
      <c r="D47" s="32" t="str">
        <f>IF(LEN(VLOOKUP($A47,Questions!$B:$AA,21,FALSE))=0,"",VLOOKUP($A47,Questions!$B:$AA,21,FALSE))</f>
        <v xml:space="preserve"> </v>
      </c>
      <c r="E47" s="32" t="str">
        <f>IF(LEN(VLOOKUP($A47,Questions!$B:$AA,22,FALSE))=0,"",VLOOKUP($A47,Questions!$B:$AA,22,FALSE))</f>
        <v xml:space="preserve"> </v>
      </c>
      <c r="F47" s="32" t="str">
        <f>IF(LEN(VLOOKUP($A47,Questions!$B:$AA,23,FALSE))=0,"",VLOOKUP($A47,Questions!$B:$AA,23,FALSE))</f>
        <v xml:space="preserve"> </v>
      </c>
      <c r="G47" s="32" t="str">
        <f>IF(LEN(VLOOKUP($A47,Questions!$B:$AA,24,FALSE))=0,"",VLOOKUP($A47,Questions!$B:$AA,24,FALSE))</f>
        <v xml:space="preserve"> </v>
      </c>
      <c r="H47" s="32" t="str">
        <f>IF(LEN(VLOOKUP($A47,Questions!$B:$AA,25,FALSE))=0,"",VLOOKUP($A47,Questions!$B:$AA,25,FALSE))</f>
        <v xml:space="preserve"> </v>
      </c>
      <c r="I47" s="33" t="str">
        <f>IF(LEN(VLOOKUP($A47,Questions!$B:$AA,26,FALSE))=0,"",VLOOKUP($A47,Questions!$B:$AA,26,FALSE))</f>
        <v xml:space="preserve"> </v>
      </c>
      <c r="J47" s="33" t="str">
        <f>IF(LEN(VLOOKUP($A47,Questions!$B:$AB,27,FALSE))=0,"",VLOOKUP($A47,Questions!$B:$AB,27,FALSE))</f>
        <v xml:space="preserve"> </v>
      </c>
    </row>
    <row r="48" spans="1:259" ht="48" customHeight="1" x14ac:dyDescent="0.15">
      <c r="A48" s="11" t="s">
        <v>74</v>
      </c>
      <c r="B48" s="25" t="str">
        <f>VLOOKUP(A48,'HECVAT - Full | Vendor Response'!A$27:B$284,2,FALSE)</f>
        <v>Has a VPAT or ACR been created or updated for the product and version under consideration within the past year?</v>
      </c>
      <c r="C48" s="33" t="str">
        <f>IF(LEN(VLOOKUP($A48,Questions!$B:$AA,20,FALSE))=0,"",VLOOKUP($A48,Questions!$B:$AA,20,FALSE))</f>
        <v xml:space="preserve"> </v>
      </c>
      <c r="D48" s="32" t="str">
        <f>IF(LEN(VLOOKUP($A48,Questions!$B:$AA,21,FALSE))=0,"",VLOOKUP($A48,Questions!$B:$AA,21,FALSE))</f>
        <v xml:space="preserve"> </v>
      </c>
      <c r="E48" s="32" t="str">
        <f>IF(LEN(VLOOKUP($A48,Questions!$B:$AA,22,FALSE))=0,"",VLOOKUP($A48,Questions!$B:$AA,22,FALSE))</f>
        <v xml:space="preserve"> </v>
      </c>
      <c r="F48" s="32" t="str">
        <f>IF(LEN(VLOOKUP($A48,Questions!$B:$AA,23,FALSE))=0,"",VLOOKUP($A48,Questions!$B:$AA,23,FALSE))</f>
        <v xml:space="preserve"> </v>
      </c>
      <c r="G48" s="32" t="str">
        <f>IF(LEN(VLOOKUP($A48,Questions!$B:$AA,24,FALSE))=0,"",VLOOKUP($A48,Questions!$B:$AA,24,FALSE))</f>
        <v xml:space="preserve"> </v>
      </c>
      <c r="H48" s="32" t="str">
        <f>IF(LEN(VLOOKUP($A48,Questions!$B:$AA,25,FALSE))=0,"",VLOOKUP($A48,Questions!$B:$AA,25,FALSE))</f>
        <v xml:space="preserve"> </v>
      </c>
      <c r="I48" s="33" t="str">
        <f>IF(LEN(VLOOKUP($A48,Questions!$B:$AA,26,FALSE))=0,"",VLOOKUP($A48,Questions!$B:$AA,26,FALSE))</f>
        <v xml:space="preserve"> </v>
      </c>
      <c r="J48" s="33" t="str">
        <f>IF(LEN(VLOOKUP($A48,Questions!$B:$AB,27,FALSE))=0,"",VLOOKUP($A48,Questions!$B:$AB,27,FALSE))</f>
        <v xml:space="preserve"> </v>
      </c>
    </row>
    <row r="49" spans="1:11" ht="48" customHeight="1" x14ac:dyDescent="0.15">
      <c r="A49" s="11" t="s">
        <v>75</v>
      </c>
      <c r="B49" s="25" t="str">
        <f>VLOOKUP(A49,'HECVAT - Full | Vendor Response'!A$27:B$284,2,FALSE)</f>
        <v>Do you have documentation to support the accessibility features of your product?</v>
      </c>
      <c r="C49" s="33" t="str">
        <f>IF(LEN(VLOOKUP($A49,Questions!$B:$AA,20,FALSE))=0,"",VLOOKUP($A49,Questions!$B:$AA,20,FALSE))</f>
        <v xml:space="preserve"> </v>
      </c>
      <c r="D49" s="32" t="str">
        <f>IF(LEN(VLOOKUP($A49,Questions!$B:$AA,21,FALSE))=0,"",VLOOKUP($A49,Questions!$B:$AA,21,FALSE))</f>
        <v xml:space="preserve"> </v>
      </c>
      <c r="E49" s="32" t="str">
        <f>IF(LEN(VLOOKUP($A49,Questions!$B:$AA,22,FALSE))=0,"",VLOOKUP($A49,Questions!$B:$AA,22,FALSE))</f>
        <v xml:space="preserve"> </v>
      </c>
      <c r="F49" s="32" t="str">
        <f>IF(LEN(VLOOKUP($A49,Questions!$B:$AA,23,FALSE))=0,"",VLOOKUP($A49,Questions!$B:$AA,23,FALSE))</f>
        <v xml:space="preserve"> </v>
      </c>
      <c r="G49" s="32" t="str">
        <f>IF(LEN(VLOOKUP($A49,Questions!$B:$AA,24,FALSE))=0,"",VLOOKUP($A49,Questions!$B:$AA,24,FALSE))</f>
        <v xml:space="preserve"> </v>
      </c>
      <c r="H49" s="32" t="str">
        <f>IF(LEN(VLOOKUP($A49,Questions!$B:$AA,25,FALSE))=0,"",VLOOKUP($A49,Questions!$B:$AA,25,FALSE))</f>
        <v xml:space="preserve"> </v>
      </c>
      <c r="I49" s="33" t="str">
        <f>IF(LEN(VLOOKUP($A49,Questions!$B:$AA,26,FALSE))=0,"",VLOOKUP($A49,Questions!$B:$AA,26,FALSE))</f>
        <v xml:space="preserve"> </v>
      </c>
      <c r="J49" s="33" t="str">
        <f>IF(LEN(VLOOKUP($A49,Questions!$B:$AB,27,FALSE))=0,"",VLOOKUP($A49,Questions!$B:$AB,27,FALSE))</f>
        <v xml:space="preserve"> </v>
      </c>
      <c r="K49" s="274" t="s">
        <v>3242</v>
      </c>
    </row>
    <row r="50" spans="1:11" ht="36" customHeight="1" x14ac:dyDescent="0.15">
      <c r="A50" s="345" t="s">
        <v>2198</v>
      </c>
      <c r="B50" s="345"/>
      <c r="C50" s="20" t="str">
        <f t="shared" ref="C50:J50" si="2">C$23</f>
        <v>CIS Critical Security Controls v6.1</v>
      </c>
      <c r="D50" s="20" t="str">
        <f t="shared" si="2"/>
        <v>HIPAA</v>
      </c>
      <c r="E50" s="20" t="str">
        <f t="shared" si="2"/>
        <v>ISO 27002:27013</v>
      </c>
      <c r="F50" s="20" t="str">
        <f t="shared" si="2"/>
        <v>NIST Cybersecurity Framework</v>
      </c>
      <c r="G50" s="20" t="str">
        <f t="shared" si="2"/>
        <v>NIST SP 800-171r2</v>
      </c>
      <c r="H50" s="20" t="str">
        <f t="shared" si="2"/>
        <v>NIST SP 800-53r4</v>
      </c>
      <c r="I50" s="20" t="str">
        <f t="shared" si="2"/>
        <v>PCI DSS</v>
      </c>
      <c r="J50" s="20" t="str">
        <f t="shared" si="2"/>
        <v>Trusted CI</v>
      </c>
    </row>
    <row r="51" spans="1:11" ht="96" customHeight="1" x14ac:dyDescent="0.15">
      <c r="A51" s="11" t="s">
        <v>77</v>
      </c>
      <c r="B51" s="25" t="str">
        <f>VLOOKUP(A51,'HECVAT - Full | Vendor Response'!A$27:B$284,2,FALSE)</f>
        <v>Has a third-party expert conducted an audit of the most recent version of your product?</v>
      </c>
      <c r="C51" s="33" t="str">
        <f>IF(LEN(VLOOKUP($A51,Questions!$B:$AA,20,FALSE))=0,"",VLOOKUP($A51,Questions!$B:$AA,20,FALSE))</f>
        <v xml:space="preserve"> </v>
      </c>
      <c r="D51" s="32" t="str">
        <f>IF(LEN(VLOOKUP($A51,Questions!$B:$AA,21,FALSE))=0,"",VLOOKUP($A51,Questions!$B:$AA,21,FALSE))</f>
        <v xml:space="preserve"> </v>
      </c>
      <c r="E51" s="32" t="str">
        <f>IF(LEN(VLOOKUP($A51,Questions!$B:$AA,22,FALSE))=0,"",VLOOKUP($A51,Questions!$B:$AA,22,FALSE))</f>
        <v xml:space="preserve"> </v>
      </c>
      <c r="F51" s="32" t="str">
        <f>IF(LEN(VLOOKUP($A51,Questions!$B:$AA,23,FALSE))=0,"",VLOOKUP($A51,Questions!$B:$AA,23,FALSE))</f>
        <v xml:space="preserve"> </v>
      </c>
      <c r="G51" s="32" t="str">
        <f>IF(LEN(VLOOKUP($A51,Questions!$B:$AA,24,FALSE))=0,"",VLOOKUP($A51,Questions!$B:$AA,24,FALSE))</f>
        <v xml:space="preserve"> </v>
      </c>
      <c r="H51" s="32" t="str">
        <f>IF(LEN(VLOOKUP($A51,Questions!$B:$AA,25,FALSE))=0,"",VLOOKUP($A51,Questions!$B:$AA,25,FALSE))</f>
        <v xml:space="preserve"> </v>
      </c>
      <c r="I51" s="33" t="str">
        <f>IF(LEN(VLOOKUP($A51,Questions!$B:$AA,26,FALSE))=0,"",VLOOKUP($A51,Questions!$B:$AA,26,FALSE))</f>
        <v xml:space="preserve"> </v>
      </c>
      <c r="J51" s="33" t="str">
        <f>IF(LEN(VLOOKUP($A51,Questions!$B:$AB,27,FALSE))=0,"",VLOOKUP($A51,Questions!$B:$AB,27,FALSE))</f>
        <v xml:space="preserve"> </v>
      </c>
    </row>
    <row r="52" spans="1:11" ht="96" customHeight="1" x14ac:dyDescent="0.15">
      <c r="A52" s="11" t="s">
        <v>78</v>
      </c>
      <c r="B52" s="25" t="str">
        <f>VLOOKUP(A52,'HECVAT - Full | Vendor Response'!A$27:B$284,2,FALSE)</f>
        <v>Do you have a documented and implemented process for verifying accessibility conformance?</v>
      </c>
      <c r="C52" s="33" t="str">
        <f>IF(LEN(VLOOKUP($A52,Questions!$B:$AA,20,FALSE))=0,"",VLOOKUP($A52,Questions!$B:$AA,20,FALSE))</f>
        <v xml:space="preserve"> </v>
      </c>
      <c r="D52" s="32" t="str">
        <f>IF(LEN(VLOOKUP($A52,Questions!$B:$AA,21,FALSE))=0,"",VLOOKUP($A52,Questions!$B:$AA,21,FALSE))</f>
        <v xml:space="preserve"> </v>
      </c>
      <c r="E52" s="32" t="str">
        <f>IF(LEN(VLOOKUP($A52,Questions!$B:$AA,22,FALSE))=0,"",VLOOKUP($A52,Questions!$B:$AA,22,FALSE))</f>
        <v xml:space="preserve"> </v>
      </c>
      <c r="F52" s="32" t="str">
        <f>IF(LEN(VLOOKUP($A52,Questions!$B:$AA,23,FALSE))=0,"",VLOOKUP($A52,Questions!$B:$AA,23,FALSE))</f>
        <v xml:space="preserve"> </v>
      </c>
      <c r="G52" s="32" t="str">
        <f>IF(LEN(VLOOKUP($A52,Questions!$B:$AA,24,FALSE))=0,"",VLOOKUP($A52,Questions!$B:$AA,24,FALSE))</f>
        <v xml:space="preserve"> </v>
      </c>
      <c r="H52" s="32" t="str">
        <f>IF(LEN(VLOOKUP($A52,Questions!$B:$AA,25,FALSE))=0,"",VLOOKUP($A52,Questions!$B:$AA,25,FALSE))</f>
        <v xml:space="preserve"> </v>
      </c>
      <c r="I52" s="33" t="str">
        <f>IF(LEN(VLOOKUP($A52,Questions!$B:$AA,26,FALSE))=0,"",VLOOKUP($A52,Questions!$B:$AA,26,FALSE))</f>
        <v xml:space="preserve"> </v>
      </c>
      <c r="J52" s="33" t="str">
        <f>IF(LEN(VLOOKUP($A52,Questions!$B:$AB,27,FALSE))=0,"",VLOOKUP($A52,Questions!$B:$AB,27,FALSE))</f>
        <v xml:space="preserve"> </v>
      </c>
    </row>
    <row r="53" spans="1:11" ht="96" customHeight="1" x14ac:dyDescent="0.15">
      <c r="A53" s="11" t="s">
        <v>79</v>
      </c>
      <c r="B53" s="25" t="str">
        <f>VLOOKUP(A53,'HECVAT - Full | Vendor Response'!A$27:B$284,2,FALSE)</f>
        <v>Have you adopted a technical or legal standard of conformance for the product in question?</v>
      </c>
      <c r="C53" s="33" t="str">
        <f>IF(LEN(VLOOKUP($A53,Questions!$B:$AA,20,FALSE))=0,"",VLOOKUP($A53,Questions!$B:$AA,20,FALSE))</f>
        <v xml:space="preserve"> </v>
      </c>
      <c r="D53" s="32" t="str">
        <f>IF(LEN(VLOOKUP($A53,Questions!$B:$AA,21,FALSE))=0,"",VLOOKUP($A53,Questions!$B:$AA,21,FALSE))</f>
        <v xml:space="preserve"> </v>
      </c>
      <c r="E53" s="32" t="str">
        <f>IF(LEN(VLOOKUP($A53,Questions!$B:$AA,22,FALSE))=0,"",VLOOKUP($A53,Questions!$B:$AA,22,FALSE))</f>
        <v xml:space="preserve"> </v>
      </c>
      <c r="F53" s="32" t="str">
        <f>IF(LEN(VLOOKUP($A53,Questions!$B:$AA,23,FALSE))=0,"",VLOOKUP($A53,Questions!$B:$AA,23,FALSE))</f>
        <v xml:space="preserve"> </v>
      </c>
      <c r="G53" s="32" t="str">
        <f>IF(LEN(VLOOKUP($A53,Questions!$B:$AA,24,FALSE))=0,"",VLOOKUP($A53,Questions!$B:$AA,24,FALSE))</f>
        <v xml:space="preserve"> </v>
      </c>
      <c r="H53" s="32" t="str">
        <f>IF(LEN(VLOOKUP($A53,Questions!$B:$AA,25,FALSE))=0,"",VLOOKUP($A53,Questions!$B:$AA,25,FALSE))</f>
        <v xml:space="preserve"> </v>
      </c>
      <c r="I53" s="33" t="str">
        <f>IF(LEN(VLOOKUP($A53,Questions!$B:$AA,26,FALSE))=0,"",VLOOKUP($A53,Questions!$B:$AA,26,FALSE))</f>
        <v xml:space="preserve"> </v>
      </c>
      <c r="J53" s="33" t="str">
        <f>IF(LEN(VLOOKUP($A53,Questions!$B:$AB,27,FALSE))=0,"",VLOOKUP($A53,Questions!$B:$AB,27,FALSE))</f>
        <v xml:space="preserve"> </v>
      </c>
    </row>
    <row r="54" spans="1:11" ht="96" customHeight="1" x14ac:dyDescent="0.15">
      <c r="A54" s="11" t="s">
        <v>80</v>
      </c>
      <c r="B54" s="25" t="str">
        <f>VLOOKUP(A54,'HECVAT - Full | Vendor Response'!A$27:B$284,2,FALSE)</f>
        <v>Can you provide a current, detailed accessibility roadmap with delivery timelines?</v>
      </c>
      <c r="C54" s="33" t="str">
        <f>IF(LEN(VLOOKUP($A54,Questions!$B:$AA,20,FALSE))=0,"",VLOOKUP($A54,Questions!$B:$AA,20,FALSE))</f>
        <v xml:space="preserve"> </v>
      </c>
      <c r="D54" s="32" t="str">
        <f>IF(LEN(VLOOKUP($A54,Questions!$B:$AA,21,FALSE))=0,"",VLOOKUP($A54,Questions!$B:$AA,21,FALSE))</f>
        <v xml:space="preserve"> </v>
      </c>
      <c r="E54" s="32" t="str">
        <f>IF(LEN(VLOOKUP($A54,Questions!$B:$AA,22,FALSE))=0,"",VLOOKUP($A54,Questions!$B:$AA,22,FALSE))</f>
        <v xml:space="preserve"> </v>
      </c>
      <c r="F54" s="32" t="str">
        <f>IF(LEN(VLOOKUP($A54,Questions!$B:$AA,23,FALSE))=0,"",VLOOKUP($A54,Questions!$B:$AA,23,FALSE))</f>
        <v xml:space="preserve"> </v>
      </c>
      <c r="G54" s="32" t="str">
        <f>IF(LEN(VLOOKUP($A54,Questions!$B:$AA,24,FALSE))=0,"",VLOOKUP($A54,Questions!$B:$AA,24,FALSE))</f>
        <v xml:space="preserve"> </v>
      </c>
      <c r="H54" s="32" t="str">
        <f>IF(LEN(VLOOKUP($A54,Questions!$B:$AA,25,FALSE))=0,"",VLOOKUP($A54,Questions!$B:$AA,25,FALSE))</f>
        <v xml:space="preserve"> </v>
      </c>
      <c r="I54" s="33" t="str">
        <f>IF(LEN(VLOOKUP($A54,Questions!$B:$AA,26,FALSE))=0,"",VLOOKUP($A54,Questions!$B:$AA,26,FALSE))</f>
        <v xml:space="preserve"> </v>
      </c>
      <c r="J54" s="33" t="str">
        <f>IF(LEN(VLOOKUP($A54,Questions!$B:$AB,27,FALSE))=0,"",VLOOKUP($A54,Questions!$B:$AB,27,FALSE))</f>
        <v xml:space="preserve"> </v>
      </c>
    </row>
    <row r="55" spans="1:11" ht="96" customHeight="1" x14ac:dyDescent="0.15">
      <c r="A55" s="11" t="s">
        <v>81</v>
      </c>
      <c r="B55" s="25" t="str">
        <f>VLOOKUP(A55,'HECVAT - Full | Vendor Response'!A$27:B$284,2,FALSE)</f>
        <v>Do you expect your staff to maintain a current skill set in IT accessibility?</v>
      </c>
      <c r="C55" s="33" t="str">
        <f>IF(LEN(VLOOKUP($A55,Questions!$B:$AA,20,FALSE))=0,"",VLOOKUP($A55,Questions!$B:$AA,20,FALSE))</f>
        <v xml:space="preserve"> </v>
      </c>
      <c r="D55" s="32" t="str">
        <f>IF(LEN(VLOOKUP($A55,Questions!$B:$AA,21,FALSE))=0,"",VLOOKUP($A55,Questions!$B:$AA,21,FALSE))</f>
        <v xml:space="preserve"> </v>
      </c>
      <c r="E55" s="32" t="str">
        <f>IF(LEN(VLOOKUP($A55,Questions!$B:$AA,22,FALSE))=0,"",VLOOKUP($A55,Questions!$B:$AA,22,FALSE))</f>
        <v xml:space="preserve"> </v>
      </c>
      <c r="F55" s="32" t="str">
        <f>IF(LEN(VLOOKUP($A55,Questions!$B:$AA,23,FALSE))=0,"",VLOOKUP($A55,Questions!$B:$AA,23,FALSE))</f>
        <v xml:space="preserve"> </v>
      </c>
      <c r="G55" s="32" t="str">
        <f>IF(LEN(VLOOKUP($A55,Questions!$B:$AA,24,FALSE))=0,"",VLOOKUP($A55,Questions!$B:$AA,24,FALSE))</f>
        <v xml:space="preserve"> </v>
      </c>
      <c r="H55" s="32" t="str">
        <f>IF(LEN(VLOOKUP($A55,Questions!$B:$AA,25,FALSE))=0,"",VLOOKUP($A55,Questions!$B:$AA,25,FALSE))</f>
        <v xml:space="preserve"> </v>
      </c>
      <c r="I55" s="33" t="str">
        <f>IF(LEN(VLOOKUP($A55,Questions!$B:$AA,26,FALSE))=0,"",VLOOKUP($A55,Questions!$B:$AA,26,FALSE))</f>
        <v xml:space="preserve"> </v>
      </c>
      <c r="J55" s="33" t="str">
        <f>IF(LEN(VLOOKUP($A55,Questions!$B:$AB,27,FALSE))=0,"",VLOOKUP($A55,Questions!$B:$AB,27,FALSE))</f>
        <v xml:space="preserve"> </v>
      </c>
    </row>
    <row r="56" spans="1:11" ht="96" customHeight="1" x14ac:dyDescent="0.15">
      <c r="A56" s="11" t="s">
        <v>82</v>
      </c>
      <c r="B56" s="25" t="str">
        <f>VLOOKUP(A56,'HECVAT - Full | Vendor Response'!A$27:B$284,2,FALSE)</f>
        <v>Do you have a documented and implemented process for reporting and tracking accessibility issues?</v>
      </c>
      <c r="C56" s="33" t="str">
        <f>IF(LEN(VLOOKUP($A56,Questions!$B:$AA,20,FALSE))=0,"",VLOOKUP($A56,Questions!$B:$AA,20,FALSE))</f>
        <v xml:space="preserve"> </v>
      </c>
      <c r="D56" s="32" t="str">
        <f>IF(LEN(VLOOKUP($A56,Questions!$B:$AA,21,FALSE))=0,"",VLOOKUP($A56,Questions!$B:$AA,21,FALSE))</f>
        <v xml:space="preserve"> </v>
      </c>
      <c r="E56" s="32" t="str">
        <f>IF(LEN(VLOOKUP($A56,Questions!$B:$AA,22,FALSE))=0,"",VLOOKUP($A56,Questions!$B:$AA,22,FALSE))</f>
        <v xml:space="preserve"> </v>
      </c>
      <c r="F56" s="32" t="str">
        <f>IF(LEN(VLOOKUP($A56,Questions!$B:$AA,23,FALSE))=0,"",VLOOKUP($A56,Questions!$B:$AA,23,FALSE))</f>
        <v xml:space="preserve"> </v>
      </c>
      <c r="G56" s="32" t="str">
        <f>IF(LEN(VLOOKUP($A56,Questions!$B:$AA,24,FALSE))=0,"",VLOOKUP($A56,Questions!$B:$AA,24,FALSE))</f>
        <v xml:space="preserve"> </v>
      </c>
      <c r="H56" s="32" t="str">
        <f>IF(LEN(VLOOKUP($A56,Questions!$B:$AA,25,FALSE))=0,"",VLOOKUP($A56,Questions!$B:$AA,25,FALSE))</f>
        <v xml:space="preserve"> </v>
      </c>
      <c r="I56" s="33" t="str">
        <f>IF(LEN(VLOOKUP($A56,Questions!$B:$AA,26,FALSE))=0,"",VLOOKUP($A56,Questions!$B:$AA,26,FALSE))</f>
        <v xml:space="preserve"> </v>
      </c>
      <c r="J56" s="33" t="str">
        <f>IF(LEN(VLOOKUP($A56,Questions!$B:$AB,27,FALSE))=0,"",VLOOKUP($A56,Questions!$B:$AB,27,FALSE))</f>
        <v xml:space="preserve"> </v>
      </c>
    </row>
    <row r="57" spans="1:11" ht="96" customHeight="1" x14ac:dyDescent="0.15">
      <c r="A57" s="11" t="s">
        <v>83</v>
      </c>
      <c r="B57" s="25" t="str">
        <f>VLOOKUP(A57,'HECVAT - Full | Vendor Response'!A$27:B$284,2,FALSE)</f>
        <v>Do you have documented processes and procedures for implementing accessibility into your development lifecycle?</v>
      </c>
      <c r="C57" s="33" t="str">
        <f>IF(LEN(VLOOKUP($A57,Questions!$B:$AA,20,FALSE))=0,"",VLOOKUP($A57,Questions!$B:$AA,20,FALSE))</f>
        <v xml:space="preserve"> </v>
      </c>
      <c r="D57" s="32" t="str">
        <f>IF(LEN(VLOOKUP($A57,Questions!$B:$AA,21,FALSE))=0,"",VLOOKUP($A57,Questions!$B:$AA,21,FALSE))</f>
        <v xml:space="preserve"> </v>
      </c>
      <c r="E57" s="32" t="str">
        <f>IF(LEN(VLOOKUP($A57,Questions!$B:$AA,22,FALSE))=0,"",VLOOKUP($A57,Questions!$B:$AA,22,FALSE))</f>
        <v xml:space="preserve"> </v>
      </c>
      <c r="F57" s="32" t="str">
        <f>IF(LEN(VLOOKUP($A57,Questions!$B:$AA,23,FALSE))=0,"",VLOOKUP($A57,Questions!$B:$AA,23,FALSE))</f>
        <v xml:space="preserve"> </v>
      </c>
      <c r="G57" s="32" t="str">
        <f>IF(LEN(VLOOKUP($A57,Questions!$B:$AA,24,FALSE))=0,"",VLOOKUP($A57,Questions!$B:$AA,24,FALSE))</f>
        <v xml:space="preserve"> </v>
      </c>
      <c r="H57" s="32" t="str">
        <f>IF(LEN(VLOOKUP($A57,Questions!$B:$AA,25,FALSE))=0,"",VLOOKUP($A57,Questions!$B:$AA,25,FALSE))</f>
        <v xml:space="preserve"> </v>
      </c>
      <c r="I57" s="33" t="str">
        <f>IF(LEN(VLOOKUP($A57,Questions!$B:$AA,26,FALSE))=0,"",VLOOKUP($A57,Questions!$B:$AA,26,FALSE))</f>
        <v xml:space="preserve"> </v>
      </c>
      <c r="J57" s="33" t="str">
        <f>IF(LEN(VLOOKUP($A57,Questions!$B:$AB,27,FALSE))=0,"",VLOOKUP($A57,Questions!$B:$AB,27,FALSE))</f>
        <v xml:space="preserve"> </v>
      </c>
    </row>
    <row r="58" spans="1:11" ht="96" customHeight="1" x14ac:dyDescent="0.15">
      <c r="A58" s="11" t="s">
        <v>84</v>
      </c>
      <c r="B58" s="25" t="str">
        <f>VLOOKUP(A58,'HECVAT - Full | Vendor Response'!A$27:B$284,2,FALSE)</f>
        <v>Can all functions of the application or service be performed using only the keyboard?</v>
      </c>
      <c r="C58" s="33" t="str">
        <f>IF(LEN(VLOOKUP($A58,Questions!$B:$AA,20,FALSE))=0,"",VLOOKUP($A58,Questions!$B:$AA,20,FALSE))</f>
        <v xml:space="preserve"> </v>
      </c>
      <c r="D58" s="32" t="str">
        <f>IF(LEN(VLOOKUP($A58,Questions!$B:$AA,21,FALSE))=0,"",VLOOKUP($A58,Questions!$B:$AA,21,FALSE))</f>
        <v xml:space="preserve"> </v>
      </c>
      <c r="E58" s="32" t="str">
        <f>IF(LEN(VLOOKUP($A58,Questions!$B:$AA,22,FALSE))=0,"",VLOOKUP($A58,Questions!$B:$AA,22,FALSE))</f>
        <v xml:space="preserve"> </v>
      </c>
      <c r="F58" s="32" t="str">
        <f>IF(LEN(VLOOKUP($A58,Questions!$B:$AA,23,FALSE))=0,"",VLOOKUP($A58,Questions!$B:$AA,23,FALSE))</f>
        <v xml:space="preserve"> </v>
      </c>
      <c r="G58" s="32" t="str">
        <f>IF(LEN(VLOOKUP($A58,Questions!$B:$AA,24,FALSE))=0,"",VLOOKUP($A58,Questions!$B:$AA,24,FALSE))</f>
        <v xml:space="preserve"> </v>
      </c>
      <c r="H58" s="32" t="str">
        <f>IF(LEN(VLOOKUP($A58,Questions!$B:$AA,25,FALSE))=0,"",VLOOKUP($A58,Questions!$B:$AA,25,FALSE))</f>
        <v xml:space="preserve"> </v>
      </c>
      <c r="I58" s="33" t="str">
        <f>IF(LEN(VLOOKUP($A58,Questions!$B:$AA,26,FALSE))=0,"",VLOOKUP($A58,Questions!$B:$AA,26,FALSE))</f>
        <v xml:space="preserve"> </v>
      </c>
      <c r="J58" s="33" t="str">
        <f>IF(LEN(VLOOKUP($A58,Questions!$B:$AB,27,FALSE))=0,"",VLOOKUP($A58,Questions!$B:$AB,27,FALSE))</f>
        <v xml:space="preserve"> </v>
      </c>
    </row>
    <row r="59" spans="1:11" ht="96" customHeight="1" x14ac:dyDescent="0.15">
      <c r="A59" s="11" t="s">
        <v>85</v>
      </c>
      <c r="B59" s="25" t="str">
        <f>VLOOKUP(A59,'HECVAT - Full | Vendor Response'!A$27:B$284,2,FALSE)</f>
        <v>Does your product rely on activating a special "accessibility mode," a "lite version," or accessing an alternate interface for accessibility purposes?</v>
      </c>
      <c r="C59" s="33" t="str">
        <f>IF(LEN(VLOOKUP($A59,Questions!$B:$AA,20,FALSE))=0,"",VLOOKUP($A59,Questions!$B:$AA,20,FALSE))</f>
        <v xml:space="preserve"> </v>
      </c>
      <c r="D59" s="32" t="str">
        <f>IF(LEN(VLOOKUP($A59,Questions!$B:$AA,21,FALSE))=0,"",VLOOKUP($A59,Questions!$B:$AA,21,FALSE))</f>
        <v xml:space="preserve"> </v>
      </c>
      <c r="E59" s="32" t="str">
        <f>IF(LEN(VLOOKUP($A59,Questions!$B:$AA,22,FALSE))=0,"",VLOOKUP($A59,Questions!$B:$AA,22,FALSE))</f>
        <v xml:space="preserve"> </v>
      </c>
      <c r="F59" s="32" t="str">
        <f>IF(LEN(VLOOKUP($A59,Questions!$B:$AA,23,FALSE))=0,"",VLOOKUP($A59,Questions!$B:$AA,23,FALSE))</f>
        <v xml:space="preserve"> </v>
      </c>
      <c r="G59" s="32" t="str">
        <f>IF(LEN(VLOOKUP($A59,Questions!$B:$AA,24,FALSE))=0,"",VLOOKUP($A59,Questions!$B:$AA,24,FALSE))</f>
        <v xml:space="preserve"> </v>
      </c>
      <c r="H59" s="32" t="str">
        <f>IF(LEN(VLOOKUP($A59,Questions!$B:$AA,25,FALSE))=0,"",VLOOKUP($A59,Questions!$B:$AA,25,FALSE))</f>
        <v xml:space="preserve"> </v>
      </c>
      <c r="I59" s="33" t="str">
        <f>IF(LEN(VLOOKUP($A59,Questions!$B:$AA,26,FALSE))=0,"",VLOOKUP($A59,Questions!$B:$AA,26,FALSE))</f>
        <v xml:space="preserve"> </v>
      </c>
      <c r="J59" s="33" t="str">
        <f>IF(LEN(VLOOKUP($A59,Questions!$B:$AB,27,FALSE))=0,"",VLOOKUP($A59,Questions!$B:$AB,27,FALSE))</f>
        <v xml:space="preserve"> </v>
      </c>
      <c r="K59" s="274" t="s">
        <v>3242</v>
      </c>
    </row>
    <row r="60" spans="1:11" ht="36" customHeight="1" x14ac:dyDescent="0.15">
      <c r="A60" s="345" t="str">
        <f>IF($C$27="No","Assessment of Third Parties - Optional based on QUALIFIER response.","Assessment of Third Parties")</f>
        <v>Assessment of Third Parties</v>
      </c>
      <c r="B60" s="345"/>
      <c r="C60" s="20" t="str">
        <f t="shared" ref="C60:J60" si="3">C$23</f>
        <v>CIS Critical Security Controls v6.1</v>
      </c>
      <c r="D60" s="20" t="str">
        <f t="shared" si="3"/>
        <v>HIPAA</v>
      </c>
      <c r="E60" s="20" t="str">
        <f t="shared" si="3"/>
        <v>ISO 27002:27013</v>
      </c>
      <c r="F60" s="20" t="str">
        <f t="shared" si="3"/>
        <v>NIST Cybersecurity Framework</v>
      </c>
      <c r="G60" s="20" t="str">
        <f t="shared" si="3"/>
        <v>NIST SP 800-171r2</v>
      </c>
      <c r="H60" s="20" t="str">
        <f t="shared" si="3"/>
        <v>NIST SP 800-53r4</v>
      </c>
      <c r="I60" s="20" t="str">
        <f t="shared" si="3"/>
        <v>PCI DSS</v>
      </c>
      <c r="J60" s="20" t="str">
        <f t="shared" si="3"/>
        <v>Trusted CI</v>
      </c>
    </row>
    <row r="61" spans="1:11" ht="96" customHeight="1" x14ac:dyDescent="0.15">
      <c r="A61" s="11" t="s">
        <v>86</v>
      </c>
      <c r="B61" s="25" t="str">
        <f>VLOOKUP(A61,'HECVAT - Full | Vendor Response'!A$27:B$284,2,FALSE)</f>
        <v>Do you perform security assessments of third-party companies with which you share data? (e.g., hosting providers, cloud services, PaaS, IaaS, SaaS)</v>
      </c>
      <c r="C61" s="33" t="str">
        <f>IF(LEN(VLOOKUP($A61,Questions!$B:$AA,20,FALSE))=0,"",VLOOKUP($A61,Questions!$B:$AA,20,FALSE))</f>
        <v xml:space="preserve"> </v>
      </c>
      <c r="D61" s="32" t="str">
        <f>IF(LEN(VLOOKUP($A61,Questions!$B:$AA,21,FALSE))=0,"",VLOOKUP($A61,Questions!$B:$AA,21,FALSE))</f>
        <v xml:space="preserve"> </v>
      </c>
      <c r="E61" s="32" t="str">
        <f>IF(LEN(VLOOKUP($A61,Questions!$B:$AA,22,FALSE))=0,"",VLOOKUP($A61,Questions!$B:$AA,22,FALSE))</f>
        <v xml:space="preserve"> </v>
      </c>
      <c r="F61" s="32" t="str">
        <f>IF(LEN(VLOOKUP($A61,Questions!$B:$AA,23,FALSE))=0,"",VLOOKUP($A61,Questions!$B:$AA,23,FALSE))</f>
        <v xml:space="preserve"> </v>
      </c>
      <c r="G61" s="32" t="str">
        <f>IF(LEN(VLOOKUP($A61,Questions!$B:$AA,24,FALSE))=0,"",VLOOKUP($A61,Questions!$B:$AA,24,FALSE))</f>
        <v xml:space="preserve"> </v>
      </c>
      <c r="H61" s="32" t="str">
        <f>IF(LEN(VLOOKUP($A61,Questions!$B:$AA,25,FALSE))=0,"",VLOOKUP($A61,Questions!$B:$AA,25,FALSE))</f>
        <v xml:space="preserve"> </v>
      </c>
      <c r="I61" s="33" t="str">
        <f>IF(LEN(VLOOKUP($A61,Questions!$B:$AA,26,FALSE))=0,"",VLOOKUP($A61,Questions!$B:$AA,26,FALSE))</f>
        <v xml:space="preserve"> </v>
      </c>
      <c r="J61" s="33" t="str">
        <f>IF(LEN(VLOOKUP($A61,Questions!$B:$AB,27,FALSE))=0,"",VLOOKUP($A61,Questions!$B:$AB,27,FALSE))</f>
        <v xml:space="preserve"> </v>
      </c>
    </row>
    <row r="62" spans="1:11" ht="80" customHeight="1" x14ac:dyDescent="0.15">
      <c r="A62" s="11" t="s">
        <v>87</v>
      </c>
      <c r="B62" s="25" t="str">
        <f>VLOOKUP(A62,'HECVAT - Full | Vendor Response'!A$27:B$284,2,FALSE)</f>
        <v>Provide a brief description for why each of these third parties will have access to institutional data.</v>
      </c>
      <c r="C62" s="33" t="str">
        <f>IF(LEN(VLOOKUP($A62,Questions!$B:$AA,20,FALSE))=0,"",VLOOKUP($A62,Questions!$B:$AA,20,FALSE))</f>
        <v xml:space="preserve"> </v>
      </c>
      <c r="D62" s="32" t="str">
        <f>IF(LEN(VLOOKUP($A62,Questions!$B:$AA,21,FALSE))=0,"",VLOOKUP($A62,Questions!$B:$AA,21,FALSE))</f>
        <v xml:space="preserve"> </v>
      </c>
      <c r="E62" s="32" t="str">
        <f>IF(LEN(VLOOKUP($A62,Questions!$B:$AA,22,FALSE))=0,"",VLOOKUP($A62,Questions!$B:$AA,22,FALSE))</f>
        <v xml:space="preserve"> </v>
      </c>
      <c r="F62" s="32" t="str">
        <f>IF(LEN(VLOOKUP($A62,Questions!$B:$AA,23,FALSE))=0,"",VLOOKUP($A62,Questions!$B:$AA,23,FALSE))</f>
        <v xml:space="preserve"> </v>
      </c>
      <c r="G62" s="32" t="str">
        <f>IF(LEN(VLOOKUP($A62,Questions!$B:$AA,24,FALSE))=0,"",VLOOKUP($A62,Questions!$B:$AA,24,FALSE))</f>
        <v xml:space="preserve"> </v>
      </c>
      <c r="H62" s="32" t="str">
        <f>IF(LEN(VLOOKUP($A62,Questions!$B:$AA,25,FALSE))=0,"",VLOOKUP($A62,Questions!$B:$AA,25,FALSE))</f>
        <v xml:space="preserve"> </v>
      </c>
      <c r="I62" s="33" t="str">
        <f>IF(LEN(VLOOKUP($A62,Questions!$B:$AA,26,FALSE))=0,"",VLOOKUP($A62,Questions!$B:$AA,26,FALSE))</f>
        <v xml:space="preserve"> </v>
      </c>
      <c r="J62" s="33" t="str">
        <f>IF(LEN(VLOOKUP($A62,Questions!$B:$AB,27,FALSE))=0,"",VLOOKUP($A62,Questions!$B:$AB,27,FALSE))</f>
        <v xml:space="preserve"> </v>
      </c>
    </row>
    <row r="63" spans="1:11" ht="80" customHeight="1" x14ac:dyDescent="0.15">
      <c r="A63" s="11" t="s">
        <v>88</v>
      </c>
      <c r="B63" s="25" t="str">
        <f>VLOOKUP(A63,'HECVAT - Full | Vendor Response'!A$27:B$284,2,FALSE)</f>
        <v>What legal agreements (i.e., contracts) do you have in place with these third parties that address liability in the event of a data breach?</v>
      </c>
      <c r="C63" s="33" t="str">
        <f>IF(LEN(VLOOKUP($A63,Questions!$B:$AA,20,FALSE))=0,"",VLOOKUP($A63,Questions!$B:$AA,20,FALSE))</f>
        <v xml:space="preserve"> </v>
      </c>
      <c r="D63" s="32" t="str">
        <f>IF(LEN(VLOOKUP($A63,Questions!$B:$AA,21,FALSE))=0,"",VLOOKUP($A63,Questions!$B:$AA,21,FALSE))</f>
        <v xml:space="preserve"> </v>
      </c>
      <c r="E63" s="32" t="str">
        <f>IF(LEN(VLOOKUP($A63,Questions!$B:$AA,22,FALSE))=0,"",VLOOKUP($A63,Questions!$B:$AA,22,FALSE))</f>
        <v xml:space="preserve"> </v>
      </c>
      <c r="F63" s="32" t="str">
        <f>IF(LEN(VLOOKUP($A63,Questions!$B:$AA,23,FALSE))=0,"",VLOOKUP($A63,Questions!$B:$AA,23,FALSE))</f>
        <v xml:space="preserve"> </v>
      </c>
      <c r="G63" s="32" t="str">
        <f>IF(LEN(VLOOKUP($A63,Questions!$B:$AA,24,FALSE))=0,"",VLOOKUP($A63,Questions!$B:$AA,24,FALSE))</f>
        <v xml:space="preserve"> </v>
      </c>
      <c r="H63" s="32" t="str">
        <f>IF(LEN(VLOOKUP($A63,Questions!$B:$AA,25,FALSE))=0,"",VLOOKUP($A63,Questions!$B:$AA,25,FALSE))</f>
        <v xml:space="preserve"> </v>
      </c>
      <c r="I63" s="33" t="str">
        <f>IF(LEN(VLOOKUP($A63,Questions!$B:$AA,26,FALSE))=0,"",VLOOKUP($A63,Questions!$B:$AA,26,FALSE))</f>
        <v xml:space="preserve"> </v>
      </c>
      <c r="J63" s="33" t="str">
        <f>IF(LEN(VLOOKUP($A63,Questions!$B:$AB,27,FALSE))=0,"",VLOOKUP($A63,Questions!$B:$AB,27,FALSE))</f>
        <v xml:space="preserve"> </v>
      </c>
    </row>
    <row r="64" spans="1:11" ht="80" customHeight="1" x14ac:dyDescent="0.15">
      <c r="A64" s="11" t="s">
        <v>89</v>
      </c>
      <c r="B64" s="25" t="str">
        <f>VLOOKUP(A64,'HECVAT - Full | Vendor Response'!A$27:B$284,2,FALSE)</f>
        <v>Do you have an implemented third-party management strategy?</v>
      </c>
      <c r="C64" s="33" t="str">
        <f>IF(LEN(VLOOKUP($A64,Questions!$B:$AA,20,FALSE))=0,"",VLOOKUP($A64,Questions!$B:$AA,20,FALSE))</f>
        <v xml:space="preserve"> </v>
      </c>
      <c r="D64" s="32" t="str">
        <f>IF(LEN(VLOOKUP($A64,Questions!$B:$AA,21,FALSE))=0,"",VLOOKUP($A64,Questions!$B:$AA,21,FALSE))</f>
        <v xml:space="preserve"> </v>
      </c>
      <c r="E64" s="32" t="str">
        <f>IF(LEN(VLOOKUP($A64,Questions!$B:$AA,22,FALSE))=0,"",VLOOKUP($A64,Questions!$B:$AA,22,FALSE))</f>
        <v xml:space="preserve"> </v>
      </c>
      <c r="F64" s="32" t="str">
        <f>IF(LEN(VLOOKUP($A64,Questions!$B:$AA,23,FALSE))=0,"",VLOOKUP($A64,Questions!$B:$AA,23,FALSE))</f>
        <v xml:space="preserve"> </v>
      </c>
      <c r="G64" s="32" t="str">
        <f>IF(LEN(VLOOKUP($A64,Questions!$B:$AA,24,FALSE))=0,"",VLOOKUP($A64,Questions!$B:$AA,24,FALSE))</f>
        <v xml:space="preserve"> </v>
      </c>
      <c r="H64" s="32" t="str">
        <f>IF(LEN(VLOOKUP($A64,Questions!$B:$AA,25,FALSE))=0,"",VLOOKUP($A64,Questions!$B:$AA,25,FALSE))</f>
        <v xml:space="preserve"> </v>
      </c>
      <c r="I64" s="33" t="str">
        <f>IF(LEN(VLOOKUP($A64,Questions!$B:$AA,26,FALSE))=0,"",VLOOKUP($A64,Questions!$B:$AA,26,FALSE))</f>
        <v xml:space="preserve"> </v>
      </c>
      <c r="J64" s="33" t="str">
        <f>IF(LEN(VLOOKUP($A64,Questions!$B:$AB,27,FALSE))=0,"",VLOOKUP($A64,Questions!$B:$AB,27,FALSE))</f>
        <v xml:space="preserve"> </v>
      </c>
      <c r="K64" s="274" t="s">
        <v>3242</v>
      </c>
    </row>
    <row r="65" spans="1:259" ht="36" customHeight="1" x14ac:dyDescent="0.15">
      <c r="A65" s="345" t="str">
        <f>IF($C$31="","Consulting",IF($C$31="Yes","Consulting - All questions after this section are OPTIONAL.","Consulting - Optional based on QUALIFIER response."))</f>
        <v>Consulting - Optional based on QUALIFIER response.</v>
      </c>
      <c r="B65" s="345"/>
      <c r="C65" s="20" t="str">
        <f>C$23</f>
        <v>CIS Critical Security Controls v6.1</v>
      </c>
      <c r="D65" s="20" t="str">
        <f t="shared" ref="D65:J65" si="4">D$23</f>
        <v>HIPAA</v>
      </c>
      <c r="E65" s="20" t="str">
        <f t="shared" si="4"/>
        <v>ISO 27002:27013</v>
      </c>
      <c r="F65" s="20" t="str">
        <f t="shared" si="4"/>
        <v>NIST Cybersecurity Framework</v>
      </c>
      <c r="G65" s="20" t="str">
        <f t="shared" si="4"/>
        <v>NIST SP 800-171r2</v>
      </c>
      <c r="H65" s="20" t="str">
        <f t="shared" si="4"/>
        <v>NIST SP 800-53r4</v>
      </c>
      <c r="I65" s="20" t="str">
        <f t="shared" si="4"/>
        <v>PCI DSS</v>
      </c>
      <c r="J65" s="20" t="str">
        <f t="shared" si="4"/>
        <v>Trusted CI</v>
      </c>
    </row>
    <row r="66" spans="1:259" ht="36" customHeight="1" x14ac:dyDescent="0.15">
      <c r="A66" s="11" t="s">
        <v>91</v>
      </c>
      <c r="B66" s="25" t="str">
        <f>VLOOKUP(A66,'HECVAT - Full | Vendor Response'!A$27:B$284,2,FALSE)</f>
        <v>Will the consulting take place on-premises?</v>
      </c>
      <c r="C66" s="33" t="str">
        <f>IF(LEN(VLOOKUP($A66,Questions!$B:$AA,20,FALSE))=0,"",VLOOKUP($A66,Questions!$B:$AA,20,FALSE))</f>
        <v xml:space="preserve"> </v>
      </c>
      <c r="D66" s="33" t="str">
        <f>IF(LEN(VLOOKUP($A66,Questions!$B:$AA,21,FALSE))=0,"",VLOOKUP($A66,Questions!$B:$AA,21,FALSE))</f>
        <v xml:space="preserve"> </v>
      </c>
      <c r="E66" s="32" t="str">
        <f>IF(LEN(VLOOKUP($A66,Questions!$B:$AA,22,FALSE))=0,"",VLOOKUP($A66,Questions!$B:$AA,22,FALSE))</f>
        <v xml:space="preserve"> </v>
      </c>
      <c r="F66" s="32" t="str">
        <f>IF(LEN(VLOOKUP($A66,Questions!$B:$AA,23,FALSE))=0,"",VLOOKUP($A66,Questions!$B:$AA,23,FALSE))</f>
        <v xml:space="preserve"> </v>
      </c>
      <c r="G66" s="33" t="str">
        <f>IF(LEN(VLOOKUP($A66,Questions!$B:$AA,24,FALSE))=0,"",VLOOKUP($A66,Questions!$B:$AA,24,FALSE))</f>
        <v xml:space="preserve"> </v>
      </c>
      <c r="H66" s="33" t="str">
        <f>IF(LEN(VLOOKUP($A66,Questions!$B:$AA,25,FALSE))=0,"",VLOOKUP($A66,Questions!$B:$AA,25,FALSE))</f>
        <v xml:space="preserve"> </v>
      </c>
      <c r="I66" s="33" t="str">
        <f>IF(LEN(VLOOKUP($A66,Questions!$B:$AA,26,FALSE))=0,"",VLOOKUP($A66,Questions!$B:$AA,26,FALSE))</f>
        <v xml:space="preserve"> </v>
      </c>
      <c r="J66" s="33" t="str">
        <f>IF(LEN(VLOOKUP($A66,Questions!$B:$AB,27,FALSE))=0,"",VLOOKUP($A66,Questions!$B:$AB,27,FALSE))</f>
        <v xml:space="preserve"> </v>
      </c>
    </row>
    <row r="67" spans="1:259" ht="63" customHeight="1" x14ac:dyDescent="0.15">
      <c r="A67" s="11" t="s">
        <v>92</v>
      </c>
      <c r="B67" s="25" t="str">
        <f>VLOOKUP(A67,'HECVAT - Full | Vendor Response'!A$27:B$284,2,FALSE)</f>
        <v>Will the consultant require access to the institution's network resources?</v>
      </c>
      <c r="C67" s="32" t="str">
        <f>IF(LEN(VLOOKUP($A67,Questions!$B:$AA,20,FALSE))=0,"",VLOOKUP($A67,Questions!$B:$AA,20,FALSE))</f>
        <v xml:space="preserve"> </v>
      </c>
      <c r="D67" s="33" t="str">
        <f>IF(LEN(VLOOKUP($A67,Questions!$B:$AA,21,FALSE))=0,"",VLOOKUP($A67,Questions!$B:$AA,21,FALSE))</f>
        <v xml:space="preserve"> </v>
      </c>
      <c r="E67" s="32" t="str">
        <f>IF(LEN(VLOOKUP($A67,Questions!$B:$AA,22,FALSE))=0,"",VLOOKUP($A67,Questions!$B:$AA,22,FALSE))</f>
        <v xml:space="preserve"> </v>
      </c>
      <c r="F67" s="32" t="str">
        <f>IF(LEN(VLOOKUP($A67,Questions!$B:$AA,23,FALSE))=0,"",VLOOKUP($A67,Questions!$B:$AA,23,FALSE))</f>
        <v xml:space="preserve"> </v>
      </c>
      <c r="G67" s="32" t="str">
        <f>IF(LEN(VLOOKUP($A67,Questions!$B:$AA,24,FALSE))=0,"",VLOOKUP($A67,Questions!$B:$AA,24,FALSE))</f>
        <v xml:space="preserve"> </v>
      </c>
      <c r="H67" s="32" t="str">
        <f>IF(LEN(VLOOKUP($A67,Questions!$B:$AA,25,FALSE))=0,"",VLOOKUP($A67,Questions!$B:$AA,25,FALSE))</f>
        <v xml:space="preserve"> </v>
      </c>
      <c r="I67" s="33" t="str">
        <f>IF(LEN(VLOOKUP($A67,Questions!$B:$AA,26,FALSE))=0,"",VLOOKUP($A67,Questions!$B:$AA,26,FALSE))</f>
        <v xml:space="preserve"> </v>
      </c>
      <c r="J67" s="33" t="str">
        <f>IF(LEN(VLOOKUP($A67,Questions!$B:$AB,27,FALSE))=0,"",VLOOKUP($A67,Questions!$B:$AB,27,FALSE))</f>
        <v xml:space="preserve"> </v>
      </c>
    </row>
    <row r="68" spans="1:259" ht="63" customHeight="1" x14ac:dyDescent="0.15">
      <c r="A68" s="11" t="s">
        <v>93</v>
      </c>
      <c r="B68" s="25" t="str">
        <f>VLOOKUP(A68,'HECVAT - Full | Vendor Response'!A$27:B$284,2,FALSE)</f>
        <v>Will the consultant require access to hardware in the institution's data centers?</v>
      </c>
      <c r="C68" s="32" t="str">
        <f>IF(LEN(VLOOKUP($A68,Questions!$B:$AA,20,FALSE))=0,"",VLOOKUP($A68,Questions!$B:$AA,20,FALSE))</f>
        <v xml:space="preserve"> </v>
      </c>
      <c r="D68" s="33" t="str">
        <f>IF(LEN(VLOOKUP($A68,Questions!$B:$AA,21,FALSE))=0,"",VLOOKUP($A68,Questions!$B:$AA,21,FALSE))</f>
        <v xml:space="preserve"> </v>
      </c>
      <c r="E68" s="32" t="str">
        <f>IF(LEN(VLOOKUP($A68,Questions!$B:$AA,22,FALSE))=0,"",VLOOKUP($A68,Questions!$B:$AA,22,FALSE))</f>
        <v xml:space="preserve"> </v>
      </c>
      <c r="F68" s="32" t="str">
        <f>IF(LEN(VLOOKUP($A68,Questions!$B:$AA,23,FALSE))=0,"",VLOOKUP($A68,Questions!$B:$AA,23,FALSE))</f>
        <v xml:space="preserve"> </v>
      </c>
      <c r="G68" s="32" t="str">
        <f>IF(LEN(VLOOKUP($A68,Questions!$B:$AA,24,FALSE))=0,"",VLOOKUP($A68,Questions!$B:$AA,24,FALSE))</f>
        <v xml:space="preserve"> </v>
      </c>
      <c r="H68" s="33" t="str">
        <f>IF(LEN(VLOOKUP($A68,Questions!$B:$AA,25,FALSE))=0,"",VLOOKUP($A68,Questions!$B:$AA,25,FALSE))</f>
        <v xml:space="preserve"> </v>
      </c>
      <c r="I68" s="33" t="str">
        <f>IF(LEN(VLOOKUP($A68,Questions!$B:$AA,26,FALSE))=0,"",VLOOKUP($A68,Questions!$B:$AA,26,FALSE))</f>
        <v xml:space="preserve"> </v>
      </c>
      <c r="J68" s="33" t="str">
        <f>IF(LEN(VLOOKUP($A68,Questions!$B:$AB,27,FALSE))=0,"",VLOOKUP($A68,Questions!$B:$AB,27,FALSE))</f>
        <v xml:space="preserve"> </v>
      </c>
    </row>
    <row r="69" spans="1:259" ht="48" customHeight="1" x14ac:dyDescent="0.15">
      <c r="A69" s="11" t="s">
        <v>94</v>
      </c>
      <c r="B69" s="25" t="str">
        <f>VLOOKUP(A69,'HECVAT - Full | Vendor Response'!A$27:B$284,2,FALSE)</f>
        <v>Will the consultant require an account within the institution's domain (@*.edu)?</v>
      </c>
      <c r="C69" s="32" t="str">
        <f>IF(LEN(VLOOKUP($A69,Questions!$B:$AA,20,FALSE))=0,"",VLOOKUP($A69,Questions!$B:$AA,20,FALSE))</f>
        <v xml:space="preserve"> </v>
      </c>
      <c r="D69" s="33" t="str">
        <f>IF(LEN(VLOOKUP($A69,Questions!$B:$AA,21,FALSE))=0,"",VLOOKUP($A69,Questions!$B:$AA,21,FALSE))</f>
        <v xml:space="preserve"> </v>
      </c>
      <c r="E69" s="33" t="str">
        <f>IF(LEN(VLOOKUP($A69,Questions!$B:$AA,22,FALSE))=0,"",VLOOKUP($A69,Questions!$B:$AA,22,FALSE))</f>
        <v xml:space="preserve"> </v>
      </c>
      <c r="F69" s="32" t="str">
        <f>IF(LEN(VLOOKUP($A69,Questions!$B:$AA,23,FALSE))=0,"",VLOOKUP($A69,Questions!$B:$AA,23,FALSE))</f>
        <v xml:space="preserve"> </v>
      </c>
      <c r="G69" s="33" t="str">
        <f>IF(LEN(VLOOKUP($A69,Questions!$B:$AA,24,FALSE))=0,"",VLOOKUP($A69,Questions!$B:$AA,24,FALSE))</f>
        <v xml:space="preserve"> </v>
      </c>
      <c r="H69" s="33" t="str">
        <f>IF(LEN(VLOOKUP($A69,Questions!$B:$AA,25,FALSE))=0,"",VLOOKUP($A69,Questions!$B:$AA,25,FALSE))</f>
        <v xml:space="preserve"> </v>
      </c>
      <c r="I69" s="33" t="str">
        <f>IF(LEN(VLOOKUP($A69,Questions!$B:$AA,26,FALSE))=0,"",VLOOKUP($A69,Questions!$B:$AA,26,FALSE))</f>
        <v xml:space="preserve"> </v>
      </c>
      <c r="J69" s="33" t="str">
        <f>IF(LEN(VLOOKUP($A69,Questions!$B:$AB,27,FALSE))=0,"",VLOOKUP($A69,Questions!$B:$AB,27,FALSE))</f>
        <v xml:space="preserve"> </v>
      </c>
    </row>
    <row r="70" spans="1:259" ht="48" customHeight="1" x14ac:dyDescent="0.15">
      <c r="A70" s="11" t="s">
        <v>95</v>
      </c>
      <c r="B70" s="25" t="str">
        <f>VLOOKUP(A70,'HECVAT - Full | Vendor Response'!A$27:B$284,2,FALSE)</f>
        <v>Has the consultant received training on (sensitive, HIPAA, PCI, etc.) data handling?</v>
      </c>
      <c r="C70" s="32" t="str">
        <f>IF(LEN(VLOOKUP($A70,Questions!$B:$AA,20,FALSE))=0,"",VLOOKUP($A70,Questions!$B:$AA,20,FALSE))</f>
        <v xml:space="preserve"> </v>
      </c>
      <c r="D70" s="33" t="str">
        <f>IF(LEN(VLOOKUP($A70,Questions!$B:$AA,21,FALSE))=0,"",VLOOKUP($A70,Questions!$B:$AA,21,FALSE))</f>
        <v xml:space="preserve"> </v>
      </c>
      <c r="E70" s="32" t="str">
        <f>IF(LEN(VLOOKUP($A70,Questions!$B:$AA,22,FALSE))=0,"",VLOOKUP($A70,Questions!$B:$AA,22,FALSE))</f>
        <v xml:space="preserve"> </v>
      </c>
      <c r="F70" s="32" t="str">
        <f>IF(LEN(VLOOKUP($A70,Questions!$B:$AA,23,FALSE))=0,"",VLOOKUP($A70,Questions!$B:$AA,23,FALSE))</f>
        <v xml:space="preserve"> </v>
      </c>
      <c r="G70" s="33" t="str">
        <f>IF(LEN(VLOOKUP($A70,Questions!$B:$AA,24,FALSE))=0,"",VLOOKUP($A70,Questions!$B:$AA,24,FALSE))</f>
        <v xml:space="preserve"> </v>
      </c>
      <c r="H70" s="33" t="str">
        <f>IF(LEN(VLOOKUP($A70,Questions!$B:$AA,25,FALSE))=0,"",VLOOKUP($A70,Questions!$B:$AA,25,FALSE))</f>
        <v xml:space="preserve"> </v>
      </c>
      <c r="I70" s="33" t="str">
        <f>IF(LEN(VLOOKUP($A70,Questions!$B:$AA,26,FALSE))=0,"",VLOOKUP($A70,Questions!$B:$AA,26,FALSE))</f>
        <v xml:space="preserve"> </v>
      </c>
      <c r="J70" s="33" t="str">
        <f>IF(LEN(VLOOKUP($A70,Questions!$B:$AB,27,FALSE))=0,"",VLOOKUP($A70,Questions!$B:$AB,27,FALSE))</f>
        <v xml:space="preserve"> </v>
      </c>
    </row>
    <row r="71" spans="1:259" ht="48" customHeight="1" x14ac:dyDescent="0.15">
      <c r="A71" s="11" t="s">
        <v>96</v>
      </c>
      <c r="B71" s="25" t="str">
        <f>VLOOKUP(A71,'HECVAT - Full | Vendor Response'!A$27:B$284,2,FALSE)</f>
        <v>Will any data be transferred to the consultant's possession?</v>
      </c>
      <c r="C71" s="32" t="str">
        <f>IF(LEN(VLOOKUP($A71,Questions!$B:$AA,20,FALSE))=0,"",VLOOKUP($A71,Questions!$B:$AA,20,FALSE))</f>
        <v xml:space="preserve"> </v>
      </c>
      <c r="D71" s="33" t="str">
        <f>IF(LEN(VLOOKUP($A71,Questions!$B:$AA,21,FALSE))=0,"",VLOOKUP($A71,Questions!$B:$AA,21,FALSE))</f>
        <v xml:space="preserve"> </v>
      </c>
      <c r="E71" s="32" t="str">
        <f>IF(LEN(VLOOKUP($A71,Questions!$B:$AA,22,FALSE))=0,"",VLOOKUP($A71,Questions!$B:$AA,22,FALSE))</f>
        <v xml:space="preserve"> </v>
      </c>
      <c r="F71" s="32" t="str">
        <f>IF(LEN(VLOOKUP($A71,Questions!$B:$AA,23,FALSE))=0,"",VLOOKUP($A71,Questions!$B:$AA,23,FALSE))</f>
        <v xml:space="preserve"> </v>
      </c>
      <c r="G71" s="32" t="str">
        <f>IF(LEN(VLOOKUP($A71,Questions!$B:$AA,24,FALSE))=0,"",VLOOKUP($A71,Questions!$B:$AA,24,FALSE))</f>
        <v xml:space="preserve"> </v>
      </c>
      <c r="H71" s="32" t="str">
        <f>IF(LEN(VLOOKUP($A71,Questions!$B:$AA,25,FALSE))=0,"",VLOOKUP($A71,Questions!$B:$AA,25,FALSE))</f>
        <v xml:space="preserve"> </v>
      </c>
      <c r="I71" s="33" t="str">
        <f>IF(LEN(VLOOKUP($A71,Questions!$B:$AA,26,FALSE))=0,"",VLOOKUP($A71,Questions!$B:$AA,26,FALSE))</f>
        <v xml:space="preserve"> </v>
      </c>
      <c r="J71" s="33" t="str">
        <f>IF(LEN(VLOOKUP($A71,Questions!$B:$AB,27,FALSE))=0,"",VLOOKUP($A71,Questions!$B:$AB,27,FALSE))</f>
        <v xml:space="preserve"> </v>
      </c>
    </row>
    <row r="72" spans="1:259" s="1" customFormat="1" ht="48" customHeight="1" x14ac:dyDescent="0.2">
      <c r="A72" s="11" t="s">
        <v>97</v>
      </c>
      <c r="B72" s="25" t="str">
        <f>VLOOKUP(A72,'HECVAT - Full | Vendor Response'!A$27:B$284,2,FALSE)</f>
        <v>Is it encrypted (at rest) while in the consultant's possession?</v>
      </c>
      <c r="C72" s="32" t="str">
        <f>IF(LEN(VLOOKUP($A72,Questions!$B:$AA,20,FALSE))=0,"",VLOOKUP($A72,Questions!$B:$AA,20,FALSE))</f>
        <v xml:space="preserve"> </v>
      </c>
      <c r="D72" s="33" t="str">
        <f>IF(LEN(VLOOKUP($A72,Questions!$B:$AA,21,FALSE))=0,"",VLOOKUP($A72,Questions!$B:$AA,21,FALSE))</f>
        <v xml:space="preserve"> </v>
      </c>
      <c r="E72" s="32" t="str">
        <f>IF(LEN(VLOOKUP($A72,Questions!$B:$AA,22,FALSE))=0,"",VLOOKUP($A72,Questions!$B:$AA,22,FALSE))</f>
        <v xml:space="preserve"> </v>
      </c>
      <c r="F72" s="32" t="str">
        <f>IF(LEN(VLOOKUP($A72,Questions!$B:$AA,23,FALSE))=0,"",VLOOKUP($A72,Questions!$B:$AA,23,FALSE))</f>
        <v xml:space="preserve"> </v>
      </c>
      <c r="G72" s="32" t="str">
        <f>IF(LEN(VLOOKUP($A72,Questions!$B:$AA,24,FALSE))=0,"",VLOOKUP($A72,Questions!$B:$AA,24,FALSE))</f>
        <v xml:space="preserve"> </v>
      </c>
      <c r="H72" s="32" t="str">
        <f>IF(LEN(VLOOKUP($A72,Questions!$B:$AA,25,FALSE))=0,"",VLOOKUP($A72,Questions!$B:$AA,25,FALSE))</f>
        <v xml:space="preserve"> </v>
      </c>
      <c r="I72" s="33" t="str">
        <f>IF(LEN(VLOOKUP($A72,Questions!$B:$AA,26,FALSE))=0,"",VLOOKUP($A72,Questions!$B:$AA,26,FALSE))</f>
        <v xml:space="preserve"> </v>
      </c>
      <c r="J72" s="33" t="str">
        <f>IF(LEN(VLOOKUP($A72,Questions!$B:$AB,27,FALSE))=0,"",VLOOKUP($A72,Questions!$B:$AB,27,FALSE))</f>
        <v xml:space="preserve"> </v>
      </c>
      <c r="K72" s="4"/>
      <c r="L72" s="4"/>
      <c r="M72" s="4"/>
      <c r="N72" s="4"/>
      <c r="O72" s="4"/>
      <c r="P72" s="4"/>
      <c r="Q72" s="4"/>
      <c r="R72" s="4"/>
      <c r="S72" s="4"/>
      <c r="T72" s="4"/>
      <c r="U72" s="4"/>
      <c r="V72" s="4"/>
      <c r="W72" s="4"/>
      <c r="X72" s="4"/>
      <c r="Y72" s="4"/>
      <c r="Z72" s="4"/>
      <c r="AA72" s="4"/>
      <c r="AB72" s="4"/>
      <c r="AC72" s="4"/>
      <c r="AD72" s="4"/>
      <c r="AE72" s="4"/>
      <c r="AF72" s="4"/>
      <c r="AG72" s="4"/>
      <c r="AH72" s="4"/>
      <c r="AI72" s="4"/>
      <c r="AJ72" s="4"/>
      <c r="AK72" s="4"/>
      <c r="AL72" s="4"/>
      <c r="AM72" s="4"/>
      <c r="AN72" s="4"/>
      <c r="AO72" s="4"/>
      <c r="AP72" s="4"/>
      <c r="AQ72" s="4"/>
      <c r="AR72" s="4"/>
      <c r="AS72" s="4"/>
      <c r="AT72" s="4"/>
      <c r="AU72" s="4"/>
      <c r="AV72" s="4"/>
      <c r="AW72" s="4"/>
      <c r="AX72" s="4"/>
      <c r="AY72" s="4"/>
      <c r="AZ72" s="4"/>
      <c r="BA72" s="4"/>
      <c r="BB72" s="4"/>
      <c r="BC72" s="4"/>
      <c r="BD72" s="4"/>
      <c r="BE72" s="4"/>
      <c r="BF72" s="4"/>
      <c r="BG72" s="4"/>
      <c r="BH72" s="4"/>
      <c r="BI72" s="4"/>
      <c r="BJ72" s="4"/>
      <c r="BK72" s="4"/>
      <c r="BL72" s="4"/>
      <c r="BM72" s="4"/>
      <c r="BN72" s="4"/>
      <c r="BO72" s="4"/>
      <c r="BP72" s="4"/>
      <c r="BQ72" s="4"/>
      <c r="BR72" s="4"/>
      <c r="BS72" s="4"/>
      <c r="BT72" s="4"/>
      <c r="BU72" s="4"/>
      <c r="BV72" s="4"/>
      <c r="BW72" s="4"/>
      <c r="BX72" s="4"/>
      <c r="BY72" s="4"/>
      <c r="BZ72" s="4"/>
      <c r="CA72" s="4"/>
      <c r="CB72" s="4"/>
      <c r="CC72" s="4"/>
      <c r="CD72" s="4"/>
      <c r="CE72" s="4"/>
      <c r="CF72" s="4"/>
      <c r="CG72" s="4"/>
      <c r="CH72" s="4"/>
      <c r="CI72" s="4"/>
      <c r="CJ72" s="4"/>
      <c r="CK72" s="4"/>
      <c r="CL72" s="4"/>
      <c r="CM72" s="4"/>
      <c r="CN72" s="4"/>
      <c r="CO72" s="4"/>
      <c r="CP72" s="4"/>
      <c r="CQ72" s="4"/>
      <c r="CR72" s="4"/>
      <c r="CS72" s="4"/>
      <c r="CT72" s="4"/>
      <c r="CU72" s="4"/>
      <c r="CV72" s="4"/>
      <c r="CW72" s="4"/>
      <c r="CX72" s="4"/>
      <c r="CY72" s="4"/>
      <c r="CZ72" s="4"/>
      <c r="DA72" s="4"/>
      <c r="DB72" s="4"/>
      <c r="DC72" s="4"/>
      <c r="DD72" s="4"/>
      <c r="DE72" s="4"/>
      <c r="DF72" s="4"/>
      <c r="DG72" s="4"/>
      <c r="DH72" s="4"/>
      <c r="DI72" s="4"/>
      <c r="DJ72" s="4"/>
      <c r="DK72" s="4"/>
      <c r="DL72" s="4"/>
      <c r="DM72" s="4"/>
      <c r="DN72" s="4"/>
      <c r="DO72" s="4"/>
      <c r="DP72" s="4"/>
      <c r="DQ72" s="4"/>
      <c r="DR72" s="4"/>
      <c r="DS72" s="4"/>
      <c r="DT72" s="4"/>
      <c r="DU72" s="4"/>
      <c r="DV72" s="4"/>
      <c r="DW72" s="4"/>
      <c r="DX72" s="4"/>
      <c r="DY72" s="4"/>
      <c r="DZ72" s="4"/>
      <c r="EA72" s="4"/>
      <c r="EB72" s="4"/>
      <c r="EC72" s="4"/>
      <c r="ED72" s="4"/>
      <c r="EE72" s="4"/>
      <c r="EF72" s="4"/>
      <c r="EG72" s="4"/>
      <c r="EH72" s="4"/>
      <c r="EI72" s="4"/>
      <c r="EJ72" s="4"/>
      <c r="EK72" s="4"/>
      <c r="EL72" s="4"/>
      <c r="EM72" s="4"/>
      <c r="EN72" s="4"/>
      <c r="EO72" s="4"/>
      <c r="EP72" s="4"/>
      <c r="EQ72" s="4"/>
      <c r="ER72" s="4"/>
      <c r="ES72" s="4"/>
      <c r="ET72" s="4"/>
      <c r="EU72" s="4"/>
      <c r="EV72" s="4"/>
      <c r="EW72" s="4"/>
      <c r="EX72" s="4"/>
      <c r="EY72" s="4"/>
      <c r="EZ72" s="4"/>
      <c r="FA72" s="4"/>
      <c r="FB72" s="4"/>
      <c r="FC72" s="4"/>
      <c r="FD72" s="4"/>
      <c r="FE72" s="4"/>
      <c r="FF72" s="4"/>
      <c r="FG72" s="4"/>
      <c r="FH72" s="4"/>
      <c r="FI72" s="4"/>
      <c r="FJ72" s="4"/>
      <c r="FK72" s="4"/>
      <c r="FL72" s="4"/>
      <c r="FM72" s="4"/>
      <c r="FN72" s="4"/>
      <c r="FO72" s="4"/>
      <c r="FP72" s="4"/>
      <c r="FQ72" s="4"/>
      <c r="FR72" s="4"/>
      <c r="FS72" s="4"/>
      <c r="FT72" s="4"/>
      <c r="FU72" s="4"/>
      <c r="FV72" s="4"/>
      <c r="FW72" s="4"/>
      <c r="FX72" s="4"/>
      <c r="FY72" s="4"/>
      <c r="FZ72" s="4"/>
      <c r="GA72" s="4"/>
      <c r="GB72" s="4"/>
      <c r="GC72" s="4"/>
      <c r="GD72" s="4"/>
      <c r="GE72" s="4"/>
      <c r="GF72" s="4"/>
      <c r="GG72" s="4"/>
      <c r="GH72" s="4"/>
      <c r="GI72" s="4"/>
      <c r="GJ72" s="4"/>
      <c r="GK72" s="4"/>
      <c r="GL72" s="4"/>
      <c r="GM72" s="4"/>
      <c r="GN72" s="4"/>
      <c r="GO72" s="4"/>
      <c r="GP72" s="4"/>
      <c r="GQ72" s="4"/>
      <c r="GR72" s="4"/>
      <c r="GS72" s="4"/>
      <c r="GT72" s="4"/>
      <c r="GU72" s="4"/>
      <c r="GV72" s="4"/>
      <c r="GW72" s="4"/>
      <c r="GX72" s="4"/>
      <c r="GY72" s="4"/>
      <c r="GZ72" s="4"/>
      <c r="HA72" s="4"/>
      <c r="HB72" s="4"/>
      <c r="HC72" s="4"/>
      <c r="HD72" s="4"/>
      <c r="HE72" s="4"/>
      <c r="HF72" s="4"/>
      <c r="HG72" s="4"/>
      <c r="HH72" s="4"/>
      <c r="HI72" s="4"/>
      <c r="HJ72" s="4"/>
      <c r="HK72" s="4"/>
      <c r="HL72" s="4"/>
      <c r="HM72" s="4"/>
      <c r="HN72" s="4"/>
      <c r="HO72" s="4"/>
      <c r="HP72" s="4"/>
      <c r="HQ72" s="4"/>
      <c r="HR72" s="4"/>
      <c r="HS72" s="4"/>
      <c r="HT72" s="4"/>
      <c r="HU72" s="4"/>
      <c r="HV72" s="4"/>
      <c r="HW72" s="4"/>
      <c r="HX72" s="4"/>
      <c r="HY72" s="4"/>
      <c r="HZ72" s="4"/>
      <c r="IA72" s="4"/>
      <c r="IB72" s="4"/>
      <c r="IC72" s="4"/>
      <c r="ID72" s="4"/>
      <c r="IE72" s="4"/>
      <c r="IF72" s="4"/>
      <c r="IG72" s="4"/>
      <c r="IH72" s="4"/>
      <c r="II72" s="4"/>
      <c r="IJ72" s="4"/>
      <c r="IK72" s="4"/>
      <c r="IL72" s="4"/>
      <c r="IM72" s="4"/>
      <c r="IN72" s="4"/>
      <c r="IO72" s="4"/>
      <c r="IP72" s="4"/>
      <c r="IQ72" s="4"/>
      <c r="IR72" s="4"/>
      <c r="IS72" s="4"/>
      <c r="IT72" s="4"/>
      <c r="IU72" s="4"/>
      <c r="IV72" s="4"/>
      <c r="IW72" s="4"/>
      <c r="IX72" s="4"/>
      <c r="IY72" s="4"/>
    </row>
    <row r="73" spans="1:259" ht="36" customHeight="1" x14ac:dyDescent="0.15">
      <c r="A73" s="11" t="s">
        <v>98</v>
      </c>
      <c r="B73" s="25" t="str">
        <f>VLOOKUP(A73,'HECVAT - Full | Vendor Response'!A$27:B$284,2,FALSE)</f>
        <v>Will the consultant need remote access to the institution's network or systems?</v>
      </c>
      <c r="C73" s="32" t="str">
        <f>IF(LEN(VLOOKUP($A73,Questions!$B:$AA,20,FALSE))=0,"",VLOOKUP($A73,Questions!$B:$AA,20,FALSE))</f>
        <v xml:space="preserve"> </v>
      </c>
      <c r="D73" s="33" t="str">
        <f>IF(LEN(VLOOKUP($A73,Questions!$B:$AA,21,FALSE))=0,"",VLOOKUP($A73,Questions!$B:$AA,21,FALSE))</f>
        <v xml:space="preserve"> </v>
      </c>
      <c r="E73" s="32" t="str">
        <f>IF(LEN(VLOOKUP($A73,Questions!$B:$AA,22,FALSE))=0,"",VLOOKUP($A73,Questions!$B:$AA,22,FALSE))</f>
        <v xml:space="preserve"> </v>
      </c>
      <c r="F73" s="32" t="str">
        <f>IF(LEN(VLOOKUP($A73,Questions!$B:$AA,23,FALSE))=0,"",VLOOKUP($A73,Questions!$B:$AA,23,FALSE))</f>
        <v xml:space="preserve"> </v>
      </c>
      <c r="G73" s="33" t="str">
        <f>IF(LEN(VLOOKUP($A73,Questions!$B:$AA,24,FALSE))=0,"",VLOOKUP($A73,Questions!$B:$AA,24,FALSE))</f>
        <v xml:space="preserve"> </v>
      </c>
      <c r="H73" s="33" t="str">
        <f>IF(LEN(VLOOKUP($A73,Questions!$B:$AA,25,FALSE))=0,"",VLOOKUP($A73,Questions!$B:$AA,25,FALSE))</f>
        <v xml:space="preserve"> </v>
      </c>
      <c r="I73" s="33" t="str">
        <f>IF(LEN(VLOOKUP($A73,Questions!$B:$AA,26,FALSE))=0,"",VLOOKUP($A73,Questions!$B:$AA,26,FALSE))</f>
        <v xml:space="preserve"> </v>
      </c>
      <c r="J73" s="33" t="str">
        <f>IF(LEN(VLOOKUP($A73,Questions!$B:$AB,27,FALSE))=0,"",VLOOKUP($A73,Questions!$B:$AB,27,FALSE))</f>
        <v xml:space="preserve"> </v>
      </c>
    </row>
    <row r="74" spans="1:259" s="1" customFormat="1" ht="36" customHeight="1" x14ac:dyDescent="0.2">
      <c r="A74" s="11" t="s">
        <v>99</v>
      </c>
      <c r="B74" s="25" t="str">
        <f>VLOOKUP(A74,'HECVAT - Full | Vendor Response'!A$27:B$284,2,FALSE)</f>
        <v>Can we restrict that access based on source IP address?</v>
      </c>
      <c r="C74" s="33" t="str">
        <f>IF(LEN(VLOOKUP($A74,Questions!$B:$AA,20,FALSE))=0,"",VLOOKUP($A74,Questions!$B:$AA,20,FALSE))</f>
        <v xml:space="preserve"> </v>
      </c>
      <c r="D74" s="33" t="str">
        <f>IF(LEN(VLOOKUP($A74,Questions!$B:$AA,21,FALSE))=0,"",VLOOKUP($A74,Questions!$B:$AA,21,FALSE))</f>
        <v xml:space="preserve"> </v>
      </c>
      <c r="E74" s="32" t="str">
        <f>IF(LEN(VLOOKUP($A74,Questions!$B:$AA,22,FALSE))=0,"",VLOOKUP($A74,Questions!$B:$AA,22,FALSE))</f>
        <v xml:space="preserve"> </v>
      </c>
      <c r="F74" s="32" t="str">
        <f>IF(LEN(VLOOKUP($A74,Questions!$B:$AA,23,FALSE))=0,"",VLOOKUP($A74,Questions!$B:$AA,23,FALSE))</f>
        <v xml:space="preserve"> </v>
      </c>
      <c r="G74" s="33" t="str">
        <f>IF(LEN(VLOOKUP($A74,Questions!$B:$AA,24,FALSE))=0,"",VLOOKUP($A74,Questions!$B:$AA,24,FALSE))</f>
        <v xml:space="preserve"> </v>
      </c>
      <c r="H74" s="33" t="str">
        <f>IF(LEN(VLOOKUP($A74,Questions!$B:$AA,25,FALSE))=0,"",VLOOKUP($A74,Questions!$B:$AA,25,FALSE))</f>
        <v xml:space="preserve"> </v>
      </c>
      <c r="I74" s="33" t="str">
        <f>IF(LEN(VLOOKUP($A74,Questions!$B:$AA,26,FALSE))=0,"",VLOOKUP($A74,Questions!$B:$AA,26,FALSE))</f>
        <v xml:space="preserve"> </v>
      </c>
      <c r="J74" s="33" t="str">
        <f>IF(LEN(VLOOKUP($A74,Questions!$B:$AB,27,FALSE))=0,"",VLOOKUP($A74,Questions!$B:$AB,27,FALSE))</f>
        <v xml:space="preserve"> </v>
      </c>
      <c r="K74" s="274" t="s">
        <v>3242</v>
      </c>
      <c r="L74" s="4"/>
      <c r="M74" s="4"/>
      <c r="N74" s="4"/>
      <c r="O74" s="4"/>
      <c r="P74" s="4"/>
      <c r="Q74" s="4"/>
      <c r="R74" s="4"/>
      <c r="S74" s="4"/>
      <c r="T74" s="4"/>
      <c r="U74" s="4"/>
      <c r="V74" s="4"/>
      <c r="W74" s="4"/>
      <c r="X74" s="4"/>
      <c r="Y74" s="4"/>
      <c r="Z74" s="4"/>
      <c r="AA74" s="4"/>
      <c r="AB74" s="4"/>
      <c r="AC74" s="4"/>
      <c r="AD74" s="4"/>
      <c r="AE74" s="4"/>
      <c r="AF74" s="4"/>
      <c r="AG74" s="4"/>
      <c r="AH74" s="4"/>
      <c r="AI74" s="4"/>
      <c r="AJ74" s="4"/>
      <c r="AK74" s="4"/>
      <c r="AL74" s="4"/>
      <c r="AM74" s="4"/>
      <c r="AN74" s="4"/>
      <c r="AO74" s="4"/>
      <c r="AP74" s="4"/>
      <c r="AQ74" s="4"/>
      <c r="AR74" s="4"/>
      <c r="AS74" s="4"/>
      <c r="AT74" s="4"/>
      <c r="AU74" s="4"/>
      <c r="AV74" s="4"/>
      <c r="AW74" s="4"/>
      <c r="AX74" s="4"/>
      <c r="AY74" s="4"/>
      <c r="AZ74" s="4"/>
      <c r="BA74" s="4"/>
      <c r="BB74" s="4"/>
      <c r="BC74" s="4"/>
      <c r="BD74" s="4"/>
      <c r="BE74" s="4"/>
      <c r="BF74" s="4"/>
      <c r="BG74" s="4"/>
      <c r="BH74" s="4"/>
      <c r="BI74" s="4"/>
      <c r="BJ74" s="4"/>
      <c r="BK74" s="4"/>
      <c r="BL74" s="4"/>
      <c r="BM74" s="4"/>
      <c r="BN74" s="4"/>
      <c r="BO74" s="4"/>
      <c r="BP74" s="4"/>
      <c r="BQ74" s="4"/>
      <c r="BR74" s="4"/>
      <c r="BS74" s="4"/>
      <c r="BT74" s="4"/>
      <c r="BU74" s="4"/>
      <c r="BV74" s="4"/>
      <c r="BW74" s="4"/>
      <c r="BX74" s="4"/>
      <c r="BY74" s="4"/>
      <c r="BZ74" s="4"/>
      <c r="CA74" s="4"/>
      <c r="CB74" s="4"/>
      <c r="CC74" s="4"/>
      <c r="CD74" s="4"/>
      <c r="CE74" s="4"/>
      <c r="CF74" s="4"/>
      <c r="CG74" s="4"/>
      <c r="CH74" s="4"/>
      <c r="CI74" s="4"/>
      <c r="CJ74" s="4"/>
      <c r="CK74" s="4"/>
      <c r="CL74" s="4"/>
      <c r="CM74" s="4"/>
      <c r="CN74" s="4"/>
      <c r="CO74" s="4"/>
      <c r="CP74" s="4"/>
      <c r="CQ74" s="4"/>
      <c r="CR74" s="4"/>
      <c r="CS74" s="4"/>
      <c r="CT74" s="4"/>
      <c r="CU74" s="4"/>
      <c r="CV74" s="4"/>
      <c r="CW74" s="4"/>
      <c r="CX74" s="4"/>
      <c r="CY74" s="4"/>
      <c r="CZ74" s="4"/>
      <c r="DA74" s="4"/>
      <c r="DB74" s="4"/>
      <c r="DC74" s="4"/>
      <c r="DD74" s="4"/>
      <c r="DE74" s="4"/>
      <c r="DF74" s="4"/>
      <c r="DG74" s="4"/>
      <c r="DH74" s="4"/>
      <c r="DI74" s="4"/>
      <c r="DJ74" s="4"/>
      <c r="DK74" s="4"/>
      <c r="DL74" s="4"/>
      <c r="DM74" s="4"/>
      <c r="DN74" s="4"/>
      <c r="DO74" s="4"/>
      <c r="DP74" s="4"/>
      <c r="DQ74" s="4"/>
      <c r="DR74" s="4"/>
      <c r="DS74" s="4"/>
      <c r="DT74" s="4"/>
      <c r="DU74" s="4"/>
      <c r="DV74" s="4"/>
      <c r="DW74" s="4"/>
      <c r="DX74" s="4"/>
      <c r="DY74" s="4"/>
      <c r="DZ74" s="4"/>
      <c r="EA74" s="4"/>
      <c r="EB74" s="4"/>
      <c r="EC74" s="4"/>
      <c r="ED74" s="4"/>
      <c r="EE74" s="4"/>
      <c r="EF74" s="4"/>
      <c r="EG74" s="4"/>
      <c r="EH74" s="4"/>
      <c r="EI74" s="4"/>
      <c r="EJ74" s="4"/>
      <c r="EK74" s="4"/>
      <c r="EL74" s="4"/>
      <c r="EM74" s="4"/>
      <c r="EN74" s="4"/>
      <c r="EO74" s="4"/>
      <c r="EP74" s="4"/>
      <c r="EQ74" s="4"/>
      <c r="ER74" s="4"/>
      <c r="ES74" s="4"/>
      <c r="ET74" s="4"/>
      <c r="EU74" s="4"/>
      <c r="EV74" s="4"/>
      <c r="EW74" s="4"/>
      <c r="EX74" s="4"/>
      <c r="EY74" s="4"/>
      <c r="EZ74" s="4"/>
      <c r="FA74" s="4"/>
      <c r="FB74" s="4"/>
      <c r="FC74" s="4"/>
      <c r="FD74" s="4"/>
      <c r="FE74" s="4"/>
      <c r="FF74" s="4"/>
      <c r="FG74" s="4"/>
      <c r="FH74" s="4"/>
      <c r="FI74" s="4"/>
      <c r="FJ74" s="4"/>
      <c r="FK74" s="4"/>
      <c r="FL74" s="4"/>
      <c r="FM74" s="4"/>
      <c r="FN74" s="4"/>
      <c r="FO74" s="4"/>
      <c r="FP74" s="4"/>
      <c r="FQ74" s="4"/>
      <c r="FR74" s="4"/>
      <c r="FS74" s="4"/>
      <c r="FT74" s="4"/>
      <c r="FU74" s="4"/>
      <c r="FV74" s="4"/>
      <c r="FW74" s="4"/>
      <c r="FX74" s="4"/>
      <c r="FY74" s="4"/>
      <c r="FZ74" s="4"/>
      <c r="GA74" s="4"/>
      <c r="GB74" s="4"/>
      <c r="GC74" s="4"/>
      <c r="GD74" s="4"/>
      <c r="GE74" s="4"/>
      <c r="GF74" s="4"/>
      <c r="GG74" s="4"/>
      <c r="GH74" s="4"/>
      <c r="GI74" s="4"/>
      <c r="GJ74" s="4"/>
      <c r="GK74" s="4"/>
      <c r="GL74" s="4"/>
      <c r="GM74" s="4"/>
      <c r="GN74" s="4"/>
      <c r="GO74" s="4"/>
      <c r="GP74" s="4"/>
      <c r="GQ74" s="4"/>
      <c r="GR74" s="4"/>
      <c r="GS74" s="4"/>
      <c r="GT74" s="4"/>
      <c r="GU74" s="4"/>
      <c r="GV74" s="4"/>
      <c r="GW74" s="4"/>
      <c r="GX74" s="4"/>
      <c r="GY74" s="4"/>
      <c r="GZ74" s="4"/>
      <c r="HA74" s="4"/>
      <c r="HB74" s="4"/>
      <c r="HC74" s="4"/>
      <c r="HD74" s="4"/>
      <c r="HE74" s="4"/>
      <c r="HF74" s="4"/>
      <c r="HG74" s="4"/>
      <c r="HH74" s="4"/>
      <c r="HI74" s="4"/>
      <c r="HJ74" s="4"/>
      <c r="HK74" s="4"/>
      <c r="HL74" s="4"/>
      <c r="HM74" s="4"/>
      <c r="HN74" s="4"/>
      <c r="HO74" s="4"/>
      <c r="HP74" s="4"/>
      <c r="HQ74" s="4"/>
      <c r="HR74" s="4"/>
      <c r="HS74" s="4"/>
      <c r="HT74" s="4"/>
      <c r="HU74" s="4"/>
      <c r="HV74" s="4"/>
      <c r="HW74" s="4"/>
      <c r="HX74" s="4"/>
      <c r="HY74" s="4"/>
      <c r="HZ74" s="4"/>
      <c r="IA74" s="4"/>
      <c r="IB74" s="4"/>
      <c r="IC74" s="4"/>
      <c r="ID74" s="4"/>
      <c r="IE74" s="4"/>
      <c r="IF74" s="4"/>
      <c r="IG74" s="4"/>
      <c r="IH74" s="4"/>
      <c r="II74" s="4"/>
      <c r="IJ74" s="4"/>
      <c r="IK74" s="4"/>
      <c r="IL74" s="4"/>
      <c r="IM74" s="4"/>
      <c r="IN74" s="4"/>
      <c r="IO74" s="4"/>
      <c r="IP74" s="4"/>
      <c r="IQ74" s="4"/>
      <c r="IR74" s="4"/>
      <c r="IS74" s="4"/>
      <c r="IT74" s="4"/>
      <c r="IU74" s="4"/>
      <c r="IV74" s="4"/>
      <c r="IW74" s="4"/>
      <c r="IX74" s="4"/>
      <c r="IY74" s="4"/>
    </row>
    <row r="75" spans="1:259" ht="36" customHeight="1" x14ac:dyDescent="0.15">
      <c r="A75" s="345" t="str">
        <f>IF($C$31="","Application/Service Security",IF($C$31="Yes","App/Service Security - Optional based on QUALIFIER response.","Application/Service Security"))</f>
        <v>Application/Service Security</v>
      </c>
      <c r="B75" s="345"/>
      <c r="C75" s="20" t="str">
        <f>C$23</f>
        <v>CIS Critical Security Controls v6.1</v>
      </c>
      <c r="D75" s="20" t="str">
        <f t="shared" ref="D75:J75" si="5">D$23</f>
        <v>HIPAA</v>
      </c>
      <c r="E75" s="20" t="str">
        <f t="shared" si="5"/>
        <v>ISO 27002:27013</v>
      </c>
      <c r="F75" s="20" t="str">
        <f t="shared" si="5"/>
        <v>NIST Cybersecurity Framework</v>
      </c>
      <c r="G75" s="20" t="str">
        <f t="shared" si="5"/>
        <v>NIST SP 800-171r2</v>
      </c>
      <c r="H75" s="20" t="str">
        <f t="shared" si="5"/>
        <v>NIST SP 800-53r4</v>
      </c>
      <c r="I75" s="20" t="str">
        <f t="shared" si="5"/>
        <v>PCI DSS</v>
      </c>
      <c r="J75" s="20" t="str">
        <f t="shared" si="5"/>
        <v>Trusted CI</v>
      </c>
    </row>
    <row r="76" spans="1:259" ht="49.25" customHeight="1" x14ac:dyDescent="0.15">
      <c r="A76" s="11" t="s">
        <v>101</v>
      </c>
      <c r="B76" s="25" t="str">
        <f>VLOOKUP(A76,'HECVAT - Full | Vendor Response'!A$27:B$284,2,FALSE)</f>
        <v>Are access controls for institutional accounts based on structured rules, such as role-based access control (RBAC), attribute-based access control (ABAC), or policy-based access control (PBAC)?</v>
      </c>
      <c r="C76" s="32">
        <f>IF(LEN(VLOOKUP($A76,Questions!$B:$AA,20,FALSE))=0,"",VLOOKUP($A76,Questions!$B:$AA,20,FALSE))</f>
        <v>0</v>
      </c>
      <c r="D76" s="33" t="str">
        <f>IF(LEN(VLOOKUP($A76,Questions!$B:$AA,21,FALSE))=0,"",VLOOKUP($A76,Questions!$B:$AA,21,FALSE))</f>
        <v xml:space="preserve"> </v>
      </c>
      <c r="E76" s="33" t="str">
        <f>IF(LEN(VLOOKUP($A76,Questions!$B:$AA,22,FALSE))=0,"",VLOOKUP($A76,Questions!$B:$AA,22,FALSE))</f>
        <v xml:space="preserve"> </v>
      </c>
      <c r="F76" s="32" t="str">
        <f>IF(LEN(VLOOKUP($A76,Questions!$B:$AA,23,FALSE))=0,"",VLOOKUP($A76,Questions!$B:$AA,23,FALSE))</f>
        <v xml:space="preserve"> </v>
      </c>
      <c r="G76" s="33" t="str">
        <f>IF(LEN(VLOOKUP($A76,Questions!$B:$AA,24,FALSE))=0,"",VLOOKUP($A76,Questions!$B:$AA,24,FALSE))</f>
        <v xml:space="preserve"> </v>
      </c>
      <c r="H76" s="33" t="str">
        <f>IF(LEN(VLOOKUP($A76,Questions!$B:$AA,25,FALSE))=0,"",VLOOKUP($A76,Questions!$B:$AA,25,FALSE))</f>
        <v xml:space="preserve"> </v>
      </c>
      <c r="I76" s="33" t="str">
        <f>IF(LEN(VLOOKUP($A76,Questions!$B:$AA,26,FALSE))=0,"",VLOOKUP($A76,Questions!$B:$AA,26,FALSE))</f>
        <v xml:space="preserve"> </v>
      </c>
      <c r="J76" s="33" t="str">
        <f>IF(LEN(VLOOKUP($A76,Questions!$B:$AB,27,FALSE))=0,"",VLOOKUP($A76,Questions!$B:$AB,27,FALSE))</f>
        <v xml:space="preserve"> </v>
      </c>
    </row>
    <row r="77" spans="1:259" ht="48" customHeight="1" x14ac:dyDescent="0.15">
      <c r="A77" s="11" t="s">
        <v>102</v>
      </c>
      <c r="B77" s="25" t="str">
        <f>VLOOKUP(A77,'HECVAT - Full | Vendor Response'!A$27:B$284,2,FALSE)</f>
        <v>Are access controls for staff within your organization based on structured rules, such as RBAC, ABAC, or PBAC?</v>
      </c>
      <c r="C77" s="32" t="str">
        <f>IF(LEN(VLOOKUP($A77,Questions!$B:$AA,20,FALSE))=0,"",VLOOKUP($A77,Questions!$B:$AA,20,FALSE))</f>
        <v xml:space="preserve"> </v>
      </c>
      <c r="D77" s="33" t="str">
        <f>IF(LEN(VLOOKUP($A77,Questions!$B:$AA,21,FALSE))=0,"",VLOOKUP($A77,Questions!$B:$AA,21,FALSE))</f>
        <v xml:space="preserve"> </v>
      </c>
      <c r="E77" s="32" t="str">
        <f>IF(LEN(VLOOKUP($A77,Questions!$B:$AA,22,FALSE))=0,"",VLOOKUP($A77,Questions!$B:$AA,22,FALSE))</f>
        <v xml:space="preserve"> </v>
      </c>
      <c r="F77" s="32" t="str">
        <f>IF(LEN(VLOOKUP($A77,Questions!$B:$AA,23,FALSE))=0,"",VLOOKUP($A77,Questions!$B:$AA,23,FALSE))</f>
        <v xml:space="preserve"> </v>
      </c>
      <c r="G77" s="33" t="str">
        <f>IF(LEN(VLOOKUP($A77,Questions!$B:$AA,24,FALSE))=0,"",VLOOKUP($A77,Questions!$B:$AA,24,FALSE))</f>
        <v xml:space="preserve"> </v>
      </c>
      <c r="H77" s="33" t="str">
        <f>IF(LEN(VLOOKUP($A77,Questions!$B:$AA,25,FALSE))=0,"",VLOOKUP($A77,Questions!$B:$AA,25,FALSE))</f>
        <v xml:space="preserve"> </v>
      </c>
      <c r="I77" s="33" t="str">
        <f>IF(LEN(VLOOKUP($A77,Questions!$B:$AA,26,FALSE))=0,"",VLOOKUP($A77,Questions!$B:$AA,26,FALSE))</f>
        <v xml:space="preserve"> </v>
      </c>
      <c r="J77" s="33" t="str">
        <f>IF(LEN(VLOOKUP($A77,Questions!$B:$AB,27,FALSE))=0,"",VLOOKUP($A77,Questions!$B:$AB,27,FALSE))</f>
        <v xml:space="preserve"> </v>
      </c>
    </row>
    <row r="78" spans="1:259" ht="48" customHeight="1" x14ac:dyDescent="0.15">
      <c r="A78" s="11" t="s">
        <v>103</v>
      </c>
      <c r="B78" s="25" t="str">
        <f>VLOOKUP(A78,'HECVAT - Full | Vendor Response'!A$27:B$284,2,FALSE)</f>
        <v>Does the system provide data input validation and error messages?</v>
      </c>
      <c r="C78" s="255" t="str">
        <f>IF(LEN(VLOOKUP($A78,Questions!$B:$AA,20,FALSE))=0,"",VLOOKUP($A78,Questions!$B:$AA,20,FALSE))</f>
        <v xml:space="preserve"> </v>
      </c>
      <c r="D78" s="256" t="str">
        <f>IF(LEN(VLOOKUP($A78,Questions!$B:$AA,21,FALSE))=0,"",VLOOKUP($A78,Questions!$B:$AA,21,FALSE))</f>
        <v xml:space="preserve"> </v>
      </c>
      <c r="E78" s="255" t="str">
        <f>IF(LEN(VLOOKUP($A78,Questions!$B:$AA,22,FALSE))=0,"",VLOOKUP($A78,Questions!$B:$AA,22,FALSE))</f>
        <v xml:space="preserve"> </v>
      </c>
      <c r="F78" s="255" t="str">
        <f>IF(LEN(VLOOKUP($A78,Questions!$B:$AA,23,FALSE))=0,"",VLOOKUP($A78,Questions!$B:$AA,23,FALSE))</f>
        <v xml:space="preserve"> </v>
      </c>
      <c r="G78" s="255" t="str">
        <f>IF(LEN(VLOOKUP($A78,Questions!$B:$AA,24,FALSE))=0,"",VLOOKUP($A78,Questions!$B:$AA,24,FALSE))</f>
        <v xml:space="preserve"> </v>
      </c>
      <c r="H78" s="255" t="str">
        <f>IF(LEN(VLOOKUP($A78,Questions!$B:$AA,25,FALSE))=0,"",VLOOKUP($A78,Questions!$B:$AA,25,FALSE))</f>
        <v xml:space="preserve"> </v>
      </c>
      <c r="I78" s="255" t="str">
        <f>IF(LEN(VLOOKUP($A78,Questions!$B:$AA,26,FALSE))=0,"",VLOOKUP($A78,Questions!$B:$AA,26,FALSE))</f>
        <v xml:space="preserve"> </v>
      </c>
      <c r="J78" s="255" t="str">
        <f>IF(LEN(VLOOKUP($A78,Questions!$B:$AB,27,FALSE))=0,"",VLOOKUP($A78,Questions!$B:$AB,27,FALSE))</f>
        <v xml:space="preserve"> </v>
      </c>
    </row>
    <row r="79" spans="1:259" ht="64.25" customHeight="1" x14ac:dyDescent="0.15">
      <c r="A79" s="11" t="s">
        <v>104</v>
      </c>
      <c r="B79" s="25" t="str">
        <f>VLOOKUP(A79,'HECVAT - Full | Vendor Response'!A$27:B$284,2,FALSE)</f>
        <v>Are you using a web application firewall (WAF)?</v>
      </c>
      <c r="C79" s="32" t="str">
        <f>IF(LEN(VLOOKUP($A79,Questions!$B:$AA,20,FALSE))=0,"",VLOOKUP($A79,Questions!$B:$AA,20,FALSE))</f>
        <v xml:space="preserve"> </v>
      </c>
      <c r="D79" s="33" t="str">
        <f>IF(LEN(VLOOKUP($A79,Questions!$B:$AA,21,FALSE))=0,"",VLOOKUP($A79,Questions!$B:$AA,21,FALSE))</f>
        <v xml:space="preserve"> </v>
      </c>
      <c r="E79" s="32" t="str">
        <f>IF(LEN(VLOOKUP($A79,Questions!$B:$AA,22,FALSE))=0,"",VLOOKUP($A79,Questions!$B:$AA,22,FALSE))</f>
        <v xml:space="preserve"> </v>
      </c>
      <c r="F79" s="32" t="str">
        <f>IF(LEN(VLOOKUP($A79,Questions!$B:$AA,23,FALSE))=0,"",VLOOKUP($A79,Questions!$B:$AA,23,FALSE))</f>
        <v xml:space="preserve"> </v>
      </c>
      <c r="G79" s="32" t="str">
        <f>IF(LEN(VLOOKUP($A79,Questions!$B:$AA,24,FALSE))=0,"",VLOOKUP($A79,Questions!$B:$AA,24,FALSE))</f>
        <v xml:space="preserve"> </v>
      </c>
      <c r="H79" s="32" t="str">
        <f>IF(LEN(VLOOKUP($A79,Questions!$B:$AA,25,FALSE))=0,"",VLOOKUP($A79,Questions!$B:$AA,25,FALSE))</f>
        <v xml:space="preserve"> </v>
      </c>
      <c r="I79" s="255" t="str">
        <f>IF(LEN(VLOOKUP($A79,Questions!$B:$AA,26,FALSE))=0,"",VLOOKUP($A79,Questions!$B:$AA,26,FALSE))</f>
        <v xml:space="preserve"> </v>
      </c>
      <c r="J79" s="255" t="str">
        <f>IF(LEN(VLOOKUP($A79,Questions!$B:$AB,27,FALSE))=0,"",VLOOKUP($A79,Questions!$B:$AB,27,FALSE))</f>
        <v xml:space="preserve"> </v>
      </c>
    </row>
    <row r="80" spans="1:259" ht="63" customHeight="1" x14ac:dyDescent="0.15">
      <c r="A80" s="88" t="s">
        <v>105</v>
      </c>
      <c r="B80" s="25" t="str">
        <f>VLOOKUP(A80,'HECVAT - Full | Vendor Response'!A$27:B$284,2,FALSE)</f>
        <v>Do you have a process and implemented procedures for managing your software supply chain (e.g., libraries, repositories, frameworks, etc.)</v>
      </c>
      <c r="C80" s="32" t="str">
        <f>IF(LEN(VLOOKUP($A80,Questions!$B:$AA,20,FALSE))=0,"",VLOOKUP($A80,Questions!$B:$AA,20,FALSE))</f>
        <v xml:space="preserve"> </v>
      </c>
      <c r="D80" s="33" t="str">
        <f>IF(LEN(VLOOKUP($A80,Questions!$B:$AA,21,FALSE))=0,"",VLOOKUP($A80,Questions!$B:$AA,21,FALSE))</f>
        <v xml:space="preserve"> </v>
      </c>
      <c r="E80" s="33" t="str">
        <f>IF(LEN(VLOOKUP($A80,Questions!$B:$AA,22,FALSE))=0,"",VLOOKUP($A80,Questions!$B:$AA,22,FALSE))</f>
        <v xml:space="preserve"> </v>
      </c>
      <c r="F80" s="32" t="str">
        <f>IF(LEN(VLOOKUP($A80,Questions!$B:$AA,23,FALSE))=0,"",VLOOKUP($A80,Questions!$B:$AA,23,FALSE))</f>
        <v xml:space="preserve"> </v>
      </c>
      <c r="G80" s="33" t="str">
        <f>IF(LEN(VLOOKUP($A80,Questions!$B:$AA,24,FALSE))=0,"",VLOOKUP($A80,Questions!$B:$AA,24,FALSE))</f>
        <v xml:space="preserve"> </v>
      </c>
      <c r="H80" s="33" t="str">
        <f>IF(LEN(VLOOKUP($A80,Questions!$B:$AA,25,FALSE))=0,"",VLOOKUP($A80,Questions!$B:$AA,25,FALSE))</f>
        <v xml:space="preserve"> </v>
      </c>
      <c r="I80" s="33" t="str">
        <f>IF(LEN(VLOOKUP($A80,Questions!$B:$AA,26,FALSE))=0,"",VLOOKUP($A80,Questions!$B:$AA,26,FALSE))</f>
        <v xml:space="preserve"> </v>
      </c>
      <c r="J80" s="33" t="str">
        <f>IF(LEN(VLOOKUP($A80,Questions!$B:$AB,27,FALSE))=0,"",VLOOKUP($A80,Questions!$B:$AB,27,FALSE))</f>
        <v xml:space="preserve"> </v>
      </c>
    </row>
    <row r="81" spans="1:259" ht="53" customHeight="1" x14ac:dyDescent="0.15">
      <c r="A81" s="11" t="s">
        <v>106</v>
      </c>
      <c r="B81" s="25" t="str">
        <f>VLOOKUP(A81,'HECVAT - Full | Vendor Response'!A$27:B$284,2,FALSE)</f>
        <v>Are only currently supported operating system(s), software, and libraries leveraged by the system(s)/application(s) that will have access to institution's data?</v>
      </c>
      <c r="C81" s="255" t="str">
        <f>IF(LEN(VLOOKUP($A81,Questions!$B:$AA,20,FALSE))=0,"",VLOOKUP($A81,Questions!$B:$AA,20,FALSE))</f>
        <v xml:space="preserve"> </v>
      </c>
      <c r="D81" s="256" t="str">
        <f>IF(LEN(VLOOKUP($A81,Questions!$B:$AA,21,FALSE))=0,"",VLOOKUP($A81,Questions!$B:$AA,21,FALSE))</f>
        <v xml:space="preserve"> </v>
      </c>
      <c r="E81" s="255" t="str">
        <f>IF(LEN(VLOOKUP($A81,Questions!$B:$AA,22,FALSE))=0,"",VLOOKUP($A81,Questions!$B:$AA,22,FALSE))</f>
        <v xml:space="preserve"> </v>
      </c>
      <c r="F81" s="255" t="str">
        <f>IF(LEN(VLOOKUP($A81,Questions!$B:$AA,23,FALSE))=0,"",VLOOKUP($A81,Questions!$B:$AA,23,FALSE))</f>
        <v xml:space="preserve"> </v>
      </c>
      <c r="G81" s="255" t="str">
        <f>IF(LEN(VLOOKUP($A81,Questions!$B:$AA,24,FALSE))=0,"",VLOOKUP($A81,Questions!$B:$AA,24,FALSE))</f>
        <v xml:space="preserve"> </v>
      </c>
      <c r="H81" s="255" t="str">
        <f>IF(LEN(VLOOKUP($A81,Questions!$B:$AA,25,FALSE))=0,"",VLOOKUP($A81,Questions!$B:$AA,25,FALSE))</f>
        <v xml:space="preserve"> </v>
      </c>
      <c r="I81" s="256" t="str">
        <f>IF(LEN(VLOOKUP($A81,Questions!$B:$AA,26,FALSE))=0,"",VLOOKUP($A81,Questions!$B:$AA,26,FALSE))</f>
        <v xml:space="preserve"> </v>
      </c>
      <c r="J81" s="256" t="str">
        <f>IF(LEN(VLOOKUP($A81,Questions!$B:$AB,27,FALSE))=0,"",VLOOKUP($A81,Questions!$B:$AB,27,FALSE))</f>
        <v xml:space="preserve"> </v>
      </c>
    </row>
    <row r="82" spans="1:259" ht="80" customHeight="1" x14ac:dyDescent="0.15">
      <c r="A82" s="11" t="s">
        <v>107</v>
      </c>
      <c r="B82" s="25" t="str">
        <f>VLOOKUP(A82,'HECVAT - Full | Vendor Response'!A$27:B$284,2,FALSE)</f>
        <v>If mobile, is the application available from a trusted source (e.g., App Store, Google Play Store)?</v>
      </c>
      <c r="C82" s="255" t="str">
        <f>IF(LEN(VLOOKUP($A82,Questions!$B:$AA,20,FALSE))=0,"",VLOOKUP($A82,Questions!$B:$AA,20,FALSE))</f>
        <v xml:space="preserve"> </v>
      </c>
      <c r="D82" s="256" t="str">
        <f>IF(LEN(VLOOKUP($A82,Questions!$B:$AA,21,FALSE))=0,"",VLOOKUP($A82,Questions!$B:$AA,21,FALSE))</f>
        <v xml:space="preserve"> </v>
      </c>
      <c r="E82" s="255" t="str">
        <f>IF(LEN(VLOOKUP($A82,Questions!$B:$AA,22,FALSE))=0,"",VLOOKUP($A82,Questions!$B:$AA,22,FALSE))</f>
        <v xml:space="preserve"> </v>
      </c>
      <c r="F82" s="255" t="str">
        <f>IF(LEN(VLOOKUP($A82,Questions!$B:$AA,23,FALSE))=0,"",VLOOKUP($A82,Questions!$B:$AA,23,FALSE))</f>
        <v xml:space="preserve"> </v>
      </c>
      <c r="G82" s="256" t="str">
        <f>IF(LEN(VLOOKUP($A82,Questions!$B:$AA,24,FALSE))=0,"",VLOOKUP($A82,Questions!$B:$AA,24,FALSE))</f>
        <v xml:space="preserve"> </v>
      </c>
      <c r="H82" s="255" t="str">
        <f>IF(LEN(VLOOKUP($A82,Questions!$B:$AA,25,FALSE))=0,"",VLOOKUP($A82,Questions!$B:$AA,25,FALSE))</f>
        <v xml:space="preserve"> </v>
      </c>
      <c r="I82" s="256" t="str">
        <f>IF(LEN(VLOOKUP($A82,Questions!$B:$AA,26,FALSE))=0,"",VLOOKUP($A82,Questions!$B:$AA,26,FALSE))</f>
        <v xml:space="preserve"> </v>
      </c>
      <c r="J82" s="256" t="str">
        <f>IF(LEN(VLOOKUP($A82,Questions!$B:$AB,27,FALSE))=0,"",VLOOKUP($A82,Questions!$B:$AB,27,FALSE))</f>
        <v xml:space="preserve"> </v>
      </c>
    </row>
    <row r="83" spans="1:259" s="1" customFormat="1" ht="80" customHeight="1" x14ac:dyDescent="0.2">
      <c r="A83" s="11" t="s">
        <v>108</v>
      </c>
      <c r="B83" s="25" t="str">
        <f>VLOOKUP(A83,'HECVAT - Full | Vendor Response'!A$27:B$284,2,FALSE)</f>
        <v>Does your application require access to location or GPS data?</v>
      </c>
      <c r="C83" s="256" t="str">
        <f>IF(LEN(VLOOKUP($A83,Questions!$B:$AA,20,FALSE))=0,"",VLOOKUP($A83,Questions!$B:$AA,20,FALSE))</f>
        <v xml:space="preserve"> </v>
      </c>
      <c r="D83" s="256" t="str">
        <f>IF(LEN(VLOOKUP($A83,Questions!$B:$AA,21,FALSE))=0,"",VLOOKUP($A83,Questions!$B:$AA,21,FALSE))</f>
        <v xml:space="preserve"> </v>
      </c>
      <c r="E83" s="255" t="str">
        <f>IF(LEN(VLOOKUP($A83,Questions!$B:$AA,22,FALSE))=0,"",VLOOKUP($A83,Questions!$B:$AA,22,FALSE))</f>
        <v xml:space="preserve"> </v>
      </c>
      <c r="F83" s="256" t="str">
        <f>IF(LEN(VLOOKUP($A83,Questions!$B:$AA,23,FALSE))=0,"",VLOOKUP($A83,Questions!$B:$AA,23,FALSE))</f>
        <v xml:space="preserve"> </v>
      </c>
      <c r="G83" s="256" t="str">
        <f>IF(LEN(VLOOKUP($A83,Questions!$B:$AA,24,FALSE))=0,"",VLOOKUP($A83,Questions!$B:$AA,24,FALSE))</f>
        <v xml:space="preserve"> </v>
      </c>
      <c r="H83" s="256" t="str">
        <f>IF(LEN(VLOOKUP($A83,Questions!$B:$AA,25,FALSE))=0,"",VLOOKUP($A83,Questions!$B:$AA,25,FALSE))</f>
        <v xml:space="preserve"> </v>
      </c>
      <c r="I83" s="255" t="str">
        <f>IF(LEN(VLOOKUP($A83,Questions!$B:$AA,26,FALSE))=0,"",VLOOKUP($A83,Questions!$B:$AA,26,FALSE))</f>
        <v xml:space="preserve"> </v>
      </c>
      <c r="J83" s="255" t="str">
        <f>IF(LEN(VLOOKUP($A83,Questions!$B:$AB,27,FALSE))=0,"",VLOOKUP($A83,Questions!$B:$AB,27,FALSE))</f>
        <v xml:space="preserve"> </v>
      </c>
      <c r="K83" s="4"/>
      <c r="L83" s="4"/>
      <c r="M83" s="4"/>
      <c r="N83" s="4"/>
      <c r="O83" s="4"/>
      <c r="P83" s="4"/>
      <c r="Q83" s="4"/>
      <c r="R83" s="4"/>
      <c r="S83" s="4"/>
      <c r="T83" s="4"/>
      <c r="U83" s="4"/>
      <c r="V83" s="4"/>
      <c r="W83" s="4"/>
      <c r="X83" s="4"/>
      <c r="Y83" s="4"/>
      <c r="Z83" s="4"/>
      <c r="AA83" s="4"/>
      <c r="AB83" s="4"/>
      <c r="AC83" s="4"/>
      <c r="AD83" s="4"/>
      <c r="AE83" s="4"/>
      <c r="AF83" s="4"/>
      <c r="AG83" s="4"/>
      <c r="AH83" s="4"/>
      <c r="AI83" s="4"/>
      <c r="AJ83" s="4"/>
      <c r="AK83" s="4"/>
      <c r="AL83" s="4"/>
      <c r="AM83" s="4"/>
      <c r="AN83" s="4"/>
      <c r="AO83" s="4"/>
      <c r="AP83" s="4"/>
      <c r="AQ83" s="4"/>
      <c r="AR83" s="4"/>
      <c r="AS83" s="4"/>
      <c r="AT83" s="4"/>
      <c r="AU83" s="4"/>
      <c r="AV83" s="4"/>
      <c r="AW83" s="4"/>
      <c r="AX83" s="4"/>
      <c r="AY83" s="4"/>
      <c r="AZ83" s="4"/>
      <c r="BA83" s="4"/>
      <c r="BB83" s="4"/>
      <c r="BC83" s="4"/>
      <c r="BD83" s="4"/>
      <c r="BE83" s="4"/>
      <c r="BF83" s="4"/>
      <c r="BG83" s="4"/>
      <c r="BH83" s="4"/>
      <c r="BI83" s="4"/>
      <c r="BJ83" s="4"/>
      <c r="BK83" s="4"/>
      <c r="BL83" s="4"/>
      <c r="BM83" s="4"/>
      <c r="BN83" s="4"/>
      <c r="BO83" s="4"/>
      <c r="BP83" s="4"/>
      <c r="BQ83" s="4"/>
      <c r="BR83" s="4"/>
      <c r="BS83" s="4"/>
      <c r="BT83" s="4"/>
      <c r="BU83" s="4"/>
      <c r="BV83" s="4"/>
      <c r="BW83" s="4"/>
      <c r="BX83" s="4"/>
      <c r="BY83" s="4"/>
      <c r="BZ83" s="4"/>
      <c r="CA83" s="4"/>
      <c r="CB83" s="4"/>
      <c r="CC83" s="4"/>
      <c r="CD83" s="4"/>
      <c r="CE83" s="4"/>
      <c r="CF83" s="4"/>
      <c r="CG83" s="4"/>
      <c r="CH83" s="4"/>
      <c r="CI83" s="4"/>
      <c r="CJ83" s="4"/>
      <c r="CK83" s="4"/>
      <c r="CL83" s="4"/>
      <c r="CM83" s="4"/>
      <c r="CN83" s="4"/>
      <c r="CO83" s="4"/>
      <c r="CP83" s="4"/>
      <c r="CQ83" s="4"/>
      <c r="CR83" s="4"/>
      <c r="CS83" s="4"/>
      <c r="CT83" s="4"/>
      <c r="CU83" s="4"/>
      <c r="CV83" s="4"/>
      <c r="CW83" s="4"/>
      <c r="CX83" s="4"/>
      <c r="CY83" s="4"/>
      <c r="CZ83" s="4"/>
      <c r="DA83" s="4"/>
      <c r="DB83" s="4"/>
      <c r="DC83" s="4"/>
      <c r="DD83" s="4"/>
      <c r="DE83" s="4"/>
      <c r="DF83" s="4"/>
      <c r="DG83" s="4"/>
      <c r="DH83" s="4"/>
      <c r="DI83" s="4"/>
      <c r="DJ83" s="4"/>
      <c r="DK83" s="4"/>
      <c r="DL83" s="4"/>
      <c r="DM83" s="4"/>
      <c r="DN83" s="4"/>
      <c r="DO83" s="4"/>
      <c r="DP83" s="4"/>
      <c r="DQ83" s="4"/>
      <c r="DR83" s="4"/>
      <c r="DS83" s="4"/>
      <c r="DT83" s="4"/>
      <c r="DU83" s="4"/>
      <c r="DV83" s="4"/>
      <c r="DW83" s="4"/>
      <c r="DX83" s="4"/>
      <c r="DY83" s="4"/>
      <c r="DZ83" s="4"/>
      <c r="EA83" s="4"/>
      <c r="EB83" s="4"/>
      <c r="EC83" s="4"/>
      <c r="ED83" s="4"/>
      <c r="EE83" s="4"/>
      <c r="EF83" s="4"/>
      <c r="EG83" s="4"/>
      <c r="EH83" s="4"/>
      <c r="EI83" s="4"/>
      <c r="EJ83" s="4"/>
      <c r="EK83" s="4"/>
      <c r="EL83" s="4"/>
      <c r="EM83" s="4"/>
      <c r="EN83" s="4"/>
      <c r="EO83" s="4"/>
      <c r="EP83" s="4"/>
      <c r="EQ83" s="4"/>
      <c r="ER83" s="4"/>
      <c r="ES83" s="4"/>
      <c r="ET83" s="4"/>
      <c r="EU83" s="4"/>
      <c r="EV83" s="4"/>
      <c r="EW83" s="4"/>
      <c r="EX83" s="4"/>
      <c r="EY83" s="4"/>
      <c r="EZ83" s="4"/>
      <c r="FA83" s="4"/>
      <c r="FB83" s="4"/>
      <c r="FC83" s="4"/>
      <c r="FD83" s="4"/>
      <c r="FE83" s="4"/>
      <c r="FF83" s="4"/>
      <c r="FG83" s="4"/>
      <c r="FH83" s="4"/>
      <c r="FI83" s="4"/>
      <c r="FJ83" s="4"/>
      <c r="FK83" s="4"/>
      <c r="FL83" s="4"/>
      <c r="FM83" s="4"/>
      <c r="FN83" s="4"/>
      <c r="FO83" s="4"/>
      <c r="FP83" s="4"/>
      <c r="FQ83" s="4"/>
      <c r="FR83" s="4"/>
      <c r="FS83" s="4"/>
      <c r="FT83" s="4"/>
      <c r="FU83" s="4"/>
      <c r="FV83" s="4"/>
      <c r="FW83" s="4"/>
      <c r="FX83" s="4"/>
      <c r="FY83" s="4"/>
      <c r="FZ83" s="4"/>
      <c r="GA83" s="4"/>
      <c r="GB83" s="4"/>
      <c r="GC83" s="4"/>
      <c r="GD83" s="4"/>
      <c r="GE83" s="4"/>
      <c r="GF83" s="4"/>
      <c r="GG83" s="4"/>
      <c r="GH83" s="4"/>
      <c r="GI83" s="4"/>
      <c r="GJ83" s="4"/>
      <c r="GK83" s="4"/>
      <c r="GL83" s="4"/>
      <c r="GM83" s="4"/>
      <c r="GN83" s="4"/>
      <c r="GO83" s="4"/>
      <c r="GP83" s="4"/>
      <c r="GQ83" s="4"/>
      <c r="GR83" s="4"/>
      <c r="GS83" s="4"/>
      <c r="GT83" s="4"/>
      <c r="GU83" s="4"/>
      <c r="GV83" s="4"/>
      <c r="GW83" s="4"/>
      <c r="GX83" s="4"/>
      <c r="GY83" s="4"/>
      <c r="GZ83" s="4"/>
      <c r="HA83" s="4"/>
      <c r="HB83" s="4"/>
      <c r="HC83" s="4"/>
      <c r="HD83" s="4"/>
      <c r="HE83" s="4"/>
      <c r="HF83" s="4"/>
      <c r="HG83" s="4"/>
      <c r="HH83" s="4"/>
      <c r="HI83" s="4"/>
      <c r="HJ83" s="4"/>
      <c r="HK83" s="4"/>
      <c r="HL83" s="4"/>
      <c r="HM83" s="4"/>
      <c r="HN83" s="4"/>
      <c r="HO83" s="4"/>
      <c r="HP83" s="4"/>
      <c r="HQ83" s="4"/>
      <c r="HR83" s="4"/>
      <c r="HS83" s="4"/>
      <c r="HT83" s="4"/>
      <c r="HU83" s="4"/>
      <c r="HV83" s="4"/>
      <c r="HW83" s="4"/>
      <c r="HX83" s="4"/>
      <c r="HY83" s="4"/>
      <c r="HZ83" s="4"/>
      <c r="IA83" s="4"/>
      <c r="IB83" s="4"/>
      <c r="IC83" s="4"/>
      <c r="ID83" s="4"/>
      <c r="IE83" s="4"/>
      <c r="IF83" s="4"/>
      <c r="IG83" s="4"/>
      <c r="IH83" s="4"/>
      <c r="II83" s="4"/>
      <c r="IJ83" s="4"/>
      <c r="IK83" s="4"/>
      <c r="IL83" s="4"/>
      <c r="IM83" s="4"/>
      <c r="IN83" s="4"/>
      <c r="IO83" s="4"/>
      <c r="IP83" s="4"/>
      <c r="IQ83" s="4"/>
      <c r="IR83" s="4"/>
      <c r="IS83" s="4"/>
      <c r="IT83" s="4"/>
      <c r="IU83" s="4"/>
      <c r="IV83" s="4"/>
      <c r="IW83" s="4"/>
      <c r="IX83" s="4"/>
      <c r="IY83" s="4"/>
    </row>
    <row r="84" spans="1:259" ht="72" customHeight="1" x14ac:dyDescent="0.15">
      <c r="A84" s="11" t="s">
        <v>109</v>
      </c>
      <c r="B84" s="25" t="str">
        <f>VLOOKUP(A84,'HECVAT - Full | Vendor Response'!A$27:B$284,2,FALSE)</f>
        <v>Does your application provide separation of duties between security administration, system administration, and standard user functions?</v>
      </c>
      <c r="C84" s="255" t="str">
        <f>IF(LEN(VLOOKUP($A84,Questions!$B:$AA,20,FALSE))=0,"",VLOOKUP($A84,Questions!$B:$AA,20,FALSE))</f>
        <v xml:space="preserve"> </v>
      </c>
      <c r="D84" s="256" t="str">
        <f>IF(LEN(VLOOKUP($A84,Questions!$B:$AA,21,FALSE))=0,"",VLOOKUP($A84,Questions!$B:$AA,21,FALSE))</f>
        <v xml:space="preserve"> </v>
      </c>
      <c r="E84" s="255" t="str">
        <f>IF(LEN(VLOOKUP($A84,Questions!$B:$AA,22,FALSE))=0,"",VLOOKUP($A84,Questions!$B:$AA,22,FALSE))</f>
        <v xml:space="preserve"> </v>
      </c>
      <c r="F84" s="255" t="str">
        <f>IF(LEN(VLOOKUP($A84,Questions!$B:$AA,23,FALSE))=0,"",VLOOKUP($A84,Questions!$B:$AA,23,FALSE))</f>
        <v xml:space="preserve"> </v>
      </c>
      <c r="G84" s="256" t="str">
        <f>IF(LEN(VLOOKUP($A84,Questions!$B:$AA,24,FALSE))=0,"",VLOOKUP($A84,Questions!$B:$AA,24,FALSE))</f>
        <v xml:space="preserve"> </v>
      </c>
      <c r="H84" s="256" t="str">
        <f>IF(LEN(VLOOKUP($A84,Questions!$B:$AA,25,FALSE))=0,"",VLOOKUP($A84,Questions!$B:$AA,25,FALSE))</f>
        <v xml:space="preserve"> </v>
      </c>
      <c r="I84" s="256" t="str">
        <f>IF(LEN(VLOOKUP($A84,Questions!$B:$AA,26,FALSE))=0,"",VLOOKUP($A84,Questions!$B:$AA,26,FALSE))</f>
        <v xml:space="preserve"> </v>
      </c>
      <c r="J84" s="256" t="str">
        <f>IF(LEN(VLOOKUP($A84,Questions!$B:$AB,27,FALSE))=0,"",VLOOKUP($A84,Questions!$B:$AB,27,FALSE))</f>
        <v xml:space="preserve"> </v>
      </c>
    </row>
    <row r="85" spans="1:259" ht="64.25" customHeight="1" x14ac:dyDescent="0.15">
      <c r="A85" s="11" t="s">
        <v>110</v>
      </c>
      <c r="B85" s="25" t="str">
        <f>VLOOKUP(A85,'HECVAT - Full | Vendor Response'!A$27:B$284,2,FALSE)</f>
        <v>Do you have a fully implemented policy or procedure that details how your employees obtain administrator access to institutional instance of the application?</v>
      </c>
      <c r="C85" s="255" t="str">
        <f>IF(LEN(VLOOKUP($A85,Questions!$B:$AA,20,FALSE))=0,"",VLOOKUP($A85,Questions!$B:$AA,20,FALSE))</f>
        <v xml:space="preserve"> </v>
      </c>
      <c r="D85" s="256" t="str">
        <f>IF(LEN(VLOOKUP($A85,Questions!$B:$AA,21,FALSE))=0,"",VLOOKUP($A85,Questions!$B:$AA,21,FALSE))</f>
        <v xml:space="preserve"> </v>
      </c>
      <c r="E85" s="255" t="str">
        <f>IF(LEN(VLOOKUP($A85,Questions!$B:$AA,22,FALSE))=0,"",VLOOKUP($A85,Questions!$B:$AA,22,FALSE))</f>
        <v xml:space="preserve"> </v>
      </c>
      <c r="F85" s="255" t="str">
        <f>IF(LEN(VLOOKUP($A85,Questions!$B:$AA,23,FALSE))=0,"",VLOOKUP($A85,Questions!$B:$AA,23,FALSE))</f>
        <v xml:space="preserve"> </v>
      </c>
      <c r="G85" s="256" t="str">
        <f>IF(LEN(VLOOKUP($A85,Questions!$B:$AA,24,FALSE))=0,"",VLOOKUP($A85,Questions!$B:$AA,24,FALSE))</f>
        <v xml:space="preserve"> </v>
      </c>
      <c r="H85" s="255" t="str">
        <f>IF(LEN(VLOOKUP($A85,Questions!$B:$AA,25,FALSE))=0,"",VLOOKUP($A85,Questions!$B:$AA,25,FALSE))</f>
        <v xml:space="preserve"> </v>
      </c>
      <c r="I85" s="255" t="str">
        <f>IF(LEN(VLOOKUP($A85,Questions!$B:$AA,26,FALSE))=0,"",VLOOKUP($A85,Questions!$B:$AA,26,FALSE))</f>
        <v xml:space="preserve"> </v>
      </c>
      <c r="J85" s="255" t="str">
        <f>IF(LEN(VLOOKUP($A85,Questions!$B:$AB,27,FALSE))=0,"",VLOOKUP($A85,Questions!$B:$AB,27,FALSE))</f>
        <v xml:space="preserve"> </v>
      </c>
    </row>
    <row r="86" spans="1:259" ht="64.25" customHeight="1" x14ac:dyDescent="0.15">
      <c r="A86" s="11" t="s">
        <v>111</v>
      </c>
      <c r="B86" s="25" t="str">
        <f>VLOOKUP(A86,'HECVAT - Full | Vendor Response'!A$27:B$284,2,FALSE)</f>
        <v>Have your developers been trained in secure coding techniques?</v>
      </c>
      <c r="C86" s="255" t="str">
        <f>IF(LEN(VLOOKUP($A86,Questions!$B:$AA,20,FALSE))=0,"",VLOOKUP($A86,Questions!$B:$AA,20,FALSE))</f>
        <v xml:space="preserve"> </v>
      </c>
      <c r="D86" s="256" t="str">
        <f>IF(LEN(VLOOKUP($A86,Questions!$B:$AA,21,FALSE))=0,"",VLOOKUP($A86,Questions!$B:$AA,21,FALSE))</f>
        <v xml:space="preserve"> </v>
      </c>
      <c r="E86" s="255" t="str">
        <f>IF(LEN(VLOOKUP($A86,Questions!$B:$AA,22,FALSE))=0,"",VLOOKUP($A86,Questions!$B:$AA,22,FALSE))</f>
        <v xml:space="preserve"> </v>
      </c>
      <c r="F86" s="255" t="str">
        <f>IF(LEN(VLOOKUP($A86,Questions!$B:$AA,23,FALSE))=0,"",VLOOKUP($A86,Questions!$B:$AA,23,FALSE))</f>
        <v xml:space="preserve"> </v>
      </c>
      <c r="G86" s="256" t="str">
        <f>IF(LEN(VLOOKUP($A86,Questions!$B:$AA,24,FALSE))=0,"",VLOOKUP($A86,Questions!$B:$AA,24,FALSE))</f>
        <v xml:space="preserve"> </v>
      </c>
      <c r="H86" s="255" t="str">
        <f>IF(LEN(VLOOKUP($A86,Questions!$B:$AA,25,FALSE))=0,"",VLOOKUP($A86,Questions!$B:$AA,25,FALSE))</f>
        <v xml:space="preserve"> </v>
      </c>
      <c r="I86" s="255" t="str">
        <f>IF(LEN(VLOOKUP($A86,Questions!$B:$AA,26,FALSE))=0,"",VLOOKUP($A86,Questions!$B:$AA,26,FALSE))</f>
        <v xml:space="preserve"> </v>
      </c>
      <c r="J86" s="255" t="str">
        <f>IF(LEN(VLOOKUP($A86,Questions!$B:$AB,27,FALSE))=0,"",VLOOKUP($A86,Questions!$B:$AB,27,FALSE))</f>
        <v xml:space="preserve"> </v>
      </c>
    </row>
    <row r="87" spans="1:259" ht="64.25" customHeight="1" x14ac:dyDescent="0.15">
      <c r="A87" s="11" t="s">
        <v>112</v>
      </c>
      <c r="B87" s="25" t="str">
        <f>VLOOKUP(A87,'HECVAT - Full | Vendor Response'!A$27:B$284,2,FALSE)</f>
        <v>Was your application developed using secure coding techniques?</v>
      </c>
      <c r="C87" s="255" t="str">
        <f>IF(LEN(VLOOKUP($A87,Questions!$B:$AA,20,FALSE))=0,"",VLOOKUP($A87,Questions!$B:$AA,20,FALSE))</f>
        <v xml:space="preserve"> </v>
      </c>
      <c r="D87" s="256" t="str">
        <f>IF(LEN(VLOOKUP($A87,Questions!$B:$AA,21,FALSE))=0,"",VLOOKUP($A87,Questions!$B:$AA,21,FALSE))</f>
        <v xml:space="preserve"> </v>
      </c>
      <c r="E87" s="255" t="str">
        <f>IF(LEN(VLOOKUP($A87,Questions!$B:$AA,22,FALSE))=0,"",VLOOKUP($A87,Questions!$B:$AA,22,FALSE))</f>
        <v xml:space="preserve"> </v>
      </c>
      <c r="F87" s="255" t="str">
        <f>IF(LEN(VLOOKUP($A87,Questions!$B:$AA,23,FALSE))=0,"",VLOOKUP($A87,Questions!$B:$AA,23,FALSE))</f>
        <v xml:space="preserve"> </v>
      </c>
      <c r="G87" s="256" t="str">
        <f>IF(LEN(VLOOKUP($A87,Questions!$B:$AA,24,FALSE))=0,"",VLOOKUP($A87,Questions!$B:$AA,24,FALSE))</f>
        <v xml:space="preserve"> </v>
      </c>
      <c r="H87" s="255" t="str">
        <f>IF(LEN(VLOOKUP($A87,Questions!$B:$AA,25,FALSE))=0,"",VLOOKUP($A87,Questions!$B:$AA,25,FALSE))</f>
        <v xml:space="preserve"> </v>
      </c>
      <c r="I87" s="255" t="str">
        <f>IF(LEN(VLOOKUP($A87,Questions!$B:$AA,26,FALSE))=0,"",VLOOKUP($A87,Questions!$B:$AA,26,FALSE))</f>
        <v xml:space="preserve"> </v>
      </c>
      <c r="J87" s="255" t="str">
        <f>IF(LEN(VLOOKUP($A87,Questions!$B:$AB,27,FALSE))=0,"",VLOOKUP($A87,Questions!$B:$AB,27,FALSE))</f>
        <v xml:space="preserve"> </v>
      </c>
    </row>
    <row r="88" spans="1:259" ht="64.25" customHeight="1" x14ac:dyDescent="0.15">
      <c r="A88" s="11" t="s">
        <v>113</v>
      </c>
      <c r="B88" s="25" t="str">
        <f>VLOOKUP(A88,'HECVAT - Full | Vendor Response'!A$27:B$284,2,FALSE)</f>
        <v>Do you subject your code to static code analysis and/or static application security testing prior to release?</v>
      </c>
      <c r="C88" s="255" t="str">
        <f>IF(LEN(VLOOKUP($A88,Questions!$B:$AA,20,FALSE))=0,"",VLOOKUP($A88,Questions!$B:$AA,20,FALSE))</f>
        <v xml:space="preserve"> </v>
      </c>
      <c r="D88" s="256" t="str">
        <f>IF(LEN(VLOOKUP($A88,Questions!$B:$AA,21,FALSE))=0,"",VLOOKUP($A88,Questions!$B:$AA,21,FALSE))</f>
        <v xml:space="preserve"> </v>
      </c>
      <c r="E88" s="255" t="str">
        <f>IF(LEN(VLOOKUP($A88,Questions!$B:$AA,22,FALSE))=0,"",VLOOKUP($A88,Questions!$B:$AA,22,FALSE))</f>
        <v xml:space="preserve"> </v>
      </c>
      <c r="F88" s="255" t="str">
        <f>IF(LEN(VLOOKUP($A88,Questions!$B:$AA,23,FALSE))=0,"",VLOOKUP($A88,Questions!$B:$AA,23,FALSE))</f>
        <v xml:space="preserve"> </v>
      </c>
      <c r="G88" s="256" t="str">
        <f>IF(LEN(VLOOKUP($A88,Questions!$B:$AA,24,FALSE))=0,"",VLOOKUP($A88,Questions!$B:$AA,24,FALSE))</f>
        <v xml:space="preserve"> </v>
      </c>
      <c r="H88" s="255" t="str">
        <f>IF(LEN(VLOOKUP($A88,Questions!$B:$AA,25,FALSE))=0,"",VLOOKUP($A88,Questions!$B:$AA,25,FALSE))</f>
        <v xml:space="preserve"> </v>
      </c>
      <c r="I88" s="255" t="str">
        <f>IF(LEN(VLOOKUP($A88,Questions!$B:$AA,26,FALSE))=0,"",VLOOKUP($A88,Questions!$B:$AA,26,FALSE))</f>
        <v xml:space="preserve"> </v>
      </c>
      <c r="J88" s="255" t="str">
        <f>IF(LEN(VLOOKUP($A88,Questions!$B:$AB,27,FALSE))=0,"",VLOOKUP($A88,Questions!$B:$AB,27,FALSE))</f>
        <v xml:space="preserve"> </v>
      </c>
    </row>
    <row r="89" spans="1:259" ht="64.25" customHeight="1" x14ac:dyDescent="0.15">
      <c r="A89" s="11" t="s">
        <v>114</v>
      </c>
      <c r="B89" s="25" t="str">
        <f>VLOOKUP(A89,'HECVAT - Full | Vendor Response'!A$27:B$284,2,FALSE)</f>
        <v>Do you have software testing processes (dynamic or static) that are established and followed?</v>
      </c>
      <c r="C89" s="255" t="str">
        <f>IF(LEN(VLOOKUP($A89,Questions!$B:$AA,20,FALSE))=0,"",VLOOKUP($A89,Questions!$B:$AA,20,FALSE))</f>
        <v xml:space="preserve"> </v>
      </c>
      <c r="D89" s="256" t="str">
        <f>IF(LEN(VLOOKUP($A89,Questions!$B:$AA,21,FALSE))=0,"",VLOOKUP($A89,Questions!$B:$AA,21,FALSE))</f>
        <v xml:space="preserve"> </v>
      </c>
      <c r="E89" s="255" t="str">
        <f>IF(LEN(VLOOKUP($A89,Questions!$B:$AA,22,FALSE))=0,"",VLOOKUP($A89,Questions!$B:$AA,22,FALSE))</f>
        <v xml:space="preserve"> </v>
      </c>
      <c r="F89" s="256" t="str">
        <f>IF(LEN(VLOOKUP($A89,Questions!$B:$AA,23,FALSE))=0,"",VLOOKUP($A89,Questions!$B:$AA,23,FALSE))</f>
        <v xml:space="preserve"> </v>
      </c>
      <c r="G89" s="256" t="str">
        <f>IF(LEN(VLOOKUP($A89,Questions!$B:$AA,24,FALSE))=0,"",VLOOKUP($A89,Questions!$B:$AA,24,FALSE))</f>
        <v xml:space="preserve"> </v>
      </c>
      <c r="H89" s="256" t="str">
        <f>IF(LEN(VLOOKUP($A89,Questions!$B:$AA,25,FALSE))=0,"",VLOOKUP($A89,Questions!$B:$AA,25,FALSE))</f>
        <v xml:space="preserve"> </v>
      </c>
      <c r="I89" s="256" t="str">
        <f>IF(LEN(VLOOKUP($A89,Questions!$B:$AA,26,FALSE))=0,"",VLOOKUP($A89,Questions!$B:$AA,26,FALSE))</f>
        <v xml:space="preserve"> </v>
      </c>
      <c r="J89" s="256" t="str">
        <f>IF(LEN(VLOOKUP($A89,Questions!$B:$AB,27,FALSE))=0,"",VLOOKUP($A89,Questions!$B:$AB,27,FALSE))</f>
        <v xml:space="preserve"> </v>
      </c>
      <c r="K89" s="274" t="s">
        <v>3242</v>
      </c>
    </row>
    <row r="90" spans="1:259" ht="36" customHeight="1" x14ac:dyDescent="0.15">
      <c r="A90" s="345" t="str">
        <f>IF($C$31="","Authentication, Authorization, and Accounting",IF($C$31="Yes","AAA - Optional based on QUALIFIER response.","Authentication, Authorization, and Accounting"))</f>
        <v>Authentication, Authorization, and Accounting</v>
      </c>
      <c r="B90" s="345"/>
      <c r="C90" s="20" t="str">
        <f>C$23</f>
        <v>CIS Critical Security Controls v6.1</v>
      </c>
      <c r="D90" s="20" t="str">
        <f t="shared" ref="D90:J90" si="6">D$23</f>
        <v>HIPAA</v>
      </c>
      <c r="E90" s="20" t="str">
        <f t="shared" si="6"/>
        <v>ISO 27002:27013</v>
      </c>
      <c r="F90" s="20" t="str">
        <f t="shared" si="6"/>
        <v>NIST Cybersecurity Framework</v>
      </c>
      <c r="G90" s="20" t="str">
        <f t="shared" si="6"/>
        <v>NIST SP 800-171r2</v>
      </c>
      <c r="H90" s="20" t="str">
        <f t="shared" si="6"/>
        <v>NIST SP 800-53r4</v>
      </c>
      <c r="I90" s="20" t="str">
        <f t="shared" si="6"/>
        <v>PCI DSS</v>
      </c>
      <c r="J90" s="20" t="str">
        <f t="shared" si="6"/>
        <v>Trusted CI</v>
      </c>
    </row>
    <row r="91" spans="1:259" ht="36" customHeight="1" x14ac:dyDescent="0.15">
      <c r="A91" s="11" t="s">
        <v>116</v>
      </c>
      <c r="B91" s="25" t="str">
        <f>VLOOKUP(A91,'HECVAT - Full | Vendor Response'!A$27:B$284,2,FALSE)</f>
        <v>Does your solution support single sign-on (SSO) protocols for user and administrator authentication?</v>
      </c>
      <c r="C91" s="32" t="str">
        <f>IF(LEN(VLOOKUP($A91,Questions!$B:$AA,20,FALSE))=0,"",VLOOKUP($A91,Questions!$B:$AA,20,FALSE))</f>
        <v xml:space="preserve"> </v>
      </c>
      <c r="D91" s="34" t="str">
        <f>IF(LEN(VLOOKUP($A91,Questions!$B:$AA,21,FALSE))=0,"",VLOOKUP($A91,Questions!$B:$AA,21,FALSE))</f>
        <v xml:space="preserve"> </v>
      </c>
      <c r="E91" s="32" t="str">
        <f>IF(LEN(VLOOKUP($A91,Questions!$B:$AA,22,FALSE))=0,"",VLOOKUP($A91,Questions!$B:$AA,22,FALSE))</f>
        <v xml:space="preserve"> </v>
      </c>
      <c r="F91" s="32" t="str">
        <f>IF(LEN(VLOOKUP($A91,Questions!$B:$AA,23,FALSE))=0,"",VLOOKUP($A91,Questions!$B:$AA,23,FALSE))</f>
        <v xml:space="preserve"> </v>
      </c>
      <c r="G91" s="32" t="str">
        <f>IF(LEN(VLOOKUP($A91,Questions!$B:$AA,24,FALSE))=0,"",VLOOKUP($A91,Questions!$B:$AA,24,FALSE))</f>
        <v xml:space="preserve"> </v>
      </c>
      <c r="H91" s="32" t="str">
        <f>IF(LEN(VLOOKUP($A91,Questions!$B:$AA,25,FALSE))=0,"",VLOOKUP($A91,Questions!$B:$AA,25,FALSE))</f>
        <v xml:space="preserve"> </v>
      </c>
      <c r="I91" s="32" t="str">
        <f>IF(LEN(VLOOKUP($A91,Questions!$B:$AA,26,FALSE))=0,"",VLOOKUP($A91,Questions!$B:$AA,26,FALSE))</f>
        <v xml:space="preserve"> </v>
      </c>
      <c r="J91" s="32" t="str">
        <f>IF(LEN(VLOOKUP($A91,Questions!$B:$AB,27,FALSE))=0,"",VLOOKUP($A91,Questions!$B:$AB,27,FALSE))</f>
        <v xml:space="preserve"> </v>
      </c>
    </row>
    <row r="92" spans="1:259" ht="48" customHeight="1" x14ac:dyDescent="0.15">
      <c r="A92" s="11" t="s">
        <v>117</v>
      </c>
      <c r="B92" s="25" t="str">
        <f>VLOOKUP(A92,'HECVAT - Full | Vendor Response'!A$27:B$284,2,FALSE)</f>
        <v>Does your solution support local authentication protocols for user and administrator authentication?</v>
      </c>
      <c r="C92" s="32" t="str">
        <f>IF(LEN(VLOOKUP($A92,Questions!$B:$AA,20,FALSE))=0,"",VLOOKUP($A92,Questions!$B:$AA,20,FALSE))</f>
        <v xml:space="preserve"> </v>
      </c>
      <c r="D92" s="34" t="str">
        <f>IF(LEN(VLOOKUP($A92,Questions!$B:$AA,21,FALSE))=0,"",VLOOKUP($A92,Questions!$B:$AA,21,FALSE))</f>
        <v xml:space="preserve"> </v>
      </c>
      <c r="E92" s="32" t="str">
        <f>IF(LEN(VLOOKUP($A92,Questions!$B:$AA,22,FALSE))=0,"",VLOOKUP($A92,Questions!$B:$AA,22,FALSE))</f>
        <v xml:space="preserve"> </v>
      </c>
      <c r="F92" s="32" t="str">
        <f>IF(LEN(VLOOKUP($A92,Questions!$B:$AA,23,FALSE))=0,"",VLOOKUP($A92,Questions!$B:$AA,23,FALSE))</f>
        <v xml:space="preserve"> </v>
      </c>
      <c r="G92" s="32" t="str">
        <f>IF(LEN(VLOOKUP($A92,Questions!$B:$AA,24,FALSE))=0,"",VLOOKUP($A92,Questions!$B:$AA,24,FALSE))</f>
        <v xml:space="preserve"> </v>
      </c>
      <c r="H92" s="32" t="str">
        <f>IF(LEN(VLOOKUP($A92,Questions!$B:$AA,25,FALSE))=0,"",VLOOKUP($A92,Questions!$B:$AA,25,FALSE))</f>
        <v xml:space="preserve"> </v>
      </c>
      <c r="I92" s="32" t="str">
        <f>IF(LEN(VLOOKUP($A92,Questions!$B:$AA,26,FALSE))=0,"",VLOOKUP($A92,Questions!$B:$AA,26,FALSE))</f>
        <v xml:space="preserve"> </v>
      </c>
      <c r="J92" s="32" t="str">
        <f>IF(LEN(VLOOKUP($A92,Questions!$B:$AB,27,FALSE))=0,"",VLOOKUP($A92,Questions!$B:$AB,27,FALSE))</f>
        <v xml:space="preserve"> </v>
      </c>
    </row>
    <row r="93" spans="1:259" ht="48" customHeight="1" x14ac:dyDescent="0.15">
      <c r="A93" s="11" t="s">
        <v>118</v>
      </c>
      <c r="B93" s="25" t="str">
        <f>VLOOKUP(A93,'HECVAT - Full | Vendor Response'!A$27:B$284,2,FALSE)</f>
        <v>Can you enforce password/passphrase aging requirements?</v>
      </c>
      <c r="C93" s="32" t="str">
        <f>IF(LEN(VLOOKUP($A93,Questions!$B:$AA,20,FALSE))=0,"",VLOOKUP($A93,Questions!$B:$AA,20,FALSE))</f>
        <v xml:space="preserve"> </v>
      </c>
      <c r="D93" s="34" t="str">
        <f>IF(LEN(VLOOKUP($A93,Questions!$B:$AA,21,FALSE))=0,"",VLOOKUP($A93,Questions!$B:$AA,21,FALSE))</f>
        <v xml:space="preserve"> </v>
      </c>
      <c r="E93" s="32" t="str">
        <f>IF(LEN(VLOOKUP($A93,Questions!$B:$AA,22,FALSE))=0,"",VLOOKUP($A93,Questions!$B:$AA,22,FALSE))</f>
        <v xml:space="preserve"> </v>
      </c>
      <c r="F93" s="32" t="str">
        <f>IF(LEN(VLOOKUP($A93,Questions!$B:$AA,23,FALSE))=0,"",VLOOKUP($A93,Questions!$B:$AA,23,FALSE))</f>
        <v xml:space="preserve"> </v>
      </c>
      <c r="G93" s="33" t="str">
        <f>IF(LEN(VLOOKUP($A93,Questions!$B:$AA,24,FALSE))=0,"",VLOOKUP($A93,Questions!$B:$AA,24,FALSE))</f>
        <v xml:space="preserve"> </v>
      </c>
      <c r="H93" s="33" t="str">
        <f>IF(LEN(VLOOKUP($A93,Questions!$B:$AA,25,FALSE))=0,"",VLOOKUP($A93,Questions!$B:$AA,25,FALSE))</f>
        <v xml:space="preserve"> </v>
      </c>
      <c r="I93" s="32" t="str">
        <f>IF(LEN(VLOOKUP($A93,Questions!$B:$AA,26,FALSE))=0,"",VLOOKUP($A93,Questions!$B:$AA,26,FALSE))</f>
        <v xml:space="preserve"> </v>
      </c>
      <c r="J93" s="32" t="str">
        <f>IF(LEN(VLOOKUP($A93,Questions!$B:$AB,27,FALSE))=0,"",VLOOKUP($A93,Questions!$B:$AB,27,FALSE))</f>
        <v xml:space="preserve"> </v>
      </c>
    </row>
    <row r="94" spans="1:259" ht="65" customHeight="1" x14ac:dyDescent="0.15">
      <c r="A94" s="11" t="s">
        <v>119</v>
      </c>
      <c r="B94" s="25" t="str">
        <f>VLOOKUP(A94,'HECVAT - Full | Vendor Response'!A$27:B$284,2,FALSE)</f>
        <v>Can you enforce password/passphrase complexity requirements (provided by the institution)?</v>
      </c>
      <c r="C94" s="32" t="str">
        <f>IF(LEN(VLOOKUP($A94,Questions!$B:$AA,20,FALSE))=0,"",VLOOKUP($A94,Questions!$B:$AA,20,FALSE))</f>
        <v xml:space="preserve"> </v>
      </c>
      <c r="D94" s="34" t="str">
        <f>IF(LEN(VLOOKUP($A94,Questions!$B:$AA,21,FALSE))=0,"",VLOOKUP($A94,Questions!$B:$AA,21,FALSE))</f>
        <v xml:space="preserve"> </v>
      </c>
      <c r="E94" s="32" t="str">
        <f>IF(LEN(VLOOKUP($A94,Questions!$B:$AA,22,FALSE))=0,"",VLOOKUP($A94,Questions!$B:$AA,22,FALSE))</f>
        <v xml:space="preserve"> </v>
      </c>
      <c r="F94" s="32" t="str">
        <f>IF(LEN(VLOOKUP($A94,Questions!$B:$AA,23,FALSE))=0,"",VLOOKUP($A94,Questions!$B:$AA,23,FALSE))</f>
        <v xml:space="preserve"> </v>
      </c>
      <c r="G94" s="32" t="str">
        <f>IF(LEN(VLOOKUP($A94,Questions!$B:$AA,24,FALSE))=0,"",VLOOKUP($A94,Questions!$B:$AA,24,FALSE))</f>
        <v xml:space="preserve"> </v>
      </c>
      <c r="H94" s="32" t="str">
        <f>IF(LEN(VLOOKUP($A94,Questions!$B:$AA,25,FALSE))=0,"",VLOOKUP($A94,Questions!$B:$AA,25,FALSE))</f>
        <v xml:space="preserve"> </v>
      </c>
      <c r="I94" s="32" t="str">
        <f>IF(LEN(VLOOKUP($A94,Questions!$B:$AA,26,FALSE))=0,"",VLOOKUP($A94,Questions!$B:$AA,26,FALSE))</f>
        <v xml:space="preserve"> </v>
      </c>
      <c r="J94" s="32" t="str">
        <f>IF(LEN(VLOOKUP($A94,Questions!$B:$AB,27,FALSE))=0,"",VLOOKUP($A94,Questions!$B:$AB,27,FALSE))</f>
        <v xml:space="preserve"> </v>
      </c>
    </row>
    <row r="95" spans="1:259" ht="65" customHeight="1" x14ac:dyDescent="0.15">
      <c r="A95" s="11" t="s">
        <v>120</v>
      </c>
      <c r="B95" s="25" t="str">
        <f>VLOOKUP(A95,'HECVAT - Full | Vendor Response'!A$27:B$284,2,FALSE)</f>
        <v>Does the system have password complexity or length limitations and/or restrictions?</v>
      </c>
      <c r="C95" s="32" t="str">
        <f>IF(LEN(VLOOKUP($A95,Questions!$B:$AA,20,FALSE))=0,"",VLOOKUP($A95,Questions!$B:$AA,20,FALSE))</f>
        <v xml:space="preserve"> </v>
      </c>
      <c r="D95" s="34" t="str">
        <f>IF(LEN(VLOOKUP($A95,Questions!$B:$AA,21,FALSE))=0,"",VLOOKUP($A95,Questions!$B:$AA,21,FALSE))</f>
        <v xml:space="preserve"> </v>
      </c>
      <c r="E95" s="32" t="str">
        <f>IF(LEN(VLOOKUP($A95,Questions!$B:$AA,22,FALSE))=0,"",VLOOKUP($A95,Questions!$B:$AA,22,FALSE))</f>
        <v xml:space="preserve"> </v>
      </c>
      <c r="F95" s="32" t="str">
        <f>IF(LEN(VLOOKUP($A95,Questions!$B:$AA,23,FALSE))=0,"",VLOOKUP($A95,Questions!$B:$AA,23,FALSE))</f>
        <v xml:space="preserve"> </v>
      </c>
      <c r="G95" s="32" t="str">
        <f>IF(LEN(VLOOKUP($A95,Questions!$B:$AA,24,FALSE))=0,"",VLOOKUP($A95,Questions!$B:$AA,24,FALSE))</f>
        <v xml:space="preserve"> </v>
      </c>
      <c r="H95" s="32" t="str">
        <f>IF(LEN(VLOOKUP($A95,Questions!$B:$AA,25,FALSE))=0,"",VLOOKUP($A95,Questions!$B:$AA,25,FALSE))</f>
        <v xml:space="preserve"> </v>
      </c>
      <c r="I95" s="32" t="str">
        <f>IF(LEN(VLOOKUP($A95,Questions!$B:$AA,26,FALSE))=0,"",VLOOKUP($A95,Questions!$B:$AA,26,FALSE))</f>
        <v xml:space="preserve"> </v>
      </c>
      <c r="J95" s="32" t="str">
        <f>IF(LEN(VLOOKUP($A95,Questions!$B:$AB,27,FALSE))=0,"",VLOOKUP($A95,Questions!$B:$AB,27,FALSE))</f>
        <v xml:space="preserve"> </v>
      </c>
    </row>
    <row r="96" spans="1:259" ht="48" customHeight="1" x14ac:dyDescent="0.15">
      <c r="A96" s="11" t="s">
        <v>121</v>
      </c>
      <c r="B96" s="25" t="str">
        <f>VLOOKUP(A96,'HECVAT - Full | Vendor Response'!A$27:B$284,2,FALSE)</f>
        <v>Do you have documented password/passphrase reset procedures that are currently implemented in the system and/or customer support?</v>
      </c>
      <c r="C96" s="32" t="str">
        <f>IF(LEN(VLOOKUP($A96,Questions!$B:$AA,20,FALSE))=0,"",VLOOKUP($A96,Questions!$B:$AA,20,FALSE))</f>
        <v xml:space="preserve"> </v>
      </c>
      <c r="D96" s="34" t="str">
        <f>IF(LEN(VLOOKUP($A96,Questions!$B:$AA,21,FALSE))=0,"",VLOOKUP($A96,Questions!$B:$AA,21,FALSE))</f>
        <v xml:space="preserve"> </v>
      </c>
      <c r="E96" s="32" t="str">
        <f>IF(LEN(VLOOKUP($A96,Questions!$B:$AA,22,FALSE))=0,"",VLOOKUP($A96,Questions!$B:$AA,22,FALSE))</f>
        <v xml:space="preserve"> </v>
      </c>
      <c r="F96" s="33" t="str">
        <f>IF(LEN(VLOOKUP($A96,Questions!$B:$AA,23,FALSE))=0,"",VLOOKUP($A96,Questions!$B:$AA,23,FALSE))</f>
        <v xml:space="preserve"> </v>
      </c>
      <c r="G96" s="33" t="str">
        <f>IF(LEN(VLOOKUP($A96,Questions!$B:$AA,24,FALSE))=0,"",VLOOKUP($A96,Questions!$B:$AA,24,FALSE))</f>
        <v xml:space="preserve"> </v>
      </c>
      <c r="H96" s="33" t="str">
        <f>IF(LEN(VLOOKUP($A96,Questions!$B:$AA,25,FALSE))=0,"",VLOOKUP($A96,Questions!$B:$AA,25,FALSE))</f>
        <v xml:space="preserve"> </v>
      </c>
      <c r="I96" s="32" t="str">
        <f>IF(LEN(VLOOKUP($A96,Questions!$B:$AA,26,FALSE))=0,"",VLOOKUP($A96,Questions!$B:$AA,26,FALSE))</f>
        <v xml:space="preserve"> </v>
      </c>
      <c r="J96" s="32" t="str">
        <f>IF(LEN(VLOOKUP($A96,Questions!$B:$AB,27,FALSE))=0,"",VLOOKUP($A96,Questions!$B:$AB,27,FALSE))</f>
        <v xml:space="preserve"> </v>
      </c>
    </row>
    <row r="97" spans="1:259" ht="36" customHeight="1" x14ac:dyDescent="0.15">
      <c r="A97" s="11" t="s">
        <v>122</v>
      </c>
      <c r="B97" s="25" t="str">
        <f>VLOOKUP(A97,'HECVAT - Full | Vendor Response'!A$27:B$284,2,FALSE)</f>
        <v>Does your organization participate in InCommon or another eduGAIN-affiliated trust federation?</v>
      </c>
      <c r="C97" s="32" t="str">
        <f>IF(LEN(VLOOKUP($A97,Questions!$B:$AA,20,FALSE))=0,"",VLOOKUP($A97,Questions!$B:$AA,20,FALSE))</f>
        <v xml:space="preserve"> </v>
      </c>
      <c r="D97" s="34" t="str">
        <f>IF(LEN(VLOOKUP($A97,Questions!$B:$AA,21,FALSE))=0,"",VLOOKUP($A97,Questions!$B:$AA,21,FALSE))</f>
        <v xml:space="preserve"> </v>
      </c>
      <c r="E97" s="32" t="str">
        <f>IF(LEN(VLOOKUP($A97,Questions!$B:$AA,22,FALSE))=0,"",VLOOKUP($A97,Questions!$B:$AA,22,FALSE))</f>
        <v xml:space="preserve"> </v>
      </c>
      <c r="F97" s="32" t="str">
        <f>IF(LEN(VLOOKUP($A97,Questions!$B:$AA,23,FALSE))=0,"",VLOOKUP($A97,Questions!$B:$AA,23,FALSE))</f>
        <v xml:space="preserve"> </v>
      </c>
      <c r="G97" s="33" t="str">
        <f>IF(LEN(VLOOKUP($A97,Questions!$B:$AA,24,FALSE))=0,"",VLOOKUP($A97,Questions!$B:$AA,24,FALSE))</f>
        <v xml:space="preserve"> </v>
      </c>
      <c r="H97" s="33" t="str">
        <f>IF(LEN(VLOOKUP($A97,Questions!$B:$AA,25,FALSE))=0,"",VLOOKUP($A97,Questions!$B:$AA,25,FALSE))</f>
        <v xml:space="preserve"> </v>
      </c>
      <c r="I97" s="32" t="str">
        <f>IF(LEN(VLOOKUP($A97,Questions!$B:$AA,26,FALSE))=0,"",VLOOKUP($A97,Questions!$B:$AA,26,FALSE))</f>
        <v xml:space="preserve"> </v>
      </c>
      <c r="J97" s="32" t="str">
        <f>IF(LEN(VLOOKUP($A97,Questions!$B:$AB,27,FALSE))=0,"",VLOOKUP($A97,Questions!$B:$AB,27,FALSE))</f>
        <v xml:space="preserve"> </v>
      </c>
    </row>
    <row r="98" spans="1:259" ht="36" customHeight="1" x14ac:dyDescent="0.15">
      <c r="A98" s="11" t="s">
        <v>123</v>
      </c>
      <c r="B98" s="25" t="str">
        <f>VLOOKUP(A98,'HECVAT - Full | Vendor Response'!A$27:B$284,2,FALSE)</f>
        <v>Does your application support integration with other authentication and authorization systems?</v>
      </c>
      <c r="C98" s="32" t="str">
        <f>IF(LEN(VLOOKUP($A98,Questions!$B:$AA,20,FALSE))=0,"",VLOOKUP($A98,Questions!$B:$AA,20,FALSE))</f>
        <v xml:space="preserve"> </v>
      </c>
      <c r="D98" s="34" t="str">
        <f>IF(LEN(VLOOKUP($A98,Questions!$B:$AA,21,FALSE))=0,"",VLOOKUP($A98,Questions!$B:$AA,21,FALSE))</f>
        <v xml:space="preserve"> </v>
      </c>
      <c r="E98" s="32" t="str">
        <f>IF(LEN(VLOOKUP($A98,Questions!$B:$AA,22,FALSE))=0,"",VLOOKUP($A98,Questions!$B:$AA,22,FALSE))</f>
        <v xml:space="preserve"> </v>
      </c>
      <c r="F98" s="32" t="str">
        <f>IF(LEN(VLOOKUP($A98,Questions!$B:$AA,23,FALSE))=0,"",VLOOKUP($A98,Questions!$B:$AA,23,FALSE))</f>
        <v xml:space="preserve"> </v>
      </c>
      <c r="G98" s="32" t="str">
        <f>IF(LEN(VLOOKUP($A98,Questions!$B:$AA,24,FALSE))=0,"",VLOOKUP($A98,Questions!$B:$AA,24,FALSE))</f>
        <v xml:space="preserve"> </v>
      </c>
      <c r="H98" s="32" t="str">
        <f>IF(LEN(VLOOKUP($A98,Questions!$B:$AA,25,FALSE))=0,"",VLOOKUP($A98,Questions!$B:$AA,25,FALSE))</f>
        <v xml:space="preserve"> </v>
      </c>
      <c r="I98" s="32" t="str">
        <f>IF(LEN(VLOOKUP($A98,Questions!$B:$AA,26,FALSE))=0,"",VLOOKUP($A98,Questions!$B:$AA,26,FALSE))</f>
        <v xml:space="preserve"> </v>
      </c>
      <c r="J98" s="32" t="str">
        <f>IF(LEN(VLOOKUP($A98,Questions!$B:$AB,27,FALSE))=0,"",VLOOKUP($A98,Questions!$B:$AB,27,FALSE))</f>
        <v xml:space="preserve"> </v>
      </c>
    </row>
    <row r="99" spans="1:259" ht="47" customHeight="1" x14ac:dyDescent="0.15">
      <c r="A99" s="11" t="s">
        <v>124</v>
      </c>
      <c r="B99" s="25" t="str">
        <f>VLOOKUP(A99,'HECVAT - Full | Vendor Response'!A$27:B$284,2,FALSE)</f>
        <v>Does your solution support any of the following web SSO standards? [e.g., SAML2 (with redirect flow), OIDC, CAS, or other]</v>
      </c>
      <c r="C99" s="32" t="str">
        <f>IF(LEN(VLOOKUP($A99,Questions!$B:$AA,20,FALSE))=0,"",VLOOKUP($A99,Questions!$B:$AA,20,FALSE))</f>
        <v xml:space="preserve"> </v>
      </c>
      <c r="D99" s="34" t="str">
        <f>IF(LEN(VLOOKUP($A99,Questions!$B:$AA,21,FALSE))=0,"",VLOOKUP($A99,Questions!$B:$AA,21,FALSE))</f>
        <v xml:space="preserve"> </v>
      </c>
      <c r="E99" s="32" t="str">
        <f>IF(LEN(VLOOKUP($A99,Questions!$B:$AA,22,FALSE))=0,"",VLOOKUP($A99,Questions!$B:$AA,22,FALSE))</f>
        <v xml:space="preserve"> </v>
      </c>
      <c r="F99" s="32" t="str">
        <f>IF(LEN(VLOOKUP($A99,Questions!$B:$AA,23,FALSE))=0,"",VLOOKUP($A99,Questions!$B:$AA,23,FALSE))</f>
        <v xml:space="preserve"> </v>
      </c>
      <c r="G99" s="32" t="str">
        <f>IF(LEN(VLOOKUP($A99,Questions!$B:$AA,24,FALSE))=0,"",VLOOKUP($A99,Questions!$B:$AA,24,FALSE))</f>
        <v xml:space="preserve"> </v>
      </c>
      <c r="H99" s="32" t="str">
        <f>IF(LEN(VLOOKUP($A99,Questions!$B:$AA,25,FALSE))=0,"",VLOOKUP($A99,Questions!$B:$AA,25,FALSE))</f>
        <v xml:space="preserve"> </v>
      </c>
      <c r="I99" s="32" t="str">
        <f>IF(LEN(VLOOKUP($A99,Questions!$B:$AA,26,FALSE))=0,"",VLOOKUP($A99,Questions!$B:$AA,26,FALSE))</f>
        <v xml:space="preserve"> </v>
      </c>
      <c r="J99" s="32" t="str">
        <f>IF(LEN(VLOOKUP($A99,Questions!$B:$AB,27,FALSE))=0,"",VLOOKUP($A99,Questions!$B:$AB,27,FALSE))</f>
        <v xml:space="preserve"> </v>
      </c>
    </row>
    <row r="100" spans="1:259" ht="53" customHeight="1" x14ac:dyDescent="0.15">
      <c r="A100" s="11" t="s">
        <v>125</v>
      </c>
      <c r="B100" s="25" t="str">
        <f>VLOOKUP(A100,'HECVAT - Full | Vendor Response'!A$27:B$284,2,FALSE)</f>
        <v>Do you support differentiation between email address and user identifier?</v>
      </c>
      <c r="C100" s="32" t="str">
        <f>IF(LEN(VLOOKUP($A100,Questions!$B:$AA,20,FALSE))=0,"",VLOOKUP($A100,Questions!$B:$AA,20,FALSE))</f>
        <v xml:space="preserve"> </v>
      </c>
      <c r="D100" s="34" t="str">
        <f>IF(LEN(VLOOKUP($A100,Questions!$B:$AA,21,FALSE))=0,"",VLOOKUP($A100,Questions!$B:$AA,21,FALSE))</f>
        <v xml:space="preserve"> </v>
      </c>
      <c r="E100" s="32" t="str">
        <f>IF(LEN(VLOOKUP($A100,Questions!$B:$AA,22,FALSE))=0,"",VLOOKUP($A100,Questions!$B:$AA,22,FALSE))</f>
        <v xml:space="preserve"> </v>
      </c>
      <c r="F100" s="32" t="str">
        <f>IF(LEN(VLOOKUP($A100,Questions!$B:$AA,23,FALSE))=0,"",VLOOKUP($A100,Questions!$B:$AA,23,FALSE))</f>
        <v xml:space="preserve"> </v>
      </c>
      <c r="G100" s="33" t="str">
        <f>IF(LEN(VLOOKUP($A100,Questions!$B:$AA,24,FALSE))=0,"",VLOOKUP($A100,Questions!$B:$AA,24,FALSE))</f>
        <v xml:space="preserve"> </v>
      </c>
      <c r="H100" s="33" t="str">
        <f>IF(LEN(VLOOKUP($A100,Questions!$B:$AA,25,FALSE))=0,"",VLOOKUP($A100,Questions!$B:$AA,25,FALSE))</f>
        <v xml:space="preserve"> </v>
      </c>
      <c r="I100" s="33" t="str">
        <f>IF(LEN(VLOOKUP($A100,Questions!$B:$AA,26,FALSE))=0,"",VLOOKUP($A100,Questions!$B:$AA,26,FALSE))</f>
        <v xml:space="preserve"> </v>
      </c>
      <c r="J100" s="33" t="str">
        <f>IF(LEN(VLOOKUP($A100,Questions!$B:$AB,27,FALSE))=0,"",VLOOKUP($A100,Questions!$B:$AB,27,FALSE))</f>
        <v xml:space="preserve"> </v>
      </c>
    </row>
    <row r="101" spans="1:259" ht="47" customHeight="1" x14ac:dyDescent="0.15">
      <c r="A101" s="11" t="s">
        <v>126</v>
      </c>
      <c r="B101" s="25" t="str">
        <f>VLOOKUP(A101,'HECVAT - Full | Vendor Response'!A$27:B$284,2,FALSE)</f>
        <v>Do you allow the customer to specify attribute mappings for any needed information beyond a user identifier? (e.g., Reference eduPerson, ePPA/ePPN/ePE)</v>
      </c>
      <c r="C101" s="32" t="str">
        <f>IF(LEN(VLOOKUP($A101,Questions!$B:$AA,20,FALSE))=0,"",VLOOKUP($A101,Questions!$B:$AA,20,FALSE))</f>
        <v xml:space="preserve"> </v>
      </c>
      <c r="D101" s="34" t="str">
        <f>IF(LEN(VLOOKUP($A101,Questions!$B:$AA,21,FALSE))=0,"",VLOOKUP($A101,Questions!$B:$AA,21,FALSE))</f>
        <v xml:space="preserve"> </v>
      </c>
      <c r="E101" s="32" t="str">
        <f>IF(LEN(VLOOKUP($A101,Questions!$B:$AA,22,FALSE))=0,"",VLOOKUP($A101,Questions!$B:$AA,22,FALSE))</f>
        <v xml:space="preserve"> </v>
      </c>
      <c r="F101" s="32" t="str">
        <f>IF(LEN(VLOOKUP($A101,Questions!$B:$AA,23,FALSE))=0,"",VLOOKUP($A101,Questions!$B:$AA,23,FALSE))</f>
        <v xml:space="preserve"> </v>
      </c>
      <c r="G101" s="33" t="str">
        <f>IF(LEN(VLOOKUP($A101,Questions!$B:$AA,24,FALSE))=0,"",VLOOKUP($A101,Questions!$B:$AA,24,FALSE))</f>
        <v xml:space="preserve"> </v>
      </c>
      <c r="H101" s="33" t="str">
        <f>IF(LEN(VLOOKUP($A101,Questions!$B:$AA,25,FALSE))=0,"",VLOOKUP($A101,Questions!$B:$AA,25,FALSE))</f>
        <v xml:space="preserve"> </v>
      </c>
      <c r="I101" s="32" t="str">
        <f>IF(LEN(VLOOKUP($A101,Questions!$B:$AA,26,FALSE))=0,"",VLOOKUP($A101,Questions!$B:$AA,26,FALSE))</f>
        <v xml:space="preserve"> </v>
      </c>
      <c r="J101" s="32" t="str">
        <f>IF(LEN(VLOOKUP($A101,Questions!$B:$AB,27,FALSE))=0,"",VLOOKUP($A101,Questions!$B:$AB,27,FALSE))</f>
        <v xml:space="preserve"> </v>
      </c>
    </row>
    <row r="102" spans="1:259" ht="54" customHeight="1" x14ac:dyDescent="0.15">
      <c r="A102" s="11" t="s">
        <v>127</v>
      </c>
      <c r="B102" s="25" t="str">
        <f>VLOOKUP(A102,'HECVAT - Full | Vendor Response'!A$27:B$284,2,FALSE)</f>
        <v>If you don't support SSO, does your application and/or user-frontend/portal support multi-factor authentication? (e.g., Duo, Google Authenticator, OTP, etc.)</v>
      </c>
      <c r="C102" s="32" t="str">
        <f>IF(LEN(VLOOKUP($A102,Questions!$B:$AA,20,FALSE))=0,"",VLOOKUP($A102,Questions!$B:$AA,20,FALSE))</f>
        <v xml:space="preserve"> </v>
      </c>
      <c r="D102" s="34" t="str">
        <f>IF(LEN(VLOOKUP($A102,Questions!$B:$AA,21,FALSE))=0,"",VLOOKUP($A102,Questions!$B:$AA,21,FALSE))</f>
        <v xml:space="preserve"> </v>
      </c>
      <c r="E102" s="32" t="str">
        <f>IF(LEN(VLOOKUP($A102,Questions!$B:$AA,22,FALSE))=0,"",VLOOKUP($A102,Questions!$B:$AA,22,FALSE))</f>
        <v xml:space="preserve"> </v>
      </c>
      <c r="F102" s="32" t="str">
        <f>IF(LEN(VLOOKUP($A102,Questions!$B:$AA,23,FALSE))=0,"",VLOOKUP($A102,Questions!$B:$AA,23,FALSE))</f>
        <v xml:space="preserve"> </v>
      </c>
      <c r="G102" s="33" t="str">
        <f>IF(LEN(VLOOKUP($A102,Questions!$B:$AA,24,FALSE))=0,"",VLOOKUP($A102,Questions!$B:$AA,24,FALSE))</f>
        <v xml:space="preserve"> </v>
      </c>
      <c r="H102" s="33" t="str">
        <f>IF(LEN(VLOOKUP($A102,Questions!$B:$AA,25,FALSE))=0,"",VLOOKUP($A102,Questions!$B:$AA,25,FALSE))</f>
        <v xml:space="preserve"> </v>
      </c>
      <c r="I102" s="33" t="str">
        <f>IF(LEN(VLOOKUP($A102,Questions!$B:$AA,26,FALSE))=0,"",VLOOKUP($A102,Questions!$B:$AA,26,FALSE))</f>
        <v xml:space="preserve"> </v>
      </c>
      <c r="J102" s="33" t="str">
        <f>IF(LEN(VLOOKUP($A102,Questions!$B:$AB,27,FALSE))=0,"",VLOOKUP($A102,Questions!$B:$AB,27,FALSE))</f>
        <v xml:space="preserve"> </v>
      </c>
    </row>
    <row r="103" spans="1:259" ht="54" customHeight="1" x14ac:dyDescent="0.15">
      <c r="A103" s="11" t="s">
        <v>128</v>
      </c>
      <c r="B103" s="25" t="str">
        <f>VLOOKUP(A103,'HECVAT - Full | Vendor Response'!A$27:B$284,2,FALSE)</f>
        <v>Does your application automatically lock the session or log-out an account after a period of inactivity?</v>
      </c>
      <c r="C103" s="32" t="str">
        <f>IF(LEN(VLOOKUP($A103,Questions!$B:$AA,20,FALSE))=0,"",VLOOKUP($A103,Questions!$B:$AA,20,FALSE))</f>
        <v xml:space="preserve"> </v>
      </c>
      <c r="D103" s="34" t="str">
        <f>IF(LEN(VLOOKUP($A103,Questions!$B:$AA,21,FALSE))=0,"",VLOOKUP($A103,Questions!$B:$AA,21,FALSE))</f>
        <v xml:space="preserve"> </v>
      </c>
      <c r="E103" s="33" t="str">
        <f>IF(LEN(VLOOKUP($A103,Questions!$B:$AA,22,FALSE))=0,"",VLOOKUP($A103,Questions!$B:$AA,22,FALSE))</f>
        <v xml:space="preserve"> </v>
      </c>
      <c r="F103" s="32" t="str">
        <f>IF(LEN(VLOOKUP($A103,Questions!$B:$AA,23,FALSE))=0,"",VLOOKUP($A103,Questions!$B:$AA,23,FALSE))</f>
        <v xml:space="preserve"> </v>
      </c>
      <c r="G103" s="33" t="str">
        <f>IF(LEN(VLOOKUP($A103,Questions!$B:$AA,24,FALSE))=0,"",VLOOKUP($A103,Questions!$B:$AA,24,FALSE))</f>
        <v xml:space="preserve"> </v>
      </c>
      <c r="H103" s="33" t="str">
        <f>IF(LEN(VLOOKUP($A103,Questions!$B:$AA,25,FALSE))=0,"",VLOOKUP($A103,Questions!$B:$AA,25,FALSE))</f>
        <v xml:space="preserve"> </v>
      </c>
      <c r="I103" s="33" t="str">
        <f>IF(LEN(VLOOKUP($A103,Questions!$B:$AA,26,FALSE))=0,"",VLOOKUP($A103,Questions!$B:$AA,26,FALSE))</f>
        <v xml:space="preserve"> </v>
      </c>
      <c r="J103" s="33" t="str">
        <f>IF(LEN(VLOOKUP($A103,Questions!$B:$AB,27,FALSE))=0,"",VLOOKUP($A103,Questions!$B:$AB,27,FALSE))</f>
        <v xml:space="preserve"> </v>
      </c>
    </row>
    <row r="104" spans="1:259" ht="47" customHeight="1" x14ac:dyDescent="0.15">
      <c r="A104" s="11" t="s">
        <v>129</v>
      </c>
      <c r="B104" s="25" t="str">
        <f>VLOOKUP(A104,'HECVAT - Full | Vendor Response'!A$27:B$284,2,FALSE)</f>
        <v>Are there any passwords/passphrases hard-coded into your systems or products?</v>
      </c>
      <c r="C104" s="32" t="str">
        <f>IF(LEN(VLOOKUP($A104,Questions!$B:$AA,20,FALSE))=0,"",VLOOKUP($A104,Questions!$B:$AA,20,FALSE))</f>
        <v xml:space="preserve"> </v>
      </c>
      <c r="D104" s="34" t="str">
        <f>IF(LEN(VLOOKUP($A104,Questions!$B:$AA,21,FALSE))=0,"",VLOOKUP($A104,Questions!$B:$AA,21,FALSE))</f>
        <v xml:space="preserve"> </v>
      </c>
      <c r="E104" s="33" t="str">
        <f>IF(LEN(VLOOKUP($A104,Questions!$B:$AA,22,FALSE))=0,"",VLOOKUP($A104,Questions!$B:$AA,22,FALSE))</f>
        <v xml:space="preserve"> </v>
      </c>
      <c r="F104" s="32" t="str">
        <f>IF(LEN(VLOOKUP($A104,Questions!$B:$AA,23,FALSE))=0,"",VLOOKUP($A104,Questions!$B:$AA,23,FALSE))</f>
        <v xml:space="preserve"> </v>
      </c>
      <c r="G104" s="32" t="str">
        <f>IF(LEN(VLOOKUP($A104,Questions!$B:$AA,24,FALSE))=0,"",VLOOKUP($A104,Questions!$B:$AA,24,FALSE))</f>
        <v xml:space="preserve"> </v>
      </c>
      <c r="H104" s="33" t="str">
        <f>IF(LEN(VLOOKUP($A104,Questions!$B:$AA,25,FALSE))=0,"",VLOOKUP($A104,Questions!$B:$AA,25,FALSE))</f>
        <v xml:space="preserve"> </v>
      </c>
      <c r="I104" s="32" t="str">
        <f>IF(LEN(VLOOKUP($A104,Questions!$B:$AA,26,FALSE))=0,"",VLOOKUP($A104,Questions!$B:$AA,26,FALSE))</f>
        <v xml:space="preserve"> </v>
      </c>
      <c r="J104" s="32" t="str">
        <f>IF(LEN(VLOOKUP($A104,Questions!$B:$AB,27,FALSE))=0,"",VLOOKUP($A104,Questions!$B:$AB,27,FALSE))</f>
        <v xml:space="preserve"> </v>
      </c>
    </row>
    <row r="105" spans="1:259" ht="48" customHeight="1" x14ac:dyDescent="0.15">
      <c r="A105" s="11" t="s">
        <v>130</v>
      </c>
      <c r="B105" s="25" t="str">
        <f>VLOOKUP(A105,'HECVAT - Full | Vendor Response'!A$27:B$284,2,FALSE)</f>
        <v>Are you storing any passwords in plaintext?</v>
      </c>
      <c r="C105" s="32" t="str">
        <f>IF(LEN(VLOOKUP($A105,Questions!$B:$AA,20,FALSE))=0,"",VLOOKUP($A105,Questions!$B:$AA,20,FALSE))</f>
        <v xml:space="preserve"> </v>
      </c>
      <c r="D105" s="34" t="str">
        <f>IF(LEN(VLOOKUP($A105,Questions!$B:$AA,21,FALSE))=0,"",VLOOKUP($A105,Questions!$B:$AA,21,FALSE))</f>
        <v xml:space="preserve"> </v>
      </c>
      <c r="E105" s="32" t="str">
        <f>IF(LEN(VLOOKUP($A105,Questions!$B:$AA,22,FALSE))=0,"",VLOOKUP($A105,Questions!$B:$AA,22,FALSE))</f>
        <v xml:space="preserve"> </v>
      </c>
      <c r="F105" s="32" t="str">
        <f>IF(LEN(VLOOKUP($A105,Questions!$B:$AA,23,FALSE))=0,"",VLOOKUP($A105,Questions!$B:$AA,23,FALSE))</f>
        <v xml:space="preserve"> </v>
      </c>
      <c r="G105" s="32" t="str">
        <f>IF(LEN(VLOOKUP($A105,Questions!$B:$AA,24,FALSE))=0,"",VLOOKUP($A105,Questions!$B:$AA,24,FALSE))</f>
        <v xml:space="preserve"> </v>
      </c>
      <c r="H105" s="32" t="str">
        <f>IF(LEN(VLOOKUP($A105,Questions!$B:$AA,25,FALSE))=0,"",VLOOKUP($A105,Questions!$B:$AA,25,FALSE))</f>
        <v xml:space="preserve"> </v>
      </c>
      <c r="I105" s="32" t="str">
        <f>IF(LEN(VLOOKUP($A105,Questions!$B:$AA,26,FALSE))=0,"",VLOOKUP($A105,Questions!$B:$AA,26,FALSE))</f>
        <v xml:space="preserve"> </v>
      </c>
      <c r="J105" s="32" t="str">
        <f>IF(LEN(VLOOKUP($A105,Questions!$B:$AB,27,FALSE))=0,"",VLOOKUP($A105,Questions!$B:$AB,27,FALSE))</f>
        <v xml:space="preserve"> </v>
      </c>
    </row>
    <row r="106" spans="1:259" ht="84" customHeight="1" x14ac:dyDescent="0.15">
      <c r="A106" s="11" t="s">
        <v>131</v>
      </c>
      <c r="B106" s="25" t="str">
        <f>VLOOKUP(A106,'HECVAT - Full | Vendor Response'!A$27:B$284,2,FALSE)</f>
        <v>Does your application support directory integration for user accounts?</v>
      </c>
      <c r="C106" s="32" t="str">
        <f>IF(LEN(VLOOKUP($A106,Questions!$B:$AA,20,FALSE))=0,"",VLOOKUP($A106,Questions!$B:$AA,20,FALSE))</f>
        <v xml:space="preserve"> </v>
      </c>
      <c r="D106" s="34" t="str">
        <f>IF(LEN(VLOOKUP($A106,Questions!$B:$AA,21,FALSE))=0,"",VLOOKUP($A106,Questions!$B:$AA,21,FALSE))</f>
        <v xml:space="preserve"> </v>
      </c>
      <c r="E106" s="32" t="str">
        <f>IF(LEN(VLOOKUP($A106,Questions!$B:$AA,22,FALSE))=0,"",VLOOKUP($A106,Questions!$B:$AA,22,FALSE))</f>
        <v xml:space="preserve"> </v>
      </c>
      <c r="F106" s="32" t="str">
        <f>IF(LEN(VLOOKUP($A106,Questions!$B:$AA,23,FALSE))=0,"",VLOOKUP($A106,Questions!$B:$AA,23,FALSE))</f>
        <v xml:space="preserve"> </v>
      </c>
      <c r="G106" s="32" t="str">
        <f>IF(LEN(VLOOKUP($A106,Questions!$B:$AA,24,FALSE))=0,"",VLOOKUP($A106,Questions!$B:$AA,24,FALSE))</f>
        <v xml:space="preserve"> </v>
      </c>
      <c r="H106" s="32" t="str">
        <f>IF(LEN(VLOOKUP($A106,Questions!$B:$AA,25,FALSE))=0,"",VLOOKUP($A106,Questions!$B:$AA,25,FALSE))</f>
        <v xml:space="preserve"> </v>
      </c>
      <c r="I106" s="32" t="str">
        <f>IF(LEN(VLOOKUP($A106,Questions!$B:$AA,26,FALSE))=0,"",VLOOKUP($A106,Questions!$B:$AA,26,FALSE))</f>
        <v xml:space="preserve"> </v>
      </c>
      <c r="J106" s="32" t="str">
        <f>IF(LEN(VLOOKUP($A106,Questions!$B:$AB,27,FALSE))=0,"",VLOOKUP($A106,Questions!$B:$AB,27,FALSE))</f>
        <v xml:space="preserve"> </v>
      </c>
    </row>
    <row r="107" spans="1:259" ht="84" customHeight="1" x14ac:dyDescent="0.15">
      <c r="A107" s="11" t="s">
        <v>132</v>
      </c>
      <c r="B107" s="25" t="str">
        <f>VLOOKUP(A107,'HECVAT - Full | Vendor Response'!A$27:B$284,2,FALSE)</f>
        <v>Are audit logs available that include AT LEAST all of the following: login, logout, actions performed, and source IP address?</v>
      </c>
      <c r="C107" s="32" t="str">
        <f>IF(LEN(VLOOKUP($A107,Questions!$B:$AA,20,FALSE))=0,"",VLOOKUP($A107,Questions!$B:$AA,20,FALSE))</f>
        <v xml:space="preserve"> </v>
      </c>
      <c r="D107" s="34" t="str">
        <f>IF(LEN(VLOOKUP($A107,Questions!$B:$AA,21,FALSE))=0,"",VLOOKUP($A107,Questions!$B:$AA,21,FALSE))</f>
        <v xml:space="preserve"> </v>
      </c>
      <c r="E107" s="32" t="str">
        <f>IF(LEN(VLOOKUP($A107,Questions!$B:$AA,22,FALSE))=0,"",VLOOKUP($A107,Questions!$B:$AA,22,FALSE))</f>
        <v xml:space="preserve"> </v>
      </c>
      <c r="F107" s="32" t="str">
        <f>IF(LEN(VLOOKUP($A107,Questions!$B:$AA,23,FALSE))=0,"",VLOOKUP($A107,Questions!$B:$AA,23,FALSE))</f>
        <v xml:space="preserve"> </v>
      </c>
      <c r="G107" s="32" t="str">
        <f>IF(LEN(VLOOKUP($A107,Questions!$B:$AA,24,FALSE))=0,"",VLOOKUP($A107,Questions!$B:$AA,24,FALSE))</f>
        <v xml:space="preserve"> </v>
      </c>
      <c r="H107" s="32" t="str">
        <f>IF(LEN(VLOOKUP($A107,Questions!$B:$AA,25,FALSE))=0,"",VLOOKUP($A107,Questions!$B:$AA,25,FALSE))</f>
        <v xml:space="preserve"> </v>
      </c>
      <c r="I107" s="32" t="str">
        <f>IF(LEN(VLOOKUP($A107,Questions!$B:$AA,26,FALSE))=0,"",VLOOKUP($A107,Questions!$B:$AA,26,FALSE))</f>
        <v xml:space="preserve"> </v>
      </c>
      <c r="J107" s="32" t="str">
        <f>IF(LEN(VLOOKUP($A107,Questions!$B:$AB,27,FALSE))=0,"",VLOOKUP($A107,Questions!$B:$AB,27,FALSE))</f>
        <v xml:space="preserve"> </v>
      </c>
    </row>
    <row r="108" spans="1:259" ht="84" customHeight="1" x14ac:dyDescent="0.15">
      <c r="A108" s="11" t="s">
        <v>133</v>
      </c>
      <c r="B108" s="25" t="str">
        <f>VLOOKUP(A108,'HECVAT - Full | Vendor Response'!A$27:B$284,2,FALSE)</f>
        <v>Describe or provide a reference to the (a) system capability to log security/authorization changes as well as user and administrator security events (i.e., physical or electronic), such as login failures, access denied, changes accepted, and (b) all requirements necessary to implement logging and monitoring on the system. Include (c) information about SIEM/log collector usage.</v>
      </c>
      <c r="C108" s="32" t="str">
        <f>IF(LEN(VLOOKUP($A108,Questions!$B:$AA,20,FALSE))=0,"",VLOOKUP($A108,Questions!$B:$AA,20,FALSE))</f>
        <v xml:space="preserve"> </v>
      </c>
      <c r="D108" s="34" t="str">
        <f>IF(LEN(VLOOKUP($A108,Questions!$B:$AA,21,FALSE))=0,"",VLOOKUP($A108,Questions!$B:$AA,21,FALSE))</f>
        <v xml:space="preserve"> </v>
      </c>
      <c r="E108" s="32" t="str">
        <f>IF(LEN(VLOOKUP($A108,Questions!$B:$AA,22,FALSE))=0,"",VLOOKUP($A108,Questions!$B:$AA,22,FALSE))</f>
        <v xml:space="preserve"> </v>
      </c>
      <c r="F108" s="32" t="str">
        <f>IF(LEN(VLOOKUP($A108,Questions!$B:$AA,23,FALSE))=0,"",VLOOKUP($A108,Questions!$B:$AA,23,FALSE))</f>
        <v xml:space="preserve"> </v>
      </c>
      <c r="G108" s="32" t="str">
        <f>IF(LEN(VLOOKUP($A108,Questions!$B:$AA,24,FALSE))=0,"",VLOOKUP($A108,Questions!$B:$AA,24,FALSE))</f>
        <v xml:space="preserve"> </v>
      </c>
      <c r="H108" s="32" t="str">
        <f>IF(LEN(VLOOKUP($A108,Questions!$B:$AA,25,FALSE))=0,"",VLOOKUP($A108,Questions!$B:$AA,25,FALSE))</f>
        <v xml:space="preserve"> </v>
      </c>
      <c r="I108" s="32" t="str">
        <f>IF(LEN(VLOOKUP($A108,Questions!$B:$AA,26,FALSE))=0,"",VLOOKUP($A108,Questions!$B:$AA,26,FALSE))</f>
        <v xml:space="preserve"> </v>
      </c>
      <c r="J108" s="32" t="str">
        <f>IF(LEN(VLOOKUP($A108,Questions!$B:$AB,27,FALSE))=0,"",VLOOKUP($A108,Questions!$B:$AB,27,FALSE))</f>
        <v xml:space="preserve"> </v>
      </c>
    </row>
    <row r="109" spans="1:259" ht="64.25" customHeight="1" x14ac:dyDescent="0.15">
      <c r="A109" s="11" t="s">
        <v>134</v>
      </c>
      <c r="B109" s="25" t="str">
        <f>VLOOKUP(A109,'HECVAT - Full | Vendor Response'!A$27:B$284,2,FALSE)</f>
        <v>Describe or provide a reference to the retention period for those logs, how logs are protected, and whether they are accessible to the customer (and if so, how).</v>
      </c>
      <c r="C109" s="32" t="str">
        <f>IF(LEN(VLOOKUP($A109,Questions!$B:$AA,20,FALSE))=0,"",VLOOKUP($A109,Questions!$B:$AA,20,FALSE))</f>
        <v xml:space="preserve"> </v>
      </c>
      <c r="D109" s="34" t="str">
        <f>IF(LEN(VLOOKUP($A109,Questions!$B:$AA,21,FALSE))=0,"",VLOOKUP($A109,Questions!$B:$AA,21,FALSE))</f>
        <v xml:space="preserve"> </v>
      </c>
      <c r="E109" s="32" t="str">
        <f>IF(LEN(VLOOKUP($A109,Questions!$B:$AA,22,FALSE))=0,"",VLOOKUP($A109,Questions!$B:$AA,22,FALSE))</f>
        <v xml:space="preserve"> </v>
      </c>
      <c r="F109" s="32" t="str">
        <f>IF(LEN(VLOOKUP($A109,Questions!$B:$AA,23,FALSE))=0,"",VLOOKUP($A109,Questions!$B:$AA,23,FALSE))</f>
        <v xml:space="preserve"> </v>
      </c>
      <c r="G109" s="32" t="str">
        <f>IF(LEN(VLOOKUP($A109,Questions!$B:$AA,24,FALSE))=0,"",VLOOKUP($A109,Questions!$B:$AA,24,FALSE))</f>
        <v xml:space="preserve"> </v>
      </c>
      <c r="H109" s="32" t="str">
        <f>IF(LEN(VLOOKUP($A109,Questions!$B:$AA,25,FALSE))=0,"",VLOOKUP($A109,Questions!$B:$AA,25,FALSE))</f>
        <v xml:space="preserve"> </v>
      </c>
      <c r="I109" s="32" t="str">
        <f>IF(LEN(VLOOKUP($A109,Questions!$B:$AA,26,FALSE))=0,"",VLOOKUP($A109,Questions!$B:$AA,26,FALSE))</f>
        <v xml:space="preserve"> </v>
      </c>
      <c r="J109" s="32" t="str">
        <f>IF(LEN(VLOOKUP($A109,Questions!$B:$AB,27,FALSE))=0,"",VLOOKUP($A109,Questions!$B:$AB,27,FALSE))</f>
        <v xml:space="preserve"> </v>
      </c>
      <c r="K109" s="274" t="s">
        <v>3242</v>
      </c>
    </row>
    <row r="110" spans="1:259" s="30" customFormat="1" ht="36" customHeight="1" x14ac:dyDescent="0.15">
      <c r="A110" s="345" t="str">
        <f>IF(OR($C$28="No",$C$31="Yes"),"BCP - Optional based on QUALIFIER response.","Business Continuity Plan")</f>
        <v>Business Continuity Plan</v>
      </c>
      <c r="B110" s="345"/>
      <c r="C110" s="20" t="str">
        <f>C$23</f>
        <v>CIS Critical Security Controls v6.1</v>
      </c>
      <c r="D110" s="20" t="str">
        <f t="shared" ref="D110:J110" si="7">D$23</f>
        <v>HIPAA</v>
      </c>
      <c r="E110" s="20" t="str">
        <f t="shared" si="7"/>
        <v>ISO 27002:27013</v>
      </c>
      <c r="F110" s="20" t="str">
        <f t="shared" si="7"/>
        <v>NIST Cybersecurity Framework</v>
      </c>
      <c r="G110" s="20" t="str">
        <f t="shared" si="7"/>
        <v>NIST SP 800-171r2</v>
      </c>
      <c r="H110" s="20" t="str">
        <f t="shared" si="7"/>
        <v>NIST SP 800-53r4</v>
      </c>
      <c r="I110" s="20" t="str">
        <f t="shared" si="7"/>
        <v>PCI DSS</v>
      </c>
      <c r="J110" s="20" t="str">
        <f t="shared" si="7"/>
        <v>Trusted CI</v>
      </c>
      <c r="K110" s="29"/>
      <c r="L110" s="29"/>
      <c r="M110" s="29"/>
      <c r="N110" s="29"/>
      <c r="O110" s="29"/>
      <c r="P110" s="29"/>
      <c r="Q110" s="29"/>
      <c r="R110" s="29"/>
      <c r="S110" s="29"/>
      <c r="T110" s="29"/>
      <c r="U110" s="29"/>
      <c r="V110" s="29"/>
      <c r="W110" s="29"/>
      <c r="X110" s="29"/>
      <c r="Y110" s="29"/>
      <c r="Z110" s="29"/>
      <c r="AA110" s="29"/>
      <c r="AB110" s="29"/>
      <c r="AC110" s="29"/>
      <c r="AD110" s="29"/>
      <c r="AE110" s="29"/>
      <c r="AF110" s="29"/>
      <c r="AG110" s="29"/>
      <c r="AH110" s="29"/>
      <c r="AI110" s="29"/>
      <c r="AJ110" s="29"/>
      <c r="AK110" s="29"/>
      <c r="AL110" s="29"/>
      <c r="AM110" s="29"/>
      <c r="AN110" s="29"/>
      <c r="AO110" s="29"/>
      <c r="AP110" s="29"/>
      <c r="AQ110" s="29"/>
      <c r="AR110" s="29"/>
      <c r="AS110" s="29"/>
      <c r="AT110" s="29"/>
      <c r="AU110" s="29"/>
      <c r="AV110" s="29"/>
      <c r="AW110" s="29"/>
      <c r="AX110" s="29"/>
      <c r="AY110" s="29"/>
      <c r="AZ110" s="29"/>
      <c r="BA110" s="29"/>
      <c r="BB110" s="29"/>
      <c r="BC110" s="29"/>
      <c r="BD110" s="29"/>
      <c r="BE110" s="29"/>
      <c r="BF110" s="29"/>
      <c r="BG110" s="29"/>
      <c r="BH110" s="29"/>
      <c r="BI110" s="29"/>
      <c r="BJ110" s="29"/>
      <c r="BK110" s="29"/>
      <c r="BL110" s="29"/>
      <c r="BM110" s="29"/>
      <c r="BN110" s="29"/>
      <c r="BO110" s="29"/>
      <c r="BP110" s="29"/>
      <c r="BQ110" s="29"/>
      <c r="BR110" s="29"/>
      <c r="BS110" s="29"/>
      <c r="BT110" s="29"/>
      <c r="BU110" s="29"/>
      <c r="BV110" s="29"/>
      <c r="BW110" s="29"/>
      <c r="BX110" s="29"/>
      <c r="BY110" s="29"/>
      <c r="BZ110" s="29"/>
      <c r="CA110" s="29"/>
      <c r="CB110" s="29"/>
      <c r="CC110" s="29"/>
      <c r="CD110" s="29"/>
      <c r="CE110" s="29"/>
      <c r="CF110" s="29"/>
      <c r="CG110" s="29"/>
      <c r="CH110" s="29"/>
      <c r="CI110" s="29"/>
      <c r="CJ110" s="29"/>
      <c r="CK110" s="29"/>
      <c r="CL110" s="29"/>
      <c r="CM110" s="29"/>
      <c r="CN110" s="29"/>
      <c r="CO110" s="29"/>
      <c r="CP110" s="29"/>
      <c r="CQ110" s="29"/>
      <c r="CR110" s="29"/>
      <c r="CS110" s="29"/>
      <c r="CT110" s="29"/>
      <c r="CU110" s="29"/>
      <c r="CV110" s="29"/>
      <c r="CW110" s="29"/>
      <c r="CX110" s="29"/>
      <c r="CY110" s="29"/>
      <c r="CZ110" s="29"/>
      <c r="DA110" s="29"/>
      <c r="DB110" s="29"/>
      <c r="DC110" s="29"/>
      <c r="DD110" s="29"/>
      <c r="DE110" s="29"/>
      <c r="DF110" s="29"/>
      <c r="DG110" s="29"/>
      <c r="DH110" s="29"/>
      <c r="DI110" s="29"/>
      <c r="DJ110" s="29"/>
      <c r="DK110" s="29"/>
      <c r="DL110" s="29"/>
      <c r="DM110" s="29"/>
      <c r="DN110" s="29"/>
      <c r="DO110" s="29"/>
      <c r="DP110" s="29"/>
      <c r="DQ110" s="29"/>
      <c r="DR110" s="29"/>
      <c r="DS110" s="29"/>
      <c r="DT110" s="29"/>
      <c r="DU110" s="29"/>
      <c r="DV110" s="29"/>
      <c r="DW110" s="29"/>
      <c r="DX110" s="29"/>
      <c r="DY110" s="29"/>
      <c r="DZ110" s="29"/>
      <c r="EA110" s="29"/>
      <c r="EB110" s="29"/>
      <c r="EC110" s="29"/>
      <c r="ED110" s="29"/>
      <c r="EE110" s="29"/>
      <c r="EF110" s="29"/>
      <c r="EG110" s="29"/>
      <c r="EH110" s="29"/>
      <c r="EI110" s="29"/>
      <c r="EJ110" s="29"/>
      <c r="EK110" s="29"/>
      <c r="EL110" s="29"/>
      <c r="EM110" s="29"/>
      <c r="EN110" s="29"/>
      <c r="EO110" s="29"/>
      <c r="EP110" s="29"/>
      <c r="EQ110" s="29"/>
      <c r="ER110" s="29"/>
      <c r="ES110" s="29"/>
      <c r="ET110" s="29"/>
      <c r="EU110" s="29"/>
      <c r="EV110" s="29"/>
      <c r="EW110" s="29"/>
      <c r="EX110" s="29"/>
      <c r="EY110" s="29"/>
      <c r="EZ110" s="29"/>
      <c r="FA110" s="29"/>
      <c r="FB110" s="29"/>
      <c r="FC110" s="29"/>
      <c r="FD110" s="29"/>
      <c r="FE110" s="29"/>
      <c r="FF110" s="29"/>
      <c r="FG110" s="29"/>
      <c r="FH110" s="29"/>
      <c r="FI110" s="29"/>
      <c r="FJ110" s="29"/>
      <c r="FK110" s="29"/>
      <c r="FL110" s="29"/>
      <c r="FM110" s="29"/>
      <c r="FN110" s="29"/>
      <c r="FO110" s="29"/>
      <c r="FP110" s="29"/>
      <c r="FQ110" s="29"/>
      <c r="FR110" s="29"/>
      <c r="FS110" s="29"/>
      <c r="FT110" s="29"/>
      <c r="FU110" s="29"/>
      <c r="FV110" s="29"/>
      <c r="FW110" s="29"/>
      <c r="FX110" s="29"/>
      <c r="FY110" s="29"/>
      <c r="FZ110" s="29"/>
      <c r="GA110" s="29"/>
      <c r="GB110" s="29"/>
      <c r="GC110" s="29"/>
      <c r="GD110" s="29"/>
      <c r="GE110" s="29"/>
      <c r="GF110" s="29"/>
      <c r="GG110" s="29"/>
      <c r="GH110" s="29"/>
      <c r="GI110" s="29"/>
      <c r="GJ110" s="29"/>
      <c r="GK110" s="29"/>
      <c r="GL110" s="29"/>
      <c r="GM110" s="29"/>
      <c r="GN110" s="29"/>
      <c r="GO110" s="29"/>
      <c r="GP110" s="29"/>
      <c r="GQ110" s="29"/>
      <c r="GR110" s="29"/>
      <c r="GS110" s="29"/>
      <c r="GT110" s="29"/>
      <c r="GU110" s="29"/>
      <c r="GV110" s="29"/>
      <c r="GW110" s="29"/>
      <c r="GX110" s="29"/>
      <c r="GY110" s="29"/>
      <c r="GZ110" s="29"/>
      <c r="HA110" s="29"/>
      <c r="HB110" s="29"/>
      <c r="HC110" s="29"/>
      <c r="HD110" s="29"/>
      <c r="HE110" s="29"/>
      <c r="HF110" s="29"/>
      <c r="HG110" s="29"/>
      <c r="HH110" s="29"/>
      <c r="HI110" s="29"/>
      <c r="HJ110" s="29"/>
      <c r="HK110" s="29"/>
      <c r="HL110" s="29"/>
      <c r="HM110" s="29"/>
      <c r="HN110" s="29"/>
      <c r="HO110" s="29"/>
      <c r="HP110" s="29"/>
      <c r="HQ110" s="29"/>
      <c r="HR110" s="29"/>
      <c r="HS110" s="29"/>
      <c r="HT110" s="29"/>
      <c r="HU110" s="29"/>
      <c r="HV110" s="29"/>
      <c r="HW110" s="29"/>
      <c r="HX110" s="29"/>
      <c r="HY110" s="29"/>
      <c r="HZ110" s="29"/>
      <c r="IA110" s="29"/>
      <c r="IB110" s="29"/>
      <c r="IC110" s="29"/>
      <c r="ID110" s="29"/>
      <c r="IE110" s="29"/>
      <c r="IF110" s="29"/>
      <c r="IG110" s="29"/>
      <c r="IH110" s="29"/>
      <c r="II110" s="29"/>
      <c r="IJ110" s="29"/>
      <c r="IK110" s="29"/>
      <c r="IL110" s="29"/>
      <c r="IM110" s="29"/>
      <c r="IN110" s="29"/>
      <c r="IO110" s="29"/>
      <c r="IP110" s="29"/>
      <c r="IQ110" s="29"/>
      <c r="IR110" s="29"/>
      <c r="IS110" s="29"/>
      <c r="IT110" s="29"/>
      <c r="IU110" s="29"/>
      <c r="IV110" s="29"/>
      <c r="IW110" s="29"/>
      <c r="IX110" s="29"/>
      <c r="IY110" s="29"/>
    </row>
    <row r="111" spans="1:259" ht="48" customHeight="1" x14ac:dyDescent="0.15">
      <c r="A111" s="11" t="s">
        <v>135</v>
      </c>
      <c r="B111" s="25" t="str">
        <f>VLOOKUP(A111,'HECVAT - Full | Vendor Response'!A$27:B$284,2,FALSE)</f>
        <v>Is an owner assigned who is responsible for the maintenance and review of the Business Continuity Plan?</v>
      </c>
      <c r="C111" s="32" t="str">
        <f>IF(LEN(VLOOKUP($A111,Questions!$B:$AA,20,FALSE))=0,"",VLOOKUP($A111,Questions!$B:$AA,20,FALSE))</f>
        <v xml:space="preserve"> </v>
      </c>
      <c r="D111" s="34" t="str">
        <f>IF(LEN(VLOOKUP($A111,Questions!$B:$AA,21,FALSE))=0,"",VLOOKUP($A111,Questions!$B:$AA,21,FALSE))</f>
        <v xml:space="preserve"> </v>
      </c>
      <c r="E111" s="32" t="str">
        <f>IF(LEN(VLOOKUP($A111,Questions!$B:$AA,22,FALSE))=0,"",VLOOKUP($A111,Questions!$B:$AA,22,FALSE))</f>
        <v xml:space="preserve"> </v>
      </c>
      <c r="F111" s="32" t="str">
        <f>IF(LEN(VLOOKUP($A111,Questions!$B:$AA,23,FALSE))=0,"",VLOOKUP($A111,Questions!$B:$AA,23,FALSE))</f>
        <v xml:space="preserve"> </v>
      </c>
      <c r="G111" s="32" t="str">
        <f>IF(LEN(VLOOKUP($A111,Questions!$B:$AA,24,FALSE))=0,"",VLOOKUP($A111,Questions!$B:$AA,24,FALSE))</f>
        <v xml:space="preserve"> </v>
      </c>
      <c r="H111" s="32" t="str">
        <f>IF(LEN(VLOOKUP($A111,Questions!$B:$AA,25,FALSE))=0,"",VLOOKUP($A111,Questions!$B:$AA,25,FALSE))</f>
        <v xml:space="preserve"> </v>
      </c>
      <c r="I111" s="33" t="str">
        <f>IF(LEN(VLOOKUP($A111,Questions!$B:$AA,26,FALSE))=0,"",VLOOKUP($A111,Questions!$B:$AA,26,FALSE))</f>
        <v xml:space="preserve"> </v>
      </c>
      <c r="J111" s="33" t="str">
        <f>IF(LEN(VLOOKUP($A111,Questions!$B:$AB,27,FALSE))=0,"",VLOOKUP($A111,Questions!$B:$AB,27,FALSE))</f>
        <v xml:space="preserve"> </v>
      </c>
    </row>
    <row r="112" spans="1:259" ht="47" customHeight="1" x14ac:dyDescent="0.15">
      <c r="A112" s="11" t="s">
        <v>136</v>
      </c>
      <c r="B112" s="25" t="str">
        <f>VLOOKUP(A112,'HECVAT - Full | Vendor Response'!A$27:B$284,2,FALSE)</f>
        <v>Is there a defined problem/issue escalation plan in your BCP for impacted clients?</v>
      </c>
      <c r="C112" s="32" t="str">
        <f>IF(LEN(VLOOKUP($A112,Questions!$B:$AA,20,FALSE))=0,"",VLOOKUP($A112,Questions!$B:$AA,20,FALSE))</f>
        <v xml:space="preserve"> </v>
      </c>
      <c r="D112" s="34" t="str">
        <f>IF(LEN(VLOOKUP($A112,Questions!$B:$AA,21,FALSE))=0,"",VLOOKUP($A112,Questions!$B:$AA,21,FALSE))</f>
        <v xml:space="preserve"> </v>
      </c>
      <c r="E112" s="33" t="str">
        <f>IF(LEN(VLOOKUP($A112,Questions!$B:$AA,22,FALSE))=0,"",VLOOKUP($A112,Questions!$B:$AA,22,FALSE))</f>
        <v xml:space="preserve"> </v>
      </c>
      <c r="F112" s="32" t="str">
        <f>IF(LEN(VLOOKUP($A112,Questions!$B:$AA,23,FALSE))=0,"",VLOOKUP($A112,Questions!$B:$AA,23,FALSE))</f>
        <v xml:space="preserve"> </v>
      </c>
      <c r="G112" s="32" t="str">
        <f>IF(LEN(VLOOKUP($A112,Questions!$B:$AA,24,FALSE))=0,"",VLOOKUP($A112,Questions!$B:$AA,24,FALSE))</f>
        <v xml:space="preserve"> </v>
      </c>
      <c r="H112" s="32" t="str">
        <f>IF(LEN(VLOOKUP($A112,Questions!$B:$AA,25,FALSE))=0,"",VLOOKUP($A112,Questions!$B:$AA,25,FALSE))</f>
        <v xml:space="preserve"> </v>
      </c>
      <c r="I112" s="33" t="str">
        <f>IF(LEN(VLOOKUP($A112,Questions!$B:$AA,26,FALSE))=0,"",VLOOKUP($A112,Questions!$B:$AA,26,FALSE))</f>
        <v xml:space="preserve"> </v>
      </c>
      <c r="J112" s="33" t="str">
        <f>IF(LEN(VLOOKUP($A112,Questions!$B:$AB,27,FALSE))=0,"",VLOOKUP($A112,Questions!$B:$AB,27,FALSE))</f>
        <v xml:space="preserve"> </v>
      </c>
    </row>
    <row r="113" spans="1:11" ht="47" customHeight="1" x14ac:dyDescent="0.15">
      <c r="A113" s="11" t="s">
        <v>137</v>
      </c>
      <c r="B113" s="25" t="str">
        <f>VLOOKUP(A113,'HECVAT - Full | Vendor Response'!A$27:B$284,2,FALSE)</f>
        <v>Is there a documented communication plan in your BCP for impacted clients?</v>
      </c>
      <c r="C113" s="32" t="str">
        <f>IF(LEN(VLOOKUP($A113,Questions!$B:$AA,20,FALSE))=0,"",VLOOKUP($A113,Questions!$B:$AA,20,FALSE))</f>
        <v xml:space="preserve"> </v>
      </c>
      <c r="D113" s="34" t="str">
        <f>IF(LEN(VLOOKUP($A113,Questions!$B:$AA,21,FALSE))=0,"",VLOOKUP($A113,Questions!$B:$AA,21,FALSE))</f>
        <v xml:space="preserve"> </v>
      </c>
      <c r="E113" s="32" t="str">
        <f>IF(LEN(VLOOKUP($A113,Questions!$B:$AA,22,FALSE))=0,"",VLOOKUP($A113,Questions!$B:$AA,22,FALSE))</f>
        <v xml:space="preserve"> </v>
      </c>
      <c r="F113" s="32" t="str">
        <f>IF(LEN(VLOOKUP($A113,Questions!$B:$AA,23,FALSE))=0,"",VLOOKUP($A113,Questions!$B:$AA,23,FALSE))</f>
        <v xml:space="preserve"> </v>
      </c>
      <c r="G113" s="32" t="str">
        <f>IF(LEN(VLOOKUP($A113,Questions!$B:$AA,24,FALSE))=0,"",VLOOKUP($A113,Questions!$B:$AA,24,FALSE))</f>
        <v xml:space="preserve"> </v>
      </c>
      <c r="H113" s="32" t="str">
        <f>IF(LEN(VLOOKUP($A113,Questions!$B:$AA,25,FALSE))=0,"",VLOOKUP($A113,Questions!$B:$AA,25,FALSE))</f>
        <v xml:space="preserve"> </v>
      </c>
      <c r="I113" s="33" t="str">
        <f>IF(LEN(VLOOKUP($A113,Questions!$B:$AA,26,FALSE))=0,"",VLOOKUP($A113,Questions!$B:$AA,26,FALSE))</f>
        <v xml:space="preserve"> </v>
      </c>
      <c r="J113" s="33" t="str">
        <f>IF(LEN(VLOOKUP($A113,Questions!$B:$AB,27,FALSE))=0,"",VLOOKUP($A113,Questions!$B:$AB,27,FALSE))</f>
        <v xml:space="preserve"> </v>
      </c>
    </row>
    <row r="114" spans="1:11" ht="47" customHeight="1" x14ac:dyDescent="0.15">
      <c r="A114" s="11" t="s">
        <v>138</v>
      </c>
      <c r="B114" s="25" t="str">
        <f>VLOOKUP(A114,'HECVAT - Full | Vendor Response'!A$27:B$284,2,FALSE)</f>
        <v>Are all components of the BCP reviewed at least annually and updated as needed to reflect change?</v>
      </c>
      <c r="C114" s="32" t="str">
        <f>IF(LEN(VLOOKUP($A114,Questions!$B:$AA,20,FALSE))=0,"",VLOOKUP($A114,Questions!$B:$AA,20,FALSE))</f>
        <v xml:space="preserve"> </v>
      </c>
      <c r="D114" s="34" t="str">
        <f>IF(LEN(VLOOKUP($A114,Questions!$B:$AA,21,FALSE))=0,"",VLOOKUP($A114,Questions!$B:$AA,21,FALSE))</f>
        <v xml:space="preserve"> </v>
      </c>
      <c r="E114" s="32" t="str">
        <f>IF(LEN(VLOOKUP($A114,Questions!$B:$AA,22,FALSE))=0,"",VLOOKUP($A114,Questions!$B:$AA,22,FALSE))</f>
        <v xml:space="preserve"> </v>
      </c>
      <c r="F114" s="32" t="str">
        <f>IF(LEN(VLOOKUP($A114,Questions!$B:$AA,23,FALSE))=0,"",VLOOKUP($A114,Questions!$B:$AA,23,FALSE))</f>
        <v xml:space="preserve"> </v>
      </c>
      <c r="G114" s="32" t="str">
        <f>IF(LEN(VLOOKUP($A114,Questions!$B:$AA,24,FALSE))=0,"",VLOOKUP($A114,Questions!$B:$AA,24,FALSE))</f>
        <v xml:space="preserve"> </v>
      </c>
      <c r="H114" s="32" t="str">
        <f>IF(LEN(VLOOKUP($A114,Questions!$B:$AA,25,FALSE))=0,"",VLOOKUP($A114,Questions!$B:$AA,25,FALSE))</f>
        <v xml:space="preserve"> </v>
      </c>
      <c r="I114" s="33" t="str">
        <f>IF(LEN(VLOOKUP($A114,Questions!$B:$AA,26,FALSE))=0,"",VLOOKUP($A114,Questions!$B:$AA,26,FALSE))</f>
        <v xml:space="preserve"> </v>
      </c>
      <c r="J114" s="33" t="str">
        <f>IF(LEN(VLOOKUP($A114,Questions!$B:$AB,27,FALSE))=0,"",VLOOKUP($A114,Questions!$B:$AB,27,FALSE))</f>
        <v xml:space="preserve"> </v>
      </c>
    </row>
    <row r="115" spans="1:11" ht="47" customHeight="1" x14ac:dyDescent="0.15">
      <c r="A115" s="11" t="s">
        <v>139</v>
      </c>
      <c r="B115" s="25" t="str">
        <f>VLOOKUP(A115,'HECVAT - Full | Vendor Response'!A$27:B$284,2,FALSE)</f>
        <v>Are specific crisis management roles and responsibilities defined and documented?</v>
      </c>
      <c r="C115" s="32" t="str">
        <f>IF(LEN(VLOOKUP($A115,Questions!$B:$AA,20,FALSE))=0,"",VLOOKUP($A115,Questions!$B:$AA,20,FALSE))</f>
        <v xml:space="preserve"> </v>
      </c>
      <c r="D115" s="34" t="str">
        <f>IF(LEN(VLOOKUP($A115,Questions!$B:$AA,21,FALSE))=0,"",VLOOKUP($A115,Questions!$B:$AA,21,FALSE))</f>
        <v xml:space="preserve"> </v>
      </c>
      <c r="E115" s="32" t="str">
        <f>IF(LEN(VLOOKUP($A115,Questions!$B:$AA,22,FALSE))=0,"",VLOOKUP($A115,Questions!$B:$AA,22,FALSE))</f>
        <v xml:space="preserve"> </v>
      </c>
      <c r="F115" s="32" t="str">
        <f>IF(LEN(VLOOKUP($A115,Questions!$B:$AA,23,FALSE))=0,"",VLOOKUP($A115,Questions!$B:$AA,23,FALSE))</f>
        <v xml:space="preserve"> </v>
      </c>
      <c r="G115" s="32" t="str">
        <f>IF(LEN(VLOOKUP($A115,Questions!$B:$AA,24,FALSE))=0,"",VLOOKUP($A115,Questions!$B:$AA,24,FALSE))</f>
        <v xml:space="preserve"> </v>
      </c>
      <c r="H115" s="32" t="str">
        <f>IF(LEN(VLOOKUP($A115,Questions!$B:$AA,25,FALSE))=0,"",VLOOKUP($A115,Questions!$B:$AA,25,FALSE))</f>
        <v xml:space="preserve"> </v>
      </c>
      <c r="I115" s="33" t="str">
        <f>IF(LEN(VLOOKUP($A115,Questions!$B:$AA,26,FALSE))=0,"",VLOOKUP($A115,Questions!$B:$AA,26,FALSE))</f>
        <v xml:space="preserve"> </v>
      </c>
      <c r="J115" s="33" t="str">
        <f>IF(LEN(VLOOKUP($A115,Questions!$B:$AB,27,FALSE))=0,"",VLOOKUP($A115,Questions!$B:$AB,27,FALSE))</f>
        <v xml:space="preserve"> </v>
      </c>
    </row>
    <row r="116" spans="1:11" ht="48" customHeight="1" x14ac:dyDescent="0.15">
      <c r="A116" s="11" t="s">
        <v>140</v>
      </c>
      <c r="B116" s="25" t="str">
        <f>VLOOKUP(A116,'HECVAT - Full | Vendor Response'!A$27:B$284,2,FALSE)</f>
        <v>Does your organization conduct training and awareness activities to validate its employees' understanding of their roles and responsibilities during a crisis?</v>
      </c>
      <c r="C116" s="32" t="str">
        <f>IF(LEN(VLOOKUP($A116,Questions!$B:$AA,20,FALSE))=0,"",VLOOKUP($A116,Questions!$B:$AA,20,FALSE))</f>
        <v xml:space="preserve"> </v>
      </c>
      <c r="D116" s="34" t="str">
        <f>IF(LEN(VLOOKUP($A116,Questions!$B:$AA,21,FALSE))=0,"",VLOOKUP($A116,Questions!$B:$AA,21,FALSE))</f>
        <v xml:space="preserve"> </v>
      </c>
      <c r="E116" s="32" t="str">
        <f>IF(LEN(VLOOKUP($A116,Questions!$B:$AA,22,FALSE))=0,"",VLOOKUP($A116,Questions!$B:$AA,22,FALSE))</f>
        <v xml:space="preserve"> </v>
      </c>
      <c r="F116" s="32" t="str">
        <f>IF(LEN(VLOOKUP($A116,Questions!$B:$AA,23,FALSE))=0,"",VLOOKUP($A116,Questions!$B:$AA,23,FALSE))</f>
        <v xml:space="preserve"> </v>
      </c>
      <c r="G116" s="32" t="str">
        <f>IF(LEN(VLOOKUP($A116,Questions!$B:$AA,24,FALSE))=0,"",VLOOKUP($A116,Questions!$B:$AA,24,FALSE))</f>
        <v xml:space="preserve"> </v>
      </c>
      <c r="H116" s="32" t="str">
        <f>IF(LEN(VLOOKUP($A116,Questions!$B:$AA,25,FALSE))=0,"",VLOOKUP($A116,Questions!$B:$AA,25,FALSE))</f>
        <v xml:space="preserve"> </v>
      </c>
      <c r="I116" s="33" t="str">
        <f>IF(LEN(VLOOKUP($A116,Questions!$B:$AA,26,FALSE))=0,"",VLOOKUP($A116,Questions!$B:$AA,26,FALSE))</f>
        <v xml:space="preserve"> </v>
      </c>
      <c r="J116" s="33" t="str">
        <f>IF(LEN(VLOOKUP($A116,Questions!$B:$AB,27,FALSE))=0,"",VLOOKUP($A116,Questions!$B:$AB,27,FALSE))</f>
        <v xml:space="preserve"> </v>
      </c>
    </row>
    <row r="117" spans="1:11" ht="48" customHeight="1" x14ac:dyDescent="0.15">
      <c r="A117" s="11" t="s">
        <v>141</v>
      </c>
      <c r="B117" s="25" t="str">
        <f>VLOOKUP(A117,'HECVAT - Full | Vendor Response'!A$27:B$284,2,FALSE)</f>
        <v>Does your organization have an alternative business site or a contracted Business Recovery provider?</v>
      </c>
      <c r="C117" s="32" t="str">
        <f>IF(LEN(VLOOKUP($A117,Questions!$B:$AA,20,FALSE))=0,"",VLOOKUP($A117,Questions!$B:$AA,20,FALSE))</f>
        <v xml:space="preserve"> </v>
      </c>
      <c r="D117" s="34" t="str">
        <f>IF(LEN(VLOOKUP($A117,Questions!$B:$AA,21,FALSE))=0,"",VLOOKUP($A117,Questions!$B:$AA,21,FALSE))</f>
        <v xml:space="preserve"> </v>
      </c>
      <c r="E117" s="32" t="str">
        <f>IF(LEN(VLOOKUP($A117,Questions!$B:$AA,22,FALSE))=0,"",VLOOKUP($A117,Questions!$B:$AA,22,FALSE))</f>
        <v xml:space="preserve"> </v>
      </c>
      <c r="F117" s="32" t="str">
        <f>IF(LEN(VLOOKUP($A117,Questions!$B:$AA,23,FALSE))=0,"",VLOOKUP($A117,Questions!$B:$AA,23,FALSE))</f>
        <v xml:space="preserve"> </v>
      </c>
      <c r="G117" s="32" t="str">
        <f>IF(LEN(VLOOKUP($A117,Questions!$B:$AA,24,FALSE))=0,"",VLOOKUP($A117,Questions!$B:$AA,24,FALSE))</f>
        <v xml:space="preserve"> </v>
      </c>
      <c r="H117" s="32" t="str">
        <f>IF(LEN(VLOOKUP($A117,Questions!$B:$AA,25,FALSE))=0,"",VLOOKUP($A117,Questions!$B:$AA,25,FALSE))</f>
        <v xml:space="preserve"> </v>
      </c>
      <c r="I117" s="33" t="str">
        <f>IF(LEN(VLOOKUP($A117,Questions!$B:$AA,26,FALSE))=0,"",VLOOKUP($A117,Questions!$B:$AA,26,FALSE))</f>
        <v xml:space="preserve"> </v>
      </c>
      <c r="J117" s="33" t="str">
        <f>IF(LEN(VLOOKUP($A117,Questions!$B:$AB,27,FALSE))=0,"",VLOOKUP($A117,Questions!$B:$AB,27,FALSE))</f>
        <v xml:space="preserve"> </v>
      </c>
    </row>
    <row r="118" spans="1:11" ht="47" customHeight="1" x14ac:dyDescent="0.15">
      <c r="A118" s="11" t="s">
        <v>142</v>
      </c>
      <c r="B118" s="25" t="str">
        <f>VLOOKUP(A118,'HECVAT - Full | Vendor Response'!A$27:B$284,2,FALSE)</f>
        <v>Does your organization conduct an annual test of relocating to an alternate site for business recovery purposes?</v>
      </c>
      <c r="C118" s="32" t="str">
        <f>IF(LEN(VLOOKUP($A118,Questions!$B:$AA,20,FALSE))=0,"",VLOOKUP($A118,Questions!$B:$AA,20,FALSE))</f>
        <v xml:space="preserve"> </v>
      </c>
      <c r="D118" s="34" t="str">
        <f>IF(LEN(VLOOKUP($A118,Questions!$B:$AA,21,FALSE))=0,"",VLOOKUP($A118,Questions!$B:$AA,21,FALSE))</f>
        <v xml:space="preserve"> </v>
      </c>
      <c r="E118" s="32" t="str">
        <f>IF(LEN(VLOOKUP($A118,Questions!$B:$AA,22,FALSE))=0,"",VLOOKUP($A118,Questions!$B:$AA,22,FALSE))</f>
        <v xml:space="preserve"> </v>
      </c>
      <c r="F118" s="32" t="str">
        <f>IF(LEN(VLOOKUP($A118,Questions!$B:$AA,23,FALSE))=0,"",VLOOKUP($A118,Questions!$B:$AA,23,FALSE))</f>
        <v xml:space="preserve"> </v>
      </c>
      <c r="G118" s="32" t="str">
        <f>IF(LEN(VLOOKUP($A118,Questions!$B:$AA,24,FALSE))=0,"",VLOOKUP($A118,Questions!$B:$AA,24,FALSE))</f>
        <v xml:space="preserve"> </v>
      </c>
      <c r="H118" s="32" t="str">
        <f>IF(LEN(VLOOKUP($A118,Questions!$B:$AA,25,FALSE))=0,"",VLOOKUP($A118,Questions!$B:$AA,25,FALSE))</f>
        <v xml:space="preserve"> </v>
      </c>
      <c r="I118" s="32" t="str">
        <f>IF(LEN(VLOOKUP($A118,Questions!$B:$AA,26,FALSE))=0,"",VLOOKUP($A118,Questions!$B:$AA,26,FALSE))</f>
        <v xml:space="preserve"> </v>
      </c>
      <c r="J118" s="32" t="str">
        <f>IF(LEN(VLOOKUP($A118,Questions!$B:$AB,27,FALSE))=0,"",VLOOKUP($A118,Questions!$B:$AB,27,FALSE))</f>
        <v xml:space="preserve"> </v>
      </c>
    </row>
    <row r="119" spans="1:11" ht="47" customHeight="1" x14ac:dyDescent="0.15">
      <c r="A119" s="11" t="s">
        <v>143</v>
      </c>
      <c r="B119" s="25" t="str">
        <f>VLOOKUP(A119,'HECVAT - Full | Vendor Response'!A$27:B$284,2,FALSE)</f>
        <v>Is this product a core service of your organization and, as such, the top priority during business continuity planning?</v>
      </c>
      <c r="C119" s="32" t="str">
        <f>IF(LEN(VLOOKUP($A119,Questions!$B:$AA,20,FALSE))=0,"",VLOOKUP($A119,Questions!$B:$AA,20,FALSE))</f>
        <v xml:space="preserve"> </v>
      </c>
      <c r="D119" s="34" t="str">
        <f>IF(LEN(VLOOKUP($A119,Questions!$B:$AA,21,FALSE))=0,"",VLOOKUP($A119,Questions!$B:$AA,21,FALSE))</f>
        <v xml:space="preserve"> </v>
      </c>
      <c r="E119" s="32" t="str">
        <f>IF(LEN(VLOOKUP($A119,Questions!$B:$AA,22,FALSE))=0,"",VLOOKUP($A119,Questions!$B:$AA,22,FALSE))</f>
        <v xml:space="preserve"> </v>
      </c>
      <c r="F119" s="32" t="str">
        <f>IF(LEN(VLOOKUP($A119,Questions!$B:$AA,23,FALSE))=0,"",VLOOKUP($A119,Questions!$B:$AA,23,FALSE))</f>
        <v xml:space="preserve"> </v>
      </c>
      <c r="G119" s="33" t="str">
        <f>IF(LEN(VLOOKUP($A119,Questions!$B:$AA,24,FALSE))=0,"",VLOOKUP($A119,Questions!$B:$AA,24,FALSE))</f>
        <v xml:space="preserve"> </v>
      </c>
      <c r="H119" s="32" t="str">
        <f>IF(LEN(VLOOKUP($A119,Questions!$B:$AA,25,FALSE))=0,"",VLOOKUP($A119,Questions!$B:$AA,25,FALSE))</f>
        <v xml:space="preserve"> </v>
      </c>
      <c r="I119" s="32" t="str">
        <f>IF(LEN(VLOOKUP($A119,Questions!$B:$AA,26,FALSE))=0,"",VLOOKUP($A119,Questions!$B:$AA,26,FALSE))</f>
        <v xml:space="preserve"> </v>
      </c>
      <c r="J119" s="32" t="str">
        <f>IF(LEN(VLOOKUP($A119,Questions!$B:$AB,27,FALSE))=0,"",VLOOKUP($A119,Questions!$B:$AB,27,FALSE))</f>
        <v xml:space="preserve"> </v>
      </c>
    </row>
    <row r="120" spans="1:11" ht="47" customHeight="1" x14ac:dyDescent="0.15">
      <c r="A120" s="11" t="s">
        <v>144</v>
      </c>
      <c r="B120" s="25" t="str">
        <f>VLOOKUP(A120,'HECVAT - Full | Vendor Response'!A$27:B$284,2,FALSE)</f>
        <v>Are all services that support your product fully redundant?</v>
      </c>
      <c r="C120" s="32" t="str">
        <f>IF(LEN(VLOOKUP($A120,Questions!$B:$AA,20,FALSE))=0,"",VLOOKUP($A120,Questions!$B:$AA,20,FALSE))</f>
        <v xml:space="preserve"> </v>
      </c>
      <c r="D120" s="34" t="str">
        <f>IF(LEN(VLOOKUP($A120,Questions!$B:$AA,21,FALSE))=0,"",VLOOKUP($A120,Questions!$B:$AA,21,FALSE))</f>
        <v xml:space="preserve"> </v>
      </c>
      <c r="E120" s="32" t="str">
        <f>IF(LEN(VLOOKUP($A120,Questions!$B:$AA,22,FALSE))=0,"",VLOOKUP($A120,Questions!$B:$AA,22,FALSE))</f>
        <v xml:space="preserve"> </v>
      </c>
      <c r="F120" s="32" t="str">
        <f>IF(LEN(VLOOKUP($A120,Questions!$B:$AA,23,FALSE))=0,"",VLOOKUP($A120,Questions!$B:$AA,23,FALSE))</f>
        <v xml:space="preserve"> </v>
      </c>
      <c r="G120" s="33" t="str">
        <f>IF(LEN(VLOOKUP($A120,Questions!$B:$AA,24,FALSE))=0,"",VLOOKUP($A120,Questions!$B:$AA,24,FALSE))</f>
        <v xml:space="preserve"> </v>
      </c>
      <c r="H120" s="32" t="str">
        <f>IF(LEN(VLOOKUP($A120,Questions!$B:$AA,25,FALSE))=0,"",VLOOKUP($A120,Questions!$B:$AA,25,FALSE))</f>
        <v xml:space="preserve"> </v>
      </c>
      <c r="I120" s="32" t="str">
        <f>IF(LEN(VLOOKUP($A120,Questions!$B:$AA,26,FALSE))=0,"",VLOOKUP($A120,Questions!$B:$AA,26,FALSE))</f>
        <v xml:space="preserve"> </v>
      </c>
      <c r="J120" s="32" t="str">
        <f>IF(LEN(VLOOKUP($A120,Questions!$B:$AB,27,FALSE))=0,"",VLOOKUP($A120,Questions!$B:$AB,27,FALSE))</f>
        <v xml:space="preserve"> </v>
      </c>
      <c r="K120" s="274" t="s">
        <v>3242</v>
      </c>
    </row>
    <row r="121" spans="1:11" ht="36" customHeight="1" x14ac:dyDescent="0.15">
      <c r="A121" s="345" t="str">
        <f>IF($C$31="","Change Management",IF($C$31="Yes","Change Management - Optional based on QUALIFIER response.","Change Management"))</f>
        <v>Change Management</v>
      </c>
      <c r="B121" s="345"/>
      <c r="C121" s="20" t="str">
        <f>C$23</f>
        <v>CIS Critical Security Controls v6.1</v>
      </c>
      <c r="D121" s="20" t="str">
        <f t="shared" ref="D121:J121" si="8">D$23</f>
        <v>HIPAA</v>
      </c>
      <c r="E121" s="20" t="str">
        <f t="shared" si="8"/>
        <v>ISO 27002:27013</v>
      </c>
      <c r="F121" s="20" t="str">
        <f t="shared" si="8"/>
        <v>NIST Cybersecurity Framework</v>
      </c>
      <c r="G121" s="20" t="str">
        <f t="shared" si="8"/>
        <v>NIST SP 800-171r2</v>
      </c>
      <c r="H121" s="20" t="str">
        <f t="shared" si="8"/>
        <v>NIST SP 800-53r4</v>
      </c>
      <c r="I121" s="20" t="str">
        <f t="shared" si="8"/>
        <v>PCI DSS</v>
      </c>
      <c r="J121" s="20" t="str">
        <f t="shared" si="8"/>
        <v>Trusted CI</v>
      </c>
    </row>
    <row r="122" spans="1:11" ht="48" customHeight="1" x14ac:dyDescent="0.15">
      <c r="A122" s="11" t="s">
        <v>146</v>
      </c>
      <c r="B122" s="25" t="str">
        <f>VLOOKUP(A122,'HECVAT - Full | Vendor Response'!A$27:B$284,2,FALSE)</f>
        <v>Does your Change Management process minimally include authorization, impact analysis, testing, and validation before moving changes to production?</v>
      </c>
      <c r="C122" s="32" t="str">
        <f>IF(LEN(VLOOKUP($A122,Questions!$B:$AA,20,FALSE))=0,"",VLOOKUP($A122,Questions!$B:$AA,20,FALSE))</f>
        <v xml:space="preserve"> </v>
      </c>
      <c r="D122" s="34" t="str">
        <f>IF(LEN(VLOOKUP($A122,Questions!$B:$AA,21,FALSE))=0,"",VLOOKUP($A122,Questions!$B:$AA,21,FALSE))</f>
        <v xml:space="preserve"> </v>
      </c>
      <c r="E122" s="32" t="str">
        <f>IF(LEN(VLOOKUP($A122,Questions!$B:$AA,22,FALSE))=0,"",VLOOKUP($A122,Questions!$B:$AA,22,FALSE))</f>
        <v xml:space="preserve"> </v>
      </c>
      <c r="F122" s="32" t="str">
        <f>IF(LEN(VLOOKUP($A122,Questions!$B:$AA,23,FALSE))=0,"",VLOOKUP($A122,Questions!$B:$AA,23,FALSE))</f>
        <v xml:space="preserve"> </v>
      </c>
      <c r="G122" s="32" t="str">
        <f>IF(LEN(VLOOKUP($A122,Questions!$B:$AA,24,FALSE))=0,"",VLOOKUP($A122,Questions!$B:$AA,24,FALSE))</f>
        <v xml:space="preserve"> </v>
      </c>
      <c r="H122" s="32" t="str">
        <f>IF(LEN(VLOOKUP($A122,Questions!$B:$AA,25,FALSE))=0,"",VLOOKUP($A122,Questions!$B:$AA,25,FALSE))</f>
        <v xml:space="preserve"> </v>
      </c>
      <c r="I122" s="32" t="str">
        <f>IF(LEN(VLOOKUP($A122,Questions!$B:$AA,26,FALSE))=0,"",VLOOKUP($A122,Questions!$B:$AA,26,FALSE))</f>
        <v xml:space="preserve"> </v>
      </c>
      <c r="J122" s="32" t="str">
        <f>IF(LEN(VLOOKUP($A122,Questions!$B:$AB,27,FALSE))=0,"",VLOOKUP($A122,Questions!$B:$AB,27,FALSE))</f>
        <v xml:space="preserve"> </v>
      </c>
    </row>
    <row r="123" spans="1:11" ht="80" customHeight="1" x14ac:dyDescent="0.15">
      <c r="A123" s="11" t="s">
        <v>147</v>
      </c>
      <c r="B123" s="25" t="str">
        <f>VLOOKUP(A123,'HECVAT - Full | Vendor Response'!A$27:B$284,2,FALSE)</f>
        <v>Does your Change Management process also verify that all required third-party libraries and dependencies are still supported with each major change?</v>
      </c>
      <c r="C123" s="32" t="str">
        <f>IF(LEN(VLOOKUP($A123,Questions!$B:$AA,20,FALSE))=0,"",VLOOKUP($A123,Questions!$B:$AA,20,FALSE))</f>
        <v xml:space="preserve"> </v>
      </c>
      <c r="D123" s="34" t="str">
        <f>IF(LEN(VLOOKUP($A123,Questions!$B:$AA,21,FALSE))=0,"",VLOOKUP($A123,Questions!$B:$AA,21,FALSE))</f>
        <v xml:space="preserve"> </v>
      </c>
      <c r="E123" s="32" t="str">
        <f>IF(LEN(VLOOKUP($A123,Questions!$B:$AA,22,FALSE))=0,"",VLOOKUP($A123,Questions!$B:$AA,22,FALSE))</f>
        <v xml:space="preserve"> </v>
      </c>
      <c r="F123" s="32" t="str">
        <f>IF(LEN(VLOOKUP($A123,Questions!$B:$AA,23,FALSE))=0,"",VLOOKUP($A123,Questions!$B:$AA,23,FALSE))</f>
        <v xml:space="preserve"> </v>
      </c>
      <c r="G123" s="32" t="str">
        <f>IF(LEN(VLOOKUP($A123,Questions!$B:$AA,24,FALSE))=0,"",VLOOKUP($A123,Questions!$B:$AA,24,FALSE))</f>
        <v xml:space="preserve"> </v>
      </c>
      <c r="H123" s="32" t="str">
        <f>IF(LEN(VLOOKUP($A123,Questions!$B:$AA,25,FALSE))=0,"",VLOOKUP($A123,Questions!$B:$AA,25,FALSE))</f>
        <v xml:space="preserve"> </v>
      </c>
      <c r="I123" s="32" t="str">
        <f>IF(LEN(VLOOKUP($A123,Questions!$B:$AA,26,FALSE))=0,"",VLOOKUP($A123,Questions!$B:$AA,26,FALSE))</f>
        <v xml:space="preserve"> </v>
      </c>
      <c r="J123" s="32" t="str">
        <f>IF(LEN(VLOOKUP($A123,Questions!$B:$AB,27,FALSE))=0,"",VLOOKUP($A123,Questions!$B:$AB,27,FALSE))</f>
        <v xml:space="preserve"> </v>
      </c>
    </row>
    <row r="124" spans="1:11" ht="64.25" customHeight="1" x14ac:dyDescent="0.15">
      <c r="A124" s="11" t="s">
        <v>148</v>
      </c>
      <c r="B124" s="25" t="str">
        <f>VLOOKUP(A124,'HECVAT - Full | Vendor Response'!A$27:B$284,2,FALSE)</f>
        <v>Will the institution be notified of major changes to your environment that could impact the institution's security posture?</v>
      </c>
      <c r="C124" s="32" t="str">
        <f>IF(LEN(VLOOKUP($A124,Questions!$B:$AA,20,FALSE))=0,"",VLOOKUP($A124,Questions!$B:$AA,20,FALSE))</f>
        <v xml:space="preserve"> </v>
      </c>
      <c r="D124" s="34" t="str">
        <f>IF(LEN(VLOOKUP($A124,Questions!$B:$AA,21,FALSE))=0,"",VLOOKUP($A124,Questions!$B:$AA,21,FALSE))</f>
        <v xml:space="preserve"> </v>
      </c>
      <c r="E124" s="32" t="str">
        <f>IF(LEN(VLOOKUP($A124,Questions!$B:$AA,22,FALSE))=0,"",VLOOKUP($A124,Questions!$B:$AA,22,FALSE))</f>
        <v xml:space="preserve"> </v>
      </c>
      <c r="F124" s="33" t="str">
        <f>IF(LEN(VLOOKUP($A124,Questions!$B:$AA,23,FALSE))=0,"",VLOOKUP($A124,Questions!$B:$AA,23,FALSE))</f>
        <v xml:space="preserve"> </v>
      </c>
      <c r="G124" s="33" t="str">
        <f>IF(LEN(VLOOKUP($A124,Questions!$B:$AA,24,FALSE))=0,"",VLOOKUP($A124,Questions!$B:$AA,24,FALSE))</f>
        <v xml:space="preserve"> </v>
      </c>
      <c r="H124" s="32" t="str">
        <f>IF(LEN(VLOOKUP($A124,Questions!$B:$AA,25,FALSE))=0,"",VLOOKUP($A124,Questions!$B:$AA,25,FALSE))</f>
        <v xml:space="preserve"> </v>
      </c>
      <c r="I124" s="32" t="str">
        <f>IF(LEN(VLOOKUP($A124,Questions!$B:$AA,26,FALSE))=0,"",VLOOKUP($A124,Questions!$B:$AA,26,FALSE))</f>
        <v xml:space="preserve"> </v>
      </c>
      <c r="J124" s="32" t="str">
        <f>IF(LEN(VLOOKUP($A124,Questions!$B:$AB,27,FALSE))=0,"",VLOOKUP($A124,Questions!$B:$AB,27,FALSE))</f>
        <v xml:space="preserve"> </v>
      </c>
    </row>
    <row r="125" spans="1:11" ht="64.25" customHeight="1" x14ac:dyDescent="0.15">
      <c r="A125" s="11" t="s">
        <v>149</v>
      </c>
      <c r="B125" s="25" t="str">
        <f>VLOOKUP(A125,'HECVAT - Full | Vendor Response'!A$27:B$284,2,FALSE)</f>
        <v>Do clients have the option to not participate in or postpone an upgrade to a new release?</v>
      </c>
      <c r="C125" s="32" t="str">
        <f>IF(LEN(VLOOKUP($A125,Questions!$B:$AA,20,FALSE))=0,"",VLOOKUP($A125,Questions!$B:$AA,20,FALSE))</f>
        <v xml:space="preserve"> </v>
      </c>
      <c r="D125" s="131" t="str">
        <f>IF(LEN(VLOOKUP($A125,Questions!$B:$AA,21,FALSE))=0,"",VLOOKUP($A125,Questions!$B:$AA,21,FALSE))</f>
        <v xml:space="preserve"> </v>
      </c>
      <c r="E125" s="33" t="str">
        <f>IF(LEN(VLOOKUP($A125,Questions!$B:$AA,22,FALSE))=0,"",VLOOKUP($A125,Questions!$B:$AA,22,FALSE))</f>
        <v xml:space="preserve"> </v>
      </c>
      <c r="F125" s="33" t="str">
        <f>IF(LEN(VLOOKUP($A125,Questions!$B:$AA,23,FALSE))=0,"",VLOOKUP($A125,Questions!$B:$AA,23,FALSE))</f>
        <v xml:space="preserve"> </v>
      </c>
      <c r="G125" s="33" t="str">
        <f>IF(LEN(VLOOKUP($A125,Questions!$B:$AA,24,FALSE))=0,"",VLOOKUP($A125,Questions!$B:$AA,24,FALSE))</f>
        <v xml:space="preserve"> </v>
      </c>
      <c r="H125" s="32" t="str">
        <f>IF(LEN(VLOOKUP($A125,Questions!$B:$AA,25,FALSE))=0,"",VLOOKUP($A125,Questions!$B:$AA,25,FALSE))</f>
        <v xml:space="preserve"> </v>
      </c>
      <c r="I125" s="32" t="str">
        <f>IF(LEN(VLOOKUP($A125,Questions!$B:$AA,26,FALSE))=0,"",VLOOKUP($A125,Questions!$B:$AA,26,FALSE))</f>
        <v xml:space="preserve"> </v>
      </c>
      <c r="J125" s="32" t="str">
        <f>IF(LEN(VLOOKUP($A125,Questions!$B:$AB,27,FALSE))=0,"",VLOOKUP($A125,Questions!$B:$AB,27,FALSE))</f>
        <v xml:space="preserve"> </v>
      </c>
    </row>
    <row r="126" spans="1:11" ht="64.25" customHeight="1" x14ac:dyDescent="0.15">
      <c r="A126" s="11" t="s">
        <v>150</v>
      </c>
      <c r="B126" s="25" t="str">
        <f>VLOOKUP(A126,'HECVAT - Full | Vendor Response'!A$27:B$284,2,FALSE)</f>
        <v>Do you have a fully implemented solution support strategy that defines how many concurrent versions you support?</v>
      </c>
      <c r="C126" s="32" t="str">
        <f>IF(LEN(VLOOKUP($A126,Questions!$B:$AA,20,FALSE))=0,"",VLOOKUP($A126,Questions!$B:$AA,20,FALSE))</f>
        <v xml:space="preserve"> </v>
      </c>
      <c r="D126" s="34" t="str">
        <f>IF(LEN(VLOOKUP($A126,Questions!$B:$AA,21,FALSE))=0,"",VLOOKUP($A126,Questions!$B:$AA,21,FALSE))</f>
        <v xml:space="preserve"> </v>
      </c>
      <c r="E126" s="33" t="str">
        <f>IF(LEN(VLOOKUP($A126,Questions!$B:$AA,22,FALSE))=0,"",VLOOKUP($A126,Questions!$B:$AA,22,FALSE))</f>
        <v xml:space="preserve"> </v>
      </c>
      <c r="F126" s="33" t="str">
        <f>IF(LEN(VLOOKUP($A126,Questions!$B:$AA,23,FALSE))=0,"",VLOOKUP($A126,Questions!$B:$AA,23,FALSE))</f>
        <v xml:space="preserve"> </v>
      </c>
      <c r="G126" s="33" t="str">
        <f>IF(LEN(VLOOKUP($A126,Questions!$B:$AA,24,FALSE))=0,"",VLOOKUP($A126,Questions!$B:$AA,24,FALSE))</f>
        <v xml:space="preserve"> </v>
      </c>
      <c r="H126" s="32" t="str">
        <f>IF(LEN(VLOOKUP($A126,Questions!$B:$AA,25,FALSE))=0,"",VLOOKUP($A126,Questions!$B:$AA,25,FALSE))</f>
        <v xml:space="preserve"> </v>
      </c>
      <c r="I126" s="32" t="str">
        <f>IF(LEN(VLOOKUP($A126,Questions!$B:$AA,26,FALSE))=0,"",VLOOKUP($A126,Questions!$B:$AA,26,FALSE))</f>
        <v xml:space="preserve"> </v>
      </c>
      <c r="J126" s="32" t="str">
        <f>IF(LEN(VLOOKUP($A126,Questions!$B:$AB,27,FALSE))=0,"",VLOOKUP($A126,Questions!$B:$AB,27,FALSE))</f>
        <v xml:space="preserve"> </v>
      </c>
    </row>
    <row r="127" spans="1:11" ht="64.25" customHeight="1" x14ac:dyDescent="0.15">
      <c r="A127" s="11" t="s">
        <v>151</v>
      </c>
      <c r="B127" s="25" t="str">
        <f>VLOOKUP(A127,'HECVAT - Full | Vendor Response'!A$27:B$284,2,FALSE)</f>
        <v>Does the system support client customizations from one release to another?</v>
      </c>
      <c r="C127" s="32" t="str">
        <f>IF(LEN(VLOOKUP($A127,Questions!$B:$AA,20,FALSE))=0,"",VLOOKUP($A127,Questions!$B:$AA,20,FALSE))</f>
        <v xml:space="preserve"> </v>
      </c>
      <c r="D127" s="34" t="str">
        <f>IF(LEN(VLOOKUP($A127,Questions!$B:$AA,21,FALSE))=0,"",VLOOKUP($A127,Questions!$B:$AA,21,FALSE))</f>
        <v xml:space="preserve"> </v>
      </c>
      <c r="E127" s="33" t="str">
        <f>IF(LEN(VLOOKUP($A127,Questions!$B:$AA,22,FALSE))=0,"",VLOOKUP($A127,Questions!$B:$AA,22,FALSE))</f>
        <v xml:space="preserve"> </v>
      </c>
      <c r="F127" s="33" t="str">
        <f>IF(LEN(VLOOKUP($A127,Questions!$B:$AA,23,FALSE))=0,"",VLOOKUP($A127,Questions!$B:$AA,23,FALSE))</f>
        <v xml:space="preserve"> </v>
      </c>
      <c r="G127" s="33" t="str">
        <f>IF(LEN(VLOOKUP($A127,Questions!$B:$AA,24,FALSE))=0,"",VLOOKUP($A127,Questions!$B:$AA,24,FALSE))</f>
        <v xml:space="preserve"> </v>
      </c>
      <c r="H127" s="32" t="str">
        <f>IF(LEN(VLOOKUP($A127,Questions!$B:$AA,25,FALSE))=0,"",VLOOKUP($A127,Questions!$B:$AA,25,FALSE))</f>
        <v xml:space="preserve"> </v>
      </c>
      <c r="I127" s="33" t="str">
        <f>IF(LEN(VLOOKUP($A127,Questions!$B:$AA,26,FALSE))=0,"",VLOOKUP($A127,Questions!$B:$AA,26,FALSE))</f>
        <v xml:space="preserve"> </v>
      </c>
      <c r="J127" s="33" t="str">
        <f>IF(LEN(VLOOKUP($A127,Questions!$B:$AB,27,FALSE))=0,"",VLOOKUP($A127,Questions!$B:$AB,27,FALSE))</f>
        <v xml:space="preserve"> </v>
      </c>
    </row>
    <row r="128" spans="1:11" ht="64.25" customHeight="1" x14ac:dyDescent="0.15">
      <c r="A128" s="11" t="s">
        <v>152</v>
      </c>
      <c r="B128" s="25" t="str">
        <f>VLOOKUP(A128,'HECVAT - Full | Vendor Response'!A$27:B$284,2,FALSE)</f>
        <v>Do you have a release schedule for product updates?</v>
      </c>
      <c r="C128" s="32" t="str">
        <f>IF(LEN(VLOOKUP($A128,Questions!$B:$AA,20,FALSE))=0,"",VLOOKUP($A128,Questions!$B:$AA,20,FALSE))</f>
        <v xml:space="preserve"> </v>
      </c>
      <c r="D128" s="34" t="str">
        <f>IF(LEN(VLOOKUP($A128,Questions!$B:$AA,21,FALSE))=0,"",VLOOKUP($A128,Questions!$B:$AA,21,FALSE))</f>
        <v xml:space="preserve"> </v>
      </c>
      <c r="E128" s="33" t="str">
        <f>IF(LEN(VLOOKUP($A128,Questions!$B:$AA,22,FALSE))=0,"",VLOOKUP($A128,Questions!$B:$AA,22,FALSE))</f>
        <v xml:space="preserve"> </v>
      </c>
      <c r="F128" s="33" t="str">
        <f>IF(LEN(VLOOKUP($A128,Questions!$B:$AA,23,FALSE))=0,"",VLOOKUP($A128,Questions!$B:$AA,23,FALSE))</f>
        <v xml:space="preserve"> </v>
      </c>
      <c r="G128" s="33" t="str">
        <f>IF(LEN(VLOOKUP($A128,Questions!$B:$AA,24,FALSE))=0,"",VLOOKUP($A128,Questions!$B:$AA,24,FALSE))</f>
        <v xml:space="preserve"> </v>
      </c>
      <c r="H128" s="32" t="str">
        <f>IF(LEN(VLOOKUP($A128,Questions!$B:$AA,25,FALSE))=0,"",VLOOKUP($A128,Questions!$B:$AA,25,FALSE))</f>
        <v xml:space="preserve"> </v>
      </c>
      <c r="I128" s="33" t="str">
        <f>IF(LEN(VLOOKUP($A128,Questions!$B:$AA,26,FALSE))=0,"",VLOOKUP($A128,Questions!$B:$AA,26,FALSE))</f>
        <v xml:space="preserve"> </v>
      </c>
      <c r="J128" s="33" t="str">
        <f>IF(LEN(VLOOKUP($A128,Questions!$B:$AB,27,FALSE))=0,"",VLOOKUP($A128,Questions!$B:$AB,27,FALSE))</f>
        <v xml:space="preserve"> </v>
      </c>
    </row>
    <row r="129" spans="1:259" ht="64.25" customHeight="1" x14ac:dyDescent="0.15">
      <c r="A129" s="11" t="s">
        <v>153</v>
      </c>
      <c r="B129" s="25" t="str">
        <f>VLOOKUP(A129,'HECVAT - Full | Vendor Response'!A$27:B$284,2,FALSE)</f>
        <v>Do you have a technology roadmap, for at least the next two years, for enhancements and bug fixes for the product/service being assessed?</v>
      </c>
      <c r="C129" s="32" t="str">
        <f>IF(LEN(VLOOKUP($A129,Questions!$B:$AA,20,FALSE))=0,"",VLOOKUP($A129,Questions!$B:$AA,20,FALSE))</f>
        <v xml:space="preserve"> </v>
      </c>
      <c r="D129" s="34" t="str">
        <f>IF(LEN(VLOOKUP($A129,Questions!$B:$AA,21,FALSE))=0,"",VLOOKUP($A129,Questions!$B:$AA,21,FALSE))</f>
        <v xml:space="preserve"> </v>
      </c>
      <c r="E129" s="32" t="str">
        <f>IF(LEN(VLOOKUP($A129,Questions!$B:$AA,22,FALSE))=0,"",VLOOKUP($A129,Questions!$B:$AA,22,FALSE))</f>
        <v xml:space="preserve"> </v>
      </c>
      <c r="F129" s="32" t="str">
        <f>IF(LEN(VLOOKUP($A129,Questions!$B:$AA,23,FALSE))=0,"",VLOOKUP($A129,Questions!$B:$AA,23,FALSE))</f>
        <v xml:space="preserve"> </v>
      </c>
      <c r="G129" s="32" t="str">
        <f>IF(LEN(VLOOKUP($A129,Questions!$B:$AA,24,FALSE))=0,"",VLOOKUP($A129,Questions!$B:$AA,24,FALSE))</f>
        <v xml:space="preserve"> </v>
      </c>
      <c r="H129" s="32" t="str">
        <f>IF(LEN(VLOOKUP($A129,Questions!$B:$AA,25,FALSE))=0,"",VLOOKUP($A129,Questions!$B:$AA,25,FALSE))</f>
        <v xml:space="preserve"> </v>
      </c>
      <c r="I129" s="32" t="str">
        <f>IF(LEN(VLOOKUP($A129,Questions!$B:$AA,26,FALSE))=0,"",VLOOKUP($A129,Questions!$B:$AA,26,FALSE))</f>
        <v xml:space="preserve"> </v>
      </c>
      <c r="J129" s="32" t="str">
        <f>IF(LEN(VLOOKUP($A129,Questions!$B:$AB,27,FALSE))=0,"",VLOOKUP($A129,Questions!$B:$AB,27,FALSE))</f>
        <v xml:space="preserve"> </v>
      </c>
    </row>
    <row r="130" spans="1:259" ht="64.25" customHeight="1" x14ac:dyDescent="0.15">
      <c r="A130" s="11" t="s">
        <v>154</v>
      </c>
      <c r="B130" s="25" t="str">
        <f>VLOOKUP(A130,'HECVAT - Full | Vendor Response'!A$27:B$284,2,FALSE)</f>
        <v>Is institutional involvement (i.e., technically or organizationally) required during product updates?</v>
      </c>
      <c r="C130" s="32" t="str">
        <f>IF(LEN(VLOOKUP($A130,Questions!$B:$AA,20,FALSE))=0,"",VLOOKUP($A130,Questions!$B:$AA,20,FALSE))</f>
        <v xml:space="preserve"> </v>
      </c>
      <c r="D130" s="34" t="str">
        <f>IF(LEN(VLOOKUP($A130,Questions!$B:$AA,21,FALSE))=0,"",VLOOKUP($A130,Questions!$B:$AA,21,FALSE))</f>
        <v xml:space="preserve"> </v>
      </c>
      <c r="E130" s="33" t="str">
        <f>IF(LEN(VLOOKUP($A130,Questions!$B:$AA,22,FALSE))=0,"",VLOOKUP($A130,Questions!$B:$AA,22,FALSE))</f>
        <v xml:space="preserve"> </v>
      </c>
      <c r="F130" s="33" t="str">
        <f>IF(LEN(VLOOKUP($A130,Questions!$B:$AA,23,FALSE))=0,"",VLOOKUP($A130,Questions!$B:$AA,23,FALSE))</f>
        <v xml:space="preserve"> </v>
      </c>
      <c r="G130" s="32" t="str">
        <f>IF(LEN(VLOOKUP($A130,Questions!$B:$AA,24,FALSE))=0,"",VLOOKUP($A130,Questions!$B:$AA,24,FALSE))</f>
        <v xml:space="preserve"> </v>
      </c>
      <c r="H130" s="32" t="str">
        <f>IF(LEN(VLOOKUP($A130,Questions!$B:$AA,25,FALSE))=0,"",VLOOKUP($A130,Questions!$B:$AA,25,FALSE))</f>
        <v xml:space="preserve"> </v>
      </c>
      <c r="I130" s="33" t="str">
        <f>IF(LEN(VLOOKUP($A130,Questions!$B:$AA,26,FALSE))=0,"",VLOOKUP($A130,Questions!$B:$AA,26,FALSE))</f>
        <v xml:space="preserve"> </v>
      </c>
      <c r="J130" s="33" t="str">
        <f>IF(LEN(VLOOKUP($A130,Questions!$B:$AB,27,FALSE))=0,"",VLOOKUP($A130,Questions!$B:$AB,27,FALSE))</f>
        <v xml:space="preserve"> </v>
      </c>
    </row>
    <row r="131" spans="1:259" ht="64.25" customHeight="1" x14ac:dyDescent="0.15">
      <c r="A131" s="11" t="s">
        <v>155</v>
      </c>
      <c r="B131" s="25" t="str">
        <f>VLOOKUP(A131,'HECVAT - Full | Vendor Response'!A$27:B$284,2,FALSE)</f>
        <v>Do you have policy and procedure, currently implemented, managing how critical patches are applied to all systems and applications?</v>
      </c>
      <c r="C131" s="32" t="str">
        <f>IF(LEN(VLOOKUP($A131,Questions!$B:$AA,20,FALSE))=0,"",VLOOKUP($A131,Questions!$B:$AA,20,FALSE))</f>
        <v xml:space="preserve"> </v>
      </c>
      <c r="D131" s="34" t="str">
        <f>IF(LEN(VLOOKUP($A131,Questions!$B:$AA,21,FALSE))=0,"",VLOOKUP($A131,Questions!$B:$AA,21,FALSE))</f>
        <v xml:space="preserve"> </v>
      </c>
      <c r="E131" s="33" t="str">
        <f>IF(LEN(VLOOKUP($A131,Questions!$B:$AA,22,FALSE))=0,"",VLOOKUP($A131,Questions!$B:$AA,22,FALSE))</f>
        <v xml:space="preserve"> </v>
      </c>
      <c r="F131" s="33" t="str">
        <f>IF(LEN(VLOOKUP($A131,Questions!$B:$AA,23,FALSE))=0,"",VLOOKUP($A131,Questions!$B:$AA,23,FALSE))</f>
        <v xml:space="preserve"> </v>
      </c>
      <c r="G131" s="33" t="str">
        <f>IF(LEN(VLOOKUP($A131,Questions!$B:$AA,24,FALSE))=0,"",VLOOKUP($A131,Questions!$B:$AA,24,FALSE))</f>
        <v xml:space="preserve"> </v>
      </c>
      <c r="H131" s="32" t="str">
        <f>IF(LEN(VLOOKUP($A131,Questions!$B:$AA,25,FALSE))=0,"",VLOOKUP($A131,Questions!$B:$AA,25,FALSE))</f>
        <v xml:space="preserve"> </v>
      </c>
      <c r="I131" s="33" t="str">
        <f>IF(LEN(VLOOKUP($A131,Questions!$B:$AA,26,FALSE))=0,"",VLOOKUP($A131,Questions!$B:$AA,26,FALSE))</f>
        <v xml:space="preserve"> </v>
      </c>
      <c r="J131" s="33" t="str">
        <f>IF(LEN(VLOOKUP($A131,Questions!$B:$AB,27,FALSE))=0,"",VLOOKUP($A131,Questions!$B:$AB,27,FALSE))</f>
        <v xml:space="preserve"> </v>
      </c>
    </row>
    <row r="132" spans="1:259" ht="64.25" customHeight="1" x14ac:dyDescent="0.15">
      <c r="A132" s="11" t="s">
        <v>156</v>
      </c>
      <c r="B132" s="25" t="str">
        <f>VLOOKUP(A132,'HECVAT - Full | Vendor Response'!A$27:B$284,2,FALSE)</f>
        <v>Do you have policy and procedure, currently implemented, guiding how security risks are mitigated until patches can be applied?</v>
      </c>
      <c r="C132" s="33" t="str">
        <f>IF(LEN(VLOOKUP($A132,Questions!$B:$AA,20,FALSE))=0,"",VLOOKUP($A132,Questions!$B:$AA,20,FALSE))</f>
        <v xml:space="preserve"> </v>
      </c>
      <c r="D132" s="34" t="str">
        <f>IF(LEN(VLOOKUP($A132,Questions!$B:$AA,21,FALSE))=0,"",VLOOKUP($A132,Questions!$B:$AA,21,FALSE))</f>
        <v xml:space="preserve"> </v>
      </c>
      <c r="E132" s="33" t="str">
        <f>IF(LEN(VLOOKUP($A132,Questions!$B:$AA,22,FALSE))=0,"",VLOOKUP($A132,Questions!$B:$AA,22,FALSE))</f>
        <v xml:space="preserve"> </v>
      </c>
      <c r="F132" s="33" t="str">
        <f>IF(LEN(VLOOKUP($A132,Questions!$B:$AA,23,FALSE))=0,"",VLOOKUP($A132,Questions!$B:$AA,23,FALSE))</f>
        <v xml:space="preserve"> </v>
      </c>
      <c r="G132" s="33" t="str">
        <f>IF(LEN(VLOOKUP($A132,Questions!$B:$AA,24,FALSE))=0,"",VLOOKUP($A132,Questions!$B:$AA,24,FALSE))</f>
        <v xml:space="preserve"> </v>
      </c>
      <c r="H132" s="32" t="str">
        <f>IF(LEN(VLOOKUP($A132,Questions!$B:$AA,25,FALSE))=0,"",VLOOKUP($A132,Questions!$B:$AA,25,FALSE))</f>
        <v xml:space="preserve"> </v>
      </c>
      <c r="I132" s="33" t="str">
        <f>IF(LEN(VLOOKUP($A132,Questions!$B:$AA,26,FALSE))=0,"",VLOOKUP($A132,Questions!$B:$AA,26,FALSE))</f>
        <v xml:space="preserve"> </v>
      </c>
      <c r="J132" s="33" t="str">
        <f>IF(LEN(VLOOKUP($A132,Questions!$B:$AB,27,FALSE))=0,"",VLOOKUP($A132,Questions!$B:$AB,27,FALSE))</f>
        <v xml:space="preserve"> </v>
      </c>
    </row>
    <row r="133" spans="1:259" ht="64.25" customHeight="1" x14ac:dyDescent="0.15">
      <c r="A133" s="11" t="s">
        <v>157</v>
      </c>
      <c r="B133" s="25" t="str">
        <f>VLOOKUP(A133,'HECVAT - Full | Vendor Response'!A$27:B$284,2,FALSE)</f>
        <v>Are upgrades or system changes installed during off-peak hours or in a manner that does not impact the customer?</v>
      </c>
      <c r="C133" s="32" t="str">
        <f>IF(LEN(VLOOKUP($A133,Questions!$B:$AA,20,FALSE))=0,"",VLOOKUP($A133,Questions!$B:$AA,20,FALSE))</f>
        <v xml:space="preserve"> </v>
      </c>
      <c r="D133" s="34" t="str">
        <f>IF(LEN(VLOOKUP($A133,Questions!$B:$AA,21,FALSE))=0,"",VLOOKUP($A133,Questions!$B:$AA,21,FALSE))</f>
        <v xml:space="preserve"> </v>
      </c>
      <c r="E133" s="32" t="str">
        <f>IF(LEN(VLOOKUP($A133,Questions!$B:$AA,22,FALSE))=0,"",VLOOKUP($A133,Questions!$B:$AA,22,FALSE))</f>
        <v xml:space="preserve"> </v>
      </c>
      <c r="F133" s="33" t="str">
        <f>IF(LEN(VLOOKUP($A133,Questions!$B:$AA,23,FALSE))=0,"",VLOOKUP($A133,Questions!$B:$AA,23,FALSE))</f>
        <v xml:space="preserve"> </v>
      </c>
      <c r="G133" s="33" t="str">
        <f>IF(LEN(VLOOKUP($A133,Questions!$B:$AA,24,FALSE))=0,"",VLOOKUP($A133,Questions!$B:$AA,24,FALSE))</f>
        <v xml:space="preserve"> </v>
      </c>
      <c r="H133" s="32" t="str">
        <f>IF(LEN(VLOOKUP($A133,Questions!$B:$AA,25,FALSE))=0,"",VLOOKUP($A133,Questions!$B:$AA,25,FALSE))</f>
        <v xml:space="preserve"> </v>
      </c>
      <c r="I133" s="32" t="str">
        <f>IF(LEN(VLOOKUP($A133,Questions!$B:$AA,26,FALSE))=0,"",VLOOKUP($A133,Questions!$B:$AA,26,FALSE))</f>
        <v xml:space="preserve"> </v>
      </c>
      <c r="J133" s="32" t="str">
        <f>IF(LEN(VLOOKUP($A133,Questions!$B:$AB,27,FALSE))=0,"",VLOOKUP($A133,Questions!$B:$AB,27,FALSE))</f>
        <v xml:space="preserve"> </v>
      </c>
    </row>
    <row r="134" spans="1:259" ht="64.25" customHeight="1" x14ac:dyDescent="0.15">
      <c r="A134" s="11" t="s">
        <v>158</v>
      </c>
      <c r="B134" s="25" t="str">
        <f>VLOOKUP(A134,'HECVAT - Full | Vendor Response'!A$27:B$284,2,FALSE)</f>
        <v>Do procedures exist to provide that emergency changes are documented and authorized (including after-the-fact approval)?</v>
      </c>
      <c r="C134" s="32" t="str">
        <f>IF(LEN(VLOOKUP($A134,Questions!$B:$AA,20,FALSE))=0,"",VLOOKUP($A134,Questions!$B:$AA,20,FALSE))</f>
        <v xml:space="preserve"> </v>
      </c>
      <c r="D134" s="32" t="str">
        <f>IF(LEN(VLOOKUP($A134,Questions!$B:$AA,21,FALSE))=0,"",VLOOKUP($A134,Questions!$B:$AA,21,FALSE))</f>
        <v xml:space="preserve"> </v>
      </c>
      <c r="E134" s="32" t="str">
        <f>IF(LEN(VLOOKUP($A134,Questions!$B:$AA,22,FALSE))=0,"",VLOOKUP($A134,Questions!$B:$AA,22,FALSE))</f>
        <v xml:space="preserve"> </v>
      </c>
      <c r="F134" s="33" t="str">
        <f>IF(LEN(VLOOKUP($A134,Questions!$B:$AA,23,FALSE))=0,"",VLOOKUP($A134,Questions!$B:$AA,23,FALSE))</f>
        <v xml:space="preserve"> </v>
      </c>
      <c r="G134" s="33" t="str">
        <f>IF(LEN(VLOOKUP($A134,Questions!$B:$AA,24,FALSE))=0,"",VLOOKUP($A134,Questions!$B:$AA,24,FALSE))</f>
        <v xml:space="preserve"> </v>
      </c>
      <c r="H134" s="32" t="str">
        <f>IF(LEN(VLOOKUP($A134,Questions!$B:$AA,25,FALSE))=0,"",VLOOKUP($A134,Questions!$B:$AA,25,FALSE))</f>
        <v xml:space="preserve"> </v>
      </c>
      <c r="I134" s="32" t="str">
        <f>IF(LEN(VLOOKUP($A134,Questions!$B:$AA,26,FALSE))=0,"",VLOOKUP($A134,Questions!$B:$AA,26,FALSE))</f>
        <v xml:space="preserve"> </v>
      </c>
      <c r="J134" s="32" t="str">
        <f>IF(LEN(VLOOKUP($A134,Questions!$B:$AB,27,FALSE))=0,"",VLOOKUP($A134,Questions!$B:$AB,27,FALSE))</f>
        <v xml:space="preserve"> </v>
      </c>
    </row>
    <row r="135" spans="1:259" ht="48" customHeight="1" x14ac:dyDescent="0.15">
      <c r="A135" s="11" t="s">
        <v>159</v>
      </c>
      <c r="B135" s="25" t="str">
        <f>VLOOKUP(A135,'HECVAT - Full | Vendor Response'!A$27:B$284,2,FALSE)</f>
        <v>Do you have an implemented system configuration management process? (e.g.,secure "gold" images, etc.)</v>
      </c>
      <c r="C135" s="32" t="str">
        <f>IF(LEN(VLOOKUP($A135,Questions!$B:$AA,20,FALSE))=0,"",VLOOKUP($A135,Questions!$B:$AA,20,FALSE))</f>
        <v xml:space="preserve"> </v>
      </c>
      <c r="D135" s="131" t="str">
        <f>IF(LEN(VLOOKUP($A135,Questions!$B:$AA,21,FALSE))=0,"",VLOOKUP($A135,Questions!$B:$AA,21,FALSE))</f>
        <v xml:space="preserve"> </v>
      </c>
      <c r="E135" s="33" t="str">
        <f>IF(LEN(VLOOKUP($A135,Questions!$B:$AA,22,FALSE))=0,"",VLOOKUP($A135,Questions!$B:$AA,22,FALSE))</f>
        <v xml:space="preserve"> </v>
      </c>
      <c r="F135" s="33" t="str">
        <f>IF(LEN(VLOOKUP($A135,Questions!$B:$AA,23,FALSE))=0,"",VLOOKUP($A135,Questions!$B:$AA,23,FALSE))</f>
        <v xml:space="preserve"> </v>
      </c>
      <c r="G135" s="33" t="str">
        <f>IF(LEN(VLOOKUP($A135,Questions!$B:$AA,24,FALSE))=0,"",VLOOKUP($A135,Questions!$B:$AA,24,FALSE))</f>
        <v xml:space="preserve"> </v>
      </c>
      <c r="H135" s="32" t="str">
        <f>IF(LEN(VLOOKUP($A135,Questions!$B:$AA,25,FALSE))=0,"",VLOOKUP($A135,Questions!$B:$AA,25,FALSE))</f>
        <v xml:space="preserve"> </v>
      </c>
      <c r="I135" s="32" t="str">
        <f>IF(LEN(VLOOKUP($A135,Questions!$B:$AA,26,FALSE))=0,"",VLOOKUP($A135,Questions!$B:$AA,26,FALSE))</f>
        <v xml:space="preserve"> </v>
      </c>
      <c r="J135" s="32" t="str">
        <f>IF(LEN(VLOOKUP($A135,Questions!$B:$AB,27,FALSE))=0,"",VLOOKUP($A135,Questions!$B:$AB,27,FALSE))</f>
        <v xml:space="preserve"> </v>
      </c>
    </row>
    <row r="136" spans="1:259" ht="78.75" customHeight="1" x14ac:dyDescent="0.15">
      <c r="A136" s="11" t="s">
        <v>160</v>
      </c>
      <c r="B136" s="25" t="str">
        <f>VLOOKUP(A136,'HECVAT - Full | Vendor Response'!A$27:B$284,2,FALSE)</f>
        <v>Do you have a systems management and configuration strategy that encompasses servers, appliances, cloud services, applications, and mobile devices (company and employee owned)?</v>
      </c>
      <c r="C136" s="32" t="str">
        <f>IF(LEN(VLOOKUP($A136,Questions!$B:$AA,20,FALSE))=0,"",VLOOKUP($A136,Questions!$B:$AA,20,FALSE))</f>
        <v xml:space="preserve"> </v>
      </c>
      <c r="D136" s="131" t="str">
        <f>IF(LEN(VLOOKUP($A136,Questions!$B:$AA,21,FALSE))=0,"",VLOOKUP($A136,Questions!$B:$AA,21,FALSE))</f>
        <v xml:space="preserve"> </v>
      </c>
      <c r="E136" s="32" t="str">
        <f>IF(LEN(VLOOKUP($A136,Questions!$B:$AA,22,FALSE))=0,"",VLOOKUP($A136,Questions!$B:$AA,22,FALSE))</f>
        <v xml:space="preserve"> </v>
      </c>
      <c r="F136" s="32" t="str">
        <f>IF(LEN(VLOOKUP($A136,Questions!$B:$AA,23,FALSE))=0,"",VLOOKUP($A136,Questions!$B:$AA,23,FALSE))</f>
        <v xml:space="preserve"> </v>
      </c>
      <c r="G136" s="33" t="str">
        <f>IF(LEN(VLOOKUP($A136,Questions!$B:$AA,24,FALSE))=0,"",VLOOKUP($A136,Questions!$B:$AA,24,FALSE))</f>
        <v xml:space="preserve"> </v>
      </c>
      <c r="H136" s="32" t="str">
        <f>IF(LEN(VLOOKUP($A136,Questions!$B:$AA,25,FALSE))=0,"",VLOOKUP($A136,Questions!$B:$AA,25,FALSE))</f>
        <v xml:space="preserve"> </v>
      </c>
      <c r="I136" s="32" t="str">
        <f>IF(LEN(VLOOKUP($A136,Questions!$B:$AA,26,FALSE))=0,"",VLOOKUP($A136,Questions!$B:$AA,26,FALSE))</f>
        <v xml:space="preserve"> </v>
      </c>
      <c r="J136" s="32" t="str">
        <f>IF(LEN(VLOOKUP($A136,Questions!$B:$AB,27,FALSE))=0,"",VLOOKUP($A136,Questions!$B:$AB,27,FALSE))</f>
        <v xml:space="preserve"> </v>
      </c>
      <c r="K136" s="274" t="s">
        <v>3242</v>
      </c>
    </row>
    <row r="137" spans="1:259" ht="36" customHeight="1" x14ac:dyDescent="0.2">
      <c r="A137" s="345" t="str">
        <f>IF($C$31="","Data",IF($C$31="Yes","Data - Optional based on QUALIFIER response.","Data"))</f>
        <v>Data</v>
      </c>
      <c r="B137" s="345"/>
      <c r="C137" s="20" t="str">
        <f>C$23</f>
        <v>CIS Critical Security Controls v6.1</v>
      </c>
      <c r="D137" s="20" t="str">
        <f t="shared" ref="D137:J137" si="9">D$23</f>
        <v>HIPAA</v>
      </c>
      <c r="E137" s="20" t="str">
        <f t="shared" si="9"/>
        <v>ISO 27002:27013</v>
      </c>
      <c r="F137" s="20" t="str">
        <f t="shared" si="9"/>
        <v>NIST Cybersecurity Framework</v>
      </c>
      <c r="G137" s="20" t="str">
        <f t="shared" si="9"/>
        <v>NIST SP 800-171r2</v>
      </c>
      <c r="H137" s="20" t="str">
        <f t="shared" si="9"/>
        <v>NIST SP 800-53r4</v>
      </c>
      <c r="I137" s="20" t="str">
        <f t="shared" si="9"/>
        <v>PCI DSS</v>
      </c>
      <c r="J137" s="20" t="str">
        <f t="shared" si="9"/>
        <v>Trusted CI</v>
      </c>
      <c r="K137"/>
      <c r="L137"/>
      <c r="M137"/>
      <c r="N137"/>
      <c r="O137"/>
      <c r="P137"/>
      <c r="Q137"/>
      <c r="R137"/>
      <c r="S137"/>
      <c r="T137"/>
      <c r="U137"/>
      <c r="V137"/>
      <c r="W137"/>
      <c r="X137"/>
      <c r="Y137"/>
      <c r="Z137"/>
      <c r="AA137"/>
      <c r="AB137"/>
      <c r="AC137"/>
      <c r="AD137"/>
      <c r="AE137"/>
      <c r="AF137"/>
      <c r="AG137"/>
      <c r="AH137"/>
      <c r="AI137"/>
      <c r="AJ137"/>
      <c r="AK137"/>
      <c r="AL137"/>
      <c r="AM137"/>
      <c r="AN137"/>
      <c r="AO137"/>
      <c r="AP137"/>
      <c r="AQ137"/>
      <c r="AR137"/>
      <c r="AS137"/>
      <c r="AT137"/>
      <c r="AU137"/>
      <c r="AV137"/>
      <c r="AW137"/>
      <c r="AX137"/>
      <c r="AY137"/>
      <c r="AZ137"/>
      <c r="BA137"/>
      <c r="BB137"/>
      <c r="BC137"/>
      <c r="BD137"/>
      <c r="BE137"/>
      <c r="BF137"/>
      <c r="BG137"/>
      <c r="BH137"/>
      <c r="BI137"/>
      <c r="BJ137"/>
      <c r="BK137"/>
      <c r="BL137"/>
      <c r="BM137"/>
      <c r="BN137"/>
      <c r="BO137"/>
      <c r="BP137"/>
      <c r="BQ137"/>
      <c r="BR137"/>
      <c r="BS137"/>
      <c r="BT137"/>
      <c r="BU137"/>
      <c r="BV137"/>
      <c r="BW137"/>
      <c r="BX137"/>
      <c r="BY137"/>
      <c r="BZ137"/>
      <c r="CA137"/>
      <c r="CB137"/>
      <c r="CC137"/>
      <c r="CD137"/>
      <c r="CE137"/>
      <c r="CF137"/>
      <c r="CG137"/>
      <c r="CH137"/>
      <c r="CI137"/>
      <c r="CJ137"/>
      <c r="CK137"/>
      <c r="CL137"/>
      <c r="CM137"/>
      <c r="CN137"/>
      <c r="CO137"/>
      <c r="CP137"/>
      <c r="CQ137"/>
      <c r="CR137"/>
      <c r="CS137"/>
      <c r="CT137"/>
      <c r="CU137"/>
      <c r="CV137"/>
      <c r="CW137"/>
      <c r="CX137"/>
      <c r="CY137"/>
      <c r="CZ137"/>
      <c r="DA137"/>
      <c r="DB137"/>
      <c r="DC137"/>
      <c r="DD137"/>
      <c r="DE137"/>
      <c r="DF137"/>
      <c r="DG137"/>
      <c r="DH137"/>
      <c r="DI137"/>
      <c r="DJ137"/>
      <c r="DK137"/>
      <c r="DL137"/>
      <c r="DM137"/>
      <c r="DN137"/>
      <c r="DO137"/>
      <c r="DP137"/>
      <c r="DQ137"/>
      <c r="DR137"/>
      <c r="DS137"/>
      <c r="DT137"/>
      <c r="DU137"/>
      <c r="DV137"/>
      <c r="DW137"/>
      <c r="DX137"/>
      <c r="DY137"/>
      <c r="DZ137"/>
      <c r="EA137"/>
      <c r="EB137"/>
      <c r="EC137"/>
      <c r="ED137"/>
      <c r="EE137"/>
      <c r="EF137"/>
      <c r="EG137"/>
      <c r="EH137"/>
      <c r="EI137"/>
      <c r="EJ137"/>
      <c r="EK137"/>
      <c r="EL137"/>
      <c r="EM137"/>
      <c r="EN137"/>
      <c r="EO137"/>
      <c r="EP137"/>
      <c r="EQ137"/>
      <c r="ER137"/>
      <c r="ES137"/>
      <c r="ET137"/>
      <c r="EU137"/>
      <c r="EV137"/>
      <c r="EW137"/>
      <c r="EX137"/>
      <c r="EY137"/>
      <c r="EZ137"/>
      <c r="FA137"/>
      <c r="FB137"/>
      <c r="FC137"/>
      <c r="FD137"/>
      <c r="FE137"/>
      <c r="FF137"/>
      <c r="FG137"/>
      <c r="FH137"/>
      <c r="FI137"/>
      <c r="FJ137"/>
      <c r="FK137"/>
      <c r="FL137"/>
      <c r="FM137"/>
      <c r="FN137"/>
      <c r="FO137"/>
      <c r="FP137"/>
      <c r="FQ137"/>
      <c r="FR137"/>
      <c r="FS137"/>
      <c r="FT137"/>
      <c r="FU137"/>
      <c r="FV137"/>
      <c r="FW137"/>
      <c r="FX137"/>
      <c r="FY137"/>
      <c r="FZ137"/>
      <c r="GA137"/>
      <c r="GB137"/>
      <c r="GC137"/>
      <c r="GD137"/>
      <c r="GE137"/>
      <c r="GF137"/>
      <c r="GG137"/>
      <c r="GH137"/>
      <c r="GI137"/>
      <c r="GJ137"/>
      <c r="GK137"/>
      <c r="GL137"/>
      <c r="GM137"/>
      <c r="GN137"/>
      <c r="GO137"/>
      <c r="GP137"/>
      <c r="GQ137"/>
      <c r="GR137"/>
      <c r="GS137"/>
      <c r="GT137"/>
      <c r="GU137"/>
      <c r="GV137"/>
      <c r="GW137"/>
      <c r="GX137"/>
      <c r="GY137"/>
      <c r="GZ137"/>
      <c r="HA137"/>
      <c r="HB137"/>
      <c r="HC137"/>
      <c r="HD137"/>
      <c r="HE137"/>
      <c r="HF137"/>
      <c r="HG137"/>
      <c r="HH137"/>
      <c r="HI137"/>
      <c r="HJ137"/>
      <c r="HK137"/>
      <c r="HL137"/>
      <c r="HM137"/>
      <c r="HN137"/>
      <c r="HO137"/>
      <c r="HP137"/>
      <c r="HQ137"/>
      <c r="HR137"/>
      <c r="HS137"/>
      <c r="HT137"/>
      <c r="HU137"/>
      <c r="HV137"/>
      <c r="HW137"/>
      <c r="HX137"/>
      <c r="HY137"/>
      <c r="HZ137"/>
      <c r="IA137"/>
      <c r="IB137"/>
      <c r="IC137"/>
      <c r="ID137"/>
      <c r="IE137"/>
      <c r="IF137"/>
      <c r="IG137"/>
      <c r="IH137"/>
      <c r="II137"/>
      <c r="IJ137"/>
      <c r="IK137"/>
      <c r="IL137"/>
      <c r="IM137"/>
      <c r="IN137"/>
      <c r="IO137"/>
      <c r="IP137"/>
      <c r="IQ137"/>
      <c r="IR137"/>
      <c r="IS137"/>
      <c r="IT137"/>
      <c r="IU137"/>
      <c r="IV137"/>
      <c r="IW137"/>
      <c r="IX137"/>
      <c r="IY137"/>
    </row>
    <row r="138" spans="1:259" ht="48" customHeight="1" x14ac:dyDescent="0.2">
      <c r="A138" s="11" t="s">
        <v>162</v>
      </c>
      <c r="B138" s="25" t="str">
        <f>VLOOKUP(A138,'HECVAT - Full | Vendor Response'!A$27:B$284,2,FALSE)</f>
        <v>Does the environment provide for dedicated single-tenant capabilities? If not, describe how your product or environment separates data from different customers (e.g., logically, physically, single tenancy, multi-tenancy).</v>
      </c>
      <c r="C138" s="32" t="str">
        <f>IF(LEN(VLOOKUP($A138,Questions!$B:$AA,20,FALSE))=0,"",VLOOKUP($A138,Questions!$B:$AA,20,FALSE))</f>
        <v xml:space="preserve"> </v>
      </c>
      <c r="D138" s="33" t="str">
        <f>IF(LEN(VLOOKUP($A138,Questions!$B:$AA,21,FALSE))=0,"",VLOOKUP($A138,Questions!$B:$AA,21,FALSE))</f>
        <v xml:space="preserve"> </v>
      </c>
      <c r="E138" s="33" t="str">
        <f>IF(LEN(VLOOKUP($A138,Questions!$B:$AA,22,FALSE))=0,"",VLOOKUP($A138,Questions!$B:$AA,22,FALSE))</f>
        <v xml:space="preserve"> </v>
      </c>
      <c r="F138" s="32" t="str">
        <f>IF(LEN(VLOOKUP($A138,Questions!$B:$AA,23,FALSE))=0,"",VLOOKUP($A138,Questions!$B:$AA,23,FALSE))</f>
        <v xml:space="preserve"> </v>
      </c>
      <c r="G138" s="32" t="str">
        <f>IF(LEN(VLOOKUP($A138,Questions!$B:$AA,24,FALSE))=0,"",VLOOKUP($A138,Questions!$B:$AA,24,FALSE))</f>
        <v xml:space="preserve"> </v>
      </c>
      <c r="H138" s="32" t="str">
        <f>IF(LEN(VLOOKUP($A138,Questions!$B:$AA,25,FALSE))=0,"",VLOOKUP($A138,Questions!$B:$AA,25,FALSE))</f>
        <v xml:space="preserve"> </v>
      </c>
      <c r="I138" s="32" t="str">
        <f>IF(LEN(VLOOKUP($A138,Questions!$B:$AA,26,FALSE))=0,"",VLOOKUP($A138,Questions!$B:$AA,26,FALSE))</f>
        <v xml:space="preserve"> </v>
      </c>
      <c r="J138" s="32" t="str">
        <f>IF(LEN(VLOOKUP($A138,Questions!$B:$AB,27,FALSE))=0,"",VLOOKUP($A138,Questions!$B:$AB,27,FALSE))</f>
        <v xml:space="preserve"> </v>
      </c>
      <c r="K138"/>
      <c r="L138"/>
      <c r="M138"/>
      <c r="N138"/>
      <c r="O138"/>
      <c r="P138"/>
      <c r="Q138"/>
      <c r="R138"/>
      <c r="S138"/>
      <c r="T138"/>
      <c r="U138"/>
      <c r="V138"/>
      <c r="W138"/>
      <c r="X138"/>
      <c r="Y138"/>
      <c r="Z138"/>
      <c r="AA138"/>
      <c r="AB138"/>
      <c r="AC138"/>
      <c r="AD138"/>
      <c r="AE138"/>
      <c r="AF138"/>
      <c r="AG138"/>
      <c r="AH138"/>
      <c r="AI138"/>
      <c r="AJ138"/>
      <c r="AK138"/>
      <c r="AL138"/>
      <c r="AM138"/>
      <c r="AN138"/>
      <c r="AO138"/>
      <c r="AP138"/>
      <c r="AQ138"/>
      <c r="AR138"/>
      <c r="AS138"/>
      <c r="AT138"/>
      <c r="AU138"/>
      <c r="AV138"/>
      <c r="AW138"/>
      <c r="AX138"/>
      <c r="AY138"/>
      <c r="AZ138"/>
      <c r="BA138"/>
      <c r="BB138"/>
      <c r="BC138"/>
      <c r="BD138"/>
      <c r="BE138"/>
      <c r="BF138"/>
      <c r="BG138"/>
      <c r="BH138"/>
      <c r="BI138"/>
      <c r="BJ138"/>
      <c r="BK138"/>
      <c r="BL138"/>
      <c r="BM138"/>
      <c r="BN138"/>
      <c r="BO138"/>
      <c r="BP138"/>
      <c r="BQ138"/>
      <c r="BR138"/>
      <c r="BS138"/>
      <c r="BT138"/>
      <c r="BU138"/>
      <c r="BV138"/>
      <c r="BW138"/>
      <c r="BX138"/>
      <c r="BY138"/>
      <c r="BZ138"/>
      <c r="CA138"/>
      <c r="CB138"/>
      <c r="CC138"/>
      <c r="CD138"/>
      <c r="CE138"/>
      <c r="CF138"/>
      <c r="CG138"/>
      <c r="CH138"/>
      <c r="CI138"/>
      <c r="CJ138"/>
      <c r="CK138"/>
      <c r="CL138"/>
      <c r="CM138"/>
      <c r="CN138"/>
      <c r="CO138"/>
      <c r="CP138"/>
      <c r="CQ138"/>
      <c r="CR138"/>
      <c r="CS138"/>
      <c r="CT138"/>
      <c r="CU138"/>
      <c r="CV138"/>
      <c r="CW138"/>
      <c r="CX138"/>
      <c r="CY138"/>
      <c r="CZ138"/>
      <c r="DA138"/>
      <c r="DB138"/>
      <c r="DC138"/>
      <c r="DD138"/>
      <c r="DE138"/>
      <c r="DF138"/>
      <c r="DG138"/>
      <c r="DH138"/>
      <c r="DI138"/>
      <c r="DJ138"/>
      <c r="DK138"/>
      <c r="DL138"/>
      <c r="DM138"/>
      <c r="DN138"/>
      <c r="DO138"/>
      <c r="DP138"/>
      <c r="DQ138"/>
      <c r="DR138"/>
      <c r="DS138"/>
      <c r="DT138"/>
      <c r="DU138"/>
      <c r="DV138"/>
      <c r="DW138"/>
      <c r="DX138"/>
      <c r="DY138"/>
      <c r="DZ138"/>
      <c r="EA138"/>
      <c r="EB138"/>
      <c r="EC138"/>
      <c r="ED138"/>
      <c r="EE138"/>
      <c r="EF138"/>
      <c r="EG138"/>
      <c r="EH138"/>
      <c r="EI138"/>
      <c r="EJ138"/>
      <c r="EK138"/>
      <c r="EL138"/>
      <c r="EM138"/>
      <c r="EN138"/>
      <c r="EO138"/>
      <c r="EP138"/>
      <c r="EQ138"/>
      <c r="ER138"/>
      <c r="ES138"/>
      <c r="ET138"/>
      <c r="EU138"/>
      <c r="EV138"/>
      <c r="EW138"/>
      <c r="EX138"/>
      <c r="EY138"/>
      <c r="EZ138"/>
      <c r="FA138"/>
      <c r="FB138"/>
      <c r="FC138"/>
      <c r="FD138"/>
      <c r="FE138"/>
      <c r="FF138"/>
      <c r="FG138"/>
      <c r="FH138"/>
      <c r="FI138"/>
      <c r="FJ138"/>
      <c r="FK138"/>
      <c r="FL138"/>
      <c r="FM138"/>
      <c r="FN138"/>
      <c r="FO138"/>
      <c r="FP138"/>
      <c r="FQ138"/>
      <c r="FR138"/>
      <c r="FS138"/>
      <c r="FT138"/>
      <c r="FU138"/>
      <c r="FV138"/>
      <c r="FW138"/>
      <c r="FX138"/>
      <c r="FY138"/>
      <c r="FZ138"/>
      <c r="GA138"/>
      <c r="GB138"/>
      <c r="GC138"/>
      <c r="GD138"/>
      <c r="GE138"/>
      <c r="GF138"/>
      <c r="GG138"/>
      <c r="GH138"/>
      <c r="GI138"/>
      <c r="GJ138"/>
      <c r="GK138"/>
      <c r="GL138"/>
      <c r="GM138"/>
      <c r="GN138"/>
      <c r="GO138"/>
      <c r="GP138"/>
      <c r="GQ138"/>
      <c r="GR138"/>
      <c r="GS138"/>
      <c r="GT138"/>
      <c r="GU138"/>
      <c r="GV138"/>
      <c r="GW138"/>
      <c r="GX138"/>
      <c r="GY138"/>
      <c r="GZ138"/>
      <c r="HA138"/>
      <c r="HB138"/>
      <c r="HC138"/>
      <c r="HD138"/>
      <c r="HE138"/>
      <c r="HF138"/>
      <c r="HG138"/>
      <c r="HH138"/>
      <c r="HI138"/>
      <c r="HJ138"/>
      <c r="HK138"/>
      <c r="HL138"/>
      <c r="HM138"/>
      <c r="HN138"/>
      <c r="HO138"/>
      <c r="HP138"/>
      <c r="HQ138"/>
      <c r="HR138"/>
      <c r="HS138"/>
      <c r="HT138"/>
      <c r="HU138"/>
      <c r="HV138"/>
      <c r="HW138"/>
      <c r="HX138"/>
      <c r="HY138"/>
      <c r="HZ138"/>
      <c r="IA138"/>
      <c r="IB138"/>
      <c r="IC138"/>
      <c r="ID138"/>
      <c r="IE138"/>
      <c r="IF138"/>
      <c r="IG138"/>
      <c r="IH138"/>
      <c r="II138"/>
      <c r="IJ138"/>
      <c r="IK138"/>
      <c r="IL138"/>
      <c r="IM138"/>
      <c r="IN138"/>
      <c r="IO138"/>
      <c r="IP138"/>
      <c r="IQ138"/>
      <c r="IR138"/>
      <c r="IS138"/>
      <c r="IT138"/>
      <c r="IU138"/>
      <c r="IV138"/>
      <c r="IW138"/>
      <c r="IX138"/>
      <c r="IY138"/>
    </row>
    <row r="139" spans="1:259" ht="48" customHeight="1" x14ac:dyDescent="0.2">
      <c r="A139" s="11" t="s">
        <v>163</v>
      </c>
      <c r="B139" s="25" t="str">
        <f>VLOOKUP(A139,'HECVAT - Full | Vendor Response'!A$27:B$284,2,FALSE)</f>
        <v>Will the institution's data be stored on any devices (database servers, file servers, SAN, NAS, etc.) configured with non-RFC 1918/4193 (i.e., publicly routable) IP addresses?</v>
      </c>
      <c r="C139" s="32" t="str">
        <f>IF(LEN(VLOOKUP($A139,Questions!$B:$AA,20,FALSE))=0,"",VLOOKUP($A139,Questions!$B:$AA,20,FALSE))</f>
        <v xml:space="preserve"> </v>
      </c>
      <c r="D139" s="33" t="str">
        <f>IF(LEN(VLOOKUP($A139,Questions!$B:$AA,21,FALSE))=0,"",VLOOKUP($A139,Questions!$B:$AA,21,FALSE))</f>
        <v xml:space="preserve"> </v>
      </c>
      <c r="E139" s="33" t="str">
        <f>IF(LEN(VLOOKUP($A139,Questions!$B:$AA,22,FALSE))=0,"",VLOOKUP($A139,Questions!$B:$AA,22,FALSE))</f>
        <v xml:space="preserve"> </v>
      </c>
      <c r="F139" s="32" t="str">
        <f>IF(LEN(VLOOKUP($A139,Questions!$B:$AA,23,FALSE))=0,"",VLOOKUP($A139,Questions!$B:$AA,23,FALSE))</f>
        <v xml:space="preserve"> </v>
      </c>
      <c r="G139" s="32" t="str">
        <f>IF(LEN(VLOOKUP($A139,Questions!$B:$AA,24,FALSE))=0,"",VLOOKUP($A139,Questions!$B:$AA,24,FALSE))</f>
        <v xml:space="preserve"> </v>
      </c>
      <c r="H139" s="32" t="str">
        <f>IF(LEN(VLOOKUP($A139,Questions!$B:$AA,25,FALSE))=0,"",VLOOKUP($A139,Questions!$B:$AA,25,FALSE))</f>
        <v xml:space="preserve"> </v>
      </c>
      <c r="I139" s="32" t="str">
        <f>IF(LEN(VLOOKUP($A139,Questions!$B:$AA,26,FALSE))=0,"",VLOOKUP($A139,Questions!$B:$AA,26,FALSE))</f>
        <v xml:space="preserve"> </v>
      </c>
      <c r="J139" s="32" t="str">
        <f>IF(LEN(VLOOKUP($A139,Questions!$B:$AB,27,FALSE))=0,"",VLOOKUP($A139,Questions!$B:$AB,27,FALSE))</f>
        <v xml:space="preserve"> </v>
      </c>
      <c r="K139"/>
      <c r="L139"/>
      <c r="M139"/>
      <c r="N139"/>
      <c r="O139"/>
      <c r="P139"/>
      <c r="Q139"/>
      <c r="R139"/>
      <c r="S139"/>
      <c r="T139"/>
      <c r="U139"/>
      <c r="V139"/>
      <c r="W139"/>
      <c r="X139"/>
      <c r="Y139"/>
      <c r="Z139"/>
      <c r="AA139"/>
      <c r="AB139"/>
      <c r="AC139"/>
      <c r="AD139"/>
      <c r="AE139"/>
      <c r="AF139"/>
      <c r="AG139"/>
      <c r="AH139"/>
      <c r="AI139"/>
      <c r="AJ139"/>
      <c r="AK139"/>
      <c r="AL139"/>
      <c r="AM139"/>
      <c r="AN139"/>
      <c r="AO139"/>
      <c r="AP139"/>
      <c r="AQ139"/>
      <c r="AR139"/>
      <c r="AS139"/>
      <c r="AT139"/>
      <c r="AU139"/>
      <c r="AV139"/>
      <c r="AW139"/>
      <c r="AX139"/>
      <c r="AY139"/>
      <c r="AZ139"/>
      <c r="BA139"/>
      <c r="BB139"/>
      <c r="BC139"/>
      <c r="BD139"/>
      <c r="BE139"/>
      <c r="BF139"/>
      <c r="BG139"/>
      <c r="BH139"/>
      <c r="BI139"/>
      <c r="BJ139"/>
      <c r="BK139"/>
      <c r="BL139"/>
      <c r="BM139"/>
      <c r="BN139"/>
      <c r="BO139"/>
      <c r="BP139"/>
      <c r="BQ139"/>
      <c r="BR139"/>
      <c r="BS139"/>
      <c r="BT139"/>
      <c r="BU139"/>
      <c r="BV139"/>
      <c r="BW139"/>
      <c r="BX139"/>
      <c r="BY139"/>
      <c r="BZ139"/>
      <c r="CA139"/>
      <c r="CB139"/>
      <c r="CC139"/>
      <c r="CD139"/>
      <c r="CE139"/>
      <c r="CF139"/>
      <c r="CG139"/>
      <c r="CH139"/>
      <c r="CI139"/>
      <c r="CJ139"/>
      <c r="CK139"/>
      <c r="CL139"/>
      <c r="CM139"/>
      <c r="CN139"/>
      <c r="CO139"/>
      <c r="CP139"/>
      <c r="CQ139"/>
      <c r="CR139"/>
      <c r="CS139"/>
      <c r="CT139"/>
      <c r="CU139"/>
      <c r="CV139"/>
      <c r="CW139"/>
      <c r="CX139"/>
      <c r="CY139"/>
      <c r="CZ139"/>
      <c r="DA139"/>
      <c r="DB139"/>
      <c r="DC139"/>
      <c r="DD139"/>
      <c r="DE139"/>
      <c r="DF139"/>
      <c r="DG139"/>
      <c r="DH139"/>
      <c r="DI139"/>
      <c r="DJ139"/>
      <c r="DK139"/>
      <c r="DL139"/>
      <c r="DM139"/>
      <c r="DN139"/>
      <c r="DO139"/>
      <c r="DP139"/>
      <c r="DQ139"/>
      <c r="DR139"/>
      <c r="DS139"/>
      <c r="DT139"/>
      <c r="DU139"/>
      <c r="DV139"/>
      <c r="DW139"/>
      <c r="DX139"/>
      <c r="DY139"/>
      <c r="DZ139"/>
      <c r="EA139"/>
      <c r="EB139"/>
      <c r="EC139"/>
      <c r="ED139"/>
      <c r="EE139"/>
      <c r="EF139"/>
      <c r="EG139"/>
      <c r="EH139"/>
      <c r="EI139"/>
      <c r="EJ139"/>
      <c r="EK139"/>
      <c r="EL139"/>
      <c r="EM139"/>
      <c r="EN139"/>
      <c r="EO139"/>
      <c r="EP139"/>
      <c r="EQ139"/>
      <c r="ER139"/>
      <c r="ES139"/>
      <c r="ET139"/>
      <c r="EU139"/>
      <c r="EV139"/>
      <c r="EW139"/>
      <c r="EX139"/>
      <c r="EY139"/>
      <c r="EZ139"/>
      <c r="FA139"/>
      <c r="FB139"/>
      <c r="FC139"/>
      <c r="FD139"/>
      <c r="FE139"/>
      <c r="FF139"/>
      <c r="FG139"/>
      <c r="FH139"/>
      <c r="FI139"/>
      <c r="FJ139"/>
      <c r="FK139"/>
      <c r="FL139"/>
      <c r="FM139"/>
      <c r="FN139"/>
      <c r="FO139"/>
      <c r="FP139"/>
      <c r="FQ139"/>
      <c r="FR139"/>
      <c r="FS139"/>
      <c r="FT139"/>
      <c r="FU139"/>
      <c r="FV139"/>
      <c r="FW139"/>
      <c r="FX139"/>
      <c r="FY139"/>
      <c r="FZ139"/>
      <c r="GA139"/>
      <c r="GB139"/>
      <c r="GC139"/>
      <c r="GD139"/>
      <c r="GE139"/>
      <c r="GF139"/>
      <c r="GG139"/>
      <c r="GH139"/>
      <c r="GI139"/>
      <c r="GJ139"/>
      <c r="GK139"/>
      <c r="GL139"/>
      <c r="GM139"/>
      <c r="GN139"/>
      <c r="GO139"/>
      <c r="GP139"/>
      <c r="GQ139"/>
      <c r="GR139"/>
      <c r="GS139"/>
      <c r="GT139"/>
      <c r="GU139"/>
      <c r="GV139"/>
      <c r="GW139"/>
      <c r="GX139"/>
      <c r="GY139"/>
      <c r="GZ139"/>
      <c r="HA139"/>
      <c r="HB139"/>
      <c r="HC139"/>
      <c r="HD139"/>
      <c r="HE139"/>
      <c r="HF139"/>
      <c r="HG139"/>
      <c r="HH139"/>
      <c r="HI139"/>
      <c r="HJ139"/>
      <c r="HK139"/>
      <c r="HL139"/>
      <c r="HM139"/>
      <c r="HN139"/>
      <c r="HO139"/>
      <c r="HP139"/>
      <c r="HQ139"/>
      <c r="HR139"/>
      <c r="HS139"/>
      <c r="HT139"/>
      <c r="HU139"/>
      <c r="HV139"/>
      <c r="HW139"/>
      <c r="HX139"/>
      <c r="HY139"/>
      <c r="HZ139"/>
      <c r="IA139"/>
      <c r="IB139"/>
      <c r="IC139"/>
      <c r="ID139"/>
      <c r="IE139"/>
      <c r="IF139"/>
      <c r="IG139"/>
      <c r="IH139"/>
      <c r="II139"/>
      <c r="IJ139"/>
      <c r="IK139"/>
      <c r="IL139"/>
      <c r="IM139"/>
      <c r="IN139"/>
      <c r="IO139"/>
      <c r="IP139"/>
      <c r="IQ139"/>
      <c r="IR139"/>
      <c r="IS139"/>
      <c r="IT139"/>
      <c r="IU139"/>
      <c r="IV139"/>
      <c r="IW139"/>
      <c r="IX139"/>
      <c r="IY139"/>
    </row>
    <row r="140" spans="1:259" ht="48" customHeight="1" x14ac:dyDescent="0.2">
      <c r="A140" s="11" t="s">
        <v>164</v>
      </c>
      <c r="B140" s="25" t="str">
        <f>VLOOKUP(A140,'HECVAT - Full | Vendor Response'!A$27:B$284,2,FALSE)</f>
        <v>Is sensitive data encrypted, using secure protocols/algorithms, in transport? (e.g., system-to-client)</v>
      </c>
      <c r="C140" s="32" t="str">
        <f>IF(LEN(VLOOKUP($A140,Questions!$B:$AA,20,FALSE))=0,"",VLOOKUP($A140,Questions!$B:$AA,20,FALSE))</f>
        <v xml:space="preserve"> </v>
      </c>
      <c r="D140" s="33" t="str">
        <f>IF(LEN(VLOOKUP($A140,Questions!$B:$AA,21,FALSE))=0,"",VLOOKUP($A140,Questions!$B:$AA,21,FALSE))</f>
        <v xml:space="preserve"> </v>
      </c>
      <c r="E140" s="32" t="str">
        <f>IF(LEN(VLOOKUP($A140,Questions!$B:$AA,22,FALSE))=0,"",VLOOKUP($A140,Questions!$B:$AA,22,FALSE))</f>
        <v xml:space="preserve"> </v>
      </c>
      <c r="F140" s="32" t="str">
        <f>IF(LEN(VLOOKUP($A140,Questions!$B:$AA,23,FALSE))=0,"",VLOOKUP($A140,Questions!$B:$AA,23,FALSE))</f>
        <v xml:space="preserve"> </v>
      </c>
      <c r="G140" s="33" t="str">
        <f>IF(LEN(VLOOKUP($A140,Questions!$B:$AA,24,FALSE))=0,"",VLOOKUP($A140,Questions!$B:$AA,24,FALSE))</f>
        <v xml:space="preserve"> </v>
      </c>
      <c r="H140" s="33" t="str">
        <f>IF(LEN(VLOOKUP($A140,Questions!$B:$AA,25,FALSE))=0,"",VLOOKUP($A140,Questions!$B:$AA,25,FALSE))</f>
        <v xml:space="preserve"> </v>
      </c>
      <c r="I140" s="32" t="str">
        <f>IF(LEN(VLOOKUP($A140,Questions!$B:$AA,26,FALSE))=0,"",VLOOKUP($A140,Questions!$B:$AA,26,FALSE))</f>
        <v xml:space="preserve"> </v>
      </c>
      <c r="J140" s="32" t="str">
        <f>IF(LEN(VLOOKUP($A140,Questions!$B:$AB,27,FALSE))=0,"",VLOOKUP($A140,Questions!$B:$AB,27,FALSE))</f>
        <v xml:space="preserve"> </v>
      </c>
      <c r="K140"/>
      <c r="L140"/>
      <c r="M140"/>
      <c r="N140"/>
      <c r="O140"/>
      <c r="P140"/>
      <c r="Q140"/>
      <c r="R140"/>
      <c r="S140"/>
      <c r="T140"/>
      <c r="U140"/>
      <c r="V140"/>
      <c r="W140"/>
      <c r="X140"/>
      <c r="Y140"/>
      <c r="Z140"/>
      <c r="AA140"/>
      <c r="AB140"/>
      <c r="AC140"/>
      <c r="AD140"/>
      <c r="AE140"/>
      <c r="AF140"/>
      <c r="AG140"/>
      <c r="AH140"/>
      <c r="AI140"/>
      <c r="AJ140"/>
      <c r="AK140"/>
      <c r="AL140"/>
      <c r="AM140"/>
      <c r="AN140"/>
      <c r="AO140"/>
      <c r="AP140"/>
      <c r="AQ140"/>
      <c r="AR140"/>
      <c r="AS140"/>
      <c r="AT140"/>
      <c r="AU140"/>
      <c r="AV140"/>
      <c r="AW140"/>
      <c r="AX140"/>
      <c r="AY140"/>
      <c r="AZ140"/>
      <c r="BA140"/>
      <c r="BB140"/>
      <c r="BC140"/>
      <c r="BD140"/>
      <c r="BE140"/>
      <c r="BF140"/>
      <c r="BG140"/>
      <c r="BH140"/>
      <c r="BI140"/>
      <c r="BJ140"/>
      <c r="BK140"/>
      <c r="BL140"/>
      <c r="BM140"/>
      <c r="BN140"/>
      <c r="BO140"/>
      <c r="BP140"/>
      <c r="BQ140"/>
      <c r="BR140"/>
      <c r="BS140"/>
      <c r="BT140"/>
      <c r="BU140"/>
      <c r="BV140"/>
      <c r="BW140"/>
      <c r="BX140"/>
      <c r="BY140"/>
      <c r="BZ140"/>
      <c r="CA140"/>
      <c r="CB140"/>
      <c r="CC140"/>
      <c r="CD140"/>
      <c r="CE140"/>
      <c r="CF140"/>
      <c r="CG140"/>
      <c r="CH140"/>
      <c r="CI140"/>
      <c r="CJ140"/>
      <c r="CK140"/>
      <c r="CL140"/>
      <c r="CM140"/>
      <c r="CN140"/>
      <c r="CO140"/>
      <c r="CP140"/>
      <c r="CQ140"/>
      <c r="CR140"/>
      <c r="CS140"/>
      <c r="CT140"/>
      <c r="CU140"/>
      <c r="CV140"/>
      <c r="CW140"/>
      <c r="CX140"/>
      <c r="CY140"/>
      <c r="CZ140"/>
      <c r="DA140"/>
      <c r="DB140"/>
      <c r="DC140"/>
      <c r="DD140"/>
      <c r="DE140"/>
      <c r="DF140"/>
      <c r="DG140"/>
      <c r="DH140"/>
      <c r="DI140"/>
      <c r="DJ140"/>
      <c r="DK140"/>
      <c r="DL140"/>
      <c r="DM140"/>
      <c r="DN140"/>
      <c r="DO140"/>
      <c r="DP140"/>
      <c r="DQ140"/>
      <c r="DR140"/>
      <c r="DS140"/>
      <c r="DT140"/>
      <c r="DU140"/>
      <c r="DV140"/>
      <c r="DW140"/>
      <c r="DX140"/>
      <c r="DY140"/>
      <c r="DZ140"/>
      <c r="EA140"/>
      <c r="EB140"/>
      <c r="EC140"/>
      <c r="ED140"/>
      <c r="EE140"/>
      <c r="EF140"/>
      <c r="EG140"/>
      <c r="EH140"/>
      <c r="EI140"/>
      <c r="EJ140"/>
      <c r="EK140"/>
      <c r="EL140"/>
      <c r="EM140"/>
      <c r="EN140"/>
      <c r="EO140"/>
      <c r="EP140"/>
      <c r="EQ140"/>
      <c r="ER140"/>
      <c r="ES140"/>
      <c r="ET140"/>
      <c r="EU140"/>
      <c r="EV140"/>
      <c r="EW140"/>
      <c r="EX140"/>
      <c r="EY140"/>
      <c r="EZ140"/>
      <c r="FA140"/>
      <c r="FB140"/>
      <c r="FC140"/>
      <c r="FD140"/>
      <c r="FE140"/>
      <c r="FF140"/>
      <c r="FG140"/>
      <c r="FH140"/>
      <c r="FI140"/>
      <c r="FJ140"/>
      <c r="FK140"/>
      <c r="FL140"/>
      <c r="FM140"/>
      <c r="FN140"/>
      <c r="FO140"/>
      <c r="FP140"/>
      <c r="FQ140"/>
      <c r="FR140"/>
      <c r="FS140"/>
      <c r="FT140"/>
      <c r="FU140"/>
      <c r="FV140"/>
      <c r="FW140"/>
      <c r="FX140"/>
      <c r="FY140"/>
      <c r="FZ140"/>
      <c r="GA140"/>
      <c r="GB140"/>
      <c r="GC140"/>
      <c r="GD140"/>
      <c r="GE140"/>
      <c r="GF140"/>
      <c r="GG140"/>
      <c r="GH140"/>
      <c r="GI140"/>
      <c r="GJ140"/>
      <c r="GK140"/>
      <c r="GL140"/>
      <c r="GM140"/>
      <c r="GN140"/>
      <c r="GO140"/>
      <c r="GP140"/>
      <c r="GQ140"/>
      <c r="GR140"/>
      <c r="GS140"/>
      <c r="GT140"/>
      <c r="GU140"/>
      <c r="GV140"/>
      <c r="GW140"/>
      <c r="GX140"/>
      <c r="GY140"/>
      <c r="GZ140"/>
      <c r="HA140"/>
      <c r="HB140"/>
      <c r="HC140"/>
      <c r="HD140"/>
      <c r="HE140"/>
      <c r="HF140"/>
      <c r="HG140"/>
      <c r="HH140"/>
      <c r="HI140"/>
      <c r="HJ140"/>
      <c r="HK140"/>
      <c r="HL140"/>
      <c r="HM140"/>
      <c r="HN140"/>
      <c r="HO140"/>
      <c r="HP140"/>
      <c r="HQ140"/>
      <c r="HR140"/>
      <c r="HS140"/>
      <c r="HT140"/>
      <c r="HU140"/>
      <c r="HV140"/>
      <c r="HW140"/>
      <c r="HX140"/>
      <c r="HY140"/>
      <c r="HZ140"/>
      <c r="IA140"/>
      <c r="IB140"/>
      <c r="IC140"/>
      <c r="ID140"/>
      <c r="IE140"/>
      <c r="IF140"/>
      <c r="IG140"/>
      <c r="IH140"/>
      <c r="II140"/>
      <c r="IJ140"/>
      <c r="IK140"/>
      <c r="IL140"/>
      <c r="IM140"/>
      <c r="IN140"/>
      <c r="IO140"/>
      <c r="IP140"/>
      <c r="IQ140"/>
      <c r="IR140"/>
      <c r="IS140"/>
      <c r="IT140"/>
      <c r="IU140"/>
      <c r="IV140"/>
      <c r="IW140"/>
      <c r="IX140"/>
      <c r="IY140"/>
    </row>
    <row r="141" spans="1:259" ht="48" customHeight="1" x14ac:dyDescent="0.2">
      <c r="A141" s="11" t="s">
        <v>165</v>
      </c>
      <c r="B141" s="25" t="str">
        <f>VLOOKUP(A141,'HECVAT - Full | Vendor Response'!A$27:B$284,2,FALSE)</f>
        <v>Is sensitive data encrypted, using secure protocols/algorithms, in storage? (e.g., disk encryption, at-rest, files, and within a running database)</v>
      </c>
      <c r="C141" s="32" t="str">
        <f>IF(LEN(VLOOKUP($A141,Questions!$B:$AA,20,FALSE))=0,"",VLOOKUP($A141,Questions!$B:$AA,20,FALSE))</f>
        <v xml:space="preserve"> </v>
      </c>
      <c r="D141" s="33" t="str">
        <f>IF(LEN(VLOOKUP($A141,Questions!$B:$AA,21,FALSE))=0,"",VLOOKUP($A141,Questions!$B:$AA,21,FALSE))</f>
        <v xml:space="preserve"> </v>
      </c>
      <c r="E141" s="32" t="str">
        <f>IF(LEN(VLOOKUP($A141,Questions!$B:$AA,22,FALSE))=0,"",VLOOKUP($A141,Questions!$B:$AA,22,FALSE))</f>
        <v xml:space="preserve"> </v>
      </c>
      <c r="F141" s="32" t="str">
        <f>IF(LEN(VLOOKUP($A141,Questions!$B:$AA,23,FALSE))=0,"",VLOOKUP($A141,Questions!$B:$AA,23,FALSE))</f>
        <v xml:space="preserve"> </v>
      </c>
      <c r="G141" s="32" t="str">
        <f>IF(LEN(VLOOKUP($A141,Questions!$B:$AA,24,FALSE))=0,"",VLOOKUP($A141,Questions!$B:$AA,24,FALSE))</f>
        <v xml:space="preserve"> </v>
      </c>
      <c r="H141" s="32" t="str">
        <f>IF(LEN(VLOOKUP($A141,Questions!$B:$AA,25,FALSE))=0,"",VLOOKUP($A141,Questions!$B:$AA,25,FALSE))</f>
        <v xml:space="preserve"> </v>
      </c>
      <c r="I141" s="32" t="str">
        <f>IF(LEN(VLOOKUP($A141,Questions!$B:$AA,26,FALSE))=0,"",VLOOKUP($A141,Questions!$B:$AA,26,FALSE))</f>
        <v xml:space="preserve"> </v>
      </c>
      <c r="J141" s="32" t="str">
        <f>IF(LEN(VLOOKUP($A141,Questions!$B:$AB,27,FALSE))=0,"",VLOOKUP($A141,Questions!$B:$AB,27,FALSE))</f>
        <v xml:space="preserve"> </v>
      </c>
      <c r="K141"/>
      <c r="L141"/>
      <c r="M141"/>
      <c r="N141"/>
      <c r="O141"/>
      <c r="P141"/>
      <c r="Q141"/>
      <c r="R141"/>
      <c r="S141"/>
      <c r="T141"/>
      <c r="U141"/>
      <c r="V141"/>
      <c r="W141"/>
      <c r="X141"/>
      <c r="Y141"/>
      <c r="Z141"/>
      <c r="AA141"/>
      <c r="AB141"/>
      <c r="AC141"/>
      <c r="AD141"/>
      <c r="AE141"/>
      <c r="AF141"/>
      <c r="AG141"/>
      <c r="AH141"/>
      <c r="AI141"/>
      <c r="AJ141"/>
      <c r="AK141"/>
      <c r="AL141"/>
      <c r="AM141"/>
      <c r="AN141"/>
      <c r="AO141"/>
      <c r="AP141"/>
      <c r="AQ141"/>
      <c r="AR141"/>
      <c r="AS141"/>
      <c r="AT141"/>
      <c r="AU141"/>
      <c r="AV141"/>
      <c r="AW141"/>
      <c r="AX141"/>
      <c r="AY141"/>
      <c r="AZ141"/>
      <c r="BA141"/>
      <c r="BB141"/>
      <c r="BC141"/>
      <c r="BD141"/>
      <c r="BE141"/>
      <c r="BF141"/>
      <c r="BG141"/>
      <c r="BH141"/>
      <c r="BI141"/>
      <c r="BJ141"/>
      <c r="BK141"/>
      <c r="BL141"/>
      <c r="BM141"/>
      <c r="BN141"/>
      <c r="BO141"/>
      <c r="BP141"/>
      <c r="BQ141"/>
      <c r="BR141"/>
      <c r="BS141"/>
      <c r="BT141"/>
      <c r="BU141"/>
      <c r="BV141"/>
      <c r="BW141"/>
      <c r="BX141"/>
      <c r="BY141"/>
      <c r="BZ141"/>
      <c r="CA141"/>
      <c r="CB141"/>
      <c r="CC141"/>
      <c r="CD141"/>
      <c r="CE141"/>
      <c r="CF141"/>
      <c r="CG141"/>
      <c r="CH141"/>
      <c r="CI141"/>
      <c r="CJ141"/>
      <c r="CK141"/>
      <c r="CL141"/>
      <c r="CM141"/>
      <c r="CN141"/>
      <c r="CO141"/>
      <c r="CP141"/>
      <c r="CQ141"/>
      <c r="CR141"/>
      <c r="CS141"/>
      <c r="CT141"/>
      <c r="CU141"/>
      <c r="CV141"/>
      <c r="CW141"/>
      <c r="CX141"/>
      <c r="CY141"/>
      <c r="CZ141"/>
      <c r="DA141"/>
      <c r="DB141"/>
      <c r="DC141"/>
      <c r="DD141"/>
      <c r="DE141"/>
      <c r="DF141"/>
      <c r="DG141"/>
      <c r="DH141"/>
      <c r="DI141"/>
      <c r="DJ141"/>
      <c r="DK141"/>
      <c r="DL141"/>
      <c r="DM141"/>
      <c r="DN141"/>
      <c r="DO141"/>
      <c r="DP141"/>
      <c r="DQ141"/>
      <c r="DR141"/>
      <c r="DS141"/>
      <c r="DT141"/>
      <c r="DU141"/>
      <c r="DV141"/>
      <c r="DW141"/>
      <c r="DX141"/>
      <c r="DY141"/>
      <c r="DZ141"/>
      <c r="EA141"/>
      <c r="EB141"/>
      <c r="EC141"/>
      <c r="ED141"/>
      <c r="EE141"/>
      <c r="EF141"/>
      <c r="EG141"/>
      <c r="EH141"/>
      <c r="EI141"/>
      <c r="EJ141"/>
      <c r="EK141"/>
      <c r="EL141"/>
      <c r="EM141"/>
      <c r="EN141"/>
      <c r="EO141"/>
      <c r="EP141"/>
      <c r="EQ141"/>
      <c r="ER141"/>
      <c r="ES141"/>
      <c r="ET141"/>
      <c r="EU141"/>
      <c r="EV141"/>
      <c r="EW141"/>
      <c r="EX141"/>
      <c r="EY141"/>
      <c r="EZ141"/>
      <c r="FA141"/>
      <c r="FB141"/>
      <c r="FC141"/>
      <c r="FD141"/>
      <c r="FE141"/>
      <c r="FF141"/>
      <c r="FG141"/>
      <c r="FH141"/>
      <c r="FI141"/>
      <c r="FJ141"/>
      <c r="FK141"/>
      <c r="FL141"/>
      <c r="FM141"/>
      <c r="FN141"/>
      <c r="FO141"/>
      <c r="FP141"/>
      <c r="FQ141"/>
      <c r="FR141"/>
      <c r="FS141"/>
      <c r="FT141"/>
      <c r="FU141"/>
      <c r="FV141"/>
      <c r="FW141"/>
      <c r="FX141"/>
      <c r="FY141"/>
      <c r="FZ141"/>
      <c r="GA141"/>
      <c r="GB141"/>
      <c r="GC141"/>
      <c r="GD141"/>
      <c r="GE141"/>
      <c r="GF141"/>
      <c r="GG141"/>
      <c r="GH141"/>
      <c r="GI141"/>
      <c r="GJ141"/>
      <c r="GK141"/>
      <c r="GL141"/>
      <c r="GM141"/>
      <c r="GN141"/>
      <c r="GO141"/>
      <c r="GP141"/>
      <c r="GQ141"/>
      <c r="GR141"/>
      <c r="GS141"/>
      <c r="GT141"/>
      <c r="GU141"/>
      <c r="GV141"/>
      <c r="GW141"/>
      <c r="GX141"/>
      <c r="GY141"/>
      <c r="GZ141"/>
      <c r="HA141"/>
      <c r="HB141"/>
      <c r="HC141"/>
      <c r="HD141"/>
      <c r="HE141"/>
      <c r="HF141"/>
      <c r="HG141"/>
      <c r="HH141"/>
      <c r="HI141"/>
      <c r="HJ141"/>
      <c r="HK141"/>
      <c r="HL141"/>
      <c r="HM141"/>
      <c r="HN141"/>
      <c r="HO141"/>
      <c r="HP141"/>
      <c r="HQ141"/>
      <c r="HR141"/>
      <c r="HS141"/>
      <c r="HT141"/>
      <c r="HU141"/>
      <c r="HV141"/>
      <c r="HW141"/>
      <c r="HX141"/>
      <c r="HY141"/>
      <c r="HZ141"/>
      <c r="IA141"/>
      <c r="IB141"/>
      <c r="IC141"/>
      <c r="ID141"/>
      <c r="IE141"/>
      <c r="IF141"/>
      <c r="IG141"/>
      <c r="IH141"/>
      <c r="II141"/>
      <c r="IJ141"/>
      <c r="IK141"/>
      <c r="IL141"/>
      <c r="IM141"/>
      <c r="IN141"/>
      <c r="IO141"/>
      <c r="IP141"/>
      <c r="IQ141"/>
      <c r="IR141"/>
      <c r="IS141"/>
      <c r="IT141"/>
      <c r="IU141"/>
      <c r="IV141"/>
      <c r="IW141"/>
      <c r="IX141"/>
      <c r="IY141"/>
    </row>
    <row r="142" spans="1:259" ht="48" customHeight="1" x14ac:dyDescent="0.2">
      <c r="A142" s="11" t="s">
        <v>166</v>
      </c>
      <c r="B142" s="25" t="str">
        <f>VLOOKUP(A142,'HECVAT - Full | Vendor Response'!A$27:B$284,2,FALSE)</f>
        <v>Do all cryptographic modules in use in your product conform to the Federal Information Processing Standards (FIPS PUB 140-3)?</v>
      </c>
      <c r="C142" s="32" t="str">
        <f>IF(LEN(VLOOKUP($A142,Questions!$B:$AA,20,FALSE))=0,"",VLOOKUP($A142,Questions!$B:$AA,20,FALSE))</f>
        <v xml:space="preserve"> </v>
      </c>
      <c r="D142" s="33" t="str">
        <f>IF(LEN(VLOOKUP($A142,Questions!$B:$AA,21,FALSE))=0,"",VLOOKUP($A142,Questions!$B:$AA,21,FALSE))</f>
        <v xml:space="preserve"> </v>
      </c>
      <c r="E142" s="32" t="str">
        <f>IF(LEN(VLOOKUP($A142,Questions!$B:$AA,22,FALSE))=0,"",VLOOKUP($A142,Questions!$B:$AA,22,FALSE))</f>
        <v xml:space="preserve"> </v>
      </c>
      <c r="F142" s="33" t="str">
        <f>IF(LEN(VLOOKUP($A142,Questions!$B:$AA,23,FALSE))=0,"",VLOOKUP($A142,Questions!$B:$AA,23,FALSE))</f>
        <v xml:space="preserve"> </v>
      </c>
      <c r="G142" s="32" t="str">
        <f>IF(LEN(VLOOKUP($A142,Questions!$B:$AA,24,FALSE))=0,"",VLOOKUP($A142,Questions!$B:$AA,24,FALSE))</f>
        <v xml:space="preserve"> </v>
      </c>
      <c r="H142" s="33" t="str">
        <f>IF(LEN(VLOOKUP($A142,Questions!$B:$AA,25,FALSE))=0,"",VLOOKUP($A142,Questions!$B:$AA,25,FALSE))</f>
        <v xml:space="preserve"> </v>
      </c>
      <c r="I142" s="32" t="str">
        <f>IF(LEN(VLOOKUP($A142,Questions!$B:$AA,26,FALSE))=0,"",VLOOKUP($A142,Questions!$B:$AA,26,FALSE))</f>
        <v xml:space="preserve"> </v>
      </c>
      <c r="J142" s="32" t="str">
        <f>IF(LEN(VLOOKUP($A142,Questions!$B:$AB,27,FALSE))=0,"",VLOOKUP($A142,Questions!$B:$AB,27,FALSE))</f>
        <v xml:space="preserve"> </v>
      </c>
      <c r="K142"/>
      <c r="L142"/>
      <c r="M142"/>
      <c r="N142"/>
      <c r="O142"/>
      <c r="P142"/>
      <c r="Q142"/>
      <c r="R142"/>
      <c r="S142"/>
      <c r="T142"/>
      <c r="U142"/>
      <c r="V142"/>
      <c r="W142"/>
      <c r="X142"/>
      <c r="Y142"/>
      <c r="Z142"/>
      <c r="AA142"/>
      <c r="AB142"/>
      <c r="AC142"/>
      <c r="AD142"/>
      <c r="AE142"/>
      <c r="AF142"/>
      <c r="AG142"/>
      <c r="AH142"/>
      <c r="AI142"/>
      <c r="AJ142"/>
      <c r="AK142"/>
      <c r="AL142"/>
      <c r="AM142"/>
      <c r="AN142"/>
      <c r="AO142"/>
      <c r="AP142"/>
      <c r="AQ142"/>
      <c r="AR142"/>
      <c r="AS142"/>
      <c r="AT142"/>
      <c r="AU142"/>
      <c r="AV142"/>
      <c r="AW142"/>
      <c r="AX142"/>
      <c r="AY142"/>
      <c r="AZ142"/>
      <c r="BA142"/>
      <c r="BB142"/>
      <c r="BC142"/>
      <c r="BD142"/>
      <c r="BE142"/>
      <c r="BF142"/>
      <c r="BG142"/>
      <c r="BH142"/>
      <c r="BI142"/>
      <c r="BJ142"/>
      <c r="BK142"/>
      <c r="BL142"/>
      <c r="BM142"/>
      <c r="BN142"/>
      <c r="BO142"/>
      <c r="BP142"/>
      <c r="BQ142"/>
      <c r="BR142"/>
      <c r="BS142"/>
      <c r="BT142"/>
      <c r="BU142"/>
      <c r="BV142"/>
      <c r="BW142"/>
      <c r="BX142"/>
      <c r="BY142"/>
      <c r="BZ142"/>
      <c r="CA142"/>
      <c r="CB142"/>
      <c r="CC142"/>
      <c r="CD142"/>
      <c r="CE142"/>
      <c r="CF142"/>
      <c r="CG142"/>
      <c r="CH142"/>
      <c r="CI142"/>
      <c r="CJ142"/>
      <c r="CK142"/>
      <c r="CL142"/>
      <c r="CM142"/>
      <c r="CN142"/>
      <c r="CO142"/>
      <c r="CP142"/>
      <c r="CQ142"/>
      <c r="CR142"/>
      <c r="CS142"/>
      <c r="CT142"/>
      <c r="CU142"/>
      <c r="CV142"/>
      <c r="CW142"/>
      <c r="CX142"/>
      <c r="CY142"/>
      <c r="CZ142"/>
      <c r="DA142"/>
      <c r="DB142"/>
      <c r="DC142"/>
      <c r="DD142"/>
      <c r="DE142"/>
      <c r="DF142"/>
      <c r="DG142"/>
      <c r="DH142"/>
      <c r="DI142"/>
      <c r="DJ142"/>
      <c r="DK142"/>
      <c r="DL142"/>
      <c r="DM142"/>
      <c r="DN142"/>
      <c r="DO142"/>
      <c r="DP142"/>
      <c r="DQ142"/>
      <c r="DR142"/>
      <c r="DS142"/>
      <c r="DT142"/>
      <c r="DU142"/>
      <c r="DV142"/>
      <c r="DW142"/>
      <c r="DX142"/>
      <c r="DY142"/>
      <c r="DZ142"/>
      <c r="EA142"/>
      <c r="EB142"/>
      <c r="EC142"/>
      <c r="ED142"/>
      <c r="EE142"/>
      <c r="EF142"/>
      <c r="EG142"/>
      <c r="EH142"/>
      <c r="EI142"/>
      <c r="EJ142"/>
      <c r="EK142"/>
      <c r="EL142"/>
      <c r="EM142"/>
      <c r="EN142"/>
      <c r="EO142"/>
      <c r="EP142"/>
      <c r="EQ142"/>
      <c r="ER142"/>
      <c r="ES142"/>
      <c r="ET142"/>
      <c r="EU142"/>
      <c r="EV142"/>
      <c r="EW142"/>
      <c r="EX142"/>
      <c r="EY142"/>
      <c r="EZ142"/>
      <c r="FA142"/>
      <c r="FB142"/>
      <c r="FC142"/>
      <c r="FD142"/>
      <c r="FE142"/>
      <c r="FF142"/>
      <c r="FG142"/>
      <c r="FH142"/>
      <c r="FI142"/>
      <c r="FJ142"/>
      <c r="FK142"/>
      <c r="FL142"/>
      <c r="FM142"/>
      <c r="FN142"/>
      <c r="FO142"/>
      <c r="FP142"/>
      <c r="FQ142"/>
      <c r="FR142"/>
      <c r="FS142"/>
      <c r="FT142"/>
      <c r="FU142"/>
      <c r="FV142"/>
      <c r="FW142"/>
      <c r="FX142"/>
      <c r="FY142"/>
      <c r="FZ142"/>
      <c r="GA142"/>
      <c r="GB142"/>
      <c r="GC142"/>
      <c r="GD142"/>
      <c r="GE142"/>
      <c r="GF142"/>
      <c r="GG142"/>
      <c r="GH142"/>
      <c r="GI142"/>
      <c r="GJ142"/>
      <c r="GK142"/>
      <c r="GL142"/>
      <c r="GM142"/>
      <c r="GN142"/>
      <c r="GO142"/>
      <c r="GP142"/>
      <c r="GQ142"/>
      <c r="GR142"/>
      <c r="GS142"/>
      <c r="GT142"/>
      <c r="GU142"/>
      <c r="GV142"/>
      <c r="GW142"/>
      <c r="GX142"/>
      <c r="GY142"/>
      <c r="GZ142"/>
      <c r="HA142"/>
      <c r="HB142"/>
      <c r="HC142"/>
      <c r="HD142"/>
      <c r="HE142"/>
      <c r="HF142"/>
      <c r="HG142"/>
      <c r="HH142"/>
      <c r="HI142"/>
      <c r="HJ142"/>
      <c r="HK142"/>
      <c r="HL142"/>
      <c r="HM142"/>
      <c r="HN142"/>
      <c r="HO142"/>
      <c r="HP142"/>
      <c r="HQ142"/>
      <c r="HR142"/>
      <c r="HS142"/>
      <c r="HT142"/>
      <c r="HU142"/>
      <c r="HV142"/>
      <c r="HW142"/>
      <c r="HX142"/>
      <c r="HY142"/>
      <c r="HZ142"/>
      <c r="IA142"/>
      <c r="IB142"/>
      <c r="IC142"/>
      <c r="ID142"/>
      <c r="IE142"/>
      <c r="IF142"/>
      <c r="IG142"/>
      <c r="IH142"/>
      <c r="II142"/>
      <c r="IJ142"/>
      <c r="IK142"/>
      <c r="IL142"/>
      <c r="IM142"/>
      <c r="IN142"/>
      <c r="IO142"/>
      <c r="IP142"/>
      <c r="IQ142"/>
      <c r="IR142"/>
      <c r="IS142"/>
      <c r="IT142"/>
      <c r="IU142"/>
      <c r="IV142"/>
      <c r="IW142"/>
      <c r="IX142"/>
      <c r="IY142"/>
    </row>
    <row r="143" spans="1:259" ht="65" customHeight="1" x14ac:dyDescent="0.2">
      <c r="A143" s="11" t="s">
        <v>167</v>
      </c>
      <c r="B143" s="25" t="str">
        <f>VLOOKUP(A143,'HECVAT - Full | Vendor Response'!A$27:B$284,2,FALSE)</f>
        <v>At the completion of this contract, will data be returned to the institution and deleted from all your systems and archives?</v>
      </c>
      <c r="C143" s="32" t="str">
        <f>IF(LEN(VLOOKUP($A143,Questions!$B:$AA,20,FALSE))=0,"",VLOOKUP($A143,Questions!$B:$AA,20,FALSE))</f>
        <v xml:space="preserve"> </v>
      </c>
      <c r="D143" s="33" t="str">
        <f>IF(LEN(VLOOKUP($A143,Questions!$B:$AA,21,FALSE))=0,"",VLOOKUP($A143,Questions!$B:$AA,21,FALSE))</f>
        <v xml:space="preserve"> </v>
      </c>
      <c r="E143" s="32" t="str">
        <f>IF(LEN(VLOOKUP($A143,Questions!$B:$AA,22,FALSE))=0,"",VLOOKUP($A143,Questions!$B:$AA,22,FALSE))</f>
        <v xml:space="preserve"> </v>
      </c>
      <c r="F143" s="32" t="str">
        <f>IF(LEN(VLOOKUP($A143,Questions!$B:$AA,23,FALSE))=0,"",VLOOKUP($A143,Questions!$B:$AA,23,FALSE))</f>
        <v xml:space="preserve"> </v>
      </c>
      <c r="G143" s="33" t="str">
        <f>IF(LEN(VLOOKUP($A143,Questions!$B:$AA,24,FALSE))=0,"",VLOOKUP($A143,Questions!$B:$AA,24,FALSE))</f>
        <v xml:space="preserve"> </v>
      </c>
      <c r="H143" s="32" t="str">
        <f>IF(LEN(VLOOKUP($A143,Questions!$B:$AA,25,FALSE))=0,"",VLOOKUP($A143,Questions!$B:$AA,25,FALSE))</f>
        <v xml:space="preserve"> </v>
      </c>
      <c r="I143" s="32" t="str">
        <f>IF(LEN(VLOOKUP($A143,Questions!$B:$AA,26,FALSE))=0,"",VLOOKUP($A143,Questions!$B:$AA,26,FALSE))</f>
        <v xml:space="preserve"> </v>
      </c>
      <c r="J143" s="32" t="str">
        <f>IF(LEN(VLOOKUP($A143,Questions!$B:$AB,27,FALSE))=0,"",VLOOKUP($A143,Questions!$B:$AB,27,FALSE))</f>
        <v xml:space="preserve"> </v>
      </c>
      <c r="K143"/>
      <c r="L143"/>
      <c r="M143"/>
      <c r="N143"/>
      <c r="O143"/>
      <c r="P143"/>
      <c r="Q143"/>
      <c r="R143"/>
      <c r="S143"/>
      <c r="T143"/>
      <c r="U143"/>
      <c r="V143"/>
      <c r="W143"/>
      <c r="X143"/>
      <c r="Y143"/>
      <c r="Z143"/>
      <c r="AA143"/>
      <c r="AB143"/>
      <c r="AC143"/>
      <c r="AD143"/>
      <c r="AE143"/>
      <c r="AF143"/>
      <c r="AG143"/>
      <c r="AH143"/>
      <c r="AI143"/>
      <c r="AJ143"/>
      <c r="AK143"/>
      <c r="AL143"/>
      <c r="AM143"/>
      <c r="AN143"/>
      <c r="AO143"/>
      <c r="AP143"/>
      <c r="AQ143"/>
      <c r="AR143"/>
      <c r="AS143"/>
      <c r="AT143"/>
      <c r="AU143"/>
      <c r="AV143"/>
      <c r="AW143"/>
      <c r="AX143"/>
      <c r="AY143"/>
      <c r="AZ143"/>
      <c r="BA143"/>
      <c r="BB143"/>
      <c r="BC143"/>
      <c r="BD143"/>
      <c r="BE143"/>
      <c r="BF143"/>
      <c r="BG143"/>
      <c r="BH143"/>
      <c r="BI143"/>
      <c r="BJ143"/>
      <c r="BK143"/>
      <c r="BL143"/>
      <c r="BM143"/>
      <c r="BN143"/>
      <c r="BO143"/>
      <c r="BP143"/>
      <c r="BQ143"/>
      <c r="BR143"/>
      <c r="BS143"/>
      <c r="BT143"/>
      <c r="BU143"/>
      <c r="BV143"/>
      <c r="BW143"/>
      <c r="BX143"/>
      <c r="BY143"/>
      <c r="BZ143"/>
      <c r="CA143"/>
      <c r="CB143"/>
      <c r="CC143"/>
      <c r="CD143"/>
      <c r="CE143"/>
      <c r="CF143"/>
      <c r="CG143"/>
      <c r="CH143"/>
      <c r="CI143"/>
      <c r="CJ143"/>
      <c r="CK143"/>
      <c r="CL143"/>
      <c r="CM143"/>
      <c r="CN143"/>
      <c r="CO143"/>
      <c r="CP143"/>
      <c r="CQ143"/>
      <c r="CR143"/>
      <c r="CS143"/>
      <c r="CT143"/>
      <c r="CU143"/>
      <c r="CV143"/>
      <c r="CW143"/>
      <c r="CX143"/>
      <c r="CY143"/>
      <c r="CZ143"/>
      <c r="DA143"/>
      <c r="DB143"/>
      <c r="DC143"/>
      <c r="DD143"/>
      <c r="DE143"/>
      <c r="DF143"/>
      <c r="DG143"/>
      <c r="DH143"/>
      <c r="DI143"/>
      <c r="DJ143"/>
      <c r="DK143"/>
      <c r="DL143"/>
      <c r="DM143"/>
      <c r="DN143"/>
      <c r="DO143"/>
      <c r="DP143"/>
      <c r="DQ143"/>
      <c r="DR143"/>
      <c r="DS143"/>
      <c r="DT143"/>
      <c r="DU143"/>
      <c r="DV143"/>
      <c r="DW143"/>
      <c r="DX143"/>
      <c r="DY143"/>
      <c r="DZ143"/>
      <c r="EA143"/>
      <c r="EB143"/>
      <c r="EC143"/>
      <c r="ED143"/>
      <c r="EE143"/>
      <c r="EF143"/>
      <c r="EG143"/>
      <c r="EH143"/>
      <c r="EI143"/>
      <c r="EJ143"/>
      <c r="EK143"/>
      <c r="EL143"/>
      <c r="EM143"/>
      <c r="EN143"/>
      <c r="EO143"/>
      <c r="EP143"/>
      <c r="EQ143"/>
      <c r="ER143"/>
      <c r="ES143"/>
      <c r="ET143"/>
      <c r="EU143"/>
      <c r="EV143"/>
      <c r="EW143"/>
      <c r="EX143"/>
      <c r="EY143"/>
      <c r="EZ143"/>
      <c r="FA143"/>
      <c r="FB143"/>
      <c r="FC143"/>
      <c r="FD143"/>
      <c r="FE143"/>
      <c r="FF143"/>
      <c r="FG143"/>
      <c r="FH143"/>
      <c r="FI143"/>
      <c r="FJ143"/>
      <c r="FK143"/>
      <c r="FL143"/>
      <c r="FM143"/>
      <c r="FN143"/>
      <c r="FO143"/>
      <c r="FP143"/>
      <c r="FQ143"/>
      <c r="FR143"/>
      <c r="FS143"/>
      <c r="FT143"/>
      <c r="FU143"/>
      <c r="FV143"/>
      <c r="FW143"/>
      <c r="FX143"/>
      <c r="FY143"/>
      <c r="FZ143"/>
      <c r="GA143"/>
      <c r="GB143"/>
      <c r="GC143"/>
      <c r="GD143"/>
      <c r="GE143"/>
      <c r="GF143"/>
      <c r="GG143"/>
      <c r="GH143"/>
      <c r="GI143"/>
      <c r="GJ143"/>
      <c r="GK143"/>
      <c r="GL143"/>
      <c r="GM143"/>
      <c r="GN143"/>
      <c r="GO143"/>
      <c r="GP143"/>
      <c r="GQ143"/>
      <c r="GR143"/>
      <c r="GS143"/>
      <c r="GT143"/>
      <c r="GU143"/>
      <c r="GV143"/>
      <c r="GW143"/>
      <c r="GX143"/>
      <c r="GY143"/>
      <c r="GZ143"/>
      <c r="HA143"/>
      <c r="HB143"/>
      <c r="HC143"/>
      <c r="HD143"/>
      <c r="HE143"/>
      <c r="HF143"/>
      <c r="HG143"/>
      <c r="HH143"/>
      <c r="HI143"/>
      <c r="HJ143"/>
      <c r="HK143"/>
      <c r="HL143"/>
      <c r="HM143"/>
      <c r="HN143"/>
      <c r="HO143"/>
      <c r="HP143"/>
      <c r="HQ143"/>
      <c r="HR143"/>
      <c r="HS143"/>
      <c r="HT143"/>
      <c r="HU143"/>
      <c r="HV143"/>
      <c r="HW143"/>
      <c r="HX143"/>
      <c r="HY143"/>
      <c r="HZ143"/>
      <c r="IA143"/>
      <c r="IB143"/>
      <c r="IC143"/>
      <c r="ID143"/>
      <c r="IE143"/>
      <c r="IF143"/>
      <c r="IG143"/>
      <c r="IH143"/>
      <c r="II143"/>
      <c r="IJ143"/>
      <c r="IK143"/>
      <c r="IL143"/>
      <c r="IM143"/>
      <c r="IN143"/>
      <c r="IO143"/>
      <c r="IP143"/>
      <c r="IQ143"/>
      <c r="IR143"/>
      <c r="IS143"/>
      <c r="IT143"/>
      <c r="IU143"/>
      <c r="IV143"/>
      <c r="IW143"/>
      <c r="IX143"/>
      <c r="IY143"/>
    </row>
    <row r="144" spans="1:259" ht="60" customHeight="1" x14ac:dyDescent="0.2">
      <c r="A144" s="11" t="s">
        <v>168</v>
      </c>
      <c r="B144" s="25" t="str">
        <f>VLOOKUP(A144,'HECVAT - Full | Vendor Response'!A$27:B$284,2,FALSE)</f>
        <v>Will the institution's data be available within the system for a period of time at the completion of this contract?</v>
      </c>
      <c r="C144" s="32" t="str">
        <f>IF(LEN(VLOOKUP($A144,Questions!$B:$AA,20,FALSE))=0,"",VLOOKUP($A144,Questions!$B:$AA,20,FALSE))</f>
        <v xml:space="preserve"> </v>
      </c>
      <c r="D144" s="33" t="str">
        <f>IF(LEN(VLOOKUP($A144,Questions!$B:$AA,21,FALSE))=0,"",VLOOKUP($A144,Questions!$B:$AA,21,FALSE))</f>
        <v xml:space="preserve"> </v>
      </c>
      <c r="E144" s="33" t="str">
        <f>IF(LEN(VLOOKUP($A144,Questions!$B:$AA,22,FALSE))=0,"",VLOOKUP($A144,Questions!$B:$AA,22,FALSE))</f>
        <v xml:space="preserve"> </v>
      </c>
      <c r="F144" s="33" t="str">
        <f>IF(LEN(VLOOKUP($A144,Questions!$B:$AA,23,FALSE))=0,"",VLOOKUP($A144,Questions!$B:$AA,23,FALSE))</f>
        <v xml:space="preserve"> </v>
      </c>
      <c r="G144" s="32" t="str">
        <f>IF(LEN(VLOOKUP($A144,Questions!$B:$AA,24,FALSE))=0,"",VLOOKUP($A144,Questions!$B:$AA,24,FALSE))</f>
        <v xml:space="preserve"> </v>
      </c>
      <c r="H144" s="32" t="str">
        <f>IF(LEN(VLOOKUP($A144,Questions!$B:$AA,25,FALSE))=0,"",VLOOKUP($A144,Questions!$B:$AA,25,FALSE))</f>
        <v xml:space="preserve"> </v>
      </c>
      <c r="I144" s="32" t="str">
        <f>IF(LEN(VLOOKUP($A144,Questions!$B:$AA,26,FALSE))=0,"",VLOOKUP($A144,Questions!$B:$AA,26,FALSE))</f>
        <v xml:space="preserve"> </v>
      </c>
      <c r="J144" s="32" t="str">
        <f>IF(LEN(VLOOKUP($A144,Questions!$B:$AB,27,FALSE))=0,"",VLOOKUP($A144,Questions!$B:$AB,27,FALSE))</f>
        <v xml:space="preserve"> </v>
      </c>
      <c r="K144"/>
      <c r="L144"/>
      <c r="M144"/>
      <c r="N144"/>
      <c r="O144"/>
      <c r="P144"/>
      <c r="Q144"/>
      <c r="R144"/>
      <c r="S144"/>
      <c r="T144"/>
      <c r="U144"/>
      <c r="V144"/>
      <c r="W144"/>
      <c r="X144"/>
      <c r="Y144"/>
      <c r="Z144"/>
      <c r="AA144"/>
      <c r="AB144"/>
      <c r="AC144"/>
      <c r="AD144"/>
      <c r="AE144"/>
      <c r="AF144"/>
      <c r="AG144"/>
      <c r="AH144"/>
      <c r="AI144"/>
      <c r="AJ144"/>
      <c r="AK144"/>
      <c r="AL144"/>
      <c r="AM144"/>
      <c r="AN144"/>
      <c r="AO144"/>
      <c r="AP144"/>
      <c r="AQ144"/>
      <c r="AR144"/>
      <c r="AS144"/>
      <c r="AT144"/>
      <c r="AU144"/>
      <c r="AV144"/>
      <c r="AW144"/>
      <c r="AX144"/>
      <c r="AY144"/>
      <c r="AZ144"/>
      <c r="BA144"/>
      <c r="BB144"/>
      <c r="BC144"/>
      <c r="BD144"/>
      <c r="BE144"/>
      <c r="BF144"/>
      <c r="BG144"/>
      <c r="BH144"/>
      <c r="BI144"/>
      <c r="BJ144"/>
      <c r="BK144"/>
      <c r="BL144"/>
      <c r="BM144"/>
      <c r="BN144"/>
      <c r="BO144"/>
      <c r="BP144"/>
      <c r="BQ144"/>
      <c r="BR144"/>
      <c r="BS144"/>
      <c r="BT144"/>
      <c r="BU144"/>
      <c r="BV144"/>
      <c r="BW144"/>
      <c r="BX144"/>
      <c r="BY144"/>
      <c r="BZ144"/>
      <c r="CA144"/>
      <c r="CB144"/>
      <c r="CC144"/>
      <c r="CD144"/>
      <c r="CE144"/>
      <c r="CF144"/>
      <c r="CG144"/>
      <c r="CH144"/>
      <c r="CI144"/>
      <c r="CJ144"/>
      <c r="CK144"/>
      <c r="CL144"/>
      <c r="CM144"/>
      <c r="CN144"/>
      <c r="CO144"/>
      <c r="CP144"/>
      <c r="CQ144"/>
      <c r="CR144"/>
      <c r="CS144"/>
      <c r="CT144"/>
      <c r="CU144"/>
      <c r="CV144"/>
      <c r="CW144"/>
      <c r="CX144"/>
      <c r="CY144"/>
      <c r="CZ144"/>
      <c r="DA144"/>
      <c r="DB144"/>
      <c r="DC144"/>
      <c r="DD144"/>
      <c r="DE144"/>
      <c r="DF144"/>
      <c r="DG144"/>
      <c r="DH144"/>
      <c r="DI144"/>
      <c r="DJ144"/>
      <c r="DK144"/>
      <c r="DL144"/>
      <c r="DM144"/>
      <c r="DN144"/>
      <c r="DO144"/>
      <c r="DP144"/>
      <c r="DQ144"/>
      <c r="DR144"/>
      <c r="DS144"/>
      <c r="DT144"/>
      <c r="DU144"/>
      <c r="DV144"/>
      <c r="DW144"/>
      <c r="DX144"/>
      <c r="DY144"/>
      <c r="DZ144"/>
      <c r="EA144"/>
      <c r="EB144"/>
      <c r="EC144"/>
      <c r="ED144"/>
      <c r="EE144"/>
      <c r="EF144"/>
      <c r="EG144"/>
      <c r="EH144"/>
      <c r="EI144"/>
      <c r="EJ144"/>
      <c r="EK144"/>
      <c r="EL144"/>
      <c r="EM144"/>
      <c r="EN144"/>
      <c r="EO144"/>
      <c r="EP144"/>
      <c r="EQ144"/>
      <c r="ER144"/>
      <c r="ES144"/>
      <c r="ET144"/>
      <c r="EU144"/>
      <c r="EV144"/>
      <c r="EW144"/>
      <c r="EX144"/>
      <c r="EY144"/>
      <c r="EZ144"/>
      <c r="FA144"/>
      <c r="FB144"/>
      <c r="FC144"/>
      <c r="FD144"/>
      <c r="FE144"/>
      <c r="FF144"/>
      <c r="FG144"/>
      <c r="FH144"/>
      <c r="FI144"/>
      <c r="FJ144"/>
      <c r="FK144"/>
      <c r="FL144"/>
      <c r="FM144"/>
      <c r="FN144"/>
      <c r="FO144"/>
      <c r="FP144"/>
      <c r="FQ144"/>
      <c r="FR144"/>
      <c r="FS144"/>
      <c r="FT144"/>
      <c r="FU144"/>
      <c r="FV144"/>
      <c r="FW144"/>
      <c r="FX144"/>
      <c r="FY144"/>
      <c r="FZ144"/>
      <c r="GA144"/>
      <c r="GB144"/>
      <c r="GC144"/>
      <c r="GD144"/>
      <c r="GE144"/>
      <c r="GF144"/>
      <c r="GG144"/>
      <c r="GH144"/>
      <c r="GI144"/>
      <c r="GJ144"/>
      <c r="GK144"/>
      <c r="GL144"/>
      <c r="GM144"/>
      <c r="GN144"/>
      <c r="GO144"/>
      <c r="GP144"/>
      <c r="GQ144"/>
      <c r="GR144"/>
      <c r="GS144"/>
      <c r="GT144"/>
      <c r="GU144"/>
      <c r="GV144"/>
      <c r="GW144"/>
      <c r="GX144"/>
      <c r="GY144"/>
      <c r="GZ144"/>
      <c r="HA144"/>
      <c r="HB144"/>
      <c r="HC144"/>
      <c r="HD144"/>
      <c r="HE144"/>
      <c r="HF144"/>
      <c r="HG144"/>
      <c r="HH144"/>
      <c r="HI144"/>
      <c r="HJ144"/>
      <c r="HK144"/>
      <c r="HL144"/>
      <c r="HM144"/>
      <c r="HN144"/>
      <c r="HO144"/>
      <c r="HP144"/>
      <c r="HQ144"/>
      <c r="HR144"/>
      <c r="HS144"/>
      <c r="HT144"/>
      <c r="HU144"/>
      <c r="HV144"/>
      <c r="HW144"/>
      <c r="HX144"/>
      <c r="HY144"/>
      <c r="HZ144"/>
      <c r="IA144"/>
      <c r="IB144"/>
      <c r="IC144"/>
      <c r="ID144"/>
      <c r="IE144"/>
      <c r="IF144"/>
      <c r="IG144"/>
      <c r="IH144"/>
      <c r="II144"/>
      <c r="IJ144"/>
      <c r="IK144"/>
      <c r="IL144"/>
      <c r="IM144"/>
      <c r="IN144"/>
      <c r="IO144"/>
      <c r="IP144"/>
      <c r="IQ144"/>
      <c r="IR144"/>
      <c r="IS144"/>
      <c r="IT144"/>
      <c r="IU144"/>
      <c r="IV144"/>
      <c r="IW144"/>
      <c r="IX144"/>
      <c r="IY144"/>
    </row>
    <row r="145" spans="1:259" ht="36" customHeight="1" x14ac:dyDescent="0.2">
      <c r="A145" s="11" t="s">
        <v>169</v>
      </c>
      <c r="B145" s="25" t="str">
        <f>VLOOKUP(A145,'HECVAT - Full | Vendor Response'!A$27:B$284,2,FALSE)</f>
        <v>Can the institution extract a full or partial backup of data?</v>
      </c>
      <c r="C145" s="32" t="str">
        <f>IF(LEN(VLOOKUP($A145,Questions!$B:$AA,20,FALSE))=0,"",VLOOKUP($A145,Questions!$B:$AA,20,FALSE))</f>
        <v xml:space="preserve"> </v>
      </c>
      <c r="D145" s="33" t="str">
        <f>IF(LEN(VLOOKUP($A145,Questions!$B:$AA,21,FALSE))=0,"",VLOOKUP($A145,Questions!$B:$AA,21,FALSE))</f>
        <v xml:space="preserve"> </v>
      </c>
      <c r="E145" s="32" t="str">
        <f>IF(LEN(VLOOKUP($A145,Questions!$B:$AA,22,FALSE))=0,"",VLOOKUP($A145,Questions!$B:$AA,22,FALSE))</f>
        <v xml:space="preserve"> </v>
      </c>
      <c r="F145" s="33" t="str">
        <f>IF(LEN(VLOOKUP($A145,Questions!$B:$AA,23,FALSE))=0,"",VLOOKUP($A145,Questions!$B:$AA,23,FALSE))</f>
        <v xml:space="preserve"> </v>
      </c>
      <c r="G145" s="32" t="str">
        <f>IF(LEN(VLOOKUP($A145,Questions!$B:$AA,24,FALSE))=0,"",VLOOKUP($A145,Questions!$B:$AA,24,FALSE))</f>
        <v xml:space="preserve"> </v>
      </c>
      <c r="H145" s="32" t="str">
        <f>IF(LEN(VLOOKUP($A145,Questions!$B:$AA,25,FALSE))=0,"",VLOOKUP($A145,Questions!$B:$AA,25,FALSE))</f>
        <v xml:space="preserve"> </v>
      </c>
      <c r="I145" s="32" t="str">
        <f>IF(LEN(VLOOKUP($A145,Questions!$B:$AA,26,FALSE))=0,"",VLOOKUP($A145,Questions!$B:$AA,26,FALSE))</f>
        <v xml:space="preserve"> </v>
      </c>
      <c r="J145" s="32" t="str">
        <f>IF(LEN(VLOOKUP($A145,Questions!$B:$AB,27,FALSE))=0,"",VLOOKUP($A145,Questions!$B:$AB,27,FALSE))</f>
        <v xml:space="preserve"> </v>
      </c>
      <c r="K145"/>
      <c r="L145"/>
      <c r="M145"/>
      <c r="N145"/>
      <c r="O145"/>
      <c r="P145"/>
      <c r="Q145"/>
      <c r="R145"/>
      <c r="S145"/>
      <c r="T145"/>
      <c r="U145"/>
      <c r="V145"/>
      <c r="W145"/>
      <c r="X145"/>
      <c r="Y145"/>
      <c r="Z145"/>
      <c r="AA145"/>
      <c r="AB145"/>
      <c r="AC145"/>
      <c r="AD145"/>
      <c r="AE145"/>
      <c r="AF145"/>
      <c r="AG145"/>
      <c r="AH145"/>
      <c r="AI145"/>
      <c r="AJ145"/>
      <c r="AK145"/>
      <c r="AL145"/>
      <c r="AM145"/>
      <c r="AN145"/>
      <c r="AO145"/>
      <c r="AP145"/>
      <c r="AQ145"/>
      <c r="AR145"/>
      <c r="AS145"/>
      <c r="AT145"/>
      <c r="AU145"/>
      <c r="AV145"/>
      <c r="AW145"/>
      <c r="AX145"/>
      <c r="AY145"/>
      <c r="AZ145"/>
      <c r="BA145"/>
      <c r="BB145"/>
      <c r="BC145"/>
      <c r="BD145"/>
      <c r="BE145"/>
      <c r="BF145"/>
      <c r="BG145"/>
      <c r="BH145"/>
      <c r="BI145"/>
      <c r="BJ145"/>
      <c r="BK145"/>
      <c r="BL145"/>
      <c r="BM145"/>
      <c r="BN145"/>
      <c r="BO145"/>
      <c r="BP145"/>
      <c r="BQ145"/>
      <c r="BR145"/>
      <c r="BS145"/>
      <c r="BT145"/>
      <c r="BU145"/>
      <c r="BV145"/>
      <c r="BW145"/>
      <c r="BX145"/>
      <c r="BY145"/>
      <c r="BZ145"/>
      <c r="CA145"/>
      <c r="CB145"/>
      <c r="CC145"/>
      <c r="CD145"/>
      <c r="CE145"/>
      <c r="CF145"/>
      <c r="CG145"/>
      <c r="CH145"/>
      <c r="CI145"/>
      <c r="CJ145"/>
      <c r="CK145"/>
      <c r="CL145"/>
      <c r="CM145"/>
      <c r="CN145"/>
      <c r="CO145"/>
      <c r="CP145"/>
      <c r="CQ145"/>
      <c r="CR145"/>
      <c r="CS145"/>
      <c r="CT145"/>
      <c r="CU145"/>
      <c r="CV145"/>
      <c r="CW145"/>
      <c r="CX145"/>
      <c r="CY145"/>
      <c r="CZ145"/>
      <c r="DA145"/>
      <c r="DB145"/>
      <c r="DC145"/>
      <c r="DD145"/>
      <c r="DE145"/>
      <c r="DF145"/>
      <c r="DG145"/>
      <c r="DH145"/>
      <c r="DI145"/>
      <c r="DJ145"/>
      <c r="DK145"/>
      <c r="DL145"/>
      <c r="DM145"/>
      <c r="DN145"/>
      <c r="DO145"/>
      <c r="DP145"/>
      <c r="DQ145"/>
      <c r="DR145"/>
      <c r="DS145"/>
      <c r="DT145"/>
      <c r="DU145"/>
      <c r="DV145"/>
      <c r="DW145"/>
      <c r="DX145"/>
      <c r="DY145"/>
      <c r="DZ145"/>
      <c r="EA145"/>
      <c r="EB145"/>
      <c r="EC145"/>
      <c r="ED145"/>
      <c r="EE145"/>
      <c r="EF145"/>
      <c r="EG145"/>
      <c r="EH145"/>
      <c r="EI145"/>
      <c r="EJ145"/>
      <c r="EK145"/>
      <c r="EL145"/>
      <c r="EM145"/>
      <c r="EN145"/>
      <c r="EO145"/>
      <c r="EP145"/>
      <c r="EQ145"/>
      <c r="ER145"/>
      <c r="ES145"/>
      <c r="ET145"/>
      <c r="EU145"/>
      <c r="EV145"/>
      <c r="EW145"/>
      <c r="EX145"/>
      <c r="EY145"/>
      <c r="EZ145"/>
      <c r="FA145"/>
      <c r="FB145"/>
      <c r="FC145"/>
      <c r="FD145"/>
      <c r="FE145"/>
      <c r="FF145"/>
      <c r="FG145"/>
      <c r="FH145"/>
      <c r="FI145"/>
      <c r="FJ145"/>
      <c r="FK145"/>
      <c r="FL145"/>
      <c r="FM145"/>
      <c r="FN145"/>
      <c r="FO145"/>
      <c r="FP145"/>
      <c r="FQ145"/>
      <c r="FR145"/>
      <c r="FS145"/>
      <c r="FT145"/>
      <c r="FU145"/>
      <c r="FV145"/>
      <c r="FW145"/>
      <c r="FX145"/>
      <c r="FY145"/>
      <c r="FZ145"/>
      <c r="GA145"/>
      <c r="GB145"/>
      <c r="GC145"/>
      <c r="GD145"/>
      <c r="GE145"/>
      <c r="GF145"/>
      <c r="GG145"/>
      <c r="GH145"/>
      <c r="GI145"/>
      <c r="GJ145"/>
      <c r="GK145"/>
      <c r="GL145"/>
      <c r="GM145"/>
      <c r="GN145"/>
      <c r="GO145"/>
      <c r="GP145"/>
      <c r="GQ145"/>
      <c r="GR145"/>
      <c r="GS145"/>
      <c r="GT145"/>
      <c r="GU145"/>
      <c r="GV145"/>
      <c r="GW145"/>
      <c r="GX145"/>
      <c r="GY145"/>
      <c r="GZ145"/>
      <c r="HA145"/>
      <c r="HB145"/>
      <c r="HC145"/>
      <c r="HD145"/>
      <c r="HE145"/>
      <c r="HF145"/>
      <c r="HG145"/>
      <c r="HH145"/>
      <c r="HI145"/>
      <c r="HJ145"/>
      <c r="HK145"/>
      <c r="HL145"/>
      <c r="HM145"/>
      <c r="HN145"/>
      <c r="HO145"/>
      <c r="HP145"/>
      <c r="HQ145"/>
      <c r="HR145"/>
      <c r="HS145"/>
      <c r="HT145"/>
      <c r="HU145"/>
      <c r="HV145"/>
      <c r="HW145"/>
      <c r="HX145"/>
      <c r="HY145"/>
      <c r="HZ145"/>
      <c r="IA145"/>
      <c r="IB145"/>
      <c r="IC145"/>
      <c r="ID145"/>
      <c r="IE145"/>
      <c r="IF145"/>
      <c r="IG145"/>
      <c r="IH145"/>
      <c r="II145"/>
      <c r="IJ145"/>
      <c r="IK145"/>
      <c r="IL145"/>
      <c r="IM145"/>
      <c r="IN145"/>
      <c r="IO145"/>
      <c r="IP145"/>
      <c r="IQ145"/>
      <c r="IR145"/>
      <c r="IS145"/>
      <c r="IT145"/>
      <c r="IU145"/>
      <c r="IV145"/>
      <c r="IW145"/>
      <c r="IX145"/>
      <c r="IY145"/>
    </row>
    <row r="146" spans="1:259" ht="48" customHeight="1" x14ac:dyDescent="0.2">
      <c r="A146" s="11" t="s">
        <v>170</v>
      </c>
      <c r="B146" s="25" t="str">
        <f>VLOOKUP(A146,'HECVAT - Full | Vendor Response'!A$27:B$284,2,FALSE)</f>
        <v>Are ownership rights to all data, inputs, outputs, and metadata retained by the institution?</v>
      </c>
      <c r="C146" s="32" t="str">
        <f>IF(LEN(VLOOKUP($A146,Questions!$B:$AA,20,FALSE))=0,"",VLOOKUP($A146,Questions!$B:$AA,20,FALSE))</f>
        <v xml:space="preserve"> </v>
      </c>
      <c r="D146" s="33" t="str">
        <f>IF(LEN(VLOOKUP($A146,Questions!$B:$AA,21,FALSE))=0,"",VLOOKUP($A146,Questions!$B:$AA,21,FALSE))</f>
        <v xml:space="preserve"> </v>
      </c>
      <c r="E146" s="32" t="str">
        <f>IF(LEN(VLOOKUP($A146,Questions!$B:$AA,22,FALSE))=0,"",VLOOKUP($A146,Questions!$B:$AA,22,FALSE))</f>
        <v xml:space="preserve"> </v>
      </c>
      <c r="F146" s="33" t="str">
        <f>IF(LEN(VLOOKUP($A146,Questions!$B:$AA,23,FALSE))=0,"",VLOOKUP($A146,Questions!$B:$AA,23,FALSE))</f>
        <v xml:space="preserve"> </v>
      </c>
      <c r="G146" s="33" t="str">
        <f>IF(LEN(VLOOKUP($A146,Questions!$B:$AA,24,FALSE))=0,"",VLOOKUP($A146,Questions!$B:$AA,24,FALSE))</f>
        <v xml:space="preserve"> </v>
      </c>
      <c r="H146" s="33" t="str">
        <f>IF(LEN(VLOOKUP($A146,Questions!$B:$AA,25,FALSE))=0,"",VLOOKUP($A146,Questions!$B:$AA,25,FALSE))</f>
        <v xml:space="preserve"> </v>
      </c>
      <c r="I146" s="32" t="str">
        <f>IF(LEN(VLOOKUP($A146,Questions!$B:$AA,26,FALSE))=0,"",VLOOKUP($A146,Questions!$B:$AA,26,FALSE))</f>
        <v xml:space="preserve"> </v>
      </c>
      <c r="J146" s="32" t="str">
        <f>IF(LEN(VLOOKUP($A146,Questions!$B:$AB,27,FALSE))=0,"",VLOOKUP($A146,Questions!$B:$AB,27,FALSE))</f>
        <v xml:space="preserve"> </v>
      </c>
      <c r="K146"/>
      <c r="L146"/>
      <c r="M146"/>
      <c r="N146"/>
      <c r="O146"/>
      <c r="P146"/>
      <c r="Q146"/>
      <c r="R146"/>
      <c r="S146"/>
      <c r="T146"/>
      <c r="U146"/>
      <c r="V146"/>
      <c r="W146"/>
      <c r="X146"/>
      <c r="Y146"/>
      <c r="Z146"/>
      <c r="AA146"/>
      <c r="AB146"/>
      <c r="AC146"/>
      <c r="AD146"/>
      <c r="AE146"/>
      <c r="AF146"/>
      <c r="AG146"/>
      <c r="AH146"/>
      <c r="AI146"/>
      <c r="AJ146"/>
      <c r="AK146"/>
      <c r="AL146"/>
      <c r="AM146"/>
      <c r="AN146"/>
      <c r="AO146"/>
      <c r="AP146"/>
      <c r="AQ146"/>
      <c r="AR146"/>
      <c r="AS146"/>
      <c r="AT146"/>
      <c r="AU146"/>
      <c r="AV146"/>
      <c r="AW146"/>
      <c r="AX146"/>
      <c r="AY146"/>
      <c r="AZ146"/>
      <c r="BA146"/>
      <c r="BB146"/>
      <c r="BC146"/>
      <c r="BD146"/>
      <c r="BE146"/>
      <c r="BF146"/>
      <c r="BG146"/>
      <c r="BH146"/>
      <c r="BI146"/>
      <c r="BJ146"/>
      <c r="BK146"/>
      <c r="BL146"/>
      <c r="BM146"/>
      <c r="BN146"/>
      <c r="BO146"/>
      <c r="BP146"/>
      <c r="BQ146"/>
      <c r="BR146"/>
      <c r="BS146"/>
      <c r="BT146"/>
      <c r="BU146"/>
      <c r="BV146"/>
      <c r="BW146"/>
      <c r="BX146"/>
      <c r="BY146"/>
      <c r="BZ146"/>
      <c r="CA146"/>
      <c r="CB146"/>
      <c r="CC146"/>
      <c r="CD146"/>
      <c r="CE146"/>
      <c r="CF146"/>
      <c r="CG146"/>
      <c r="CH146"/>
      <c r="CI146"/>
      <c r="CJ146"/>
      <c r="CK146"/>
      <c r="CL146"/>
      <c r="CM146"/>
      <c r="CN146"/>
      <c r="CO146"/>
      <c r="CP146"/>
      <c r="CQ146"/>
      <c r="CR146"/>
      <c r="CS146"/>
      <c r="CT146"/>
      <c r="CU146"/>
      <c r="CV146"/>
      <c r="CW146"/>
      <c r="CX146"/>
      <c r="CY146"/>
      <c r="CZ146"/>
      <c r="DA146"/>
      <c r="DB146"/>
      <c r="DC146"/>
      <c r="DD146"/>
      <c r="DE146"/>
      <c r="DF146"/>
      <c r="DG146"/>
      <c r="DH146"/>
      <c r="DI146"/>
      <c r="DJ146"/>
      <c r="DK146"/>
      <c r="DL146"/>
      <c r="DM146"/>
      <c r="DN146"/>
      <c r="DO146"/>
      <c r="DP146"/>
      <c r="DQ146"/>
      <c r="DR146"/>
      <c r="DS146"/>
      <c r="DT146"/>
      <c r="DU146"/>
      <c r="DV146"/>
      <c r="DW146"/>
      <c r="DX146"/>
      <c r="DY146"/>
      <c r="DZ146"/>
      <c r="EA146"/>
      <c r="EB146"/>
      <c r="EC146"/>
      <c r="ED146"/>
      <c r="EE146"/>
      <c r="EF146"/>
      <c r="EG146"/>
      <c r="EH146"/>
      <c r="EI146"/>
      <c r="EJ146"/>
      <c r="EK146"/>
      <c r="EL146"/>
      <c r="EM146"/>
      <c r="EN146"/>
      <c r="EO146"/>
      <c r="EP146"/>
      <c r="EQ146"/>
      <c r="ER146"/>
      <c r="ES146"/>
      <c r="ET146"/>
      <c r="EU146"/>
      <c r="EV146"/>
      <c r="EW146"/>
      <c r="EX146"/>
      <c r="EY146"/>
      <c r="EZ146"/>
      <c r="FA146"/>
      <c r="FB146"/>
      <c r="FC146"/>
      <c r="FD146"/>
      <c r="FE146"/>
      <c r="FF146"/>
      <c r="FG146"/>
      <c r="FH146"/>
      <c r="FI146"/>
      <c r="FJ146"/>
      <c r="FK146"/>
      <c r="FL146"/>
      <c r="FM146"/>
      <c r="FN146"/>
      <c r="FO146"/>
      <c r="FP146"/>
      <c r="FQ146"/>
      <c r="FR146"/>
      <c r="FS146"/>
      <c r="FT146"/>
      <c r="FU146"/>
      <c r="FV146"/>
      <c r="FW146"/>
      <c r="FX146"/>
      <c r="FY146"/>
      <c r="FZ146"/>
      <c r="GA146"/>
      <c r="GB146"/>
      <c r="GC146"/>
      <c r="GD146"/>
      <c r="GE146"/>
      <c r="GF146"/>
      <c r="GG146"/>
      <c r="GH146"/>
      <c r="GI146"/>
      <c r="GJ146"/>
      <c r="GK146"/>
      <c r="GL146"/>
      <c r="GM146"/>
      <c r="GN146"/>
      <c r="GO146"/>
      <c r="GP146"/>
      <c r="GQ146"/>
      <c r="GR146"/>
      <c r="GS146"/>
      <c r="GT146"/>
      <c r="GU146"/>
      <c r="GV146"/>
      <c r="GW146"/>
      <c r="GX146"/>
      <c r="GY146"/>
      <c r="GZ146"/>
      <c r="HA146"/>
      <c r="HB146"/>
      <c r="HC146"/>
      <c r="HD146"/>
      <c r="HE146"/>
      <c r="HF146"/>
      <c r="HG146"/>
      <c r="HH146"/>
      <c r="HI146"/>
      <c r="HJ146"/>
      <c r="HK146"/>
      <c r="HL146"/>
      <c r="HM146"/>
      <c r="HN146"/>
      <c r="HO146"/>
      <c r="HP146"/>
      <c r="HQ146"/>
      <c r="HR146"/>
      <c r="HS146"/>
      <c r="HT146"/>
      <c r="HU146"/>
      <c r="HV146"/>
      <c r="HW146"/>
      <c r="HX146"/>
      <c r="HY146"/>
      <c r="HZ146"/>
      <c r="IA146"/>
      <c r="IB146"/>
      <c r="IC146"/>
      <c r="ID146"/>
      <c r="IE146"/>
      <c r="IF146"/>
      <c r="IG146"/>
      <c r="IH146"/>
      <c r="II146"/>
      <c r="IJ146"/>
      <c r="IK146"/>
      <c r="IL146"/>
      <c r="IM146"/>
      <c r="IN146"/>
      <c r="IO146"/>
      <c r="IP146"/>
      <c r="IQ146"/>
      <c r="IR146"/>
      <c r="IS146"/>
      <c r="IT146"/>
      <c r="IU146"/>
      <c r="IV146"/>
      <c r="IW146"/>
      <c r="IX146"/>
      <c r="IY146"/>
    </row>
    <row r="147" spans="1:259" ht="36" customHeight="1" x14ac:dyDescent="0.2">
      <c r="A147" s="11" t="s">
        <v>171</v>
      </c>
      <c r="B147" s="25" t="str">
        <f>VLOOKUP(A147,'HECVAT - Full | Vendor Response'!A$27:B$284,2,FALSE)</f>
        <v>Are these rights retained even through a provider acquisition or bankruptcy event?</v>
      </c>
      <c r="C147" s="33" t="str">
        <f>IF(LEN(VLOOKUP($A147,Questions!$B:$AA,20,FALSE))=0,"",VLOOKUP($A147,Questions!$B:$AA,20,FALSE))</f>
        <v xml:space="preserve"> </v>
      </c>
      <c r="D147" s="33" t="str">
        <f>IF(LEN(VLOOKUP($A147,Questions!$B:$AA,21,FALSE))=0,"",VLOOKUP($A147,Questions!$B:$AA,21,FALSE))</f>
        <v xml:space="preserve"> </v>
      </c>
      <c r="E147" s="32" t="str">
        <f>IF(LEN(VLOOKUP($A147,Questions!$B:$AA,22,FALSE))=0,"",VLOOKUP($A147,Questions!$B:$AA,22,FALSE))</f>
        <v xml:space="preserve"> </v>
      </c>
      <c r="F147" s="33" t="str">
        <f>IF(LEN(VLOOKUP($A147,Questions!$B:$AA,23,FALSE))=0,"",VLOOKUP($A147,Questions!$B:$AA,23,FALSE))</f>
        <v xml:space="preserve"> </v>
      </c>
      <c r="G147" s="33" t="str">
        <f>IF(LEN(VLOOKUP($A147,Questions!$B:$AA,24,FALSE))=0,"",VLOOKUP($A147,Questions!$B:$AA,24,FALSE))</f>
        <v xml:space="preserve"> </v>
      </c>
      <c r="H147" s="33" t="str">
        <f>IF(LEN(VLOOKUP($A147,Questions!$B:$AA,25,FALSE))=0,"",VLOOKUP($A147,Questions!$B:$AA,25,FALSE))</f>
        <v xml:space="preserve"> </v>
      </c>
      <c r="I147" s="32" t="str">
        <f>IF(LEN(VLOOKUP($A147,Questions!$B:$AA,26,FALSE))=0,"",VLOOKUP($A147,Questions!$B:$AA,26,FALSE))</f>
        <v xml:space="preserve"> </v>
      </c>
      <c r="J147" s="32" t="str">
        <f>IF(LEN(VLOOKUP($A147,Questions!$B:$AB,27,FALSE))=0,"",VLOOKUP($A147,Questions!$B:$AB,27,FALSE))</f>
        <v xml:space="preserve"> </v>
      </c>
      <c r="K147"/>
      <c r="L147"/>
      <c r="M147"/>
      <c r="N147"/>
      <c r="O147"/>
      <c r="P147"/>
      <c r="Q147"/>
      <c r="R147"/>
      <c r="S147"/>
      <c r="T147"/>
      <c r="U147"/>
      <c r="V147"/>
      <c r="W147"/>
      <c r="X147"/>
      <c r="Y147"/>
      <c r="Z147"/>
      <c r="AA147"/>
      <c r="AB147"/>
      <c r="AC147"/>
      <c r="AD147"/>
      <c r="AE147"/>
      <c r="AF147"/>
      <c r="AG147"/>
      <c r="AH147"/>
      <c r="AI147"/>
      <c r="AJ147"/>
      <c r="AK147"/>
      <c r="AL147"/>
      <c r="AM147"/>
      <c r="AN147"/>
      <c r="AO147"/>
      <c r="AP147"/>
      <c r="AQ147"/>
      <c r="AR147"/>
      <c r="AS147"/>
      <c r="AT147"/>
      <c r="AU147"/>
      <c r="AV147"/>
      <c r="AW147"/>
      <c r="AX147"/>
      <c r="AY147"/>
      <c r="AZ147"/>
      <c r="BA147"/>
      <c r="BB147"/>
      <c r="BC147"/>
      <c r="BD147"/>
      <c r="BE147"/>
      <c r="BF147"/>
      <c r="BG147"/>
      <c r="BH147"/>
      <c r="BI147"/>
      <c r="BJ147"/>
      <c r="BK147"/>
      <c r="BL147"/>
      <c r="BM147"/>
      <c r="BN147"/>
      <c r="BO147"/>
      <c r="BP147"/>
      <c r="BQ147"/>
      <c r="BR147"/>
      <c r="BS147"/>
      <c r="BT147"/>
      <c r="BU147"/>
      <c r="BV147"/>
      <c r="BW147"/>
      <c r="BX147"/>
      <c r="BY147"/>
      <c r="BZ147"/>
      <c r="CA147"/>
      <c r="CB147"/>
      <c r="CC147"/>
      <c r="CD147"/>
      <c r="CE147"/>
      <c r="CF147"/>
      <c r="CG147"/>
      <c r="CH147"/>
      <c r="CI147"/>
      <c r="CJ147"/>
      <c r="CK147"/>
      <c r="CL147"/>
      <c r="CM147"/>
      <c r="CN147"/>
      <c r="CO147"/>
      <c r="CP147"/>
      <c r="CQ147"/>
      <c r="CR147"/>
      <c r="CS147"/>
      <c r="CT147"/>
      <c r="CU147"/>
      <c r="CV147"/>
      <c r="CW147"/>
      <c r="CX147"/>
      <c r="CY147"/>
      <c r="CZ147"/>
      <c r="DA147"/>
      <c r="DB147"/>
      <c r="DC147"/>
      <c r="DD147"/>
      <c r="DE147"/>
      <c r="DF147"/>
      <c r="DG147"/>
      <c r="DH147"/>
      <c r="DI147"/>
      <c r="DJ147"/>
      <c r="DK147"/>
      <c r="DL147"/>
      <c r="DM147"/>
      <c r="DN147"/>
      <c r="DO147"/>
      <c r="DP147"/>
      <c r="DQ147"/>
      <c r="DR147"/>
      <c r="DS147"/>
      <c r="DT147"/>
      <c r="DU147"/>
      <c r="DV147"/>
      <c r="DW147"/>
      <c r="DX147"/>
      <c r="DY147"/>
      <c r="DZ147"/>
      <c r="EA147"/>
      <c r="EB147"/>
      <c r="EC147"/>
      <c r="ED147"/>
      <c r="EE147"/>
      <c r="EF147"/>
      <c r="EG147"/>
      <c r="EH147"/>
      <c r="EI147"/>
      <c r="EJ147"/>
      <c r="EK147"/>
      <c r="EL147"/>
      <c r="EM147"/>
      <c r="EN147"/>
      <c r="EO147"/>
      <c r="EP147"/>
      <c r="EQ147"/>
      <c r="ER147"/>
      <c r="ES147"/>
      <c r="ET147"/>
      <c r="EU147"/>
      <c r="EV147"/>
      <c r="EW147"/>
      <c r="EX147"/>
      <c r="EY147"/>
      <c r="EZ147"/>
      <c r="FA147"/>
      <c r="FB147"/>
      <c r="FC147"/>
      <c r="FD147"/>
      <c r="FE147"/>
      <c r="FF147"/>
      <c r="FG147"/>
      <c r="FH147"/>
      <c r="FI147"/>
      <c r="FJ147"/>
      <c r="FK147"/>
      <c r="FL147"/>
      <c r="FM147"/>
      <c r="FN147"/>
      <c r="FO147"/>
      <c r="FP147"/>
      <c r="FQ147"/>
      <c r="FR147"/>
      <c r="FS147"/>
      <c r="FT147"/>
      <c r="FU147"/>
      <c r="FV147"/>
      <c r="FW147"/>
      <c r="FX147"/>
      <c r="FY147"/>
      <c r="FZ147"/>
      <c r="GA147"/>
      <c r="GB147"/>
      <c r="GC147"/>
      <c r="GD147"/>
      <c r="GE147"/>
      <c r="GF147"/>
      <c r="GG147"/>
      <c r="GH147"/>
      <c r="GI147"/>
      <c r="GJ147"/>
      <c r="GK147"/>
      <c r="GL147"/>
      <c r="GM147"/>
      <c r="GN147"/>
      <c r="GO147"/>
      <c r="GP147"/>
      <c r="GQ147"/>
      <c r="GR147"/>
      <c r="GS147"/>
      <c r="GT147"/>
      <c r="GU147"/>
      <c r="GV147"/>
      <c r="GW147"/>
      <c r="GX147"/>
      <c r="GY147"/>
      <c r="GZ147"/>
      <c r="HA147"/>
      <c r="HB147"/>
      <c r="HC147"/>
      <c r="HD147"/>
      <c r="HE147"/>
      <c r="HF147"/>
      <c r="HG147"/>
      <c r="HH147"/>
      <c r="HI147"/>
      <c r="HJ147"/>
      <c r="HK147"/>
      <c r="HL147"/>
      <c r="HM147"/>
      <c r="HN147"/>
      <c r="HO147"/>
      <c r="HP147"/>
      <c r="HQ147"/>
      <c r="HR147"/>
      <c r="HS147"/>
      <c r="HT147"/>
      <c r="HU147"/>
      <c r="HV147"/>
      <c r="HW147"/>
      <c r="HX147"/>
      <c r="HY147"/>
      <c r="HZ147"/>
      <c r="IA147"/>
      <c r="IB147"/>
      <c r="IC147"/>
      <c r="ID147"/>
      <c r="IE147"/>
      <c r="IF147"/>
      <c r="IG147"/>
      <c r="IH147"/>
      <c r="II147"/>
      <c r="IJ147"/>
      <c r="IK147"/>
      <c r="IL147"/>
      <c r="IM147"/>
      <c r="IN147"/>
      <c r="IO147"/>
      <c r="IP147"/>
      <c r="IQ147"/>
      <c r="IR147"/>
      <c r="IS147"/>
      <c r="IT147"/>
      <c r="IU147"/>
      <c r="IV147"/>
      <c r="IW147"/>
      <c r="IX147"/>
      <c r="IY147"/>
    </row>
    <row r="148" spans="1:259" ht="48" customHeight="1" x14ac:dyDescent="0.2">
      <c r="A148" s="11" t="s">
        <v>172</v>
      </c>
      <c r="B148" s="25" t="str">
        <f>VLOOKUP(A148,'HECVAT - Full | Vendor Response'!A$27:B$284,2,FALSE)</f>
        <v>In the event of imminent bankruptcy, closing of business, or retirement of service, will you provide 90 days for customers to get their data out of the system and migrate applications?</v>
      </c>
      <c r="C148" s="32" t="str">
        <f>IF(LEN(VLOOKUP($A148,Questions!$B:$AA,20,FALSE))=0,"",VLOOKUP($A148,Questions!$B:$AA,20,FALSE))</f>
        <v xml:space="preserve"> </v>
      </c>
      <c r="D148" s="33" t="str">
        <f>IF(LEN(VLOOKUP($A148,Questions!$B:$AA,21,FALSE))=0,"",VLOOKUP($A148,Questions!$B:$AA,21,FALSE))</f>
        <v xml:space="preserve"> </v>
      </c>
      <c r="E148" s="32" t="str">
        <f>IF(LEN(VLOOKUP($A148,Questions!$B:$AA,22,FALSE))=0,"",VLOOKUP($A148,Questions!$B:$AA,22,FALSE))</f>
        <v xml:space="preserve"> </v>
      </c>
      <c r="F148" s="33" t="str">
        <f>IF(LEN(VLOOKUP($A148,Questions!$B:$AA,23,FALSE))=0,"",VLOOKUP($A148,Questions!$B:$AA,23,FALSE))</f>
        <v xml:space="preserve"> </v>
      </c>
      <c r="G148" s="32" t="str">
        <f>IF(LEN(VLOOKUP($A148,Questions!$B:$AA,24,FALSE))=0,"",VLOOKUP($A148,Questions!$B:$AA,24,FALSE))</f>
        <v xml:space="preserve"> </v>
      </c>
      <c r="H148" s="33" t="str">
        <f>IF(LEN(VLOOKUP($A148,Questions!$B:$AA,25,FALSE))=0,"",VLOOKUP($A148,Questions!$B:$AA,25,FALSE))</f>
        <v xml:space="preserve"> </v>
      </c>
      <c r="I148" s="32" t="str">
        <f>IF(LEN(VLOOKUP($A148,Questions!$B:$AA,26,FALSE))=0,"",VLOOKUP($A148,Questions!$B:$AA,26,FALSE))</f>
        <v xml:space="preserve"> </v>
      </c>
      <c r="J148" s="32" t="str">
        <f>IF(LEN(VLOOKUP($A148,Questions!$B:$AB,27,FALSE))=0,"",VLOOKUP($A148,Questions!$B:$AB,27,FALSE))</f>
        <v xml:space="preserve"> </v>
      </c>
      <c r="K148"/>
      <c r="L148"/>
      <c r="M148"/>
      <c r="N148"/>
      <c r="O148"/>
      <c r="P148"/>
      <c r="Q148"/>
      <c r="R148"/>
      <c r="S148"/>
      <c r="T148"/>
      <c r="U148"/>
      <c r="V148"/>
      <c r="W148"/>
      <c r="X148"/>
      <c r="Y148"/>
      <c r="Z148"/>
      <c r="AA148"/>
      <c r="AB148"/>
      <c r="AC148"/>
      <c r="AD148"/>
      <c r="AE148"/>
      <c r="AF148"/>
      <c r="AG148"/>
      <c r="AH148"/>
      <c r="AI148"/>
      <c r="AJ148"/>
      <c r="AK148"/>
      <c r="AL148"/>
      <c r="AM148"/>
      <c r="AN148"/>
      <c r="AO148"/>
      <c r="AP148"/>
      <c r="AQ148"/>
      <c r="AR148"/>
      <c r="AS148"/>
      <c r="AT148"/>
      <c r="AU148"/>
      <c r="AV148"/>
      <c r="AW148"/>
      <c r="AX148"/>
      <c r="AY148"/>
      <c r="AZ148"/>
      <c r="BA148"/>
      <c r="BB148"/>
      <c r="BC148"/>
      <c r="BD148"/>
      <c r="BE148"/>
      <c r="BF148"/>
      <c r="BG148"/>
      <c r="BH148"/>
      <c r="BI148"/>
      <c r="BJ148"/>
      <c r="BK148"/>
      <c r="BL148"/>
      <c r="BM148"/>
      <c r="BN148"/>
      <c r="BO148"/>
      <c r="BP148"/>
      <c r="BQ148"/>
      <c r="BR148"/>
      <c r="BS148"/>
      <c r="BT148"/>
      <c r="BU148"/>
      <c r="BV148"/>
      <c r="BW148"/>
      <c r="BX148"/>
      <c r="BY148"/>
      <c r="BZ148"/>
      <c r="CA148"/>
      <c r="CB148"/>
      <c r="CC148"/>
      <c r="CD148"/>
      <c r="CE148"/>
      <c r="CF148"/>
      <c r="CG148"/>
      <c r="CH148"/>
      <c r="CI148"/>
      <c r="CJ148"/>
      <c r="CK148"/>
      <c r="CL148"/>
      <c r="CM148"/>
      <c r="CN148"/>
      <c r="CO148"/>
      <c r="CP148"/>
      <c r="CQ148"/>
      <c r="CR148"/>
      <c r="CS148"/>
      <c r="CT148"/>
      <c r="CU148"/>
      <c r="CV148"/>
      <c r="CW148"/>
      <c r="CX148"/>
      <c r="CY148"/>
      <c r="CZ148"/>
      <c r="DA148"/>
      <c r="DB148"/>
      <c r="DC148"/>
      <c r="DD148"/>
      <c r="DE148"/>
      <c r="DF148"/>
      <c r="DG148"/>
      <c r="DH148"/>
      <c r="DI148"/>
      <c r="DJ148"/>
      <c r="DK148"/>
      <c r="DL148"/>
      <c r="DM148"/>
      <c r="DN148"/>
      <c r="DO148"/>
      <c r="DP148"/>
      <c r="DQ148"/>
      <c r="DR148"/>
      <c r="DS148"/>
      <c r="DT148"/>
      <c r="DU148"/>
      <c r="DV148"/>
      <c r="DW148"/>
      <c r="DX148"/>
      <c r="DY148"/>
      <c r="DZ148"/>
      <c r="EA148"/>
      <c r="EB148"/>
      <c r="EC148"/>
      <c r="ED148"/>
      <c r="EE148"/>
      <c r="EF148"/>
      <c r="EG148"/>
      <c r="EH148"/>
      <c r="EI148"/>
      <c r="EJ148"/>
      <c r="EK148"/>
      <c r="EL148"/>
      <c r="EM148"/>
      <c r="EN148"/>
      <c r="EO148"/>
      <c r="EP148"/>
      <c r="EQ148"/>
      <c r="ER148"/>
      <c r="ES148"/>
      <c r="ET148"/>
      <c r="EU148"/>
      <c r="EV148"/>
      <c r="EW148"/>
      <c r="EX148"/>
      <c r="EY148"/>
      <c r="EZ148"/>
      <c r="FA148"/>
      <c r="FB148"/>
      <c r="FC148"/>
      <c r="FD148"/>
      <c r="FE148"/>
      <c r="FF148"/>
      <c r="FG148"/>
      <c r="FH148"/>
      <c r="FI148"/>
      <c r="FJ148"/>
      <c r="FK148"/>
      <c r="FL148"/>
      <c r="FM148"/>
      <c r="FN148"/>
      <c r="FO148"/>
      <c r="FP148"/>
      <c r="FQ148"/>
      <c r="FR148"/>
      <c r="FS148"/>
      <c r="FT148"/>
      <c r="FU148"/>
      <c r="FV148"/>
      <c r="FW148"/>
      <c r="FX148"/>
      <c r="FY148"/>
      <c r="FZ148"/>
      <c r="GA148"/>
      <c r="GB148"/>
      <c r="GC148"/>
      <c r="GD148"/>
      <c r="GE148"/>
      <c r="GF148"/>
      <c r="GG148"/>
      <c r="GH148"/>
      <c r="GI148"/>
      <c r="GJ148"/>
      <c r="GK148"/>
      <c r="GL148"/>
      <c r="GM148"/>
      <c r="GN148"/>
      <c r="GO148"/>
      <c r="GP148"/>
      <c r="GQ148"/>
      <c r="GR148"/>
      <c r="GS148"/>
      <c r="GT148"/>
      <c r="GU148"/>
      <c r="GV148"/>
      <c r="GW148"/>
      <c r="GX148"/>
      <c r="GY148"/>
      <c r="GZ148"/>
      <c r="HA148"/>
      <c r="HB148"/>
      <c r="HC148"/>
      <c r="HD148"/>
      <c r="HE148"/>
      <c r="HF148"/>
      <c r="HG148"/>
      <c r="HH148"/>
      <c r="HI148"/>
      <c r="HJ148"/>
      <c r="HK148"/>
      <c r="HL148"/>
      <c r="HM148"/>
      <c r="HN148"/>
      <c r="HO148"/>
      <c r="HP148"/>
      <c r="HQ148"/>
      <c r="HR148"/>
      <c r="HS148"/>
      <c r="HT148"/>
      <c r="HU148"/>
      <c r="HV148"/>
      <c r="HW148"/>
      <c r="HX148"/>
      <c r="HY148"/>
      <c r="HZ148"/>
      <c r="IA148"/>
      <c r="IB148"/>
      <c r="IC148"/>
      <c r="ID148"/>
      <c r="IE148"/>
      <c r="IF148"/>
      <c r="IG148"/>
      <c r="IH148"/>
      <c r="II148"/>
      <c r="IJ148"/>
      <c r="IK148"/>
      <c r="IL148"/>
      <c r="IM148"/>
      <c r="IN148"/>
      <c r="IO148"/>
      <c r="IP148"/>
      <c r="IQ148"/>
      <c r="IR148"/>
      <c r="IS148"/>
      <c r="IT148"/>
      <c r="IU148"/>
      <c r="IV148"/>
      <c r="IW148"/>
      <c r="IX148"/>
      <c r="IY148"/>
    </row>
    <row r="149" spans="1:259" ht="36" customHeight="1" x14ac:dyDescent="0.2">
      <c r="A149" s="11" t="s">
        <v>173</v>
      </c>
      <c r="B149" s="25" t="str">
        <f>VLOOKUP(A149,'HECVAT - Full | Vendor Response'!A$27:B$284,2,FALSE)</f>
        <v>Are involatile backup copies made according to predefined schedules and securely stored and protected?</v>
      </c>
      <c r="C149" s="32" t="str">
        <f>IF(LEN(VLOOKUP($A149,Questions!$B:$AA,20,FALSE))=0,"",VLOOKUP($A149,Questions!$B:$AA,20,FALSE))</f>
        <v xml:space="preserve"> </v>
      </c>
      <c r="D149" s="33" t="str">
        <f>IF(LEN(VLOOKUP($A149,Questions!$B:$AA,21,FALSE))=0,"",VLOOKUP($A149,Questions!$B:$AA,21,FALSE))</f>
        <v xml:space="preserve"> </v>
      </c>
      <c r="E149" s="32" t="str">
        <f>IF(LEN(VLOOKUP($A149,Questions!$B:$AA,22,FALSE))=0,"",VLOOKUP($A149,Questions!$B:$AA,22,FALSE))</f>
        <v xml:space="preserve"> </v>
      </c>
      <c r="F149" s="33" t="str">
        <f>IF(LEN(VLOOKUP($A149,Questions!$B:$AA,23,FALSE))=0,"",VLOOKUP($A149,Questions!$B:$AA,23,FALSE))</f>
        <v xml:space="preserve"> </v>
      </c>
      <c r="G149" s="32" t="str">
        <f>IF(LEN(VLOOKUP($A149,Questions!$B:$AA,24,FALSE))=0,"",VLOOKUP($A149,Questions!$B:$AA,24,FALSE))</f>
        <v xml:space="preserve"> </v>
      </c>
      <c r="H149" s="33" t="str">
        <f>IF(LEN(VLOOKUP($A149,Questions!$B:$AA,25,FALSE))=0,"",VLOOKUP($A149,Questions!$B:$AA,25,FALSE))</f>
        <v xml:space="preserve"> </v>
      </c>
      <c r="I149" s="32" t="str">
        <f>IF(LEN(VLOOKUP($A149,Questions!$B:$AA,26,FALSE))=0,"",VLOOKUP($A149,Questions!$B:$AA,26,FALSE))</f>
        <v xml:space="preserve"> </v>
      </c>
      <c r="J149" s="32" t="str">
        <f>IF(LEN(VLOOKUP($A149,Questions!$B:$AB,27,FALSE))=0,"",VLOOKUP($A149,Questions!$B:$AB,27,FALSE))</f>
        <v xml:space="preserve"> </v>
      </c>
      <c r="K149"/>
      <c r="L149"/>
      <c r="M149"/>
      <c r="N149"/>
      <c r="O149"/>
      <c r="P149"/>
      <c r="Q149"/>
      <c r="R149"/>
      <c r="S149"/>
      <c r="T149"/>
      <c r="U149"/>
      <c r="V149"/>
      <c r="W149"/>
      <c r="X149"/>
      <c r="Y149"/>
      <c r="Z149"/>
      <c r="AA149"/>
      <c r="AB149"/>
      <c r="AC149"/>
      <c r="AD149"/>
      <c r="AE149"/>
      <c r="AF149"/>
      <c r="AG149"/>
      <c r="AH149"/>
      <c r="AI149"/>
      <c r="AJ149"/>
      <c r="AK149"/>
      <c r="AL149"/>
      <c r="AM149"/>
      <c r="AN149"/>
      <c r="AO149"/>
      <c r="AP149"/>
      <c r="AQ149"/>
      <c r="AR149"/>
      <c r="AS149"/>
      <c r="AT149"/>
      <c r="AU149"/>
      <c r="AV149"/>
      <c r="AW149"/>
      <c r="AX149"/>
      <c r="AY149"/>
      <c r="AZ149"/>
      <c r="BA149"/>
      <c r="BB149"/>
      <c r="BC149"/>
      <c r="BD149"/>
      <c r="BE149"/>
      <c r="BF149"/>
      <c r="BG149"/>
      <c r="BH149"/>
      <c r="BI149"/>
      <c r="BJ149"/>
      <c r="BK149"/>
      <c r="BL149"/>
      <c r="BM149"/>
      <c r="BN149"/>
      <c r="BO149"/>
      <c r="BP149"/>
      <c r="BQ149"/>
      <c r="BR149"/>
      <c r="BS149"/>
      <c r="BT149"/>
      <c r="BU149"/>
      <c r="BV149"/>
      <c r="BW149"/>
      <c r="BX149"/>
      <c r="BY149"/>
      <c r="BZ149"/>
      <c r="CA149"/>
      <c r="CB149"/>
      <c r="CC149"/>
      <c r="CD149"/>
      <c r="CE149"/>
      <c r="CF149"/>
      <c r="CG149"/>
      <c r="CH149"/>
      <c r="CI149"/>
      <c r="CJ149"/>
      <c r="CK149"/>
      <c r="CL149"/>
      <c r="CM149"/>
      <c r="CN149"/>
      <c r="CO149"/>
      <c r="CP149"/>
      <c r="CQ149"/>
      <c r="CR149"/>
      <c r="CS149"/>
      <c r="CT149"/>
      <c r="CU149"/>
      <c r="CV149"/>
      <c r="CW149"/>
      <c r="CX149"/>
      <c r="CY149"/>
      <c r="CZ149"/>
      <c r="DA149"/>
      <c r="DB149"/>
      <c r="DC149"/>
      <c r="DD149"/>
      <c r="DE149"/>
      <c r="DF149"/>
      <c r="DG149"/>
      <c r="DH149"/>
      <c r="DI149"/>
      <c r="DJ149"/>
      <c r="DK149"/>
      <c r="DL149"/>
      <c r="DM149"/>
      <c r="DN149"/>
      <c r="DO149"/>
      <c r="DP149"/>
      <c r="DQ149"/>
      <c r="DR149"/>
      <c r="DS149"/>
      <c r="DT149"/>
      <c r="DU149"/>
      <c r="DV149"/>
      <c r="DW149"/>
      <c r="DX149"/>
      <c r="DY149"/>
      <c r="DZ149"/>
      <c r="EA149"/>
      <c r="EB149"/>
      <c r="EC149"/>
      <c r="ED149"/>
      <c r="EE149"/>
      <c r="EF149"/>
      <c r="EG149"/>
      <c r="EH149"/>
      <c r="EI149"/>
      <c r="EJ149"/>
      <c r="EK149"/>
      <c r="EL149"/>
      <c r="EM149"/>
      <c r="EN149"/>
      <c r="EO149"/>
      <c r="EP149"/>
      <c r="EQ149"/>
      <c r="ER149"/>
      <c r="ES149"/>
      <c r="ET149"/>
      <c r="EU149"/>
      <c r="EV149"/>
      <c r="EW149"/>
      <c r="EX149"/>
      <c r="EY149"/>
      <c r="EZ149"/>
      <c r="FA149"/>
      <c r="FB149"/>
      <c r="FC149"/>
      <c r="FD149"/>
      <c r="FE149"/>
      <c r="FF149"/>
      <c r="FG149"/>
      <c r="FH149"/>
      <c r="FI149"/>
      <c r="FJ149"/>
      <c r="FK149"/>
      <c r="FL149"/>
      <c r="FM149"/>
      <c r="FN149"/>
      <c r="FO149"/>
      <c r="FP149"/>
      <c r="FQ149"/>
      <c r="FR149"/>
      <c r="FS149"/>
      <c r="FT149"/>
      <c r="FU149"/>
      <c r="FV149"/>
      <c r="FW149"/>
      <c r="FX149"/>
      <c r="FY149"/>
      <c r="FZ149"/>
      <c r="GA149"/>
      <c r="GB149"/>
      <c r="GC149"/>
      <c r="GD149"/>
      <c r="GE149"/>
      <c r="GF149"/>
      <c r="GG149"/>
      <c r="GH149"/>
      <c r="GI149"/>
      <c r="GJ149"/>
      <c r="GK149"/>
      <c r="GL149"/>
      <c r="GM149"/>
      <c r="GN149"/>
      <c r="GO149"/>
      <c r="GP149"/>
      <c r="GQ149"/>
      <c r="GR149"/>
      <c r="GS149"/>
      <c r="GT149"/>
      <c r="GU149"/>
      <c r="GV149"/>
      <c r="GW149"/>
      <c r="GX149"/>
      <c r="GY149"/>
      <c r="GZ149"/>
      <c r="HA149"/>
      <c r="HB149"/>
      <c r="HC149"/>
      <c r="HD149"/>
      <c r="HE149"/>
      <c r="HF149"/>
      <c r="HG149"/>
      <c r="HH149"/>
      <c r="HI149"/>
      <c r="HJ149"/>
      <c r="HK149"/>
      <c r="HL149"/>
      <c r="HM149"/>
      <c r="HN149"/>
      <c r="HO149"/>
      <c r="HP149"/>
      <c r="HQ149"/>
      <c r="HR149"/>
      <c r="HS149"/>
      <c r="HT149"/>
      <c r="HU149"/>
      <c r="HV149"/>
      <c r="HW149"/>
      <c r="HX149"/>
      <c r="HY149"/>
      <c r="HZ149"/>
      <c r="IA149"/>
      <c r="IB149"/>
      <c r="IC149"/>
      <c r="ID149"/>
      <c r="IE149"/>
      <c r="IF149"/>
      <c r="IG149"/>
      <c r="IH149"/>
      <c r="II149"/>
      <c r="IJ149"/>
      <c r="IK149"/>
      <c r="IL149"/>
      <c r="IM149"/>
      <c r="IN149"/>
      <c r="IO149"/>
      <c r="IP149"/>
      <c r="IQ149"/>
      <c r="IR149"/>
      <c r="IS149"/>
      <c r="IT149"/>
      <c r="IU149"/>
      <c r="IV149"/>
      <c r="IW149"/>
      <c r="IX149"/>
      <c r="IY149"/>
    </row>
    <row r="150" spans="1:259" ht="54" customHeight="1" x14ac:dyDescent="0.2">
      <c r="A150" s="11" t="s">
        <v>174</v>
      </c>
      <c r="B150" s="25" t="str">
        <f>VLOOKUP(A150,'HECVAT - Full | Vendor Response'!A$27:B$284,2,FALSE)</f>
        <v>Do current backups include all operating system software, utilities, security software, application software, and data files necessary for recovery?</v>
      </c>
      <c r="C150" s="32" t="str">
        <f>IF(LEN(VLOOKUP($A150,Questions!$B:$AA,20,FALSE))=0,"",VLOOKUP($A150,Questions!$B:$AA,20,FALSE))</f>
        <v xml:space="preserve"> </v>
      </c>
      <c r="D150" s="33" t="str">
        <f>IF(LEN(VLOOKUP($A150,Questions!$B:$AA,21,FALSE))=0,"",VLOOKUP($A150,Questions!$B:$AA,21,FALSE))</f>
        <v xml:space="preserve"> </v>
      </c>
      <c r="E150" s="32" t="str">
        <f>IF(LEN(VLOOKUP($A150,Questions!$B:$AA,22,FALSE))=0,"",VLOOKUP($A150,Questions!$B:$AA,22,FALSE))</f>
        <v xml:space="preserve"> </v>
      </c>
      <c r="F150" s="33" t="str">
        <f>IF(LEN(VLOOKUP($A150,Questions!$B:$AA,23,FALSE))=0,"",VLOOKUP($A150,Questions!$B:$AA,23,FALSE))</f>
        <v xml:space="preserve"> </v>
      </c>
      <c r="G150" s="32" t="str">
        <f>IF(LEN(VLOOKUP($A150,Questions!$B:$AA,24,FALSE))=0,"",VLOOKUP($A150,Questions!$B:$AA,24,FALSE))</f>
        <v xml:space="preserve"> </v>
      </c>
      <c r="H150" s="33" t="str">
        <f>IF(LEN(VLOOKUP($A150,Questions!$B:$AA,25,FALSE))=0,"",VLOOKUP($A150,Questions!$B:$AA,25,FALSE))</f>
        <v xml:space="preserve"> </v>
      </c>
      <c r="I150" s="32" t="str">
        <f>IF(LEN(VLOOKUP($A150,Questions!$B:$AA,26,FALSE))=0,"",VLOOKUP($A150,Questions!$B:$AA,26,FALSE))</f>
        <v xml:space="preserve"> </v>
      </c>
      <c r="J150" s="32" t="str">
        <f>IF(LEN(VLOOKUP($A150,Questions!$B:$AB,27,FALSE))=0,"",VLOOKUP($A150,Questions!$B:$AB,27,FALSE))</f>
        <v xml:space="preserve"> </v>
      </c>
      <c r="K150"/>
      <c r="L150"/>
      <c r="M150"/>
      <c r="N150"/>
      <c r="O150"/>
      <c r="P150"/>
      <c r="Q150"/>
      <c r="R150"/>
      <c r="S150"/>
      <c r="T150"/>
      <c r="U150"/>
      <c r="V150"/>
      <c r="W150"/>
      <c r="X150"/>
      <c r="Y150"/>
      <c r="Z150"/>
      <c r="AA150"/>
      <c r="AB150"/>
      <c r="AC150"/>
      <c r="AD150"/>
      <c r="AE150"/>
      <c r="AF150"/>
      <c r="AG150"/>
      <c r="AH150"/>
      <c r="AI150"/>
      <c r="AJ150"/>
      <c r="AK150"/>
      <c r="AL150"/>
      <c r="AM150"/>
      <c r="AN150"/>
      <c r="AO150"/>
      <c r="AP150"/>
      <c r="AQ150"/>
      <c r="AR150"/>
      <c r="AS150"/>
      <c r="AT150"/>
      <c r="AU150"/>
      <c r="AV150"/>
      <c r="AW150"/>
      <c r="AX150"/>
      <c r="AY150"/>
      <c r="AZ150"/>
      <c r="BA150"/>
      <c r="BB150"/>
      <c r="BC150"/>
      <c r="BD150"/>
      <c r="BE150"/>
      <c r="BF150"/>
      <c r="BG150"/>
      <c r="BH150"/>
      <c r="BI150"/>
      <c r="BJ150"/>
      <c r="BK150"/>
      <c r="BL150"/>
      <c r="BM150"/>
      <c r="BN150"/>
      <c r="BO150"/>
      <c r="BP150"/>
      <c r="BQ150"/>
      <c r="BR150"/>
      <c r="BS150"/>
      <c r="BT150"/>
      <c r="BU150"/>
      <c r="BV150"/>
      <c r="BW150"/>
      <c r="BX150"/>
      <c r="BY150"/>
      <c r="BZ150"/>
      <c r="CA150"/>
      <c r="CB150"/>
      <c r="CC150"/>
      <c r="CD150"/>
      <c r="CE150"/>
      <c r="CF150"/>
      <c r="CG150"/>
      <c r="CH150"/>
      <c r="CI150"/>
      <c r="CJ150"/>
      <c r="CK150"/>
      <c r="CL150"/>
      <c r="CM150"/>
      <c r="CN150"/>
      <c r="CO150"/>
      <c r="CP150"/>
      <c r="CQ150"/>
      <c r="CR150"/>
      <c r="CS150"/>
      <c r="CT150"/>
      <c r="CU150"/>
      <c r="CV150"/>
      <c r="CW150"/>
      <c r="CX150"/>
      <c r="CY150"/>
      <c r="CZ150"/>
      <c r="DA150"/>
      <c r="DB150"/>
      <c r="DC150"/>
      <c r="DD150"/>
      <c r="DE150"/>
      <c r="DF150"/>
      <c r="DG150"/>
      <c r="DH150"/>
      <c r="DI150"/>
      <c r="DJ150"/>
      <c r="DK150"/>
      <c r="DL150"/>
      <c r="DM150"/>
      <c r="DN150"/>
      <c r="DO150"/>
      <c r="DP150"/>
      <c r="DQ150"/>
      <c r="DR150"/>
      <c r="DS150"/>
      <c r="DT150"/>
      <c r="DU150"/>
      <c r="DV150"/>
      <c r="DW150"/>
      <c r="DX150"/>
      <c r="DY150"/>
      <c r="DZ150"/>
      <c r="EA150"/>
      <c r="EB150"/>
      <c r="EC150"/>
      <c r="ED150"/>
      <c r="EE150"/>
      <c r="EF150"/>
      <c r="EG150"/>
      <c r="EH150"/>
      <c r="EI150"/>
      <c r="EJ150"/>
      <c r="EK150"/>
      <c r="EL150"/>
      <c r="EM150"/>
      <c r="EN150"/>
      <c r="EO150"/>
      <c r="EP150"/>
      <c r="EQ150"/>
      <c r="ER150"/>
      <c r="ES150"/>
      <c r="ET150"/>
      <c r="EU150"/>
      <c r="EV150"/>
      <c r="EW150"/>
      <c r="EX150"/>
      <c r="EY150"/>
      <c r="EZ150"/>
      <c r="FA150"/>
      <c r="FB150"/>
      <c r="FC150"/>
      <c r="FD150"/>
      <c r="FE150"/>
      <c r="FF150"/>
      <c r="FG150"/>
      <c r="FH150"/>
      <c r="FI150"/>
      <c r="FJ150"/>
      <c r="FK150"/>
      <c r="FL150"/>
      <c r="FM150"/>
      <c r="FN150"/>
      <c r="FO150"/>
      <c r="FP150"/>
      <c r="FQ150"/>
      <c r="FR150"/>
      <c r="FS150"/>
      <c r="FT150"/>
      <c r="FU150"/>
      <c r="FV150"/>
      <c r="FW150"/>
      <c r="FX150"/>
      <c r="FY150"/>
      <c r="FZ150"/>
      <c r="GA150"/>
      <c r="GB150"/>
      <c r="GC150"/>
      <c r="GD150"/>
      <c r="GE150"/>
      <c r="GF150"/>
      <c r="GG150"/>
      <c r="GH150"/>
      <c r="GI150"/>
      <c r="GJ150"/>
      <c r="GK150"/>
      <c r="GL150"/>
      <c r="GM150"/>
      <c r="GN150"/>
      <c r="GO150"/>
      <c r="GP150"/>
      <c r="GQ150"/>
      <c r="GR150"/>
      <c r="GS150"/>
      <c r="GT150"/>
      <c r="GU150"/>
      <c r="GV150"/>
      <c r="GW150"/>
      <c r="GX150"/>
      <c r="GY150"/>
      <c r="GZ150"/>
      <c r="HA150"/>
      <c r="HB150"/>
      <c r="HC150"/>
      <c r="HD150"/>
      <c r="HE150"/>
      <c r="HF150"/>
      <c r="HG150"/>
      <c r="HH150"/>
      <c r="HI150"/>
      <c r="HJ150"/>
      <c r="HK150"/>
      <c r="HL150"/>
      <c r="HM150"/>
      <c r="HN150"/>
      <c r="HO150"/>
      <c r="HP150"/>
      <c r="HQ150"/>
      <c r="HR150"/>
      <c r="HS150"/>
      <c r="HT150"/>
      <c r="HU150"/>
      <c r="HV150"/>
      <c r="HW150"/>
      <c r="HX150"/>
      <c r="HY150"/>
      <c r="HZ150"/>
      <c r="IA150"/>
      <c r="IB150"/>
      <c r="IC150"/>
      <c r="ID150"/>
      <c r="IE150"/>
      <c r="IF150"/>
      <c r="IG150"/>
      <c r="IH150"/>
      <c r="II150"/>
      <c r="IJ150"/>
      <c r="IK150"/>
      <c r="IL150"/>
      <c r="IM150"/>
      <c r="IN150"/>
      <c r="IO150"/>
      <c r="IP150"/>
      <c r="IQ150"/>
      <c r="IR150"/>
      <c r="IS150"/>
      <c r="IT150"/>
      <c r="IU150"/>
      <c r="IV150"/>
      <c r="IW150"/>
      <c r="IX150"/>
      <c r="IY150"/>
    </row>
    <row r="151" spans="1:259" ht="48" customHeight="1" x14ac:dyDescent="0.2">
      <c r="A151" s="11" t="s">
        <v>175</v>
      </c>
      <c r="B151" s="25" t="str">
        <f>VLOOKUP(A151,'HECVAT - Full | Vendor Response'!A$27:B$284,2,FALSE)</f>
        <v>Are you performing off-site backups? (i.e., digitally moved off site)</v>
      </c>
      <c r="C151" s="32" t="str">
        <f>IF(LEN(VLOOKUP($A151,Questions!$B:$AA,20,FALSE))=0,"",VLOOKUP($A151,Questions!$B:$AA,20,FALSE))</f>
        <v xml:space="preserve"> </v>
      </c>
      <c r="D151" s="33" t="str">
        <f>IF(LEN(VLOOKUP($A151,Questions!$B:$AA,21,FALSE))=0,"",VLOOKUP($A151,Questions!$B:$AA,21,FALSE))</f>
        <v xml:space="preserve"> </v>
      </c>
      <c r="E151" s="32" t="str">
        <f>IF(LEN(VLOOKUP($A151,Questions!$B:$AA,22,FALSE))=0,"",VLOOKUP($A151,Questions!$B:$AA,22,FALSE))</f>
        <v xml:space="preserve"> </v>
      </c>
      <c r="F151" s="32" t="str">
        <f>IF(LEN(VLOOKUP($A151,Questions!$B:$AA,23,FALSE))=0,"",VLOOKUP($A151,Questions!$B:$AA,23,FALSE))</f>
        <v xml:space="preserve"> </v>
      </c>
      <c r="G151" s="32" t="str">
        <f>IF(LEN(VLOOKUP($A151,Questions!$B:$AA,24,FALSE))=0,"",VLOOKUP($A151,Questions!$B:$AA,24,FALSE))</f>
        <v xml:space="preserve"> </v>
      </c>
      <c r="H151" s="32" t="str">
        <f>IF(LEN(VLOOKUP($A151,Questions!$B:$AA,25,FALSE))=0,"",VLOOKUP($A151,Questions!$B:$AA,25,FALSE))</f>
        <v xml:space="preserve"> </v>
      </c>
      <c r="I151" s="32" t="str">
        <f>IF(LEN(VLOOKUP($A151,Questions!$B:$AA,26,FALSE))=0,"",VLOOKUP($A151,Questions!$B:$AA,26,FALSE))</f>
        <v xml:space="preserve"> </v>
      </c>
      <c r="J151" s="32" t="str">
        <f>IF(LEN(VLOOKUP($A151,Questions!$B:$AB,27,FALSE))=0,"",VLOOKUP($A151,Questions!$B:$AB,27,FALSE))</f>
        <v xml:space="preserve"> </v>
      </c>
      <c r="K151"/>
      <c r="L151"/>
      <c r="M151"/>
      <c r="N151"/>
      <c r="O151"/>
      <c r="P151"/>
      <c r="Q151"/>
      <c r="R151"/>
      <c r="S151"/>
      <c r="T151"/>
      <c r="U151"/>
      <c r="V151"/>
      <c r="W151"/>
      <c r="X151"/>
      <c r="Y151"/>
      <c r="Z151"/>
      <c r="AA151"/>
      <c r="AB151"/>
      <c r="AC151"/>
      <c r="AD151"/>
      <c r="AE151"/>
      <c r="AF151"/>
      <c r="AG151"/>
      <c r="AH151"/>
      <c r="AI151"/>
      <c r="AJ151"/>
      <c r="AK151"/>
      <c r="AL151"/>
      <c r="AM151"/>
      <c r="AN151"/>
      <c r="AO151"/>
      <c r="AP151"/>
      <c r="AQ151"/>
      <c r="AR151"/>
      <c r="AS151"/>
      <c r="AT151"/>
      <c r="AU151"/>
      <c r="AV151"/>
      <c r="AW151"/>
      <c r="AX151"/>
      <c r="AY151"/>
      <c r="AZ151"/>
      <c r="BA151"/>
      <c r="BB151"/>
      <c r="BC151"/>
      <c r="BD151"/>
      <c r="BE151"/>
      <c r="BF151"/>
      <c r="BG151"/>
      <c r="BH151"/>
      <c r="BI151"/>
      <c r="BJ151"/>
      <c r="BK151"/>
      <c r="BL151"/>
      <c r="BM151"/>
      <c r="BN151"/>
      <c r="BO151"/>
      <c r="BP151"/>
      <c r="BQ151"/>
      <c r="BR151"/>
      <c r="BS151"/>
      <c r="BT151"/>
      <c r="BU151"/>
      <c r="BV151"/>
      <c r="BW151"/>
      <c r="BX151"/>
      <c r="BY151"/>
      <c r="BZ151"/>
      <c r="CA151"/>
      <c r="CB151"/>
      <c r="CC151"/>
      <c r="CD151"/>
      <c r="CE151"/>
      <c r="CF151"/>
      <c r="CG151"/>
      <c r="CH151"/>
      <c r="CI151"/>
      <c r="CJ151"/>
      <c r="CK151"/>
      <c r="CL151"/>
      <c r="CM151"/>
      <c r="CN151"/>
      <c r="CO151"/>
      <c r="CP151"/>
      <c r="CQ151"/>
      <c r="CR151"/>
      <c r="CS151"/>
      <c r="CT151"/>
      <c r="CU151"/>
      <c r="CV151"/>
      <c r="CW151"/>
      <c r="CX151"/>
      <c r="CY151"/>
      <c r="CZ151"/>
      <c r="DA151"/>
      <c r="DB151"/>
      <c r="DC151"/>
      <c r="DD151"/>
      <c r="DE151"/>
      <c r="DF151"/>
      <c r="DG151"/>
      <c r="DH151"/>
      <c r="DI151"/>
      <c r="DJ151"/>
      <c r="DK151"/>
      <c r="DL151"/>
      <c r="DM151"/>
      <c r="DN151"/>
      <c r="DO151"/>
      <c r="DP151"/>
      <c r="DQ151"/>
      <c r="DR151"/>
      <c r="DS151"/>
      <c r="DT151"/>
      <c r="DU151"/>
      <c r="DV151"/>
      <c r="DW151"/>
      <c r="DX151"/>
      <c r="DY151"/>
      <c r="DZ151"/>
      <c r="EA151"/>
      <c r="EB151"/>
      <c r="EC151"/>
      <c r="ED151"/>
      <c r="EE151"/>
      <c r="EF151"/>
      <c r="EG151"/>
      <c r="EH151"/>
      <c r="EI151"/>
      <c r="EJ151"/>
      <c r="EK151"/>
      <c r="EL151"/>
      <c r="EM151"/>
      <c r="EN151"/>
      <c r="EO151"/>
      <c r="EP151"/>
      <c r="EQ151"/>
      <c r="ER151"/>
      <c r="ES151"/>
      <c r="ET151"/>
      <c r="EU151"/>
      <c r="EV151"/>
      <c r="EW151"/>
      <c r="EX151"/>
      <c r="EY151"/>
      <c r="EZ151"/>
      <c r="FA151"/>
      <c r="FB151"/>
      <c r="FC151"/>
      <c r="FD151"/>
      <c r="FE151"/>
      <c r="FF151"/>
      <c r="FG151"/>
      <c r="FH151"/>
      <c r="FI151"/>
      <c r="FJ151"/>
      <c r="FK151"/>
      <c r="FL151"/>
      <c r="FM151"/>
      <c r="FN151"/>
      <c r="FO151"/>
      <c r="FP151"/>
      <c r="FQ151"/>
      <c r="FR151"/>
      <c r="FS151"/>
      <c r="FT151"/>
      <c r="FU151"/>
      <c r="FV151"/>
      <c r="FW151"/>
      <c r="FX151"/>
      <c r="FY151"/>
      <c r="FZ151"/>
      <c r="GA151"/>
      <c r="GB151"/>
      <c r="GC151"/>
      <c r="GD151"/>
      <c r="GE151"/>
      <c r="GF151"/>
      <c r="GG151"/>
      <c r="GH151"/>
      <c r="GI151"/>
      <c r="GJ151"/>
      <c r="GK151"/>
      <c r="GL151"/>
      <c r="GM151"/>
      <c r="GN151"/>
      <c r="GO151"/>
      <c r="GP151"/>
      <c r="GQ151"/>
      <c r="GR151"/>
      <c r="GS151"/>
      <c r="GT151"/>
      <c r="GU151"/>
      <c r="GV151"/>
      <c r="GW151"/>
      <c r="GX151"/>
      <c r="GY151"/>
      <c r="GZ151"/>
      <c r="HA151"/>
      <c r="HB151"/>
      <c r="HC151"/>
      <c r="HD151"/>
      <c r="HE151"/>
      <c r="HF151"/>
      <c r="HG151"/>
      <c r="HH151"/>
      <c r="HI151"/>
      <c r="HJ151"/>
      <c r="HK151"/>
      <c r="HL151"/>
      <c r="HM151"/>
      <c r="HN151"/>
      <c r="HO151"/>
      <c r="HP151"/>
      <c r="HQ151"/>
      <c r="HR151"/>
      <c r="HS151"/>
      <c r="HT151"/>
      <c r="HU151"/>
      <c r="HV151"/>
      <c r="HW151"/>
      <c r="HX151"/>
      <c r="HY151"/>
      <c r="HZ151"/>
      <c r="IA151"/>
      <c r="IB151"/>
      <c r="IC151"/>
      <c r="ID151"/>
      <c r="IE151"/>
      <c r="IF151"/>
      <c r="IG151"/>
      <c r="IH151"/>
      <c r="II151"/>
      <c r="IJ151"/>
      <c r="IK151"/>
      <c r="IL151"/>
      <c r="IM151"/>
      <c r="IN151"/>
      <c r="IO151"/>
      <c r="IP151"/>
      <c r="IQ151"/>
      <c r="IR151"/>
      <c r="IS151"/>
      <c r="IT151"/>
      <c r="IU151"/>
      <c r="IV151"/>
      <c r="IW151"/>
      <c r="IX151"/>
      <c r="IY151"/>
    </row>
    <row r="152" spans="1:259" ht="48" customHeight="1" x14ac:dyDescent="0.2">
      <c r="A152" s="11" t="s">
        <v>176</v>
      </c>
      <c r="B152" s="25" t="str">
        <f>VLOOKUP(A152,'HECVAT - Full | Vendor Response'!A$27:B$284,2,FALSE)</f>
        <v>Are physical backups taken off site? (i.e., physically moved off site)</v>
      </c>
      <c r="C152" s="32" t="str">
        <f>IF(LEN(VLOOKUP($A152,Questions!$B:$AA,20,FALSE))=0,"",VLOOKUP($A152,Questions!$B:$AA,20,FALSE))</f>
        <v xml:space="preserve"> </v>
      </c>
      <c r="D152" s="33" t="str">
        <f>IF(LEN(VLOOKUP($A152,Questions!$B:$AA,21,FALSE))=0,"",VLOOKUP($A152,Questions!$B:$AA,21,FALSE))</f>
        <v xml:space="preserve"> </v>
      </c>
      <c r="E152" s="32" t="str">
        <f>IF(LEN(VLOOKUP($A152,Questions!$B:$AA,22,FALSE))=0,"",VLOOKUP($A152,Questions!$B:$AA,22,FALSE))</f>
        <v xml:space="preserve"> </v>
      </c>
      <c r="F152" s="32" t="str">
        <f>IF(LEN(VLOOKUP($A152,Questions!$B:$AA,23,FALSE))=0,"",VLOOKUP($A152,Questions!$B:$AA,23,FALSE))</f>
        <v xml:space="preserve"> </v>
      </c>
      <c r="G152" s="32" t="str">
        <f>IF(LEN(VLOOKUP($A152,Questions!$B:$AA,24,FALSE))=0,"",VLOOKUP($A152,Questions!$B:$AA,24,FALSE))</f>
        <v xml:space="preserve"> </v>
      </c>
      <c r="H152" s="32" t="str">
        <f>IF(LEN(VLOOKUP($A152,Questions!$B:$AA,25,FALSE))=0,"",VLOOKUP($A152,Questions!$B:$AA,25,FALSE))</f>
        <v xml:space="preserve"> </v>
      </c>
      <c r="I152" s="32" t="str">
        <f>IF(LEN(VLOOKUP($A152,Questions!$B:$AA,26,FALSE))=0,"",VLOOKUP($A152,Questions!$B:$AA,26,FALSE))</f>
        <v xml:space="preserve"> </v>
      </c>
      <c r="J152" s="32" t="str">
        <f>IF(LEN(VLOOKUP($A152,Questions!$B:$AB,27,FALSE))=0,"",VLOOKUP($A152,Questions!$B:$AB,27,FALSE))</f>
        <v xml:space="preserve"> </v>
      </c>
      <c r="K152"/>
      <c r="L152"/>
      <c r="M152"/>
      <c r="N152"/>
      <c r="O152"/>
      <c r="P152"/>
      <c r="Q152"/>
      <c r="R152"/>
      <c r="S152"/>
      <c r="T152"/>
      <c r="U152"/>
      <c r="V152"/>
      <c r="W152"/>
      <c r="X152"/>
      <c r="Y152"/>
      <c r="Z152"/>
      <c r="AA152"/>
      <c r="AB152"/>
      <c r="AC152"/>
      <c r="AD152"/>
      <c r="AE152"/>
      <c r="AF152"/>
      <c r="AG152"/>
      <c r="AH152"/>
      <c r="AI152"/>
      <c r="AJ152"/>
      <c r="AK152"/>
      <c r="AL152"/>
      <c r="AM152"/>
      <c r="AN152"/>
      <c r="AO152"/>
      <c r="AP152"/>
      <c r="AQ152"/>
      <c r="AR152"/>
      <c r="AS152"/>
      <c r="AT152"/>
      <c r="AU152"/>
      <c r="AV152"/>
      <c r="AW152"/>
      <c r="AX152"/>
      <c r="AY152"/>
      <c r="AZ152"/>
      <c r="BA152"/>
      <c r="BB152"/>
      <c r="BC152"/>
      <c r="BD152"/>
      <c r="BE152"/>
      <c r="BF152"/>
      <c r="BG152"/>
      <c r="BH152"/>
      <c r="BI152"/>
      <c r="BJ152"/>
      <c r="BK152"/>
      <c r="BL152"/>
      <c r="BM152"/>
      <c r="BN152"/>
      <c r="BO152"/>
      <c r="BP152"/>
      <c r="BQ152"/>
      <c r="BR152"/>
      <c r="BS152"/>
      <c r="BT152"/>
      <c r="BU152"/>
      <c r="BV152"/>
      <c r="BW152"/>
      <c r="BX152"/>
      <c r="BY152"/>
      <c r="BZ152"/>
      <c r="CA152"/>
      <c r="CB152"/>
      <c r="CC152"/>
      <c r="CD152"/>
      <c r="CE152"/>
      <c r="CF152"/>
      <c r="CG152"/>
      <c r="CH152"/>
      <c r="CI152"/>
      <c r="CJ152"/>
      <c r="CK152"/>
      <c r="CL152"/>
      <c r="CM152"/>
      <c r="CN152"/>
      <c r="CO152"/>
      <c r="CP152"/>
      <c r="CQ152"/>
      <c r="CR152"/>
      <c r="CS152"/>
      <c r="CT152"/>
      <c r="CU152"/>
      <c r="CV152"/>
      <c r="CW152"/>
      <c r="CX152"/>
      <c r="CY152"/>
      <c r="CZ152"/>
      <c r="DA152"/>
      <c r="DB152"/>
      <c r="DC152"/>
      <c r="DD152"/>
      <c r="DE152"/>
      <c r="DF152"/>
      <c r="DG152"/>
      <c r="DH152"/>
      <c r="DI152"/>
      <c r="DJ152"/>
      <c r="DK152"/>
      <c r="DL152"/>
      <c r="DM152"/>
      <c r="DN152"/>
      <c r="DO152"/>
      <c r="DP152"/>
      <c r="DQ152"/>
      <c r="DR152"/>
      <c r="DS152"/>
      <c r="DT152"/>
      <c r="DU152"/>
      <c r="DV152"/>
      <c r="DW152"/>
      <c r="DX152"/>
      <c r="DY152"/>
      <c r="DZ152"/>
      <c r="EA152"/>
      <c r="EB152"/>
      <c r="EC152"/>
      <c r="ED152"/>
      <c r="EE152"/>
      <c r="EF152"/>
      <c r="EG152"/>
      <c r="EH152"/>
      <c r="EI152"/>
      <c r="EJ152"/>
      <c r="EK152"/>
      <c r="EL152"/>
      <c r="EM152"/>
      <c r="EN152"/>
      <c r="EO152"/>
      <c r="EP152"/>
      <c r="EQ152"/>
      <c r="ER152"/>
      <c r="ES152"/>
      <c r="ET152"/>
      <c r="EU152"/>
      <c r="EV152"/>
      <c r="EW152"/>
      <c r="EX152"/>
      <c r="EY152"/>
      <c r="EZ152"/>
      <c r="FA152"/>
      <c r="FB152"/>
      <c r="FC152"/>
      <c r="FD152"/>
      <c r="FE152"/>
      <c r="FF152"/>
      <c r="FG152"/>
      <c r="FH152"/>
      <c r="FI152"/>
      <c r="FJ152"/>
      <c r="FK152"/>
      <c r="FL152"/>
      <c r="FM152"/>
      <c r="FN152"/>
      <c r="FO152"/>
      <c r="FP152"/>
      <c r="FQ152"/>
      <c r="FR152"/>
      <c r="FS152"/>
      <c r="FT152"/>
      <c r="FU152"/>
      <c r="FV152"/>
      <c r="FW152"/>
      <c r="FX152"/>
      <c r="FY152"/>
      <c r="FZ152"/>
      <c r="GA152"/>
      <c r="GB152"/>
      <c r="GC152"/>
      <c r="GD152"/>
      <c r="GE152"/>
      <c r="GF152"/>
      <c r="GG152"/>
      <c r="GH152"/>
      <c r="GI152"/>
      <c r="GJ152"/>
      <c r="GK152"/>
      <c r="GL152"/>
      <c r="GM152"/>
      <c r="GN152"/>
      <c r="GO152"/>
      <c r="GP152"/>
      <c r="GQ152"/>
      <c r="GR152"/>
      <c r="GS152"/>
      <c r="GT152"/>
      <c r="GU152"/>
      <c r="GV152"/>
      <c r="GW152"/>
      <c r="GX152"/>
      <c r="GY152"/>
      <c r="GZ152"/>
      <c r="HA152"/>
      <c r="HB152"/>
      <c r="HC152"/>
      <c r="HD152"/>
      <c r="HE152"/>
      <c r="HF152"/>
      <c r="HG152"/>
      <c r="HH152"/>
      <c r="HI152"/>
      <c r="HJ152"/>
      <c r="HK152"/>
      <c r="HL152"/>
      <c r="HM152"/>
      <c r="HN152"/>
      <c r="HO152"/>
      <c r="HP152"/>
      <c r="HQ152"/>
      <c r="HR152"/>
      <c r="HS152"/>
      <c r="HT152"/>
      <c r="HU152"/>
      <c r="HV152"/>
      <c r="HW152"/>
      <c r="HX152"/>
      <c r="HY152"/>
      <c r="HZ152"/>
      <c r="IA152"/>
      <c r="IB152"/>
      <c r="IC152"/>
      <c r="ID152"/>
      <c r="IE152"/>
      <c r="IF152"/>
      <c r="IG152"/>
      <c r="IH152"/>
      <c r="II152"/>
      <c r="IJ152"/>
      <c r="IK152"/>
      <c r="IL152"/>
      <c r="IM152"/>
      <c r="IN152"/>
      <c r="IO152"/>
      <c r="IP152"/>
      <c r="IQ152"/>
      <c r="IR152"/>
      <c r="IS152"/>
      <c r="IT152"/>
      <c r="IU152"/>
      <c r="IV152"/>
      <c r="IW152"/>
      <c r="IX152"/>
      <c r="IY152"/>
    </row>
    <row r="153" spans="1:259" ht="36" customHeight="1" x14ac:dyDescent="0.2">
      <c r="A153" s="11" t="s">
        <v>177</v>
      </c>
      <c r="B153" s="25" t="str">
        <f>VLOOKUP(A153,'HECVAT - Full | Vendor Response'!A$27:B$284,2,FALSE)</f>
        <v>Do backups containing the institution's data ever leave the institution's data zone either physically or via network routing?</v>
      </c>
      <c r="C153" s="32" t="str">
        <f>IF(LEN(VLOOKUP($A153,Questions!$B:$AA,20,FALSE))=0,"",VLOOKUP($A153,Questions!$B:$AA,20,FALSE))</f>
        <v xml:space="preserve"> </v>
      </c>
      <c r="D153" s="33" t="str">
        <f>IF(LEN(VLOOKUP($A153,Questions!$B:$AA,21,FALSE))=0,"",VLOOKUP($A153,Questions!$B:$AA,21,FALSE))</f>
        <v xml:space="preserve"> </v>
      </c>
      <c r="E153" s="32" t="str">
        <f>IF(LEN(VLOOKUP($A153,Questions!$B:$AA,22,FALSE))=0,"",VLOOKUP($A153,Questions!$B:$AA,22,FALSE))</f>
        <v xml:space="preserve"> </v>
      </c>
      <c r="F153" s="32" t="str">
        <f>IF(LEN(VLOOKUP($A153,Questions!$B:$AA,23,FALSE))=0,"",VLOOKUP($A153,Questions!$B:$AA,23,FALSE))</f>
        <v xml:space="preserve"> </v>
      </c>
      <c r="G153" s="32" t="str">
        <f>IF(LEN(VLOOKUP($A153,Questions!$B:$AA,24,FALSE))=0,"",VLOOKUP($A153,Questions!$B:$AA,24,FALSE))</f>
        <v xml:space="preserve"> </v>
      </c>
      <c r="H153" s="32" t="str">
        <f>IF(LEN(VLOOKUP($A153,Questions!$B:$AA,25,FALSE))=0,"",VLOOKUP($A153,Questions!$B:$AA,25,FALSE))</f>
        <v xml:space="preserve"> </v>
      </c>
      <c r="I153" s="33" t="str">
        <f>IF(LEN(VLOOKUP($A153,Questions!$B:$AA,26,FALSE))=0,"",VLOOKUP($A153,Questions!$B:$AA,26,FALSE))</f>
        <v xml:space="preserve"> </v>
      </c>
      <c r="J153" s="33" t="str">
        <f>IF(LEN(VLOOKUP($A153,Questions!$B:$AB,27,FALSE))=0,"",VLOOKUP($A153,Questions!$B:$AB,27,FALSE))</f>
        <v xml:space="preserve"> </v>
      </c>
      <c r="K153"/>
      <c r="L153"/>
      <c r="M153"/>
      <c r="N153"/>
      <c r="O153"/>
      <c r="P153"/>
      <c r="Q153"/>
      <c r="R153"/>
      <c r="S153"/>
      <c r="T153"/>
      <c r="U153"/>
      <c r="V153"/>
      <c r="W153"/>
      <c r="X153"/>
      <c r="Y153"/>
      <c r="Z153"/>
      <c r="AA153"/>
      <c r="AB153"/>
      <c r="AC153"/>
      <c r="AD153"/>
      <c r="AE153"/>
      <c r="AF153"/>
      <c r="AG153"/>
      <c r="AH153"/>
      <c r="AI153"/>
      <c r="AJ153"/>
      <c r="AK153"/>
      <c r="AL153"/>
      <c r="AM153"/>
      <c r="AN153"/>
      <c r="AO153"/>
      <c r="AP153"/>
      <c r="AQ153"/>
      <c r="AR153"/>
      <c r="AS153"/>
      <c r="AT153"/>
      <c r="AU153"/>
      <c r="AV153"/>
      <c r="AW153"/>
      <c r="AX153"/>
      <c r="AY153"/>
      <c r="AZ153"/>
      <c r="BA153"/>
      <c r="BB153"/>
      <c r="BC153"/>
      <c r="BD153"/>
      <c r="BE153"/>
      <c r="BF153"/>
      <c r="BG153"/>
      <c r="BH153"/>
      <c r="BI153"/>
      <c r="BJ153"/>
      <c r="BK153"/>
      <c r="BL153"/>
      <c r="BM153"/>
      <c r="BN153"/>
      <c r="BO153"/>
      <c r="BP153"/>
      <c r="BQ153"/>
      <c r="BR153"/>
      <c r="BS153"/>
      <c r="BT153"/>
      <c r="BU153"/>
      <c r="BV153"/>
      <c r="BW153"/>
      <c r="BX153"/>
      <c r="BY153"/>
      <c r="BZ153"/>
      <c r="CA153"/>
      <c r="CB153"/>
      <c r="CC153"/>
      <c r="CD153"/>
      <c r="CE153"/>
      <c r="CF153"/>
      <c r="CG153"/>
      <c r="CH153"/>
      <c r="CI153"/>
      <c r="CJ153"/>
      <c r="CK153"/>
      <c r="CL153"/>
      <c r="CM153"/>
      <c r="CN153"/>
      <c r="CO153"/>
      <c r="CP153"/>
      <c r="CQ153"/>
      <c r="CR153"/>
      <c r="CS153"/>
      <c r="CT153"/>
      <c r="CU153"/>
      <c r="CV153"/>
      <c r="CW153"/>
      <c r="CX153"/>
      <c r="CY153"/>
      <c r="CZ153"/>
      <c r="DA153"/>
      <c r="DB153"/>
      <c r="DC153"/>
      <c r="DD153"/>
      <c r="DE153"/>
      <c r="DF153"/>
      <c r="DG153"/>
      <c r="DH153"/>
      <c r="DI153"/>
      <c r="DJ153"/>
      <c r="DK153"/>
      <c r="DL153"/>
      <c r="DM153"/>
      <c r="DN153"/>
      <c r="DO153"/>
      <c r="DP153"/>
      <c r="DQ153"/>
      <c r="DR153"/>
      <c r="DS153"/>
      <c r="DT153"/>
      <c r="DU153"/>
      <c r="DV153"/>
      <c r="DW153"/>
      <c r="DX153"/>
      <c r="DY153"/>
      <c r="DZ153"/>
      <c r="EA153"/>
      <c r="EB153"/>
      <c r="EC153"/>
      <c r="ED153"/>
      <c r="EE153"/>
      <c r="EF153"/>
      <c r="EG153"/>
      <c r="EH153"/>
      <c r="EI153"/>
      <c r="EJ153"/>
      <c r="EK153"/>
      <c r="EL153"/>
      <c r="EM153"/>
      <c r="EN153"/>
      <c r="EO153"/>
      <c r="EP153"/>
      <c r="EQ153"/>
      <c r="ER153"/>
      <c r="ES153"/>
      <c r="ET153"/>
      <c r="EU153"/>
      <c r="EV153"/>
      <c r="EW153"/>
      <c r="EX153"/>
      <c r="EY153"/>
      <c r="EZ153"/>
      <c r="FA153"/>
      <c r="FB153"/>
      <c r="FC153"/>
      <c r="FD153"/>
      <c r="FE153"/>
      <c r="FF153"/>
      <c r="FG153"/>
      <c r="FH153"/>
      <c r="FI153"/>
      <c r="FJ153"/>
      <c r="FK153"/>
      <c r="FL153"/>
      <c r="FM153"/>
      <c r="FN153"/>
      <c r="FO153"/>
      <c r="FP153"/>
      <c r="FQ153"/>
      <c r="FR153"/>
      <c r="FS153"/>
      <c r="FT153"/>
      <c r="FU153"/>
      <c r="FV153"/>
      <c r="FW153"/>
      <c r="FX153"/>
      <c r="FY153"/>
      <c r="FZ153"/>
      <c r="GA153"/>
      <c r="GB153"/>
      <c r="GC153"/>
      <c r="GD153"/>
      <c r="GE153"/>
      <c r="GF153"/>
      <c r="GG153"/>
      <c r="GH153"/>
      <c r="GI153"/>
      <c r="GJ153"/>
      <c r="GK153"/>
      <c r="GL153"/>
      <c r="GM153"/>
      <c r="GN153"/>
      <c r="GO153"/>
      <c r="GP153"/>
      <c r="GQ153"/>
      <c r="GR153"/>
      <c r="GS153"/>
      <c r="GT153"/>
      <c r="GU153"/>
      <c r="GV153"/>
      <c r="GW153"/>
      <c r="GX153"/>
      <c r="GY153"/>
      <c r="GZ153"/>
      <c r="HA153"/>
      <c r="HB153"/>
      <c r="HC153"/>
      <c r="HD153"/>
      <c r="HE153"/>
      <c r="HF153"/>
      <c r="HG153"/>
      <c r="HH153"/>
      <c r="HI153"/>
      <c r="HJ153"/>
      <c r="HK153"/>
      <c r="HL153"/>
      <c r="HM153"/>
      <c r="HN153"/>
      <c r="HO153"/>
      <c r="HP153"/>
      <c r="HQ153"/>
      <c r="HR153"/>
      <c r="HS153"/>
      <c r="HT153"/>
      <c r="HU153"/>
      <c r="HV153"/>
      <c r="HW153"/>
      <c r="HX153"/>
      <c r="HY153"/>
      <c r="HZ153"/>
      <c r="IA153"/>
      <c r="IB153"/>
      <c r="IC153"/>
      <c r="ID153"/>
      <c r="IE153"/>
      <c r="IF153"/>
      <c r="IG153"/>
      <c r="IH153"/>
      <c r="II153"/>
      <c r="IJ153"/>
      <c r="IK153"/>
      <c r="IL153"/>
      <c r="IM153"/>
      <c r="IN153"/>
      <c r="IO153"/>
      <c r="IP153"/>
      <c r="IQ153"/>
      <c r="IR153"/>
      <c r="IS153"/>
      <c r="IT153"/>
      <c r="IU153"/>
      <c r="IV153"/>
      <c r="IW153"/>
      <c r="IX153"/>
      <c r="IY153"/>
    </row>
    <row r="154" spans="1:259" ht="36" customHeight="1" x14ac:dyDescent="0.2">
      <c r="A154" s="11" t="s">
        <v>178</v>
      </c>
      <c r="B154" s="25" t="str">
        <f>VLOOKUP(A154,'HECVAT - Full | Vendor Response'!A$27:B$284,2,FALSE)</f>
        <v>Are data backups encrypted?</v>
      </c>
      <c r="C154" s="32" t="str">
        <f>IF(LEN(VLOOKUP($A154,Questions!$B:$AA,20,FALSE))=0,"",VLOOKUP($A154,Questions!$B:$AA,20,FALSE))</f>
        <v xml:space="preserve"> </v>
      </c>
      <c r="D154" s="33" t="str">
        <f>IF(LEN(VLOOKUP($A154,Questions!$B:$AA,21,FALSE))=0,"",VLOOKUP($A154,Questions!$B:$AA,21,FALSE))</f>
        <v xml:space="preserve"> </v>
      </c>
      <c r="E154" s="32" t="str">
        <f>IF(LEN(VLOOKUP($A154,Questions!$B:$AA,22,FALSE))=0,"",VLOOKUP($A154,Questions!$B:$AA,22,FALSE))</f>
        <v xml:space="preserve"> </v>
      </c>
      <c r="F154" s="32" t="str">
        <f>IF(LEN(VLOOKUP($A154,Questions!$B:$AA,23,FALSE))=0,"",VLOOKUP($A154,Questions!$B:$AA,23,FALSE))</f>
        <v xml:space="preserve"> </v>
      </c>
      <c r="G154" s="32" t="str">
        <f>IF(LEN(VLOOKUP($A154,Questions!$B:$AA,24,FALSE))=0,"",VLOOKUP($A154,Questions!$B:$AA,24,FALSE))</f>
        <v xml:space="preserve"> </v>
      </c>
      <c r="H154" s="32" t="str">
        <f>IF(LEN(VLOOKUP($A154,Questions!$B:$AA,25,FALSE))=0,"",VLOOKUP($A154,Questions!$B:$AA,25,FALSE))</f>
        <v xml:space="preserve"> </v>
      </c>
      <c r="I154" s="33" t="str">
        <f>IF(LEN(VLOOKUP($A154,Questions!$B:$AA,26,FALSE))=0,"",VLOOKUP($A154,Questions!$B:$AA,26,FALSE))</f>
        <v xml:space="preserve"> </v>
      </c>
      <c r="J154" s="33" t="str">
        <f>IF(LEN(VLOOKUP($A154,Questions!$B:$AB,27,FALSE))=0,"",VLOOKUP($A154,Questions!$B:$AB,27,FALSE))</f>
        <v xml:space="preserve"> </v>
      </c>
      <c r="K154"/>
      <c r="L154"/>
      <c r="M154"/>
      <c r="N154"/>
      <c r="O154"/>
      <c r="P154"/>
      <c r="Q154"/>
      <c r="R154"/>
      <c r="S154"/>
      <c r="T154"/>
      <c r="U154"/>
      <c r="V154"/>
      <c r="W154"/>
      <c r="X154"/>
      <c r="Y154"/>
      <c r="Z154"/>
      <c r="AA154"/>
      <c r="AB154"/>
      <c r="AC154"/>
      <c r="AD154"/>
      <c r="AE154"/>
      <c r="AF154"/>
      <c r="AG154"/>
      <c r="AH154"/>
      <c r="AI154"/>
      <c r="AJ154"/>
      <c r="AK154"/>
      <c r="AL154"/>
      <c r="AM154"/>
      <c r="AN154"/>
      <c r="AO154"/>
      <c r="AP154"/>
      <c r="AQ154"/>
      <c r="AR154"/>
      <c r="AS154"/>
      <c r="AT154"/>
      <c r="AU154"/>
      <c r="AV154"/>
      <c r="AW154"/>
      <c r="AX154"/>
      <c r="AY154"/>
      <c r="AZ154"/>
      <c r="BA154"/>
      <c r="BB154"/>
      <c r="BC154"/>
      <c r="BD154"/>
      <c r="BE154"/>
      <c r="BF154"/>
      <c r="BG154"/>
      <c r="BH154"/>
      <c r="BI154"/>
      <c r="BJ154"/>
      <c r="BK154"/>
      <c r="BL154"/>
      <c r="BM154"/>
      <c r="BN154"/>
      <c r="BO154"/>
      <c r="BP154"/>
      <c r="BQ154"/>
      <c r="BR154"/>
      <c r="BS154"/>
      <c r="BT154"/>
      <c r="BU154"/>
      <c r="BV154"/>
      <c r="BW154"/>
      <c r="BX154"/>
      <c r="BY154"/>
      <c r="BZ154"/>
      <c r="CA154"/>
      <c r="CB154"/>
      <c r="CC154"/>
      <c r="CD154"/>
      <c r="CE154"/>
      <c r="CF154"/>
      <c r="CG154"/>
      <c r="CH154"/>
      <c r="CI154"/>
      <c r="CJ154"/>
      <c r="CK154"/>
      <c r="CL154"/>
      <c r="CM154"/>
      <c r="CN154"/>
      <c r="CO154"/>
      <c r="CP154"/>
      <c r="CQ154"/>
      <c r="CR154"/>
      <c r="CS154"/>
      <c r="CT154"/>
      <c r="CU154"/>
      <c r="CV154"/>
      <c r="CW154"/>
      <c r="CX154"/>
      <c r="CY154"/>
      <c r="CZ154"/>
      <c r="DA154"/>
      <c r="DB154"/>
      <c r="DC154"/>
      <c r="DD154"/>
      <c r="DE154"/>
      <c r="DF154"/>
      <c r="DG154"/>
      <c r="DH154"/>
      <c r="DI154"/>
      <c r="DJ154"/>
      <c r="DK154"/>
      <c r="DL154"/>
      <c r="DM154"/>
      <c r="DN154"/>
      <c r="DO154"/>
      <c r="DP154"/>
      <c r="DQ154"/>
      <c r="DR154"/>
      <c r="DS154"/>
      <c r="DT154"/>
      <c r="DU154"/>
      <c r="DV154"/>
      <c r="DW154"/>
      <c r="DX154"/>
      <c r="DY154"/>
      <c r="DZ154"/>
      <c r="EA154"/>
      <c r="EB154"/>
      <c r="EC154"/>
      <c r="ED154"/>
      <c r="EE154"/>
      <c r="EF154"/>
      <c r="EG154"/>
      <c r="EH154"/>
      <c r="EI154"/>
      <c r="EJ154"/>
      <c r="EK154"/>
      <c r="EL154"/>
      <c r="EM154"/>
      <c r="EN154"/>
      <c r="EO154"/>
      <c r="EP154"/>
      <c r="EQ154"/>
      <c r="ER154"/>
      <c r="ES154"/>
      <c r="ET154"/>
      <c r="EU154"/>
      <c r="EV154"/>
      <c r="EW154"/>
      <c r="EX154"/>
      <c r="EY154"/>
      <c r="EZ154"/>
      <c r="FA154"/>
      <c r="FB154"/>
      <c r="FC154"/>
      <c r="FD154"/>
      <c r="FE154"/>
      <c r="FF154"/>
      <c r="FG154"/>
      <c r="FH154"/>
      <c r="FI154"/>
      <c r="FJ154"/>
      <c r="FK154"/>
      <c r="FL154"/>
      <c r="FM154"/>
      <c r="FN154"/>
      <c r="FO154"/>
      <c r="FP154"/>
      <c r="FQ154"/>
      <c r="FR154"/>
      <c r="FS154"/>
      <c r="FT154"/>
      <c r="FU154"/>
      <c r="FV154"/>
      <c r="FW154"/>
      <c r="FX154"/>
      <c r="FY154"/>
      <c r="FZ154"/>
      <c r="GA154"/>
      <c r="GB154"/>
      <c r="GC154"/>
      <c r="GD154"/>
      <c r="GE154"/>
      <c r="GF154"/>
      <c r="GG154"/>
      <c r="GH154"/>
      <c r="GI154"/>
      <c r="GJ154"/>
      <c r="GK154"/>
      <c r="GL154"/>
      <c r="GM154"/>
      <c r="GN154"/>
      <c r="GO154"/>
      <c r="GP154"/>
      <c r="GQ154"/>
      <c r="GR154"/>
      <c r="GS154"/>
      <c r="GT154"/>
      <c r="GU154"/>
      <c r="GV154"/>
      <c r="GW154"/>
      <c r="GX154"/>
      <c r="GY154"/>
      <c r="GZ154"/>
      <c r="HA154"/>
      <c r="HB154"/>
      <c r="HC154"/>
      <c r="HD154"/>
      <c r="HE154"/>
      <c r="HF154"/>
      <c r="HG154"/>
      <c r="HH154"/>
      <c r="HI154"/>
      <c r="HJ154"/>
      <c r="HK154"/>
      <c r="HL154"/>
      <c r="HM154"/>
      <c r="HN154"/>
      <c r="HO154"/>
      <c r="HP154"/>
      <c r="HQ154"/>
      <c r="HR154"/>
      <c r="HS154"/>
      <c r="HT154"/>
      <c r="HU154"/>
      <c r="HV154"/>
      <c r="HW154"/>
      <c r="HX154"/>
      <c r="HY154"/>
      <c r="HZ154"/>
      <c r="IA154"/>
      <c r="IB154"/>
      <c r="IC154"/>
      <c r="ID154"/>
      <c r="IE154"/>
      <c r="IF154"/>
      <c r="IG154"/>
      <c r="IH154"/>
      <c r="II154"/>
      <c r="IJ154"/>
      <c r="IK154"/>
      <c r="IL154"/>
      <c r="IM154"/>
      <c r="IN154"/>
      <c r="IO154"/>
      <c r="IP154"/>
      <c r="IQ154"/>
      <c r="IR154"/>
      <c r="IS154"/>
      <c r="IT154"/>
      <c r="IU154"/>
      <c r="IV154"/>
      <c r="IW154"/>
      <c r="IX154"/>
      <c r="IY154"/>
    </row>
    <row r="155" spans="1:259" ht="72" customHeight="1" x14ac:dyDescent="0.2">
      <c r="A155" s="11" t="s">
        <v>179</v>
      </c>
      <c r="B155" s="25" t="str">
        <f>VLOOKUP(A155,'HECVAT - Full | Vendor Response'!A$27:B$284,2,FALSE)</f>
        <v>Do you have a cryptographic key management process (generation, exchange, storage, safeguards, use, vetting, and replacement) that is documented and currently implemented, for all system components? (e.g., database, system, web, etc.)</v>
      </c>
      <c r="C155" s="32" t="str">
        <f>IF(LEN(VLOOKUP($A155,Questions!$B:$AA,20,FALSE))=0,"",VLOOKUP($A155,Questions!$B:$AA,20,FALSE))</f>
        <v xml:space="preserve"> </v>
      </c>
      <c r="D155" s="33" t="str">
        <f>IF(LEN(VLOOKUP($A155,Questions!$B:$AA,21,FALSE))=0,"",VLOOKUP($A155,Questions!$B:$AA,21,FALSE))</f>
        <v xml:space="preserve"> </v>
      </c>
      <c r="E155" s="32" t="str">
        <f>IF(LEN(VLOOKUP($A155,Questions!$B:$AA,22,FALSE))=0,"",VLOOKUP($A155,Questions!$B:$AA,22,FALSE))</f>
        <v xml:space="preserve"> </v>
      </c>
      <c r="F155" s="33" t="str">
        <f>IF(LEN(VLOOKUP($A155,Questions!$B:$AA,23,FALSE))=0,"",VLOOKUP($A155,Questions!$B:$AA,23,FALSE))</f>
        <v xml:space="preserve"> </v>
      </c>
      <c r="G155" s="32" t="str">
        <f>IF(LEN(VLOOKUP($A155,Questions!$B:$AA,24,FALSE))=0,"",VLOOKUP($A155,Questions!$B:$AA,24,FALSE))</f>
        <v xml:space="preserve"> </v>
      </c>
      <c r="H155" s="32" t="str">
        <f>IF(LEN(VLOOKUP($A155,Questions!$B:$AA,25,FALSE))=0,"",VLOOKUP($A155,Questions!$B:$AA,25,FALSE))</f>
        <v xml:space="preserve"> </v>
      </c>
      <c r="I155" s="33" t="str">
        <f>IF(LEN(VLOOKUP($A155,Questions!$B:$AA,26,FALSE))=0,"",VLOOKUP($A155,Questions!$B:$AA,26,FALSE))</f>
        <v xml:space="preserve"> </v>
      </c>
      <c r="J155" s="33" t="str">
        <f>IF(LEN(VLOOKUP($A155,Questions!$B:$AB,27,FALSE))=0,"",VLOOKUP($A155,Questions!$B:$AB,27,FALSE))</f>
        <v xml:space="preserve"> </v>
      </c>
      <c r="K155"/>
      <c r="L155"/>
      <c r="M155"/>
      <c r="N155"/>
      <c r="O155"/>
      <c r="P155"/>
      <c r="Q155"/>
      <c r="R155"/>
      <c r="S155"/>
      <c r="T155"/>
      <c r="U155"/>
      <c r="V155"/>
      <c r="W155"/>
      <c r="X155"/>
      <c r="Y155"/>
      <c r="Z155"/>
      <c r="AA155"/>
      <c r="AB155"/>
      <c r="AC155"/>
      <c r="AD155"/>
      <c r="AE155"/>
      <c r="AF155"/>
      <c r="AG155"/>
      <c r="AH155"/>
      <c r="AI155"/>
      <c r="AJ155"/>
      <c r="AK155"/>
      <c r="AL155"/>
      <c r="AM155"/>
      <c r="AN155"/>
      <c r="AO155"/>
      <c r="AP155"/>
      <c r="AQ155"/>
      <c r="AR155"/>
      <c r="AS155"/>
      <c r="AT155"/>
      <c r="AU155"/>
      <c r="AV155"/>
      <c r="AW155"/>
      <c r="AX155"/>
      <c r="AY155"/>
      <c r="AZ155"/>
      <c r="BA155"/>
      <c r="BB155"/>
      <c r="BC155"/>
      <c r="BD155"/>
      <c r="BE155"/>
      <c r="BF155"/>
      <c r="BG155"/>
      <c r="BH155"/>
      <c r="BI155"/>
      <c r="BJ155"/>
      <c r="BK155"/>
      <c r="BL155"/>
      <c r="BM155"/>
      <c r="BN155"/>
      <c r="BO155"/>
      <c r="BP155"/>
      <c r="BQ155"/>
      <c r="BR155"/>
      <c r="BS155"/>
      <c r="BT155"/>
      <c r="BU155"/>
      <c r="BV155"/>
      <c r="BW155"/>
      <c r="BX155"/>
      <c r="BY155"/>
      <c r="BZ155"/>
      <c r="CA155"/>
      <c r="CB155"/>
      <c r="CC155"/>
      <c r="CD155"/>
      <c r="CE155"/>
      <c r="CF155"/>
      <c r="CG155"/>
      <c r="CH155"/>
      <c r="CI155"/>
      <c r="CJ155"/>
      <c r="CK155"/>
      <c r="CL155"/>
      <c r="CM155"/>
      <c r="CN155"/>
      <c r="CO155"/>
      <c r="CP155"/>
      <c r="CQ155"/>
      <c r="CR155"/>
      <c r="CS155"/>
      <c r="CT155"/>
      <c r="CU155"/>
      <c r="CV155"/>
      <c r="CW155"/>
      <c r="CX155"/>
      <c r="CY155"/>
      <c r="CZ155"/>
      <c r="DA155"/>
      <c r="DB155"/>
      <c r="DC155"/>
      <c r="DD155"/>
      <c r="DE155"/>
      <c r="DF155"/>
      <c r="DG155"/>
      <c r="DH155"/>
      <c r="DI155"/>
      <c r="DJ155"/>
      <c r="DK155"/>
      <c r="DL155"/>
      <c r="DM155"/>
      <c r="DN155"/>
      <c r="DO155"/>
      <c r="DP155"/>
      <c r="DQ155"/>
      <c r="DR155"/>
      <c r="DS155"/>
      <c r="DT155"/>
      <c r="DU155"/>
      <c r="DV155"/>
      <c r="DW155"/>
      <c r="DX155"/>
      <c r="DY155"/>
      <c r="DZ155"/>
      <c r="EA155"/>
      <c r="EB155"/>
      <c r="EC155"/>
      <c r="ED155"/>
      <c r="EE155"/>
      <c r="EF155"/>
      <c r="EG155"/>
      <c r="EH155"/>
      <c r="EI155"/>
      <c r="EJ155"/>
      <c r="EK155"/>
      <c r="EL155"/>
      <c r="EM155"/>
      <c r="EN155"/>
      <c r="EO155"/>
      <c r="EP155"/>
      <c r="EQ155"/>
      <c r="ER155"/>
      <c r="ES155"/>
      <c r="ET155"/>
      <c r="EU155"/>
      <c r="EV155"/>
      <c r="EW155"/>
      <c r="EX155"/>
      <c r="EY155"/>
      <c r="EZ155"/>
      <c r="FA155"/>
      <c r="FB155"/>
      <c r="FC155"/>
      <c r="FD155"/>
      <c r="FE155"/>
      <c r="FF155"/>
      <c r="FG155"/>
      <c r="FH155"/>
      <c r="FI155"/>
      <c r="FJ155"/>
      <c r="FK155"/>
      <c r="FL155"/>
      <c r="FM155"/>
      <c r="FN155"/>
      <c r="FO155"/>
      <c r="FP155"/>
      <c r="FQ155"/>
      <c r="FR155"/>
      <c r="FS155"/>
      <c r="FT155"/>
      <c r="FU155"/>
      <c r="FV155"/>
      <c r="FW155"/>
      <c r="FX155"/>
      <c r="FY155"/>
      <c r="FZ155"/>
      <c r="GA155"/>
      <c r="GB155"/>
      <c r="GC155"/>
      <c r="GD155"/>
      <c r="GE155"/>
      <c r="GF155"/>
      <c r="GG155"/>
      <c r="GH155"/>
      <c r="GI155"/>
      <c r="GJ155"/>
      <c r="GK155"/>
      <c r="GL155"/>
      <c r="GM155"/>
      <c r="GN155"/>
      <c r="GO155"/>
      <c r="GP155"/>
      <c r="GQ155"/>
      <c r="GR155"/>
      <c r="GS155"/>
      <c r="GT155"/>
      <c r="GU155"/>
      <c r="GV155"/>
      <c r="GW155"/>
      <c r="GX155"/>
      <c r="GY155"/>
      <c r="GZ155"/>
      <c r="HA155"/>
      <c r="HB155"/>
      <c r="HC155"/>
      <c r="HD155"/>
      <c r="HE155"/>
      <c r="HF155"/>
      <c r="HG155"/>
      <c r="HH155"/>
      <c r="HI155"/>
      <c r="HJ155"/>
      <c r="HK155"/>
      <c r="HL155"/>
      <c r="HM155"/>
      <c r="HN155"/>
      <c r="HO155"/>
      <c r="HP155"/>
      <c r="HQ155"/>
      <c r="HR155"/>
      <c r="HS155"/>
      <c r="HT155"/>
      <c r="HU155"/>
      <c r="HV155"/>
      <c r="HW155"/>
      <c r="HX155"/>
      <c r="HY155"/>
      <c r="HZ155"/>
      <c r="IA155"/>
      <c r="IB155"/>
      <c r="IC155"/>
      <c r="ID155"/>
      <c r="IE155"/>
      <c r="IF155"/>
      <c r="IG155"/>
      <c r="IH155"/>
      <c r="II155"/>
      <c r="IJ155"/>
      <c r="IK155"/>
      <c r="IL155"/>
      <c r="IM155"/>
      <c r="IN155"/>
      <c r="IO155"/>
      <c r="IP155"/>
      <c r="IQ155"/>
      <c r="IR155"/>
      <c r="IS155"/>
      <c r="IT155"/>
      <c r="IU155"/>
      <c r="IV155"/>
      <c r="IW155"/>
      <c r="IX155"/>
      <c r="IY155"/>
    </row>
    <row r="156" spans="1:259" ht="48" customHeight="1" x14ac:dyDescent="0.2">
      <c r="A156" s="11" t="s">
        <v>180</v>
      </c>
      <c r="B156" s="25" t="str">
        <f>VLOOKUP(A156,'HECVAT - Full | Vendor Response'!A$27:B$284,2,FALSE)</f>
        <v>Do you have a media handling process that is documented and currently implemented that meets established business needs and regulatory requirements, including end-of-life, repurposing and data sanitization procedures?</v>
      </c>
      <c r="C156" s="32" t="str">
        <f>IF(LEN(VLOOKUP($A156,Questions!$B:$AA,20,FALSE))=0,"",VLOOKUP($A156,Questions!$B:$AA,20,FALSE))</f>
        <v xml:space="preserve"> </v>
      </c>
      <c r="D156" s="33" t="str">
        <f>IF(LEN(VLOOKUP($A156,Questions!$B:$AA,21,FALSE))=0,"",VLOOKUP($A156,Questions!$B:$AA,21,FALSE))</f>
        <v xml:space="preserve"> </v>
      </c>
      <c r="E156" s="32" t="str">
        <f>IF(LEN(VLOOKUP($A156,Questions!$B:$AA,22,FALSE))=0,"",VLOOKUP($A156,Questions!$B:$AA,22,FALSE))</f>
        <v xml:space="preserve"> </v>
      </c>
      <c r="F156" s="32" t="str">
        <f>IF(LEN(VLOOKUP($A156,Questions!$B:$AA,23,FALSE))=0,"",VLOOKUP($A156,Questions!$B:$AA,23,FALSE))</f>
        <v xml:space="preserve"> </v>
      </c>
      <c r="G156" s="32" t="str">
        <f>IF(LEN(VLOOKUP($A156,Questions!$B:$AA,24,FALSE))=0,"",VLOOKUP($A156,Questions!$B:$AA,24,FALSE))</f>
        <v xml:space="preserve"> </v>
      </c>
      <c r="H156" s="32" t="str">
        <f>IF(LEN(VLOOKUP($A156,Questions!$B:$AA,25,FALSE))=0,"",VLOOKUP($A156,Questions!$B:$AA,25,FALSE))</f>
        <v xml:space="preserve"> </v>
      </c>
      <c r="I156" s="33" t="str">
        <f>IF(LEN(VLOOKUP($A156,Questions!$B:$AA,26,FALSE))=0,"",VLOOKUP($A156,Questions!$B:$AA,26,FALSE))</f>
        <v xml:space="preserve"> </v>
      </c>
      <c r="J156" s="33" t="str">
        <f>IF(LEN(VLOOKUP($A156,Questions!$B:$AB,27,FALSE))=0,"",VLOOKUP($A156,Questions!$B:$AB,27,FALSE))</f>
        <v xml:space="preserve"> </v>
      </c>
      <c r="K156"/>
      <c r="L156"/>
      <c r="M156"/>
      <c r="N156"/>
      <c r="O156"/>
      <c r="P156"/>
      <c r="Q156"/>
      <c r="R156"/>
      <c r="S156"/>
      <c r="T156"/>
      <c r="U156"/>
      <c r="V156"/>
      <c r="W156"/>
      <c r="X156"/>
      <c r="Y156"/>
      <c r="Z156"/>
      <c r="AA156"/>
      <c r="AB156"/>
      <c r="AC156"/>
      <c r="AD156"/>
      <c r="AE156"/>
      <c r="AF156"/>
      <c r="AG156"/>
      <c r="AH156"/>
      <c r="AI156"/>
      <c r="AJ156"/>
      <c r="AK156"/>
      <c r="AL156"/>
      <c r="AM156"/>
      <c r="AN156"/>
      <c r="AO156"/>
      <c r="AP156"/>
      <c r="AQ156"/>
      <c r="AR156"/>
      <c r="AS156"/>
      <c r="AT156"/>
      <c r="AU156"/>
      <c r="AV156"/>
      <c r="AW156"/>
      <c r="AX156"/>
      <c r="AY156"/>
      <c r="AZ156"/>
      <c r="BA156"/>
      <c r="BB156"/>
      <c r="BC156"/>
      <c r="BD156"/>
      <c r="BE156"/>
      <c r="BF156"/>
      <c r="BG156"/>
      <c r="BH156"/>
      <c r="BI156"/>
      <c r="BJ156"/>
      <c r="BK156"/>
      <c r="BL156"/>
      <c r="BM156"/>
      <c r="BN156"/>
      <c r="BO156"/>
      <c r="BP156"/>
      <c r="BQ156"/>
      <c r="BR156"/>
      <c r="BS156"/>
      <c r="BT156"/>
      <c r="BU156"/>
      <c r="BV156"/>
      <c r="BW156"/>
      <c r="BX156"/>
      <c r="BY156"/>
      <c r="BZ156"/>
      <c r="CA156"/>
      <c r="CB156"/>
      <c r="CC156"/>
      <c r="CD156"/>
      <c r="CE156"/>
      <c r="CF156"/>
      <c r="CG156"/>
      <c r="CH156"/>
      <c r="CI156"/>
      <c r="CJ156"/>
      <c r="CK156"/>
      <c r="CL156"/>
      <c r="CM156"/>
      <c r="CN156"/>
      <c r="CO156"/>
      <c r="CP156"/>
      <c r="CQ156"/>
      <c r="CR156"/>
      <c r="CS156"/>
      <c r="CT156"/>
      <c r="CU156"/>
      <c r="CV156"/>
      <c r="CW156"/>
      <c r="CX156"/>
      <c r="CY156"/>
      <c r="CZ156"/>
      <c r="DA156"/>
      <c r="DB156"/>
      <c r="DC156"/>
      <c r="DD156"/>
      <c r="DE156"/>
      <c r="DF156"/>
      <c r="DG156"/>
      <c r="DH156"/>
      <c r="DI156"/>
      <c r="DJ156"/>
      <c r="DK156"/>
      <c r="DL156"/>
      <c r="DM156"/>
      <c r="DN156"/>
      <c r="DO156"/>
      <c r="DP156"/>
      <c r="DQ156"/>
      <c r="DR156"/>
      <c r="DS156"/>
      <c r="DT156"/>
      <c r="DU156"/>
      <c r="DV156"/>
      <c r="DW156"/>
      <c r="DX156"/>
      <c r="DY156"/>
      <c r="DZ156"/>
      <c r="EA156"/>
      <c r="EB156"/>
      <c r="EC156"/>
      <c r="ED156"/>
      <c r="EE156"/>
      <c r="EF156"/>
      <c r="EG156"/>
      <c r="EH156"/>
      <c r="EI156"/>
      <c r="EJ156"/>
      <c r="EK156"/>
      <c r="EL156"/>
      <c r="EM156"/>
      <c r="EN156"/>
      <c r="EO156"/>
      <c r="EP156"/>
      <c r="EQ156"/>
      <c r="ER156"/>
      <c r="ES156"/>
      <c r="ET156"/>
      <c r="EU156"/>
      <c r="EV156"/>
      <c r="EW156"/>
      <c r="EX156"/>
      <c r="EY156"/>
      <c r="EZ156"/>
      <c r="FA156"/>
      <c r="FB156"/>
      <c r="FC156"/>
      <c r="FD156"/>
      <c r="FE156"/>
      <c r="FF156"/>
      <c r="FG156"/>
      <c r="FH156"/>
      <c r="FI156"/>
      <c r="FJ156"/>
      <c r="FK156"/>
      <c r="FL156"/>
      <c r="FM156"/>
      <c r="FN156"/>
      <c r="FO156"/>
      <c r="FP156"/>
      <c r="FQ156"/>
      <c r="FR156"/>
      <c r="FS156"/>
      <c r="FT156"/>
      <c r="FU156"/>
      <c r="FV156"/>
      <c r="FW156"/>
      <c r="FX156"/>
      <c r="FY156"/>
      <c r="FZ156"/>
      <c r="GA156"/>
      <c r="GB156"/>
      <c r="GC156"/>
      <c r="GD156"/>
      <c r="GE156"/>
      <c r="GF156"/>
      <c r="GG156"/>
      <c r="GH156"/>
      <c r="GI156"/>
      <c r="GJ156"/>
      <c r="GK156"/>
      <c r="GL156"/>
      <c r="GM156"/>
      <c r="GN156"/>
      <c r="GO156"/>
      <c r="GP156"/>
      <c r="GQ156"/>
      <c r="GR156"/>
      <c r="GS156"/>
      <c r="GT156"/>
      <c r="GU156"/>
      <c r="GV156"/>
      <c r="GW156"/>
      <c r="GX156"/>
      <c r="GY156"/>
      <c r="GZ156"/>
      <c r="HA156"/>
      <c r="HB156"/>
      <c r="HC156"/>
      <c r="HD156"/>
      <c r="HE156"/>
      <c r="HF156"/>
      <c r="HG156"/>
      <c r="HH156"/>
      <c r="HI156"/>
      <c r="HJ156"/>
      <c r="HK156"/>
      <c r="HL156"/>
      <c r="HM156"/>
      <c r="HN156"/>
      <c r="HO156"/>
      <c r="HP156"/>
      <c r="HQ156"/>
      <c r="HR156"/>
      <c r="HS156"/>
      <c r="HT156"/>
      <c r="HU156"/>
      <c r="HV156"/>
      <c r="HW156"/>
      <c r="HX156"/>
      <c r="HY156"/>
      <c r="HZ156"/>
      <c r="IA156"/>
      <c r="IB156"/>
      <c r="IC156"/>
      <c r="ID156"/>
      <c r="IE156"/>
      <c r="IF156"/>
      <c r="IG156"/>
      <c r="IH156"/>
      <c r="II156"/>
      <c r="IJ156"/>
      <c r="IK156"/>
      <c r="IL156"/>
      <c r="IM156"/>
      <c r="IN156"/>
      <c r="IO156"/>
      <c r="IP156"/>
      <c r="IQ156"/>
      <c r="IR156"/>
      <c r="IS156"/>
      <c r="IT156"/>
      <c r="IU156"/>
      <c r="IV156"/>
      <c r="IW156"/>
      <c r="IX156"/>
      <c r="IY156"/>
    </row>
    <row r="157" spans="1:259" ht="36" customHeight="1" x14ac:dyDescent="0.2">
      <c r="A157" s="11" t="s">
        <v>181</v>
      </c>
      <c r="B157" s="25" t="str">
        <f>VLOOKUP(A157,'HECVAT - Full | Vendor Response'!A$27:B$284,2,FALSE)</f>
        <v>Does the process described in DATA-19 adhere to DoD 5220.22-M and/or NIST SP 800-88 standards?</v>
      </c>
      <c r="C157" s="32" t="str">
        <f>IF(LEN(VLOOKUP($A157,Questions!$B:$AA,20,FALSE))=0,"",VLOOKUP($A157,Questions!$B:$AA,20,FALSE))</f>
        <v xml:space="preserve"> </v>
      </c>
      <c r="D157" s="33" t="str">
        <f>IF(LEN(VLOOKUP($A157,Questions!$B:$AA,21,FALSE))=0,"",VLOOKUP($A157,Questions!$B:$AA,21,FALSE))</f>
        <v xml:space="preserve"> </v>
      </c>
      <c r="E157" s="32" t="str">
        <f>IF(LEN(VLOOKUP($A157,Questions!$B:$AA,22,FALSE))=0,"",VLOOKUP($A157,Questions!$B:$AA,22,FALSE))</f>
        <v xml:space="preserve"> </v>
      </c>
      <c r="F157" s="32" t="str">
        <f>IF(LEN(VLOOKUP($A157,Questions!$B:$AA,23,FALSE))=0,"",VLOOKUP($A157,Questions!$B:$AA,23,FALSE))</f>
        <v xml:space="preserve"> </v>
      </c>
      <c r="G157" s="32" t="str">
        <f>IF(LEN(VLOOKUP($A157,Questions!$B:$AA,24,FALSE))=0,"",VLOOKUP($A157,Questions!$B:$AA,24,FALSE))</f>
        <v xml:space="preserve"> </v>
      </c>
      <c r="H157" s="32" t="str">
        <f>IF(LEN(VLOOKUP($A157,Questions!$B:$AA,25,FALSE))=0,"",VLOOKUP($A157,Questions!$B:$AA,25,FALSE))</f>
        <v xml:space="preserve"> </v>
      </c>
      <c r="I157" s="32" t="str">
        <f>IF(LEN(VLOOKUP($A157,Questions!$B:$AA,26,FALSE))=0,"",VLOOKUP($A157,Questions!$B:$AA,26,FALSE))</f>
        <v xml:space="preserve"> </v>
      </c>
      <c r="J157" s="32" t="str">
        <f>IF(LEN(VLOOKUP($A157,Questions!$B:$AB,27,FALSE))=0,"",VLOOKUP($A157,Questions!$B:$AB,27,FALSE))</f>
        <v xml:space="preserve"> </v>
      </c>
      <c r="K157"/>
      <c r="L157"/>
      <c r="M157"/>
      <c r="N157"/>
      <c r="O157"/>
      <c r="P157"/>
      <c r="Q157"/>
      <c r="R157"/>
      <c r="S157"/>
      <c r="T157"/>
      <c r="U157"/>
      <c r="V157"/>
      <c r="W157"/>
      <c r="X157"/>
      <c r="Y157"/>
      <c r="Z157"/>
      <c r="AA157"/>
      <c r="AB157"/>
      <c r="AC157"/>
      <c r="AD157"/>
      <c r="AE157"/>
      <c r="AF157"/>
      <c r="AG157"/>
      <c r="AH157"/>
      <c r="AI157"/>
      <c r="AJ157"/>
      <c r="AK157"/>
      <c r="AL157"/>
      <c r="AM157"/>
      <c r="AN157"/>
      <c r="AO157"/>
      <c r="AP157"/>
      <c r="AQ157"/>
      <c r="AR157"/>
      <c r="AS157"/>
      <c r="AT157"/>
      <c r="AU157"/>
      <c r="AV157"/>
      <c r="AW157"/>
      <c r="AX157"/>
      <c r="AY157"/>
      <c r="AZ157"/>
      <c r="BA157"/>
      <c r="BB157"/>
      <c r="BC157"/>
      <c r="BD157"/>
      <c r="BE157"/>
      <c r="BF157"/>
      <c r="BG157"/>
      <c r="BH157"/>
      <c r="BI157"/>
      <c r="BJ157"/>
      <c r="BK157"/>
      <c r="BL157"/>
      <c r="BM157"/>
      <c r="BN157"/>
      <c r="BO157"/>
      <c r="BP157"/>
      <c r="BQ157"/>
      <c r="BR157"/>
      <c r="BS157"/>
      <c r="BT157"/>
      <c r="BU157"/>
      <c r="BV157"/>
      <c r="BW157"/>
      <c r="BX157"/>
      <c r="BY157"/>
      <c r="BZ157"/>
      <c r="CA157"/>
      <c r="CB157"/>
      <c r="CC157"/>
      <c r="CD157"/>
      <c r="CE157"/>
      <c r="CF157"/>
      <c r="CG157"/>
      <c r="CH157"/>
      <c r="CI157"/>
      <c r="CJ157"/>
      <c r="CK157"/>
      <c r="CL157"/>
      <c r="CM157"/>
      <c r="CN157"/>
      <c r="CO157"/>
      <c r="CP157"/>
      <c r="CQ157"/>
      <c r="CR157"/>
      <c r="CS157"/>
      <c r="CT157"/>
      <c r="CU157"/>
      <c r="CV157"/>
      <c r="CW157"/>
      <c r="CX157"/>
      <c r="CY157"/>
      <c r="CZ157"/>
      <c r="DA157"/>
      <c r="DB157"/>
      <c r="DC157"/>
      <c r="DD157"/>
      <c r="DE157"/>
      <c r="DF157"/>
      <c r="DG157"/>
      <c r="DH157"/>
      <c r="DI157"/>
      <c r="DJ157"/>
      <c r="DK157"/>
      <c r="DL157"/>
      <c r="DM157"/>
      <c r="DN157"/>
      <c r="DO157"/>
      <c r="DP157"/>
      <c r="DQ157"/>
      <c r="DR157"/>
      <c r="DS157"/>
      <c r="DT157"/>
      <c r="DU157"/>
      <c r="DV157"/>
      <c r="DW157"/>
      <c r="DX157"/>
      <c r="DY157"/>
      <c r="DZ157"/>
      <c r="EA157"/>
      <c r="EB157"/>
      <c r="EC157"/>
      <c r="ED157"/>
      <c r="EE157"/>
      <c r="EF157"/>
      <c r="EG157"/>
      <c r="EH157"/>
      <c r="EI157"/>
      <c r="EJ157"/>
      <c r="EK157"/>
      <c r="EL157"/>
      <c r="EM157"/>
      <c r="EN157"/>
      <c r="EO157"/>
      <c r="EP157"/>
      <c r="EQ157"/>
      <c r="ER157"/>
      <c r="ES157"/>
      <c r="ET157"/>
      <c r="EU157"/>
      <c r="EV157"/>
      <c r="EW157"/>
      <c r="EX157"/>
      <c r="EY157"/>
      <c r="EZ157"/>
      <c r="FA157"/>
      <c r="FB157"/>
      <c r="FC157"/>
      <c r="FD157"/>
      <c r="FE157"/>
      <c r="FF157"/>
      <c r="FG157"/>
      <c r="FH157"/>
      <c r="FI157"/>
      <c r="FJ157"/>
      <c r="FK157"/>
      <c r="FL157"/>
      <c r="FM157"/>
      <c r="FN157"/>
      <c r="FO157"/>
      <c r="FP157"/>
      <c r="FQ157"/>
      <c r="FR157"/>
      <c r="FS157"/>
      <c r="FT157"/>
      <c r="FU157"/>
      <c r="FV157"/>
      <c r="FW157"/>
      <c r="FX157"/>
      <c r="FY157"/>
      <c r="FZ157"/>
      <c r="GA157"/>
      <c r="GB157"/>
      <c r="GC157"/>
      <c r="GD157"/>
      <c r="GE157"/>
      <c r="GF157"/>
      <c r="GG157"/>
      <c r="GH157"/>
      <c r="GI157"/>
      <c r="GJ157"/>
      <c r="GK157"/>
      <c r="GL157"/>
      <c r="GM157"/>
      <c r="GN157"/>
      <c r="GO157"/>
      <c r="GP157"/>
      <c r="GQ157"/>
      <c r="GR157"/>
      <c r="GS157"/>
      <c r="GT157"/>
      <c r="GU157"/>
      <c r="GV157"/>
      <c r="GW157"/>
      <c r="GX157"/>
      <c r="GY157"/>
      <c r="GZ157"/>
      <c r="HA157"/>
      <c r="HB157"/>
      <c r="HC157"/>
      <c r="HD157"/>
      <c r="HE157"/>
      <c r="HF157"/>
      <c r="HG157"/>
      <c r="HH157"/>
      <c r="HI157"/>
      <c r="HJ157"/>
      <c r="HK157"/>
      <c r="HL157"/>
      <c r="HM157"/>
      <c r="HN157"/>
      <c r="HO157"/>
      <c r="HP157"/>
      <c r="HQ157"/>
      <c r="HR157"/>
      <c r="HS157"/>
      <c r="HT157"/>
      <c r="HU157"/>
      <c r="HV157"/>
      <c r="HW157"/>
      <c r="HX157"/>
      <c r="HY157"/>
      <c r="HZ157"/>
      <c r="IA157"/>
      <c r="IB157"/>
      <c r="IC157"/>
      <c r="ID157"/>
      <c r="IE157"/>
      <c r="IF157"/>
      <c r="IG157"/>
      <c r="IH157"/>
      <c r="II157"/>
      <c r="IJ157"/>
      <c r="IK157"/>
      <c r="IL157"/>
      <c r="IM157"/>
      <c r="IN157"/>
      <c r="IO157"/>
      <c r="IP157"/>
      <c r="IQ157"/>
      <c r="IR157"/>
      <c r="IS157"/>
      <c r="IT157"/>
      <c r="IU157"/>
      <c r="IV157"/>
      <c r="IW157"/>
      <c r="IX157"/>
      <c r="IY157"/>
    </row>
    <row r="158" spans="1:259" ht="48" customHeight="1" x14ac:dyDescent="0.2">
      <c r="A158" s="11" t="s">
        <v>182</v>
      </c>
      <c r="B158" s="25" t="str">
        <f>VLOOKUP(A158,'HECVAT - Full | Vendor Response'!A$27:B$284,2,FALSE)</f>
        <v>Is media used for long-term retention of business data and archival purposes stored in a secure, environmentally protected area?</v>
      </c>
      <c r="C158" s="32" t="str">
        <f>IF(LEN(VLOOKUP($A158,Questions!$B:$AA,20,FALSE))=0,"",VLOOKUP($A158,Questions!$B:$AA,20,FALSE))</f>
        <v xml:space="preserve"> </v>
      </c>
      <c r="D158" s="33" t="str">
        <f>IF(LEN(VLOOKUP($A158,Questions!$B:$AA,21,FALSE))=0,"",VLOOKUP($A158,Questions!$B:$AA,21,FALSE))</f>
        <v xml:space="preserve"> </v>
      </c>
      <c r="E158" s="32" t="str">
        <f>IF(LEN(VLOOKUP($A158,Questions!$B:$AA,22,FALSE))=0,"",VLOOKUP($A158,Questions!$B:$AA,22,FALSE))</f>
        <v xml:space="preserve"> </v>
      </c>
      <c r="F158" s="32" t="str">
        <f>IF(LEN(VLOOKUP($A158,Questions!$B:$AA,23,FALSE))=0,"",VLOOKUP($A158,Questions!$B:$AA,23,FALSE))</f>
        <v xml:space="preserve"> </v>
      </c>
      <c r="G158" s="32" t="str">
        <f>IF(LEN(VLOOKUP($A158,Questions!$B:$AA,24,FALSE))=0,"",VLOOKUP($A158,Questions!$B:$AA,24,FALSE))</f>
        <v xml:space="preserve"> </v>
      </c>
      <c r="H158" s="32" t="str">
        <f>IF(LEN(VLOOKUP($A158,Questions!$B:$AA,25,FALSE))=0,"",VLOOKUP($A158,Questions!$B:$AA,25,FALSE))</f>
        <v xml:space="preserve"> </v>
      </c>
      <c r="I158" s="32" t="str">
        <f>IF(LEN(VLOOKUP($A158,Questions!$B:$AA,26,FALSE))=0,"",VLOOKUP($A158,Questions!$B:$AA,26,FALSE))</f>
        <v xml:space="preserve"> </v>
      </c>
      <c r="J158" s="32" t="str">
        <f>IF(LEN(VLOOKUP($A158,Questions!$B:$AB,27,FALSE))=0,"",VLOOKUP($A158,Questions!$B:$AB,27,FALSE))</f>
        <v xml:space="preserve"> </v>
      </c>
      <c r="K158"/>
      <c r="L158"/>
      <c r="M158"/>
      <c r="N158"/>
      <c r="O158"/>
      <c r="P158"/>
      <c r="Q158"/>
      <c r="R158"/>
      <c r="S158"/>
      <c r="T158"/>
      <c r="U158"/>
      <c r="V158"/>
      <c r="W158"/>
      <c r="X158"/>
      <c r="Y158"/>
      <c r="Z158"/>
      <c r="AA158"/>
      <c r="AB158"/>
      <c r="AC158"/>
      <c r="AD158"/>
      <c r="AE158"/>
      <c r="AF158"/>
      <c r="AG158"/>
      <c r="AH158"/>
      <c r="AI158"/>
      <c r="AJ158"/>
      <c r="AK158"/>
      <c r="AL158"/>
      <c r="AM158"/>
      <c r="AN158"/>
      <c r="AO158"/>
      <c r="AP158"/>
      <c r="AQ158"/>
      <c r="AR158"/>
      <c r="AS158"/>
      <c r="AT158"/>
      <c r="AU158"/>
      <c r="AV158"/>
      <c r="AW158"/>
      <c r="AX158"/>
      <c r="AY158"/>
      <c r="AZ158"/>
      <c r="BA158"/>
      <c r="BB158"/>
      <c r="BC158"/>
      <c r="BD158"/>
      <c r="BE158"/>
      <c r="BF158"/>
      <c r="BG158"/>
      <c r="BH158"/>
      <c r="BI158"/>
      <c r="BJ158"/>
      <c r="BK158"/>
      <c r="BL158"/>
      <c r="BM158"/>
      <c r="BN158"/>
      <c r="BO158"/>
      <c r="BP158"/>
      <c r="BQ158"/>
      <c r="BR158"/>
      <c r="BS158"/>
      <c r="BT158"/>
      <c r="BU158"/>
      <c r="BV158"/>
      <c r="BW158"/>
      <c r="BX158"/>
      <c r="BY158"/>
      <c r="BZ158"/>
      <c r="CA158"/>
      <c r="CB158"/>
      <c r="CC158"/>
      <c r="CD158"/>
      <c r="CE158"/>
      <c r="CF158"/>
      <c r="CG158"/>
      <c r="CH158"/>
      <c r="CI158"/>
      <c r="CJ158"/>
      <c r="CK158"/>
      <c r="CL158"/>
      <c r="CM158"/>
      <c r="CN158"/>
      <c r="CO158"/>
      <c r="CP158"/>
      <c r="CQ158"/>
      <c r="CR158"/>
      <c r="CS158"/>
      <c r="CT158"/>
      <c r="CU158"/>
      <c r="CV158"/>
      <c r="CW158"/>
      <c r="CX158"/>
      <c r="CY158"/>
      <c r="CZ158"/>
      <c r="DA158"/>
      <c r="DB158"/>
      <c r="DC158"/>
      <c r="DD158"/>
      <c r="DE158"/>
      <c r="DF158"/>
      <c r="DG158"/>
      <c r="DH158"/>
      <c r="DI158"/>
      <c r="DJ158"/>
      <c r="DK158"/>
      <c r="DL158"/>
      <c r="DM158"/>
      <c r="DN158"/>
      <c r="DO158"/>
      <c r="DP158"/>
      <c r="DQ158"/>
      <c r="DR158"/>
      <c r="DS158"/>
      <c r="DT158"/>
      <c r="DU158"/>
      <c r="DV158"/>
      <c r="DW158"/>
      <c r="DX158"/>
      <c r="DY158"/>
      <c r="DZ158"/>
      <c r="EA158"/>
      <c r="EB158"/>
      <c r="EC158"/>
      <c r="ED158"/>
      <c r="EE158"/>
      <c r="EF158"/>
      <c r="EG158"/>
      <c r="EH158"/>
      <c r="EI158"/>
      <c r="EJ158"/>
      <c r="EK158"/>
      <c r="EL158"/>
      <c r="EM158"/>
      <c r="EN158"/>
      <c r="EO158"/>
      <c r="EP158"/>
      <c r="EQ158"/>
      <c r="ER158"/>
      <c r="ES158"/>
      <c r="ET158"/>
      <c r="EU158"/>
      <c r="EV158"/>
      <c r="EW158"/>
      <c r="EX158"/>
      <c r="EY158"/>
      <c r="EZ158"/>
      <c r="FA158"/>
      <c r="FB158"/>
      <c r="FC158"/>
      <c r="FD158"/>
      <c r="FE158"/>
      <c r="FF158"/>
      <c r="FG158"/>
      <c r="FH158"/>
      <c r="FI158"/>
      <c r="FJ158"/>
      <c r="FK158"/>
      <c r="FL158"/>
      <c r="FM158"/>
      <c r="FN158"/>
      <c r="FO158"/>
      <c r="FP158"/>
      <c r="FQ158"/>
      <c r="FR158"/>
      <c r="FS158"/>
      <c r="FT158"/>
      <c r="FU158"/>
      <c r="FV158"/>
      <c r="FW158"/>
      <c r="FX158"/>
      <c r="FY158"/>
      <c r="FZ158"/>
      <c r="GA158"/>
      <c r="GB158"/>
      <c r="GC158"/>
      <c r="GD158"/>
      <c r="GE158"/>
      <c r="GF158"/>
      <c r="GG158"/>
      <c r="GH158"/>
      <c r="GI158"/>
      <c r="GJ158"/>
      <c r="GK158"/>
      <c r="GL158"/>
      <c r="GM158"/>
      <c r="GN158"/>
      <c r="GO158"/>
      <c r="GP158"/>
      <c r="GQ158"/>
      <c r="GR158"/>
      <c r="GS158"/>
      <c r="GT158"/>
      <c r="GU158"/>
      <c r="GV158"/>
      <c r="GW158"/>
      <c r="GX158"/>
      <c r="GY158"/>
      <c r="GZ158"/>
      <c r="HA158"/>
      <c r="HB158"/>
      <c r="HC158"/>
      <c r="HD158"/>
      <c r="HE158"/>
      <c r="HF158"/>
      <c r="HG158"/>
      <c r="HH158"/>
      <c r="HI158"/>
      <c r="HJ158"/>
      <c r="HK158"/>
      <c r="HL158"/>
      <c r="HM158"/>
      <c r="HN158"/>
      <c r="HO158"/>
      <c r="HP158"/>
      <c r="HQ158"/>
      <c r="HR158"/>
      <c r="HS158"/>
      <c r="HT158"/>
      <c r="HU158"/>
      <c r="HV158"/>
      <c r="HW158"/>
      <c r="HX158"/>
      <c r="HY158"/>
      <c r="HZ158"/>
      <c r="IA158"/>
      <c r="IB158"/>
      <c r="IC158"/>
      <c r="ID158"/>
      <c r="IE158"/>
      <c r="IF158"/>
      <c r="IG158"/>
      <c r="IH158"/>
      <c r="II158"/>
      <c r="IJ158"/>
      <c r="IK158"/>
      <c r="IL158"/>
      <c r="IM158"/>
      <c r="IN158"/>
      <c r="IO158"/>
      <c r="IP158"/>
      <c r="IQ158"/>
      <c r="IR158"/>
      <c r="IS158"/>
      <c r="IT158"/>
      <c r="IU158"/>
      <c r="IV158"/>
      <c r="IW158"/>
      <c r="IX158"/>
      <c r="IY158"/>
    </row>
    <row r="159" spans="1:259" ht="48" customHeight="1" x14ac:dyDescent="0.2">
      <c r="A159" s="11" t="s">
        <v>183</v>
      </c>
      <c r="B159" s="25" t="str">
        <f>VLOOKUP(A159,'HECVAT - Full | Vendor Response'!A$27:B$284,2,FALSE)</f>
        <v>Will you handle data in a FERPA-compliant manner?</v>
      </c>
      <c r="C159" s="32" t="str">
        <f>IF(LEN(VLOOKUP($A159,Questions!$B:$AA,20,FALSE))=0,"",VLOOKUP($A159,Questions!$B:$AA,20,FALSE))</f>
        <v xml:space="preserve"> </v>
      </c>
      <c r="D159" s="33" t="str">
        <f>IF(LEN(VLOOKUP($A159,Questions!$B:$AA,21,FALSE))=0,"",VLOOKUP($A159,Questions!$B:$AA,21,FALSE))</f>
        <v xml:space="preserve"> </v>
      </c>
      <c r="E159" s="32" t="str">
        <f>IF(LEN(VLOOKUP($A159,Questions!$B:$AA,22,FALSE))=0,"",VLOOKUP($A159,Questions!$B:$AA,22,FALSE))</f>
        <v xml:space="preserve"> </v>
      </c>
      <c r="F159" s="33" t="str">
        <f>IF(LEN(VLOOKUP($A159,Questions!$B:$AA,23,FALSE))=0,"",VLOOKUP($A159,Questions!$B:$AA,23,FALSE))</f>
        <v xml:space="preserve"> </v>
      </c>
      <c r="G159" s="32" t="str">
        <f>IF(LEN(VLOOKUP($A159,Questions!$B:$AA,24,FALSE))=0,"",VLOOKUP($A159,Questions!$B:$AA,24,FALSE))</f>
        <v xml:space="preserve"> </v>
      </c>
      <c r="H159" s="32" t="str">
        <f>IF(LEN(VLOOKUP($A159,Questions!$B:$AA,25,FALSE))=0,"",VLOOKUP($A159,Questions!$B:$AA,25,FALSE))</f>
        <v xml:space="preserve"> </v>
      </c>
      <c r="I159" s="32" t="str">
        <f>IF(LEN(VLOOKUP($A159,Questions!$B:$AA,26,FALSE))=0,"",VLOOKUP($A159,Questions!$B:$AA,26,FALSE))</f>
        <v xml:space="preserve"> </v>
      </c>
      <c r="J159" s="32" t="str">
        <f>IF(LEN(VLOOKUP($A159,Questions!$B:$AB,27,FALSE))=0,"",VLOOKUP($A159,Questions!$B:$AB,27,FALSE))</f>
        <v xml:space="preserve"> </v>
      </c>
      <c r="K159"/>
      <c r="L159"/>
      <c r="M159"/>
      <c r="N159"/>
      <c r="O159"/>
      <c r="P159"/>
      <c r="Q159"/>
      <c r="R159"/>
      <c r="S159"/>
      <c r="T159"/>
      <c r="U159"/>
      <c r="V159"/>
      <c r="W159"/>
      <c r="X159"/>
      <c r="Y159"/>
      <c r="Z159"/>
      <c r="AA159"/>
      <c r="AB159"/>
      <c r="AC159"/>
      <c r="AD159"/>
      <c r="AE159"/>
      <c r="AF159"/>
      <c r="AG159"/>
      <c r="AH159"/>
      <c r="AI159"/>
      <c r="AJ159"/>
      <c r="AK159"/>
      <c r="AL159"/>
      <c r="AM159"/>
      <c r="AN159"/>
      <c r="AO159"/>
      <c r="AP159"/>
      <c r="AQ159"/>
      <c r="AR159"/>
      <c r="AS159"/>
      <c r="AT159"/>
      <c r="AU159"/>
      <c r="AV159"/>
      <c r="AW159"/>
      <c r="AX159"/>
      <c r="AY159"/>
      <c r="AZ159"/>
      <c r="BA159"/>
      <c r="BB159"/>
      <c r="BC159"/>
      <c r="BD159"/>
      <c r="BE159"/>
      <c r="BF159"/>
      <c r="BG159"/>
      <c r="BH159"/>
      <c r="BI159"/>
      <c r="BJ159"/>
      <c r="BK159"/>
      <c r="BL159"/>
      <c r="BM159"/>
      <c r="BN159"/>
      <c r="BO159"/>
      <c r="BP159"/>
      <c r="BQ159"/>
      <c r="BR159"/>
      <c r="BS159"/>
      <c r="BT159"/>
      <c r="BU159"/>
      <c r="BV159"/>
      <c r="BW159"/>
      <c r="BX159"/>
      <c r="BY159"/>
      <c r="BZ159"/>
      <c r="CA159"/>
      <c r="CB159"/>
      <c r="CC159"/>
      <c r="CD159"/>
      <c r="CE159"/>
      <c r="CF159"/>
      <c r="CG159"/>
      <c r="CH159"/>
      <c r="CI159"/>
      <c r="CJ159"/>
      <c r="CK159"/>
      <c r="CL159"/>
      <c r="CM159"/>
      <c r="CN159"/>
      <c r="CO159"/>
      <c r="CP159"/>
      <c r="CQ159"/>
      <c r="CR159"/>
      <c r="CS159"/>
      <c r="CT159"/>
      <c r="CU159"/>
      <c r="CV159"/>
      <c r="CW159"/>
      <c r="CX159"/>
      <c r="CY159"/>
      <c r="CZ159"/>
      <c r="DA159"/>
      <c r="DB159"/>
      <c r="DC159"/>
      <c r="DD159"/>
      <c r="DE159"/>
      <c r="DF159"/>
      <c r="DG159"/>
      <c r="DH159"/>
      <c r="DI159"/>
      <c r="DJ159"/>
      <c r="DK159"/>
      <c r="DL159"/>
      <c r="DM159"/>
      <c r="DN159"/>
      <c r="DO159"/>
      <c r="DP159"/>
      <c r="DQ159"/>
      <c r="DR159"/>
      <c r="DS159"/>
      <c r="DT159"/>
      <c r="DU159"/>
      <c r="DV159"/>
      <c r="DW159"/>
      <c r="DX159"/>
      <c r="DY159"/>
      <c r="DZ159"/>
      <c r="EA159"/>
      <c r="EB159"/>
      <c r="EC159"/>
      <c r="ED159"/>
      <c r="EE159"/>
      <c r="EF159"/>
      <c r="EG159"/>
      <c r="EH159"/>
      <c r="EI159"/>
      <c r="EJ159"/>
      <c r="EK159"/>
      <c r="EL159"/>
      <c r="EM159"/>
      <c r="EN159"/>
      <c r="EO159"/>
      <c r="EP159"/>
      <c r="EQ159"/>
      <c r="ER159"/>
      <c r="ES159"/>
      <c r="ET159"/>
      <c r="EU159"/>
      <c r="EV159"/>
      <c r="EW159"/>
      <c r="EX159"/>
      <c r="EY159"/>
      <c r="EZ159"/>
      <c r="FA159"/>
      <c r="FB159"/>
      <c r="FC159"/>
      <c r="FD159"/>
      <c r="FE159"/>
      <c r="FF159"/>
      <c r="FG159"/>
      <c r="FH159"/>
      <c r="FI159"/>
      <c r="FJ159"/>
      <c r="FK159"/>
      <c r="FL159"/>
      <c r="FM159"/>
      <c r="FN159"/>
      <c r="FO159"/>
      <c r="FP159"/>
      <c r="FQ159"/>
      <c r="FR159"/>
      <c r="FS159"/>
      <c r="FT159"/>
      <c r="FU159"/>
      <c r="FV159"/>
      <c r="FW159"/>
      <c r="FX159"/>
      <c r="FY159"/>
      <c r="FZ159"/>
      <c r="GA159"/>
      <c r="GB159"/>
      <c r="GC159"/>
      <c r="GD159"/>
      <c r="GE159"/>
      <c r="GF159"/>
      <c r="GG159"/>
      <c r="GH159"/>
      <c r="GI159"/>
      <c r="GJ159"/>
      <c r="GK159"/>
      <c r="GL159"/>
      <c r="GM159"/>
      <c r="GN159"/>
      <c r="GO159"/>
      <c r="GP159"/>
      <c r="GQ159"/>
      <c r="GR159"/>
      <c r="GS159"/>
      <c r="GT159"/>
      <c r="GU159"/>
      <c r="GV159"/>
      <c r="GW159"/>
      <c r="GX159"/>
      <c r="GY159"/>
      <c r="GZ159"/>
      <c r="HA159"/>
      <c r="HB159"/>
      <c r="HC159"/>
      <c r="HD159"/>
      <c r="HE159"/>
      <c r="HF159"/>
      <c r="HG159"/>
      <c r="HH159"/>
      <c r="HI159"/>
      <c r="HJ159"/>
      <c r="HK159"/>
      <c r="HL159"/>
      <c r="HM159"/>
      <c r="HN159"/>
      <c r="HO159"/>
      <c r="HP159"/>
      <c r="HQ159"/>
      <c r="HR159"/>
      <c r="HS159"/>
      <c r="HT159"/>
      <c r="HU159"/>
      <c r="HV159"/>
      <c r="HW159"/>
      <c r="HX159"/>
      <c r="HY159"/>
      <c r="HZ159"/>
      <c r="IA159"/>
      <c r="IB159"/>
      <c r="IC159"/>
      <c r="ID159"/>
      <c r="IE159"/>
      <c r="IF159"/>
      <c r="IG159"/>
      <c r="IH159"/>
      <c r="II159"/>
      <c r="IJ159"/>
      <c r="IK159"/>
      <c r="IL159"/>
      <c r="IM159"/>
      <c r="IN159"/>
      <c r="IO159"/>
      <c r="IP159"/>
      <c r="IQ159"/>
      <c r="IR159"/>
      <c r="IS159"/>
      <c r="IT159"/>
      <c r="IU159"/>
      <c r="IV159"/>
      <c r="IW159"/>
      <c r="IX159"/>
      <c r="IY159"/>
    </row>
    <row r="160" spans="1:259" ht="73.25" customHeight="1" x14ac:dyDescent="0.2">
      <c r="A160" s="11" t="s">
        <v>184</v>
      </c>
      <c r="B160" s="25" t="str">
        <f>VLOOKUP(A160,'HECVAT - Full | Vendor Response'!A$27:B$284,2,FALSE)</f>
        <v>Does your staff (or third party) have access to institutional data (e.g., financial, PHI or other sensitive information) through any means?</v>
      </c>
      <c r="C160" s="32" t="str">
        <f>IF(LEN(VLOOKUP($A160,Questions!$B:$AA,20,FALSE))=0,"",VLOOKUP($A160,Questions!$B:$AA,20,FALSE))</f>
        <v xml:space="preserve"> </v>
      </c>
      <c r="D160" s="33" t="str">
        <f>IF(LEN(VLOOKUP($A160,Questions!$B:$AA,21,FALSE))=0,"",VLOOKUP($A160,Questions!$B:$AA,21,FALSE))</f>
        <v xml:space="preserve"> </v>
      </c>
      <c r="E160" s="32" t="str">
        <f>IF(LEN(VLOOKUP($A160,Questions!$B:$AA,22,FALSE))=0,"",VLOOKUP($A160,Questions!$B:$AA,22,FALSE))</f>
        <v xml:space="preserve"> </v>
      </c>
      <c r="F160" s="32" t="str">
        <f>IF(LEN(VLOOKUP($A160,Questions!$B:$AA,23,FALSE))=0,"",VLOOKUP($A160,Questions!$B:$AA,23,FALSE))</f>
        <v xml:space="preserve"> </v>
      </c>
      <c r="G160" s="32" t="str">
        <f>IF(LEN(VLOOKUP($A160,Questions!$B:$AA,24,FALSE))=0,"",VLOOKUP($A160,Questions!$B:$AA,24,FALSE))</f>
        <v xml:space="preserve"> </v>
      </c>
      <c r="H160" s="32" t="str">
        <f>IF(LEN(VLOOKUP($A160,Questions!$B:$AA,25,FALSE))=0,"",VLOOKUP($A160,Questions!$B:$AA,25,FALSE))</f>
        <v xml:space="preserve"> </v>
      </c>
      <c r="I160" s="32" t="str">
        <f>IF(LEN(VLOOKUP($A160,Questions!$B:$AA,26,FALSE))=0,"",VLOOKUP($A160,Questions!$B:$AA,26,FALSE))</f>
        <v xml:space="preserve"> </v>
      </c>
      <c r="J160" s="32" t="str">
        <f>IF(LEN(VLOOKUP($A160,Questions!$B:$AB,27,FALSE))=0,"",VLOOKUP($A160,Questions!$B:$AB,27,FALSE))</f>
        <v xml:space="preserve"> </v>
      </c>
      <c r="K160"/>
      <c r="L160"/>
      <c r="M160"/>
      <c r="N160"/>
      <c r="O160"/>
      <c r="P160"/>
      <c r="Q160"/>
      <c r="R160"/>
      <c r="S160"/>
      <c r="T160"/>
      <c r="U160"/>
      <c r="V160"/>
      <c r="W160"/>
      <c r="X160"/>
      <c r="Y160"/>
      <c r="Z160"/>
      <c r="AA160"/>
      <c r="AB160"/>
      <c r="AC160"/>
      <c r="AD160"/>
      <c r="AE160"/>
      <c r="AF160"/>
      <c r="AG160"/>
      <c r="AH160"/>
      <c r="AI160"/>
      <c r="AJ160"/>
      <c r="AK160"/>
      <c r="AL160"/>
      <c r="AM160"/>
      <c r="AN160"/>
      <c r="AO160"/>
      <c r="AP160"/>
      <c r="AQ160"/>
      <c r="AR160"/>
      <c r="AS160"/>
      <c r="AT160"/>
      <c r="AU160"/>
      <c r="AV160"/>
      <c r="AW160"/>
      <c r="AX160"/>
      <c r="AY160"/>
      <c r="AZ160"/>
      <c r="BA160"/>
      <c r="BB160"/>
      <c r="BC160"/>
      <c r="BD160"/>
      <c r="BE160"/>
      <c r="BF160"/>
      <c r="BG160"/>
      <c r="BH160"/>
      <c r="BI160"/>
      <c r="BJ160"/>
      <c r="BK160"/>
      <c r="BL160"/>
      <c r="BM160"/>
      <c r="BN160"/>
      <c r="BO160"/>
      <c r="BP160"/>
      <c r="BQ160"/>
      <c r="BR160"/>
      <c r="BS160"/>
      <c r="BT160"/>
      <c r="BU160"/>
      <c r="BV160"/>
      <c r="BW160"/>
      <c r="BX160"/>
      <c r="BY160"/>
      <c r="BZ160"/>
      <c r="CA160"/>
      <c r="CB160"/>
      <c r="CC160"/>
      <c r="CD160"/>
      <c r="CE160"/>
      <c r="CF160"/>
      <c r="CG160"/>
      <c r="CH160"/>
      <c r="CI160"/>
      <c r="CJ160"/>
      <c r="CK160"/>
      <c r="CL160"/>
      <c r="CM160"/>
      <c r="CN160"/>
      <c r="CO160"/>
      <c r="CP160"/>
      <c r="CQ160"/>
      <c r="CR160"/>
      <c r="CS160"/>
      <c r="CT160"/>
      <c r="CU160"/>
      <c r="CV160"/>
      <c r="CW160"/>
      <c r="CX160"/>
      <c r="CY160"/>
      <c r="CZ160"/>
      <c r="DA160"/>
      <c r="DB160"/>
      <c r="DC160"/>
      <c r="DD160"/>
      <c r="DE160"/>
      <c r="DF160"/>
      <c r="DG160"/>
      <c r="DH160"/>
      <c r="DI160"/>
      <c r="DJ160"/>
      <c r="DK160"/>
      <c r="DL160"/>
      <c r="DM160"/>
      <c r="DN160"/>
      <c r="DO160"/>
      <c r="DP160"/>
      <c r="DQ160"/>
      <c r="DR160"/>
      <c r="DS160"/>
      <c r="DT160"/>
      <c r="DU160"/>
      <c r="DV160"/>
      <c r="DW160"/>
      <c r="DX160"/>
      <c r="DY160"/>
      <c r="DZ160"/>
      <c r="EA160"/>
      <c r="EB160"/>
      <c r="EC160"/>
      <c r="ED160"/>
      <c r="EE160"/>
      <c r="EF160"/>
      <c r="EG160"/>
      <c r="EH160"/>
      <c r="EI160"/>
      <c r="EJ160"/>
      <c r="EK160"/>
      <c r="EL160"/>
      <c r="EM160"/>
      <c r="EN160"/>
      <c r="EO160"/>
      <c r="EP160"/>
      <c r="EQ160"/>
      <c r="ER160"/>
      <c r="ES160"/>
      <c r="ET160"/>
      <c r="EU160"/>
      <c r="EV160"/>
      <c r="EW160"/>
      <c r="EX160"/>
      <c r="EY160"/>
      <c r="EZ160"/>
      <c r="FA160"/>
      <c r="FB160"/>
      <c r="FC160"/>
      <c r="FD160"/>
      <c r="FE160"/>
      <c r="FF160"/>
      <c r="FG160"/>
      <c r="FH160"/>
      <c r="FI160"/>
      <c r="FJ160"/>
      <c r="FK160"/>
      <c r="FL160"/>
      <c r="FM160"/>
      <c r="FN160"/>
      <c r="FO160"/>
      <c r="FP160"/>
      <c r="FQ160"/>
      <c r="FR160"/>
      <c r="FS160"/>
      <c r="FT160"/>
      <c r="FU160"/>
      <c r="FV160"/>
      <c r="FW160"/>
      <c r="FX160"/>
      <c r="FY160"/>
      <c r="FZ160"/>
      <c r="GA160"/>
      <c r="GB160"/>
      <c r="GC160"/>
      <c r="GD160"/>
      <c r="GE160"/>
      <c r="GF160"/>
      <c r="GG160"/>
      <c r="GH160"/>
      <c r="GI160"/>
      <c r="GJ160"/>
      <c r="GK160"/>
      <c r="GL160"/>
      <c r="GM160"/>
      <c r="GN160"/>
      <c r="GO160"/>
      <c r="GP160"/>
      <c r="GQ160"/>
      <c r="GR160"/>
      <c r="GS160"/>
      <c r="GT160"/>
      <c r="GU160"/>
      <c r="GV160"/>
      <c r="GW160"/>
      <c r="GX160"/>
      <c r="GY160"/>
      <c r="GZ160"/>
      <c r="HA160"/>
      <c r="HB160"/>
      <c r="HC160"/>
      <c r="HD160"/>
      <c r="HE160"/>
      <c r="HF160"/>
      <c r="HG160"/>
      <c r="HH160"/>
      <c r="HI160"/>
      <c r="HJ160"/>
      <c r="HK160"/>
      <c r="HL160"/>
      <c r="HM160"/>
      <c r="HN160"/>
      <c r="HO160"/>
      <c r="HP160"/>
      <c r="HQ160"/>
      <c r="HR160"/>
      <c r="HS160"/>
      <c r="HT160"/>
      <c r="HU160"/>
      <c r="HV160"/>
      <c r="HW160"/>
      <c r="HX160"/>
      <c r="HY160"/>
      <c r="HZ160"/>
      <c r="IA160"/>
      <c r="IB160"/>
      <c r="IC160"/>
      <c r="ID160"/>
      <c r="IE160"/>
      <c r="IF160"/>
      <c r="IG160"/>
      <c r="IH160"/>
      <c r="II160"/>
      <c r="IJ160"/>
      <c r="IK160"/>
      <c r="IL160"/>
      <c r="IM160"/>
      <c r="IN160"/>
      <c r="IO160"/>
      <c r="IP160"/>
      <c r="IQ160"/>
      <c r="IR160"/>
      <c r="IS160"/>
      <c r="IT160"/>
      <c r="IU160"/>
      <c r="IV160"/>
      <c r="IW160"/>
      <c r="IX160"/>
      <c r="IY160"/>
    </row>
    <row r="161" spans="1:259" ht="36" customHeight="1" x14ac:dyDescent="0.2">
      <c r="A161" s="11" t="s">
        <v>185</v>
      </c>
      <c r="B161" s="25" t="str">
        <f>VLOOKUP(A161,'HECVAT - Full | Vendor Response'!A$27:B$284,2,FALSE)</f>
        <v>Do you have a documented and currently implemented strategy for securing employee workstations when they work remotely (i.e., not in a trusted computing environment)?</v>
      </c>
      <c r="C161" s="32" t="str">
        <f>IF(LEN(VLOOKUP($A161,Questions!$B:$AA,20,FALSE))=0,"",VLOOKUP($A161,Questions!$B:$AA,20,FALSE))</f>
        <v xml:space="preserve"> </v>
      </c>
      <c r="D161" s="33" t="str">
        <f>IF(LEN(VLOOKUP($A161,Questions!$B:$AA,21,FALSE))=0,"",VLOOKUP($A161,Questions!$B:$AA,21,FALSE))</f>
        <v xml:space="preserve"> </v>
      </c>
      <c r="E161" s="32" t="str">
        <f>IF(LEN(VLOOKUP($A161,Questions!$B:$AA,22,FALSE))=0,"",VLOOKUP($A161,Questions!$B:$AA,22,FALSE))</f>
        <v xml:space="preserve"> </v>
      </c>
      <c r="F161" s="32" t="str">
        <f>IF(LEN(VLOOKUP($A161,Questions!$B:$AA,23,FALSE))=0,"",VLOOKUP($A161,Questions!$B:$AA,23,FALSE))</f>
        <v xml:space="preserve"> </v>
      </c>
      <c r="G161" s="32" t="str">
        <f>IF(LEN(VLOOKUP($A161,Questions!$B:$AA,24,FALSE))=0,"",VLOOKUP($A161,Questions!$B:$AA,24,FALSE))</f>
        <v xml:space="preserve"> </v>
      </c>
      <c r="H161" s="32" t="str">
        <f>IF(LEN(VLOOKUP($A161,Questions!$B:$AA,25,FALSE))=0,"",VLOOKUP($A161,Questions!$B:$AA,25,FALSE))</f>
        <v xml:space="preserve"> </v>
      </c>
      <c r="I161" s="33" t="str">
        <f>IF(LEN(VLOOKUP($A161,Questions!$B:$AA,26,FALSE))=0,"",VLOOKUP($A161,Questions!$B:$AA,26,FALSE))</f>
        <v xml:space="preserve"> </v>
      </c>
      <c r="J161" s="33" t="str">
        <f>IF(LEN(VLOOKUP($A161,Questions!$B:$AB,27,FALSE))=0,"",VLOOKUP($A161,Questions!$B:$AB,27,FALSE))</f>
        <v xml:space="preserve"> </v>
      </c>
      <c r="K161" s="274" t="s">
        <v>3242</v>
      </c>
      <c r="L161"/>
      <c r="M161"/>
      <c r="N161"/>
      <c r="O161"/>
      <c r="P161"/>
      <c r="Q161"/>
      <c r="R161"/>
      <c r="S161"/>
      <c r="T161"/>
      <c r="U161"/>
      <c r="V161"/>
      <c r="W161"/>
      <c r="X161"/>
      <c r="Y161"/>
      <c r="Z161"/>
      <c r="AA161"/>
      <c r="AB161"/>
      <c r="AC161"/>
      <c r="AD161"/>
      <c r="AE161"/>
      <c r="AF161"/>
      <c r="AG161"/>
      <c r="AH161"/>
      <c r="AI161"/>
      <c r="AJ161"/>
      <c r="AK161"/>
      <c r="AL161"/>
      <c r="AM161"/>
      <c r="AN161"/>
      <c r="AO161"/>
      <c r="AP161"/>
      <c r="AQ161"/>
      <c r="AR161"/>
      <c r="AS161"/>
      <c r="AT161"/>
      <c r="AU161"/>
      <c r="AV161"/>
      <c r="AW161"/>
      <c r="AX161"/>
      <c r="AY161"/>
      <c r="AZ161"/>
      <c r="BA161"/>
      <c r="BB161"/>
      <c r="BC161"/>
      <c r="BD161"/>
      <c r="BE161"/>
      <c r="BF161"/>
      <c r="BG161"/>
      <c r="BH161"/>
      <c r="BI161"/>
      <c r="BJ161"/>
      <c r="BK161"/>
      <c r="BL161"/>
      <c r="BM161"/>
      <c r="BN161"/>
      <c r="BO161"/>
      <c r="BP161"/>
      <c r="BQ161"/>
      <c r="BR161"/>
      <c r="BS161"/>
      <c r="BT161"/>
      <c r="BU161"/>
      <c r="BV161"/>
      <c r="BW161"/>
      <c r="BX161"/>
      <c r="BY161"/>
      <c r="BZ161"/>
      <c r="CA161"/>
      <c r="CB161"/>
      <c r="CC161"/>
      <c r="CD161"/>
      <c r="CE161"/>
      <c r="CF161"/>
      <c r="CG161"/>
      <c r="CH161"/>
      <c r="CI161"/>
      <c r="CJ161"/>
      <c r="CK161"/>
      <c r="CL161"/>
      <c r="CM161"/>
      <c r="CN161"/>
      <c r="CO161"/>
      <c r="CP161"/>
      <c r="CQ161"/>
      <c r="CR161"/>
      <c r="CS161"/>
      <c r="CT161"/>
      <c r="CU161"/>
      <c r="CV161"/>
      <c r="CW161"/>
      <c r="CX161"/>
      <c r="CY161"/>
      <c r="CZ161"/>
      <c r="DA161"/>
      <c r="DB161"/>
      <c r="DC161"/>
      <c r="DD161"/>
      <c r="DE161"/>
      <c r="DF161"/>
      <c r="DG161"/>
      <c r="DH161"/>
      <c r="DI161"/>
      <c r="DJ161"/>
      <c r="DK161"/>
      <c r="DL161"/>
      <c r="DM161"/>
      <c r="DN161"/>
      <c r="DO161"/>
      <c r="DP161"/>
      <c r="DQ161"/>
      <c r="DR161"/>
      <c r="DS161"/>
      <c r="DT161"/>
      <c r="DU161"/>
      <c r="DV161"/>
      <c r="DW161"/>
      <c r="DX161"/>
      <c r="DY161"/>
      <c r="DZ161"/>
      <c r="EA161"/>
      <c r="EB161"/>
      <c r="EC161"/>
      <c r="ED161"/>
      <c r="EE161"/>
      <c r="EF161"/>
      <c r="EG161"/>
      <c r="EH161"/>
      <c r="EI161"/>
      <c r="EJ161"/>
      <c r="EK161"/>
      <c r="EL161"/>
      <c r="EM161"/>
      <c r="EN161"/>
      <c r="EO161"/>
      <c r="EP161"/>
      <c r="EQ161"/>
      <c r="ER161"/>
      <c r="ES161"/>
      <c r="ET161"/>
      <c r="EU161"/>
      <c r="EV161"/>
      <c r="EW161"/>
      <c r="EX161"/>
      <c r="EY161"/>
      <c r="EZ161"/>
      <c r="FA161"/>
      <c r="FB161"/>
      <c r="FC161"/>
      <c r="FD161"/>
      <c r="FE161"/>
      <c r="FF161"/>
      <c r="FG161"/>
      <c r="FH161"/>
      <c r="FI161"/>
      <c r="FJ161"/>
      <c r="FK161"/>
      <c r="FL161"/>
      <c r="FM161"/>
      <c r="FN161"/>
      <c r="FO161"/>
      <c r="FP161"/>
      <c r="FQ161"/>
      <c r="FR161"/>
      <c r="FS161"/>
      <c r="FT161"/>
      <c r="FU161"/>
      <c r="FV161"/>
      <c r="FW161"/>
      <c r="FX161"/>
      <c r="FY161"/>
      <c r="FZ161"/>
      <c r="GA161"/>
      <c r="GB161"/>
      <c r="GC161"/>
      <c r="GD161"/>
      <c r="GE161"/>
      <c r="GF161"/>
      <c r="GG161"/>
      <c r="GH161"/>
      <c r="GI161"/>
      <c r="GJ161"/>
      <c r="GK161"/>
      <c r="GL161"/>
      <c r="GM161"/>
      <c r="GN161"/>
      <c r="GO161"/>
      <c r="GP161"/>
      <c r="GQ161"/>
      <c r="GR161"/>
      <c r="GS161"/>
      <c r="GT161"/>
      <c r="GU161"/>
      <c r="GV161"/>
      <c r="GW161"/>
      <c r="GX161"/>
      <c r="GY161"/>
      <c r="GZ161"/>
      <c r="HA161"/>
      <c r="HB161"/>
      <c r="HC161"/>
      <c r="HD161"/>
      <c r="HE161"/>
      <c r="HF161"/>
      <c r="HG161"/>
      <c r="HH161"/>
      <c r="HI161"/>
      <c r="HJ161"/>
      <c r="HK161"/>
      <c r="HL161"/>
      <c r="HM161"/>
      <c r="HN161"/>
      <c r="HO161"/>
      <c r="HP161"/>
      <c r="HQ161"/>
      <c r="HR161"/>
      <c r="HS161"/>
      <c r="HT161"/>
      <c r="HU161"/>
      <c r="HV161"/>
      <c r="HW161"/>
      <c r="HX161"/>
      <c r="HY161"/>
      <c r="HZ161"/>
      <c r="IA161"/>
      <c r="IB161"/>
      <c r="IC161"/>
      <c r="ID161"/>
      <c r="IE161"/>
      <c r="IF161"/>
      <c r="IG161"/>
      <c r="IH161"/>
      <c r="II161"/>
      <c r="IJ161"/>
      <c r="IK161"/>
      <c r="IL161"/>
      <c r="IM161"/>
      <c r="IN161"/>
      <c r="IO161"/>
      <c r="IP161"/>
      <c r="IQ161"/>
      <c r="IR161"/>
      <c r="IS161"/>
      <c r="IT161"/>
      <c r="IU161"/>
      <c r="IV161"/>
      <c r="IW161"/>
      <c r="IX161"/>
      <c r="IY161"/>
    </row>
    <row r="162" spans="1:259" ht="36" customHeight="1" x14ac:dyDescent="0.2">
      <c r="A162" s="345" t="str">
        <f>IF($C$31="","Datacenter",IF($C$31="Yes","Datacenter - Optional based on QUALIFIER response.","Datacenter"))</f>
        <v>Datacenter</v>
      </c>
      <c r="B162" s="345"/>
      <c r="C162" s="20" t="str">
        <f>C$23</f>
        <v>CIS Critical Security Controls v6.1</v>
      </c>
      <c r="D162" s="20" t="str">
        <f t="shared" ref="D162:J162" si="10">D$23</f>
        <v>HIPAA</v>
      </c>
      <c r="E162" s="20" t="str">
        <f t="shared" si="10"/>
        <v>ISO 27002:27013</v>
      </c>
      <c r="F162" s="20" t="str">
        <f t="shared" si="10"/>
        <v>NIST Cybersecurity Framework</v>
      </c>
      <c r="G162" s="20" t="str">
        <f t="shared" si="10"/>
        <v>NIST SP 800-171r2</v>
      </c>
      <c r="H162" s="20" t="str">
        <f t="shared" si="10"/>
        <v>NIST SP 800-53r4</v>
      </c>
      <c r="I162" s="20" t="str">
        <f t="shared" si="10"/>
        <v>PCI DSS</v>
      </c>
      <c r="J162" s="20" t="str">
        <f t="shared" si="10"/>
        <v>Trusted CI</v>
      </c>
      <c r="K162"/>
      <c r="L162"/>
      <c r="M162"/>
      <c r="N162"/>
      <c r="O162"/>
      <c r="P162"/>
      <c r="Q162"/>
      <c r="R162"/>
      <c r="S162"/>
      <c r="T162"/>
      <c r="U162"/>
      <c r="V162"/>
      <c r="W162"/>
      <c r="X162"/>
      <c r="Y162"/>
      <c r="Z162"/>
      <c r="AA162"/>
      <c r="AB162"/>
      <c r="AC162"/>
      <c r="AD162"/>
      <c r="AE162"/>
      <c r="AF162"/>
      <c r="AG162"/>
      <c r="AH162"/>
      <c r="AI162"/>
      <c r="AJ162"/>
      <c r="AK162"/>
      <c r="AL162"/>
      <c r="AM162"/>
      <c r="AN162"/>
      <c r="AO162"/>
      <c r="AP162"/>
      <c r="AQ162"/>
      <c r="AR162"/>
      <c r="AS162"/>
      <c r="AT162"/>
      <c r="AU162"/>
      <c r="AV162"/>
      <c r="AW162"/>
      <c r="AX162"/>
      <c r="AY162"/>
      <c r="AZ162"/>
      <c r="BA162"/>
      <c r="BB162"/>
      <c r="BC162"/>
      <c r="BD162"/>
      <c r="BE162"/>
      <c r="BF162"/>
      <c r="BG162"/>
      <c r="BH162"/>
      <c r="BI162"/>
      <c r="BJ162"/>
      <c r="BK162"/>
      <c r="BL162"/>
      <c r="BM162"/>
      <c r="BN162"/>
      <c r="BO162"/>
      <c r="BP162"/>
      <c r="BQ162"/>
      <c r="BR162"/>
      <c r="BS162"/>
      <c r="BT162"/>
      <c r="BU162"/>
      <c r="BV162"/>
      <c r="BW162"/>
      <c r="BX162"/>
      <c r="BY162"/>
      <c r="BZ162"/>
      <c r="CA162"/>
      <c r="CB162"/>
      <c r="CC162"/>
      <c r="CD162"/>
      <c r="CE162"/>
      <c r="CF162"/>
      <c r="CG162"/>
      <c r="CH162"/>
      <c r="CI162"/>
      <c r="CJ162"/>
      <c r="CK162"/>
      <c r="CL162"/>
      <c r="CM162"/>
      <c r="CN162"/>
      <c r="CO162"/>
      <c r="CP162"/>
      <c r="CQ162"/>
      <c r="CR162"/>
      <c r="CS162"/>
      <c r="CT162"/>
      <c r="CU162"/>
      <c r="CV162"/>
      <c r="CW162"/>
      <c r="CX162"/>
      <c r="CY162"/>
      <c r="CZ162"/>
      <c r="DA162"/>
      <c r="DB162"/>
      <c r="DC162"/>
      <c r="DD162"/>
      <c r="DE162"/>
      <c r="DF162"/>
      <c r="DG162"/>
      <c r="DH162"/>
      <c r="DI162"/>
      <c r="DJ162"/>
      <c r="DK162"/>
      <c r="DL162"/>
      <c r="DM162"/>
      <c r="DN162"/>
      <c r="DO162"/>
      <c r="DP162"/>
      <c r="DQ162"/>
      <c r="DR162"/>
      <c r="DS162"/>
      <c r="DT162"/>
      <c r="DU162"/>
      <c r="DV162"/>
      <c r="DW162"/>
      <c r="DX162"/>
      <c r="DY162"/>
      <c r="DZ162"/>
      <c r="EA162"/>
      <c r="EB162"/>
      <c r="EC162"/>
      <c r="ED162"/>
      <c r="EE162"/>
      <c r="EF162"/>
      <c r="EG162"/>
      <c r="EH162"/>
      <c r="EI162"/>
      <c r="EJ162"/>
      <c r="EK162"/>
      <c r="EL162"/>
      <c r="EM162"/>
      <c r="EN162"/>
      <c r="EO162"/>
      <c r="EP162"/>
      <c r="EQ162"/>
      <c r="ER162"/>
      <c r="ES162"/>
      <c r="ET162"/>
      <c r="EU162"/>
      <c r="EV162"/>
      <c r="EW162"/>
      <c r="EX162"/>
      <c r="EY162"/>
      <c r="EZ162"/>
      <c r="FA162"/>
      <c r="FB162"/>
      <c r="FC162"/>
      <c r="FD162"/>
      <c r="FE162"/>
      <c r="FF162"/>
      <c r="FG162"/>
      <c r="FH162"/>
      <c r="FI162"/>
      <c r="FJ162"/>
      <c r="FK162"/>
      <c r="FL162"/>
      <c r="FM162"/>
      <c r="FN162"/>
      <c r="FO162"/>
      <c r="FP162"/>
      <c r="FQ162"/>
      <c r="FR162"/>
      <c r="FS162"/>
      <c r="FT162"/>
      <c r="FU162"/>
      <c r="FV162"/>
      <c r="FW162"/>
      <c r="FX162"/>
      <c r="FY162"/>
      <c r="FZ162"/>
      <c r="GA162"/>
      <c r="GB162"/>
      <c r="GC162"/>
      <c r="GD162"/>
      <c r="GE162"/>
      <c r="GF162"/>
      <c r="GG162"/>
      <c r="GH162"/>
      <c r="GI162"/>
      <c r="GJ162"/>
      <c r="GK162"/>
      <c r="GL162"/>
      <c r="GM162"/>
      <c r="GN162"/>
      <c r="GO162"/>
      <c r="GP162"/>
      <c r="GQ162"/>
      <c r="GR162"/>
      <c r="GS162"/>
      <c r="GT162"/>
      <c r="GU162"/>
      <c r="GV162"/>
      <c r="GW162"/>
      <c r="GX162"/>
      <c r="GY162"/>
      <c r="GZ162"/>
      <c r="HA162"/>
      <c r="HB162"/>
      <c r="HC162"/>
      <c r="HD162"/>
      <c r="HE162"/>
      <c r="HF162"/>
      <c r="HG162"/>
      <c r="HH162"/>
      <c r="HI162"/>
      <c r="HJ162"/>
      <c r="HK162"/>
      <c r="HL162"/>
      <c r="HM162"/>
      <c r="HN162"/>
      <c r="HO162"/>
      <c r="HP162"/>
      <c r="HQ162"/>
      <c r="HR162"/>
      <c r="HS162"/>
      <c r="HT162"/>
      <c r="HU162"/>
      <c r="HV162"/>
      <c r="HW162"/>
      <c r="HX162"/>
      <c r="HY162"/>
      <c r="HZ162"/>
      <c r="IA162"/>
      <c r="IB162"/>
      <c r="IC162"/>
      <c r="ID162"/>
      <c r="IE162"/>
      <c r="IF162"/>
      <c r="IG162"/>
      <c r="IH162"/>
      <c r="II162"/>
      <c r="IJ162"/>
      <c r="IK162"/>
      <c r="IL162"/>
      <c r="IM162"/>
      <c r="IN162"/>
      <c r="IO162"/>
      <c r="IP162"/>
      <c r="IQ162"/>
      <c r="IR162"/>
      <c r="IS162"/>
      <c r="IT162"/>
      <c r="IU162"/>
      <c r="IV162"/>
      <c r="IW162"/>
      <c r="IX162"/>
      <c r="IY162"/>
    </row>
    <row r="163" spans="1:259" ht="49.25" customHeight="1" x14ac:dyDescent="0.2">
      <c r="A163" s="11" t="s">
        <v>187</v>
      </c>
      <c r="B163" s="25" t="str">
        <f>VLOOKUP(A163,'HECVAT - Full | Vendor Response'!A$27:B$284,2,FALSE)</f>
        <v>Does the hosting provider have a SOC 2 Type 2 report available?</v>
      </c>
      <c r="C163" s="32" t="str">
        <f>IF(LEN(VLOOKUP($A163,Questions!$B:$AA,20,FALSE))=0,"",VLOOKUP($A163,Questions!$B:$AA,20,FALSE))</f>
        <v xml:space="preserve"> </v>
      </c>
      <c r="D163" s="34" t="str">
        <f>IF(LEN(VLOOKUP($A163,Questions!$B:$AA,21,FALSE))=0,"",VLOOKUP($A163,Questions!$B:$AA,21,FALSE))</f>
        <v xml:space="preserve"> </v>
      </c>
      <c r="E163" s="32" t="str">
        <f>IF(LEN(VLOOKUP($A163,Questions!$B:$AA,22,FALSE))=0,"",VLOOKUP($A163,Questions!$B:$AA,22,FALSE))</f>
        <v xml:space="preserve"> </v>
      </c>
      <c r="F163" s="32" t="str">
        <f>IF(LEN(VLOOKUP($A163,Questions!$B:$AA,23,FALSE))=0,"",VLOOKUP($A163,Questions!$B:$AA,23,FALSE))</f>
        <v xml:space="preserve"> </v>
      </c>
      <c r="G163" s="33" t="str">
        <f>IF(LEN(VLOOKUP($A163,Questions!$B:$AA,24,FALSE))=0,"",VLOOKUP($A163,Questions!$B:$AA,24,FALSE))</f>
        <v xml:space="preserve"> </v>
      </c>
      <c r="H163" s="34" t="str">
        <f>IF(LEN(VLOOKUP($A163,Questions!$B:$AA,25,FALSE))=0,"",VLOOKUP($A163,Questions!$B:$AA,25,FALSE))</f>
        <v xml:space="preserve"> </v>
      </c>
      <c r="I163" s="32" t="str">
        <f>IF(LEN(VLOOKUP($A163,Questions!$B:$AA,26,FALSE))=0,"",VLOOKUP($A163,Questions!$B:$AA,26,FALSE))</f>
        <v xml:space="preserve"> </v>
      </c>
      <c r="J163" s="32" t="str">
        <f>IF(LEN(VLOOKUP($A163,Questions!$B:$AB,27,FALSE))=0,"",VLOOKUP($A163,Questions!$B:$AB,27,FALSE))</f>
        <v xml:space="preserve"> </v>
      </c>
      <c r="K163"/>
      <c r="L163"/>
      <c r="M163"/>
      <c r="N163"/>
      <c r="O163"/>
      <c r="P163"/>
      <c r="Q163"/>
      <c r="R163"/>
      <c r="S163"/>
      <c r="T163"/>
      <c r="U163"/>
      <c r="V163"/>
      <c r="W163"/>
      <c r="X163"/>
      <c r="Y163"/>
      <c r="Z163"/>
      <c r="AA163"/>
      <c r="AB163"/>
      <c r="AC163"/>
      <c r="AD163"/>
      <c r="AE163"/>
      <c r="AF163"/>
      <c r="AG163"/>
      <c r="AH163"/>
      <c r="AI163"/>
      <c r="AJ163"/>
      <c r="AK163"/>
      <c r="AL163"/>
      <c r="AM163"/>
      <c r="AN163"/>
      <c r="AO163"/>
      <c r="AP163"/>
      <c r="AQ163"/>
      <c r="AR163"/>
      <c r="AS163"/>
      <c r="AT163"/>
      <c r="AU163"/>
      <c r="AV163"/>
      <c r="AW163"/>
      <c r="AX163"/>
      <c r="AY163"/>
      <c r="AZ163"/>
      <c r="BA163"/>
      <c r="BB163"/>
      <c r="BC163"/>
      <c r="BD163"/>
      <c r="BE163"/>
      <c r="BF163"/>
      <c r="BG163"/>
      <c r="BH163"/>
      <c r="BI163"/>
      <c r="BJ163"/>
      <c r="BK163"/>
      <c r="BL163"/>
      <c r="BM163"/>
      <c r="BN163"/>
      <c r="BO163"/>
      <c r="BP163"/>
      <c r="BQ163"/>
      <c r="BR163"/>
      <c r="BS163"/>
      <c r="BT163"/>
      <c r="BU163"/>
      <c r="BV163"/>
      <c r="BW163"/>
      <c r="BX163"/>
      <c r="BY163"/>
      <c r="BZ163"/>
      <c r="CA163"/>
      <c r="CB163"/>
      <c r="CC163"/>
      <c r="CD163"/>
      <c r="CE163"/>
      <c r="CF163"/>
      <c r="CG163"/>
      <c r="CH163"/>
      <c r="CI163"/>
      <c r="CJ163"/>
      <c r="CK163"/>
      <c r="CL163"/>
      <c r="CM163"/>
      <c r="CN163"/>
      <c r="CO163"/>
      <c r="CP163"/>
      <c r="CQ163"/>
      <c r="CR163"/>
      <c r="CS163"/>
      <c r="CT163"/>
      <c r="CU163"/>
      <c r="CV163"/>
      <c r="CW163"/>
      <c r="CX163"/>
      <c r="CY163"/>
      <c r="CZ163"/>
      <c r="DA163"/>
      <c r="DB163"/>
      <c r="DC163"/>
      <c r="DD163"/>
      <c r="DE163"/>
      <c r="DF163"/>
      <c r="DG163"/>
      <c r="DH163"/>
      <c r="DI163"/>
      <c r="DJ163"/>
      <c r="DK163"/>
      <c r="DL163"/>
      <c r="DM163"/>
      <c r="DN163"/>
      <c r="DO163"/>
      <c r="DP163"/>
      <c r="DQ163"/>
      <c r="DR163"/>
      <c r="DS163"/>
      <c r="DT163"/>
      <c r="DU163"/>
      <c r="DV163"/>
      <c r="DW163"/>
      <c r="DX163"/>
      <c r="DY163"/>
      <c r="DZ163"/>
      <c r="EA163"/>
      <c r="EB163"/>
      <c r="EC163"/>
      <c r="ED163"/>
      <c r="EE163"/>
      <c r="EF163"/>
      <c r="EG163"/>
      <c r="EH163"/>
      <c r="EI163"/>
      <c r="EJ163"/>
      <c r="EK163"/>
      <c r="EL163"/>
      <c r="EM163"/>
      <c r="EN163"/>
      <c r="EO163"/>
      <c r="EP163"/>
      <c r="EQ163"/>
      <c r="ER163"/>
      <c r="ES163"/>
      <c r="ET163"/>
      <c r="EU163"/>
      <c r="EV163"/>
      <c r="EW163"/>
      <c r="EX163"/>
      <c r="EY163"/>
      <c r="EZ163"/>
      <c r="FA163"/>
      <c r="FB163"/>
      <c r="FC163"/>
      <c r="FD163"/>
      <c r="FE163"/>
      <c r="FF163"/>
      <c r="FG163"/>
      <c r="FH163"/>
      <c r="FI163"/>
      <c r="FJ163"/>
      <c r="FK163"/>
      <c r="FL163"/>
      <c r="FM163"/>
      <c r="FN163"/>
      <c r="FO163"/>
      <c r="FP163"/>
      <c r="FQ163"/>
      <c r="FR163"/>
      <c r="FS163"/>
      <c r="FT163"/>
      <c r="FU163"/>
      <c r="FV163"/>
      <c r="FW163"/>
      <c r="FX163"/>
      <c r="FY163"/>
      <c r="FZ163"/>
      <c r="GA163"/>
      <c r="GB163"/>
      <c r="GC163"/>
      <c r="GD163"/>
      <c r="GE163"/>
      <c r="GF163"/>
      <c r="GG163"/>
      <c r="GH163"/>
      <c r="GI163"/>
      <c r="GJ163"/>
      <c r="GK163"/>
      <c r="GL163"/>
      <c r="GM163"/>
      <c r="GN163"/>
      <c r="GO163"/>
      <c r="GP163"/>
      <c r="GQ163"/>
      <c r="GR163"/>
      <c r="GS163"/>
      <c r="GT163"/>
      <c r="GU163"/>
      <c r="GV163"/>
      <c r="GW163"/>
      <c r="GX163"/>
      <c r="GY163"/>
      <c r="GZ163"/>
      <c r="HA163"/>
      <c r="HB163"/>
      <c r="HC163"/>
      <c r="HD163"/>
      <c r="HE163"/>
      <c r="HF163"/>
      <c r="HG163"/>
      <c r="HH163"/>
      <c r="HI163"/>
      <c r="HJ163"/>
      <c r="HK163"/>
      <c r="HL163"/>
      <c r="HM163"/>
      <c r="HN163"/>
      <c r="HO163"/>
      <c r="HP163"/>
      <c r="HQ163"/>
      <c r="HR163"/>
      <c r="HS163"/>
      <c r="HT163"/>
      <c r="HU163"/>
      <c r="HV163"/>
      <c r="HW163"/>
      <c r="HX163"/>
      <c r="HY163"/>
      <c r="HZ163"/>
      <c r="IA163"/>
      <c r="IB163"/>
      <c r="IC163"/>
      <c r="ID163"/>
      <c r="IE163"/>
      <c r="IF163"/>
      <c r="IG163"/>
      <c r="IH163"/>
      <c r="II163"/>
      <c r="IJ163"/>
      <c r="IK163"/>
      <c r="IL163"/>
      <c r="IM163"/>
      <c r="IN163"/>
      <c r="IO163"/>
      <c r="IP163"/>
      <c r="IQ163"/>
      <c r="IR163"/>
      <c r="IS163"/>
      <c r="IT163"/>
      <c r="IU163"/>
      <c r="IV163"/>
      <c r="IW163"/>
      <c r="IX163"/>
      <c r="IY163"/>
    </row>
    <row r="164" spans="1:259" ht="48" customHeight="1" x14ac:dyDescent="0.2">
      <c r="A164" s="11" t="s">
        <v>188</v>
      </c>
      <c r="B164" s="25" t="str">
        <f>VLOOKUP(A164,'HECVAT - Full | Vendor Response'!A$27:B$284,2,FALSE)</f>
        <v>Are you generally able to accommodate storing each institution's data within their geographic region?</v>
      </c>
      <c r="C164" s="32" t="str">
        <f>IF(LEN(VLOOKUP($A164,Questions!$B:$AA,20,FALSE))=0,"",VLOOKUP($A164,Questions!$B:$AA,20,FALSE))</f>
        <v xml:space="preserve"> </v>
      </c>
      <c r="D164" s="34" t="str">
        <f>IF(LEN(VLOOKUP($A164,Questions!$B:$AA,21,FALSE))=0,"",VLOOKUP($A164,Questions!$B:$AA,21,FALSE))</f>
        <v xml:space="preserve"> </v>
      </c>
      <c r="E164" s="32" t="str">
        <f>IF(LEN(VLOOKUP($A164,Questions!$B:$AA,22,FALSE))=0,"",VLOOKUP($A164,Questions!$B:$AA,22,FALSE))</f>
        <v xml:space="preserve"> </v>
      </c>
      <c r="F164" s="33" t="str">
        <f>IF(LEN(VLOOKUP($A164,Questions!$B:$AA,23,FALSE))=0,"",VLOOKUP($A164,Questions!$B:$AA,23,FALSE))</f>
        <v xml:space="preserve"> </v>
      </c>
      <c r="G164" s="33" t="str">
        <f>IF(LEN(VLOOKUP($A164,Questions!$B:$AA,24,FALSE))=0,"",VLOOKUP($A164,Questions!$B:$AA,24,FALSE))</f>
        <v xml:space="preserve"> </v>
      </c>
      <c r="H164" s="34" t="str">
        <f>IF(LEN(VLOOKUP($A164,Questions!$B:$AA,25,FALSE))=0,"",VLOOKUP($A164,Questions!$B:$AA,25,FALSE))</f>
        <v xml:space="preserve"> </v>
      </c>
      <c r="I164" s="34" t="str">
        <f>IF(LEN(VLOOKUP($A164,Questions!$B:$AA,26,FALSE))=0,"",VLOOKUP($A164,Questions!$B:$AA,26,FALSE))</f>
        <v xml:space="preserve"> </v>
      </c>
      <c r="J164" s="34" t="str">
        <f>IF(LEN(VLOOKUP($A164,Questions!$B:$AB,27,FALSE))=0,"",VLOOKUP($A164,Questions!$B:$AB,27,FALSE))</f>
        <v xml:space="preserve"> </v>
      </c>
      <c r="K164"/>
      <c r="L164"/>
      <c r="M164"/>
      <c r="N164"/>
      <c r="O164"/>
      <c r="P164"/>
      <c r="Q164"/>
      <c r="R164"/>
      <c r="S164"/>
      <c r="T164"/>
      <c r="U164"/>
      <c r="V164"/>
      <c r="W164"/>
      <c r="X164"/>
      <c r="Y164"/>
      <c r="Z164"/>
      <c r="AA164"/>
      <c r="AB164"/>
      <c r="AC164"/>
      <c r="AD164"/>
      <c r="AE164"/>
      <c r="AF164"/>
      <c r="AG164"/>
      <c r="AH164"/>
      <c r="AI164"/>
      <c r="AJ164"/>
      <c r="AK164"/>
      <c r="AL164"/>
      <c r="AM164"/>
      <c r="AN164"/>
      <c r="AO164"/>
      <c r="AP164"/>
      <c r="AQ164"/>
      <c r="AR164"/>
      <c r="AS164"/>
      <c r="AT164"/>
      <c r="AU164"/>
      <c r="AV164"/>
      <c r="AW164"/>
      <c r="AX164"/>
      <c r="AY164"/>
      <c r="AZ164"/>
      <c r="BA164"/>
      <c r="BB164"/>
      <c r="BC164"/>
      <c r="BD164"/>
      <c r="BE164"/>
      <c r="BF164"/>
      <c r="BG164"/>
      <c r="BH164"/>
      <c r="BI164"/>
      <c r="BJ164"/>
      <c r="BK164"/>
      <c r="BL164"/>
      <c r="BM164"/>
      <c r="BN164"/>
      <c r="BO164"/>
      <c r="BP164"/>
      <c r="BQ164"/>
      <c r="BR164"/>
      <c r="BS164"/>
      <c r="BT164"/>
      <c r="BU164"/>
      <c r="BV164"/>
      <c r="BW164"/>
      <c r="BX164"/>
      <c r="BY164"/>
      <c r="BZ164"/>
      <c r="CA164"/>
      <c r="CB164"/>
      <c r="CC164"/>
      <c r="CD164"/>
      <c r="CE164"/>
      <c r="CF164"/>
      <c r="CG164"/>
      <c r="CH164"/>
      <c r="CI164"/>
      <c r="CJ164"/>
      <c r="CK164"/>
      <c r="CL164"/>
      <c r="CM164"/>
      <c r="CN164"/>
      <c r="CO164"/>
      <c r="CP164"/>
      <c r="CQ164"/>
      <c r="CR164"/>
      <c r="CS164"/>
      <c r="CT164"/>
      <c r="CU164"/>
      <c r="CV164"/>
      <c r="CW164"/>
      <c r="CX164"/>
      <c r="CY164"/>
      <c r="CZ164"/>
      <c r="DA164"/>
      <c r="DB164"/>
      <c r="DC164"/>
      <c r="DD164"/>
      <c r="DE164"/>
      <c r="DF164"/>
      <c r="DG164"/>
      <c r="DH164"/>
      <c r="DI164"/>
      <c r="DJ164"/>
      <c r="DK164"/>
      <c r="DL164"/>
      <c r="DM164"/>
      <c r="DN164"/>
      <c r="DO164"/>
      <c r="DP164"/>
      <c r="DQ164"/>
      <c r="DR164"/>
      <c r="DS164"/>
      <c r="DT164"/>
      <c r="DU164"/>
      <c r="DV164"/>
      <c r="DW164"/>
      <c r="DX164"/>
      <c r="DY164"/>
      <c r="DZ164"/>
      <c r="EA164"/>
      <c r="EB164"/>
      <c r="EC164"/>
      <c r="ED164"/>
      <c r="EE164"/>
      <c r="EF164"/>
      <c r="EG164"/>
      <c r="EH164"/>
      <c r="EI164"/>
      <c r="EJ164"/>
      <c r="EK164"/>
      <c r="EL164"/>
      <c r="EM164"/>
      <c r="EN164"/>
      <c r="EO164"/>
      <c r="EP164"/>
      <c r="EQ164"/>
      <c r="ER164"/>
      <c r="ES164"/>
      <c r="ET164"/>
      <c r="EU164"/>
      <c r="EV164"/>
      <c r="EW164"/>
      <c r="EX164"/>
      <c r="EY164"/>
      <c r="EZ164"/>
      <c r="FA164"/>
      <c r="FB164"/>
      <c r="FC164"/>
      <c r="FD164"/>
      <c r="FE164"/>
      <c r="FF164"/>
      <c r="FG164"/>
      <c r="FH164"/>
      <c r="FI164"/>
      <c r="FJ164"/>
      <c r="FK164"/>
      <c r="FL164"/>
      <c r="FM164"/>
      <c r="FN164"/>
      <c r="FO164"/>
      <c r="FP164"/>
      <c r="FQ164"/>
      <c r="FR164"/>
      <c r="FS164"/>
      <c r="FT164"/>
      <c r="FU164"/>
      <c r="FV164"/>
      <c r="FW164"/>
      <c r="FX164"/>
      <c r="FY164"/>
      <c r="FZ164"/>
      <c r="GA164"/>
      <c r="GB164"/>
      <c r="GC164"/>
      <c r="GD164"/>
      <c r="GE164"/>
      <c r="GF164"/>
      <c r="GG164"/>
      <c r="GH164"/>
      <c r="GI164"/>
      <c r="GJ164"/>
      <c r="GK164"/>
      <c r="GL164"/>
      <c r="GM164"/>
      <c r="GN164"/>
      <c r="GO164"/>
      <c r="GP164"/>
      <c r="GQ164"/>
      <c r="GR164"/>
      <c r="GS164"/>
      <c r="GT164"/>
      <c r="GU164"/>
      <c r="GV164"/>
      <c r="GW164"/>
      <c r="GX164"/>
      <c r="GY164"/>
      <c r="GZ164"/>
      <c r="HA164"/>
      <c r="HB164"/>
      <c r="HC164"/>
      <c r="HD164"/>
      <c r="HE164"/>
      <c r="HF164"/>
      <c r="HG164"/>
      <c r="HH164"/>
      <c r="HI164"/>
      <c r="HJ164"/>
      <c r="HK164"/>
      <c r="HL164"/>
      <c r="HM164"/>
      <c r="HN164"/>
      <c r="HO164"/>
      <c r="HP164"/>
      <c r="HQ164"/>
      <c r="HR164"/>
      <c r="HS164"/>
      <c r="HT164"/>
      <c r="HU164"/>
      <c r="HV164"/>
      <c r="HW164"/>
      <c r="HX164"/>
      <c r="HY164"/>
      <c r="HZ164"/>
      <c r="IA164"/>
      <c r="IB164"/>
      <c r="IC164"/>
      <c r="ID164"/>
      <c r="IE164"/>
      <c r="IF164"/>
      <c r="IG164"/>
      <c r="IH164"/>
      <c r="II164"/>
      <c r="IJ164"/>
      <c r="IK164"/>
      <c r="IL164"/>
      <c r="IM164"/>
      <c r="IN164"/>
      <c r="IO164"/>
      <c r="IP164"/>
      <c r="IQ164"/>
      <c r="IR164"/>
      <c r="IS164"/>
      <c r="IT164"/>
      <c r="IU164"/>
      <c r="IV164"/>
      <c r="IW164"/>
      <c r="IX164"/>
      <c r="IY164"/>
    </row>
    <row r="165" spans="1:259" ht="36" customHeight="1" x14ac:dyDescent="0.2">
      <c r="A165" s="11" t="s">
        <v>189</v>
      </c>
      <c r="B165" s="25" t="str">
        <f>VLOOKUP(A165,'HECVAT - Full | Vendor Response'!A$27:B$284,2,FALSE)</f>
        <v>Are the data centers staffed 24 hours a day, seven days a week (i.e., 24 x 7 x 365)?</v>
      </c>
      <c r="C165" s="32" t="str">
        <f>IF(LEN(VLOOKUP($A165,Questions!$B:$AA,20,FALSE))=0,"",VLOOKUP($A165,Questions!$B:$AA,20,FALSE))</f>
        <v xml:space="preserve"> </v>
      </c>
      <c r="D165" s="34" t="str">
        <f>IF(LEN(VLOOKUP($A165,Questions!$B:$AA,21,FALSE))=0,"",VLOOKUP($A165,Questions!$B:$AA,21,FALSE))</f>
        <v xml:space="preserve"> </v>
      </c>
      <c r="E165" s="32" t="str">
        <f>IF(LEN(VLOOKUP($A165,Questions!$B:$AA,22,FALSE))=0,"",VLOOKUP($A165,Questions!$B:$AA,22,FALSE))</f>
        <v xml:space="preserve"> </v>
      </c>
      <c r="F165" s="33" t="str">
        <f>IF(LEN(VLOOKUP($A165,Questions!$B:$AA,23,FALSE))=0,"",VLOOKUP($A165,Questions!$B:$AA,23,FALSE))</f>
        <v xml:space="preserve"> </v>
      </c>
      <c r="G165" s="33" t="str">
        <f>IF(LEN(VLOOKUP($A165,Questions!$B:$AA,24,FALSE))=0,"",VLOOKUP($A165,Questions!$B:$AA,24,FALSE))</f>
        <v xml:space="preserve"> </v>
      </c>
      <c r="H165" s="34" t="str">
        <f>IF(LEN(VLOOKUP($A165,Questions!$B:$AA,25,FALSE))=0,"",VLOOKUP($A165,Questions!$B:$AA,25,FALSE))</f>
        <v xml:space="preserve"> </v>
      </c>
      <c r="I165" s="34" t="str">
        <f>IF(LEN(VLOOKUP($A165,Questions!$B:$AA,26,FALSE))=0,"",VLOOKUP($A165,Questions!$B:$AA,26,FALSE))</f>
        <v xml:space="preserve"> </v>
      </c>
      <c r="J165" s="34" t="str">
        <f>IF(LEN(VLOOKUP($A165,Questions!$B:$AB,27,FALSE))=0,"",VLOOKUP($A165,Questions!$B:$AB,27,FALSE))</f>
        <v xml:space="preserve"> </v>
      </c>
      <c r="K165"/>
      <c r="L165"/>
      <c r="M165"/>
      <c r="N165"/>
      <c r="O165"/>
      <c r="P165"/>
      <c r="Q165"/>
      <c r="R165"/>
      <c r="S165"/>
      <c r="T165"/>
      <c r="U165"/>
      <c r="V165"/>
      <c r="W165"/>
      <c r="X165"/>
      <c r="Y165"/>
      <c r="Z165"/>
      <c r="AA165"/>
      <c r="AB165"/>
      <c r="AC165"/>
      <c r="AD165"/>
      <c r="AE165"/>
      <c r="AF165"/>
      <c r="AG165"/>
      <c r="AH165"/>
      <c r="AI165"/>
      <c r="AJ165"/>
      <c r="AK165"/>
      <c r="AL165"/>
      <c r="AM165"/>
      <c r="AN165"/>
      <c r="AO165"/>
      <c r="AP165"/>
      <c r="AQ165"/>
      <c r="AR165"/>
      <c r="AS165"/>
      <c r="AT165"/>
      <c r="AU165"/>
      <c r="AV165"/>
      <c r="AW165"/>
      <c r="AX165"/>
      <c r="AY165"/>
      <c r="AZ165"/>
      <c r="BA165"/>
      <c r="BB165"/>
      <c r="BC165"/>
      <c r="BD165"/>
      <c r="BE165"/>
      <c r="BF165"/>
      <c r="BG165"/>
      <c r="BH165"/>
      <c r="BI165"/>
      <c r="BJ165"/>
      <c r="BK165"/>
      <c r="BL165"/>
      <c r="BM165"/>
      <c r="BN165"/>
      <c r="BO165"/>
      <c r="BP165"/>
      <c r="BQ165"/>
      <c r="BR165"/>
      <c r="BS165"/>
      <c r="BT165"/>
      <c r="BU165"/>
      <c r="BV165"/>
      <c r="BW165"/>
      <c r="BX165"/>
      <c r="BY165"/>
      <c r="BZ165"/>
      <c r="CA165"/>
      <c r="CB165"/>
      <c r="CC165"/>
      <c r="CD165"/>
      <c r="CE165"/>
      <c r="CF165"/>
      <c r="CG165"/>
      <c r="CH165"/>
      <c r="CI165"/>
      <c r="CJ165"/>
      <c r="CK165"/>
      <c r="CL165"/>
      <c r="CM165"/>
      <c r="CN165"/>
      <c r="CO165"/>
      <c r="CP165"/>
      <c r="CQ165"/>
      <c r="CR165"/>
      <c r="CS165"/>
      <c r="CT165"/>
      <c r="CU165"/>
      <c r="CV165"/>
      <c r="CW165"/>
      <c r="CX165"/>
      <c r="CY165"/>
      <c r="CZ165"/>
      <c r="DA165"/>
      <c r="DB165"/>
      <c r="DC165"/>
      <c r="DD165"/>
      <c r="DE165"/>
      <c r="DF165"/>
      <c r="DG165"/>
      <c r="DH165"/>
      <c r="DI165"/>
      <c r="DJ165"/>
      <c r="DK165"/>
      <c r="DL165"/>
      <c r="DM165"/>
      <c r="DN165"/>
      <c r="DO165"/>
      <c r="DP165"/>
      <c r="DQ165"/>
      <c r="DR165"/>
      <c r="DS165"/>
      <c r="DT165"/>
      <c r="DU165"/>
      <c r="DV165"/>
      <c r="DW165"/>
      <c r="DX165"/>
      <c r="DY165"/>
      <c r="DZ165"/>
      <c r="EA165"/>
      <c r="EB165"/>
      <c r="EC165"/>
      <c r="ED165"/>
      <c r="EE165"/>
      <c r="EF165"/>
      <c r="EG165"/>
      <c r="EH165"/>
      <c r="EI165"/>
      <c r="EJ165"/>
      <c r="EK165"/>
      <c r="EL165"/>
      <c r="EM165"/>
      <c r="EN165"/>
      <c r="EO165"/>
      <c r="EP165"/>
      <c r="EQ165"/>
      <c r="ER165"/>
      <c r="ES165"/>
      <c r="ET165"/>
      <c r="EU165"/>
      <c r="EV165"/>
      <c r="EW165"/>
      <c r="EX165"/>
      <c r="EY165"/>
      <c r="EZ165"/>
      <c r="FA165"/>
      <c r="FB165"/>
      <c r="FC165"/>
      <c r="FD165"/>
      <c r="FE165"/>
      <c r="FF165"/>
      <c r="FG165"/>
      <c r="FH165"/>
      <c r="FI165"/>
      <c r="FJ165"/>
      <c r="FK165"/>
      <c r="FL165"/>
      <c r="FM165"/>
      <c r="FN165"/>
      <c r="FO165"/>
      <c r="FP165"/>
      <c r="FQ165"/>
      <c r="FR165"/>
      <c r="FS165"/>
      <c r="FT165"/>
      <c r="FU165"/>
      <c r="FV165"/>
      <c r="FW165"/>
      <c r="FX165"/>
      <c r="FY165"/>
      <c r="FZ165"/>
      <c r="GA165"/>
      <c r="GB165"/>
      <c r="GC165"/>
      <c r="GD165"/>
      <c r="GE165"/>
      <c r="GF165"/>
      <c r="GG165"/>
      <c r="GH165"/>
      <c r="GI165"/>
      <c r="GJ165"/>
      <c r="GK165"/>
      <c r="GL165"/>
      <c r="GM165"/>
      <c r="GN165"/>
      <c r="GO165"/>
      <c r="GP165"/>
      <c r="GQ165"/>
      <c r="GR165"/>
      <c r="GS165"/>
      <c r="GT165"/>
      <c r="GU165"/>
      <c r="GV165"/>
      <c r="GW165"/>
      <c r="GX165"/>
      <c r="GY165"/>
      <c r="GZ165"/>
      <c r="HA165"/>
      <c r="HB165"/>
      <c r="HC165"/>
      <c r="HD165"/>
      <c r="HE165"/>
      <c r="HF165"/>
      <c r="HG165"/>
      <c r="HH165"/>
      <c r="HI165"/>
      <c r="HJ165"/>
      <c r="HK165"/>
      <c r="HL165"/>
      <c r="HM165"/>
      <c r="HN165"/>
      <c r="HO165"/>
      <c r="HP165"/>
      <c r="HQ165"/>
      <c r="HR165"/>
      <c r="HS165"/>
      <c r="HT165"/>
      <c r="HU165"/>
      <c r="HV165"/>
      <c r="HW165"/>
      <c r="HX165"/>
      <c r="HY165"/>
      <c r="HZ165"/>
      <c r="IA165"/>
      <c r="IB165"/>
      <c r="IC165"/>
      <c r="ID165"/>
      <c r="IE165"/>
      <c r="IF165"/>
      <c r="IG165"/>
      <c r="IH165"/>
      <c r="II165"/>
      <c r="IJ165"/>
      <c r="IK165"/>
      <c r="IL165"/>
      <c r="IM165"/>
      <c r="IN165"/>
      <c r="IO165"/>
      <c r="IP165"/>
      <c r="IQ165"/>
      <c r="IR165"/>
      <c r="IS165"/>
      <c r="IT165"/>
      <c r="IU165"/>
      <c r="IV165"/>
      <c r="IW165"/>
      <c r="IX165"/>
      <c r="IY165"/>
    </row>
    <row r="166" spans="1:259" ht="47" customHeight="1" x14ac:dyDescent="0.2">
      <c r="A166" s="11" t="s">
        <v>190</v>
      </c>
      <c r="B166" s="25" t="str">
        <f>VLOOKUP(A166,'HECVAT - Full | Vendor Response'!A$27:B$284,2,FALSE)</f>
        <v>Are your servers separated from other companies via a physical barrier, such as a cage or hardened walls?</v>
      </c>
      <c r="C166" s="32" t="str">
        <f>IF(LEN(VLOOKUP($A166,Questions!$B:$AA,20,FALSE))=0,"",VLOOKUP($A166,Questions!$B:$AA,20,FALSE))</f>
        <v xml:space="preserve"> </v>
      </c>
      <c r="D166" s="34" t="str">
        <f>IF(LEN(VLOOKUP($A166,Questions!$B:$AA,21,FALSE))=0,"",VLOOKUP($A166,Questions!$B:$AA,21,FALSE))</f>
        <v xml:space="preserve"> </v>
      </c>
      <c r="E166" s="33" t="str">
        <f>IF(LEN(VLOOKUP($A166,Questions!$B:$AA,22,FALSE))=0,"",VLOOKUP($A166,Questions!$B:$AA,22,FALSE))</f>
        <v xml:space="preserve"> </v>
      </c>
      <c r="F166" s="33" t="str">
        <f>IF(LEN(VLOOKUP($A166,Questions!$B:$AA,23,FALSE))=0,"",VLOOKUP($A166,Questions!$B:$AA,23,FALSE))</f>
        <v xml:space="preserve"> </v>
      </c>
      <c r="G166" s="33" t="str">
        <f>IF(LEN(VLOOKUP($A166,Questions!$B:$AA,24,FALSE))=0,"",VLOOKUP($A166,Questions!$B:$AA,24,FALSE))</f>
        <v xml:space="preserve"> </v>
      </c>
      <c r="H166" s="32" t="str">
        <f>IF(LEN(VLOOKUP($A166,Questions!$B:$AA,25,FALSE))=0,"",VLOOKUP($A166,Questions!$B:$AA,25,FALSE))</f>
        <v xml:space="preserve"> </v>
      </c>
      <c r="I166" s="32" t="str">
        <f>IF(LEN(VLOOKUP($A166,Questions!$B:$AA,26,FALSE))=0,"",VLOOKUP($A166,Questions!$B:$AA,26,FALSE))</f>
        <v xml:space="preserve"> </v>
      </c>
      <c r="J166" s="32" t="str">
        <f>IF(LEN(VLOOKUP($A166,Questions!$B:$AB,27,FALSE))=0,"",VLOOKUP($A166,Questions!$B:$AB,27,FALSE))</f>
        <v xml:space="preserve"> </v>
      </c>
      <c r="K166"/>
      <c r="L166"/>
      <c r="M166"/>
      <c r="N166"/>
      <c r="O166"/>
      <c r="P166"/>
      <c r="Q166"/>
      <c r="R166"/>
      <c r="S166"/>
      <c r="T166"/>
      <c r="U166"/>
      <c r="V166"/>
      <c r="W166"/>
      <c r="X166"/>
      <c r="Y166"/>
      <c r="Z166"/>
      <c r="AA166"/>
      <c r="AB166"/>
      <c r="AC166"/>
      <c r="AD166"/>
      <c r="AE166"/>
      <c r="AF166"/>
      <c r="AG166"/>
      <c r="AH166"/>
      <c r="AI166"/>
      <c r="AJ166"/>
      <c r="AK166"/>
      <c r="AL166"/>
      <c r="AM166"/>
      <c r="AN166"/>
      <c r="AO166"/>
      <c r="AP166"/>
      <c r="AQ166"/>
      <c r="AR166"/>
      <c r="AS166"/>
      <c r="AT166"/>
      <c r="AU166"/>
      <c r="AV166"/>
      <c r="AW166"/>
      <c r="AX166"/>
      <c r="AY166"/>
      <c r="AZ166"/>
      <c r="BA166"/>
      <c r="BB166"/>
      <c r="BC166"/>
      <c r="BD166"/>
      <c r="BE166"/>
      <c r="BF166"/>
      <c r="BG166"/>
      <c r="BH166"/>
      <c r="BI166"/>
      <c r="BJ166"/>
      <c r="BK166"/>
      <c r="BL166"/>
      <c r="BM166"/>
      <c r="BN166"/>
      <c r="BO166"/>
      <c r="BP166"/>
      <c r="BQ166"/>
      <c r="BR166"/>
      <c r="BS166"/>
      <c r="BT166"/>
      <c r="BU166"/>
      <c r="BV166"/>
      <c r="BW166"/>
      <c r="BX166"/>
      <c r="BY166"/>
      <c r="BZ166"/>
      <c r="CA166"/>
      <c r="CB166"/>
      <c r="CC166"/>
      <c r="CD166"/>
      <c r="CE166"/>
      <c r="CF166"/>
      <c r="CG166"/>
      <c r="CH166"/>
      <c r="CI166"/>
      <c r="CJ166"/>
      <c r="CK166"/>
      <c r="CL166"/>
      <c r="CM166"/>
      <c r="CN166"/>
      <c r="CO166"/>
      <c r="CP166"/>
      <c r="CQ166"/>
      <c r="CR166"/>
      <c r="CS166"/>
      <c r="CT166"/>
      <c r="CU166"/>
      <c r="CV166"/>
      <c r="CW166"/>
      <c r="CX166"/>
      <c r="CY166"/>
      <c r="CZ166"/>
      <c r="DA166"/>
      <c r="DB166"/>
      <c r="DC166"/>
      <c r="DD166"/>
      <c r="DE166"/>
      <c r="DF166"/>
      <c r="DG166"/>
      <c r="DH166"/>
      <c r="DI166"/>
      <c r="DJ166"/>
      <c r="DK166"/>
      <c r="DL166"/>
      <c r="DM166"/>
      <c r="DN166"/>
      <c r="DO166"/>
      <c r="DP166"/>
      <c r="DQ166"/>
      <c r="DR166"/>
      <c r="DS166"/>
      <c r="DT166"/>
      <c r="DU166"/>
      <c r="DV166"/>
      <c r="DW166"/>
      <c r="DX166"/>
      <c r="DY166"/>
      <c r="DZ166"/>
      <c r="EA166"/>
      <c r="EB166"/>
      <c r="EC166"/>
      <c r="ED166"/>
      <c r="EE166"/>
      <c r="EF166"/>
      <c r="EG166"/>
      <c r="EH166"/>
      <c r="EI166"/>
      <c r="EJ166"/>
      <c r="EK166"/>
      <c r="EL166"/>
      <c r="EM166"/>
      <c r="EN166"/>
      <c r="EO166"/>
      <c r="EP166"/>
      <c r="EQ166"/>
      <c r="ER166"/>
      <c r="ES166"/>
      <c r="ET166"/>
      <c r="EU166"/>
      <c r="EV166"/>
      <c r="EW166"/>
      <c r="EX166"/>
      <c r="EY166"/>
      <c r="EZ166"/>
      <c r="FA166"/>
      <c r="FB166"/>
      <c r="FC166"/>
      <c r="FD166"/>
      <c r="FE166"/>
      <c r="FF166"/>
      <c r="FG166"/>
      <c r="FH166"/>
      <c r="FI166"/>
      <c r="FJ166"/>
      <c r="FK166"/>
      <c r="FL166"/>
      <c r="FM166"/>
      <c r="FN166"/>
      <c r="FO166"/>
      <c r="FP166"/>
      <c r="FQ166"/>
      <c r="FR166"/>
      <c r="FS166"/>
      <c r="FT166"/>
      <c r="FU166"/>
      <c r="FV166"/>
      <c r="FW166"/>
      <c r="FX166"/>
      <c r="FY166"/>
      <c r="FZ166"/>
      <c r="GA166"/>
      <c r="GB166"/>
      <c r="GC166"/>
      <c r="GD166"/>
      <c r="GE166"/>
      <c r="GF166"/>
      <c r="GG166"/>
      <c r="GH166"/>
      <c r="GI166"/>
      <c r="GJ166"/>
      <c r="GK166"/>
      <c r="GL166"/>
      <c r="GM166"/>
      <c r="GN166"/>
      <c r="GO166"/>
      <c r="GP166"/>
      <c r="GQ166"/>
      <c r="GR166"/>
      <c r="GS166"/>
      <c r="GT166"/>
      <c r="GU166"/>
      <c r="GV166"/>
      <c r="GW166"/>
      <c r="GX166"/>
      <c r="GY166"/>
      <c r="GZ166"/>
      <c r="HA166"/>
      <c r="HB166"/>
      <c r="HC166"/>
      <c r="HD166"/>
      <c r="HE166"/>
      <c r="HF166"/>
      <c r="HG166"/>
      <c r="HH166"/>
      <c r="HI166"/>
      <c r="HJ166"/>
      <c r="HK166"/>
      <c r="HL166"/>
      <c r="HM166"/>
      <c r="HN166"/>
      <c r="HO166"/>
      <c r="HP166"/>
      <c r="HQ166"/>
      <c r="HR166"/>
      <c r="HS166"/>
      <c r="HT166"/>
      <c r="HU166"/>
      <c r="HV166"/>
      <c r="HW166"/>
      <c r="HX166"/>
      <c r="HY166"/>
      <c r="HZ166"/>
      <c r="IA166"/>
      <c r="IB166"/>
      <c r="IC166"/>
      <c r="ID166"/>
      <c r="IE166"/>
      <c r="IF166"/>
      <c r="IG166"/>
      <c r="IH166"/>
      <c r="II166"/>
      <c r="IJ166"/>
      <c r="IK166"/>
      <c r="IL166"/>
      <c r="IM166"/>
      <c r="IN166"/>
      <c r="IO166"/>
      <c r="IP166"/>
      <c r="IQ166"/>
      <c r="IR166"/>
      <c r="IS166"/>
      <c r="IT166"/>
      <c r="IU166"/>
      <c r="IV166"/>
      <c r="IW166"/>
      <c r="IX166"/>
      <c r="IY166"/>
    </row>
    <row r="167" spans="1:259" ht="47" customHeight="1" x14ac:dyDescent="0.2">
      <c r="A167" s="11" t="s">
        <v>191</v>
      </c>
      <c r="B167" s="25" t="str">
        <f>VLOOKUP(A167,'HECVAT - Full | Vendor Response'!A$27:B$284,2,FALSE)</f>
        <v>Does a physical barrier fully enclose the physical space, preventing unauthorized physical contact with any of your devices?</v>
      </c>
      <c r="C167" s="32" t="str">
        <f>IF(LEN(VLOOKUP($A167,Questions!$B:$AA,20,FALSE))=0,"",VLOOKUP($A167,Questions!$B:$AA,20,FALSE))</f>
        <v xml:space="preserve"> </v>
      </c>
      <c r="D167" s="34" t="str">
        <f>IF(LEN(VLOOKUP($A167,Questions!$B:$AA,21,FALSE))=0,"",VLOOKUP($A167,Questions!$B:$AA,21,FALSE))</f>
        <v xml:space="preserve"> </v>
      </c>
      <c r="E167" s="32" t="str">
        <f>IF(LEN(VLOOKUP($A167,Questions!$B:$AA,22,FALSE))=0,"",VLOOKUP($A167,Questions!$B:$AA,22,FALSE))</f>
        <v xml:space="preserve"> </v>
      </c>
      <c r="F167" s="32" t="str">
        <f>IF(LEN(VLOOKUP($A167,Questions!$B:$AA,23,FALSE))=0,"",VLOOKUP($A167,Questions!$B:$AA,23,FALSE))</f>
        <v xml:space="preserve"> </v>
      </c>
      <c r="G167" s="33" t="str">
        <f>IF(LEN(VLOOKUP($A167,Questions!$B:$AA,24,FALSE))=0,"",VLOOKUP($A167,Questions!$B:$AA,24,FALSE))</f>
        <v xml:space="preserve"> </v>
      </c>
      <c r="H167" s="34" t="str">
        <f>IF(LEN(VLOOKUP($A167,Questions!$B:$AA,25,FALSE))=0,"",VLOOKUP($A167,Questions!$B:$AA,25,FALSE))</f>
        <v xml:space="preserve"> </v>
      </c>
      <c r="I167" s="32" t="str">
        <f>IF(LEN(VLOOKUP($A167,Questions!$B:$AA,26,FALSE))=0,"",VLOOKUP($A167,Questions!$B:$AA,26,FALSE))</f>
        <v xml:space="preserve"> </v>
      </c>
      <c r="J167" s="32" t="str">
        <f>IF(LEN(VLOOKUP($A167,Questions!$B:$AB,27,FALSE))=0,"",VLOOKUP($A167,Questions!$B:$AB,27,FALSE))</f>
        <v xml:space="preserve"> </v>
      </c>
      <c r="K167"/>
      <c r="L167"/>
      <c r="M167"/>
      <c r="N167"/>
      <c r="O167"/>
      <c r="P167"/>
      <c r="Q167"/>
      <c r="R167"/>
      <c r="S167"/>
      <c r="T167"/>
      <c r="U167"/>
      <c r="V167"/>
      <c r="W167"/>
      <c r="X167"/>
      <c r="Y167"/>
      <c r="Z167"/>
      <c r="AA167"/>
      <c r="AB167"/>
      <c r="AC167"/>
      <c r="AD167"/>
      <c r="AE167"/>
      <c r="AF167"/>
      <c r="AG167"/>
      <c r="AH167"/>
      <c r="AI167"/>
      <c r="AJ167"/>
      <c r="AK167"/>
      <c r="AL167"/>
      <c r="AM167"/>
      <c r="AN167"/>
      <c r="AO167"/>
      <c r="AP167"/>
      <c r="AQ167"/>
      <c r="AR167"/>
      <c r="AS167"/>
      <c r="AT167"/>
      <c r="AU167"/>
      <c r="AV167"/>
      <c r="AW167"/>
      <c r="AX167"/>
      <c r="AY167"/>
      <c r="AZ167"/>
      <c r="BA167"/>
      <c r="BB167"/>
      <c r="BC167"/>
      <c r="BD167"/>
      <c r="BE167"/>
      <c r="BF167"/>
      <c r="BG167"/>
      <c r="BH167"/>
      <c r="BI167"/>
      <c r="BJ167"/>
      <c r="BK167"/>
      <c r="BL167"/>
      <c r="BM167"/>
      <c r="BN167"/>
      <c r="BO167"/>
      <c r="BP167"/>
      <c r="BQ167"/>
      <c r="BR167"/>
      <c r="BS167"/>
      <c r="BT167"/>
      <c r="BU167"/>
      <c r="BV167"/>
      <c r="BW167"/>
      <c r="BX167"/>
      <c r="BY167"/>
      <c r="BZ167"/>
      <c r="CA167"/>
      <c r="CB167"/>
      <c r="CC167"/>
      <c r="CD167"/>
      <c r="CE167"/>
      <c r="CF167"/>
      <c r="CG167"/>
      <c r="CH167"/>
      <c r="CI167"/>
      <c r="CJ167"/>
      <c r="CK167"/>
      <c r="CL167"/>
      <c r="CM167"/>
      <c r="CN167"/>
      <c r="CO167"/>
      <c r="CP167"/>
      <c r="CQ167"/>
      <c r="CR167"/>
      <c r="CS167"/>
      <c r="CT167"/>
      <c r="CU167"/>
      <c r="CV167"/>
      <c r="CW167"/>
      <c r="CX167"/>
      <c r="CY167"/>
      <c r="CZ167"/>
      <c r="DA167"/>
      <c r="DB167"/>
      <c r="DC167"/>
      <c r="DD167"/>
      <c r="DE167"/>
      <c r="DF167"/>
      <c r="DG167"/>
      <c r="DH167"/>
      <c r="DI167"/>
      <c r="DJ167"/>
      <c r="DK167"/>
      <c r="DL167"/>
      <c r="DM167"/>
      <c r="DN167"/>
      <c r="DO167"/>
      <c r="DP167"/>
      <c r="DQ167"/>
      <c r="DR167"/>
      <c r="DS167"/>
      <c r="DT167"/>
      <c r="DU167"/>
      <c r="DV167"/>
      <c r="DW167"/>
      <c r="DX167"/>
      <c r="DY167"/>
      <c r="DZ167"/>
      <c r="EA167"/>
      <c r="EB167"/>
      <c r="EC167"/>
      <c r="ED167"/>
      <c r="EE167"/>
      <c r="EF167"/>
      <c r="EG167"/>
      <c r="EH167"/>
      <c r="EI167"/>
      <c r="EJ167"/>
      <c r="EK167"/>
      <c r="EL167"/>
      <c r="EM167"/>
      <c r="EN167"/>
      <c r="EO167"/>
      <c r="EP167"/>
      <c r="EQ167"/>
      <c r="ER167"/>
      <c r="ES167"/>
      <c r="ET167"/>
      <c r="EU167"/>
      <c r="EV167"/>
      <c r="EW167"/>
      <c r="EX167"/>
      <c r="EY167"/>
      <c r="EZ167"/>
      <c r="FA167"/>
      <c r="FB167"/>
      <c r="FC167"/>
      <c r="FD167"/>
      <c r="FE167"/>
      <c r="FF167"/>
      <c r="FG167"/>
      <c r="FH167"/>
      <c r="FI167"/>
      <c r="FJ167"/>
      <c r="FK167"/>
      <c r="FL167"/>
      <c r="FM167"/>
      <c r="FN167"/>
      <c r="FO167"/>
      <c r="FP167"/>
      <c r="FQ167"/>
      <c r="FR167"/>
      <c r="FS167"/>
      <c r="FT167"/>
      <c r="FU167"/>
      <c r="FV167"/>
      <c r="FW167"/>
      <c r="FX167"/>
      <c r="FY167"/>
      <c r="FZ167"/>
      <c r="GA167"/>
      <c r="GB167"/>
      <c r="GC167"/>
      <c r="GD167"/>
      <c r="GE167"/>
      <c r="GF167"/>
      <c r="GG167"/>
      <c r="GH167"/>
      <c r="GI167"/>
      <c r="GJ167"/>
      <c r="GK167"/>
      <c r="GL167"/>
      <c r="GM167"/>
      <c r="GN167"/>
      <c r="GO167"/>
      <c r="GP167"/>
      <c r="GQ167"/>
      <c r="GR167"/>
      <c r="GS167"/>
      <c r="GT167"/>
      <c r="GU167"/>
      <c r="GV167"/>
      <c r="GW167"/>
      <c r="GX167"/>
      <c r="GY167"/>
      <c r="GZ167"/>
      <c r="HA167"/>
      <c r="HB167"/>
      <c r="HC167"/>
      <c r="HD167"/>
      <c r="HE167"/>
      <c r="HF167"/>
      <c r="HG167"/>
      <c r="HH167"/>
      <c r="HI167"/>
      <c r="HJ167"/>
      <c r="HK167"/>
      <c r="HL167"/>
      <c r="HM167"/>
      <c r="HN167"/>
      <c r="HO167"/>
      <c r="HP167"/>
      <c r="HQ167"/>
      <c r="HR167"/>
      <c r="HS167"/>
      <c r="HT167"/>
      <c r="HU167"/>
      <c r="HV167"/>
      <c r="HW167"/>
      <c r="HX167"/>
      <c r="HY167"/>
      <c r="HZ167"/>
      <c r="IA167"/>
      <c r="IB167"/>
      <c r="IC167"/>
      <c r="ID167"/>
      <c r="IE167"/>
      <c r="IF167"/>
      <c r="IG167"/>
      <c r="IH167"/>
      <c r="II167"/>
      <c r="IJ167"/>
      <c r="IK167"/>
      <c r="IL167"/>
      <c r="IM167"/>
      <c r="IN167"/>
      <c r="IO167"/>
      <c r="IP167"/>
      <c r="IQ167"/>
      <c r="IR167"/>
      <c r="IS167"/>
      <c r="IT167"/>
      <c r="IU167"/>
      <c r="IV167"/>
      <c r="IW167"/>
      <c r="IX167"/>
      <c r="IY167"/>
    </row>
    <row r="168" spans="1:259" ht="48" customHeight="1" x14ac:dyDescent="0.2">
      <c r="A168" s="11" t="s">
        <v>192</v>
      </c>
      <c r="B168" s="25" t="str">
        <f>VLOOKUP(A168,'HECVAT - Full | Vendor Response'!A$27:B$284,2,FALSE)</f>
        <v>Are your primary and secondary data centers geographically diverse?</v>
      </c>
      <c r="C168" s="32" t="str">
        <f>IF(LEN(VLOOKUP($A168,Questions!$B:$AA,20,FALSE))=0,"",VLOOKUP($A168,Questions!$B:$AA,20,FALSE))</f>
        <v xml:space="preserve"> </v>
      </c>
      <c r="D168" s="34" t="str">
        <f>IF(LEN(VLOOKUP($A168,Questions!$B:$AA,21,FALSE))=0,"",VLOOKUP($A168,Questions!$B:$AA,21,FALSE))</f>
        <v xml:space="preserve"> </v>
      </c>
      <c r="E168" s="32" t="str">
        <f>IF(LEN(VLOOKUP($A168,Questions!$B:$AA,22,FALSE))=0,"",VLOOKUP($A168,Questions!$B:$AA,22,FALSE))</f>
        <v xml:space="preserve"> </v>
      </c>
      <c r="F168" s="32" t="str">
        <f>IF(LEN(VLOOKUP($A168,Questions!$B:$AA,23,FALSE))=0,"",VLOOKUP($A168,Questions!$B:$AA,23,FALSE))</f>
        <v xml:space="preserve"> </v>
      </c>
      <c r="G168" s="32" t="str">
        <f>IF(LEN(VLOOKUP($A168,Questions!$B:$AA,24,FALSE))=0,"",VLOOKUP($A168,Questions!$B:$AA,24,FALSE))</f>
        <v xml:space="preserve"> </v>
      </c>
      <c r="H168" s="34" t="str">
        <f>IF(LEN(VLOOKUP($A168,Questions!$B:$AA,25,FALSE))=0,"",VLOOKUP($A168,Questions!$B:$AA,25,FALSE))</f>
        <v xml:space="preserve"> </v>
      </c>
      <c r="I168" s="32" t="str">
        <f>IF(LEN(VLOOKUP($A168,Questions!$B:$AA,26,FALSE))=0,"",VLOOKUP($A168,Questions!$B:$AA,26,FALSE))</f>
        <v xml:space="preserve"> </v>
      </c>
      <c r="J168" s="32" t="str">
        <f>IF(LEN(VLOOKUP($A168,Questions!$B:$AB,27,FALSE))=0,"",VLOOKUP($A168,Questions!$B:$AB,27,FALSE))</f>
        <v xml:space="preserve"> </v>
      </c>
      <c r="K168"/>
      <c r="L168"/>
      <c r="M168"/>
      <c r="N168"/>
      <c r="O168"/>
      <c r="P168"/>
      <c r="Q168"/>
      <c r="R168"/>
      <c r="S168"/>
      <c r="T168"/>
      <c r="U168"/>
      <c r="V168"/>
      <c r="W168"/>
      <c r="X168"/>
      <c r="Y168"/>
      <c r="Z168"/>
      <c r="AA168"/>
      <c r="AB168"/>
      <c r="AC168"/>
      <c r="AD168"/>
      <c r="AE168"/>
      <c r="AF168"/>
      <c r="AG168"/>
      <c r="AH168"/>
      <c r="AI168"/>
      <c r="AJ168"/>
      <c r="AK168"/>
      <c r="AL168"/>
      <c r="AM168"/>
      <c r="AN168"/>
      <c r="AO168"/>
      <c r="AP168"/>
      <c r="AQ168"/>
      <c r="AR168"/>
      <c r="AS168"/>
      <c r="AT168"/>
      <c r="AU168"/>
      <c r="AV168"/>
      <c r="AW168"/>
      <c r="AX168"/>
      <c r="AY168"/>
      <c r="AZ168"/>
      <c r="BA168"/>
      <c r="BB168"/>
      <c r="BC168"/>
      <c r="BD168"/>
      <c r="BE168"/>
      <c r="BF168"/>
      <c r="BG168"/>
      <c r="BH168"/>
      <c r="BI168"/>
      <c r="BJ168"/>
      <c r="BK168"/>
      <c r="BL168"/>
      <c r="BM168"/>
      <c r="BN168"/>
      <c r="BO168"/>
      <c r="BP168"/>
      <c r="BQ168"/>
      <c r="BR168"/>
      <c r="BS168"/>
      <c r="BT168"/>
      <c r="BU168"/>
      <c r="BV168"/>
      <c r="BW168"/>
      <c r="BX168"/>
      <c r="BY168"/>
      <c r="BZ168"/>
      <c r="CA168"/>
      <c r="CB168"/>
      <c r="CC168"/>
      <c r="CD168"/>
      <c r="CE168"/>
      <c r="CF168"/>
      <c r="CG168"/>
      <c r="CH168"/>
      <c r="CI168"/>
      <c r="CJ168"/>
      <c r="CK168"/>
      <c r="CL168"/>
      <c r="CM168"/>
      <c r="CN168"/>
      <c r="CO168"/>
      <c r="CP168"/>
      <c r="CQ168"/>
      <c r="CR168"/>
      <c r="CS168"/>
      <c r="CT168"/>
      <c r="CU168"/>
      <c r="CV168"/>
      <c r="CW168"/>
      <c r="CX168"/>
      <c r="CY168"/>
      <c r="CZ168"/>
      <c r="DA168"/>
      <c r="DB168"/>
      <c r="DC168"/>
      <c r="DD168"/>
      <c r="DE168"/>
      <c r="DF168"/>
      <c r="DG168"/>
      <c r="DH168"/>
      <c r="DI168"/>
      <c r="DJ168"/>
      <c r="DK168"/>
      <c r="DL168"/>
      <c r="DM168"/>
      <c r="DN168"/>
      <c r="DO168"/>
      <c r="DP168"/>
      <c r="DQ168"/>
      <c r="DR168"/>
      <c r="DS168"/>
      <c r="DT168"/>
      <c r="DU168"/>
      <c r="DV168"/>
      <c r="DW168"/>
      <c r="DX168"/>
      <c r="DY168"/>
      <c r="DZ168"/>
      <c r="EA168"/>
      <c r="EB168"/>
      <c r="EC168"/>
      <c r="ED168"/>
      <c r="EE168"/>
      <c r="EF168"/>
      <c r="EG168"/>
      <c r="EH168"/>
      <c r="EI168"/>
      <c r="EJ168"/>
      <c r="EK168"/>
      <c r="EL168"/>
      <c r="EM168"/>
      <c r="EN168"/>
      <c r="EO168"/>
      <c r="EP168"/>
      <c r="EQ168"/>
      <c r="ER168"/>
      <c r="ES168"/>
      <c r="ET168"/>
      <c r="EU168"/>
      <c r="EV168"/>
      <c r="EW168"/>
      <c r="EX168"/>
      <c r="EY168"/>
      <c r="EZ168"/>
      <c r="FA168"/>
      <c r="FB168"/>
      <c r="FC168"/>
      <c r="FD168"/>
      <c r="FE168"/>
      <c r="FF168"/>
      <c r="FG168"/>
      <c r="FH168"/>
      <c r="FI168"/>
      <c r="FJ168"/>
      <c r="FK168"/>
      <c r="FL168"/>
      <c r="FM168"/>
      <c r="FN168"/>
      <c r="FO168"/>
      <c r="FP168"/>
      <c r="FQ168"/>
      <c r="FR168"/>
      <c r="FS168"/>
      <c r="FT168"/>
      <c r="FU168"/>
      <c r="FV168"/>
      <c r="FW168"/>
      <c r="FX168"/>
      <c r="FY168"/>
      <c r="FZ168"/>
      <c r="GA168"/>
      <c r="GB168"/>
      <c r="GC168"/>
      <c r="GD168"/>
      <c r="GE168"/>
      <c r="GF168"/>
      <c r="GG168"/>
      <c r="GH168"/>
      <c r="GI168"/>
      <c r="GJ168"/>
      <c r="GK168"/>
      <c r="GL168"/>
      <c r="GM168"/>
      <c r="GN168"/>
      <c r="GO168"/>
      <c r="GP168"/>
      <c r="GQ168"/>
      <c r="GR168"/>
      <c r="GS168"/>
      <c r="GT168"/>
      <c r="GU168"/>
      <c r="GV168"/>
      <c r="GW168"/>
      <c r="GX168"/>
      <c r="GY168"/>
      <c r="GZ168"/>
      <c r="HA168"/>
      <c r="HB168"/>
      <c r="HC168"/>
      <c r="HD168"/>
      <c r="HE168"/>
      <c r="HF168"/>
      <c r="HG168"/>
      <c r="HH168"/>
      <c r="HI168"/>
      <c r="HJ168"/>
      <c r="HK168"/>
      <c r="HL168"/>
      <c r="HM168"/>
      <c r="HN168"/>
      <c r="HO168"/>
      <c r="HP168"/>
      <c r="HQ168"/>
      <c r="HR168"/>
      <c r="HS168"/>
      <c r="HT168"/>
      <c r="HU168"/>
      <c r="HV168"/>
      <c r="HW168"/>
      <c r="HX168"/>
      <c r="HY168"/>
      <c r="HZ168"/>
      <c r="IA168"/>
      <c r="IB168"/>
      <c r="IC168"/>
      <c r="ID168"/>
      <c r="IE168"/>
      <c r="IF168"/>
      <c r="IG168"/>
      <c r="IH168"/>
      <c r="II168"/>
      <c r="IJ168"/>
      <c r="IK168"/>
      <c r="IL168"/>
      <c r="IM168"/>
      <c r="IN168"/>
      <c r="IO168"/>
      <c r="IP168"/>
      <c r="IQ168"/>
      <c r="IR168"/>
      <c r="IS168"/>
      <c r="IT168"/>
      <c r="IU168"/>
      <c r="IV168"/>
      <c r="IW168"/>
      <c r="IX168"/>
      <c r="IY168"/>
    </row>
    <row r="169" spans="1:259" ht="47" customHeight="1" x14ac:dyDescent="0.2">
      <c r="A169" s="11" t="s">
        <v>193</v>
      </c>
      <c r="B169" s="25" t="str">
        <f>VLOOKUP(A169,'HECVAT - Full | Vendor Response'!A$27:B$284,2,FALSE)</f>
        <v>If outsourced or co-located, is there a contract in place to prevent data from leaving the institution's data zone?</v>
      </c>
      <c r="C169" s="32" t="str">
        <f>IF(LEN(VLOOKUP($A169,Questions!$B:$AA,20,FALSE))=0,"",VLOOKUP($A169,Questions!$B:$AA,20,FALSE))</f>
        <v xml:space="preserve"> </v>
      </c>
      <c r="D169" s="34" t="str">
        <f>IF(LEN(VLOOKUP($A169,Questions!$B:$AA,21,FALSE))=0,"",VLOOKUP($A169,Questions!$B:$AA,21,FALSE))</f>
        <v xml:space="preserve"> </v>
      </c>
      <c r="E169" s="33" t="str">
        <f>IF(LEN(VLOOKUP($A169,Questions!$B:$AA,22,FALSE))=0,"",VLOOKUP($A169,Questions!$B:$AA,22,FALSE))</f>
        <v xml:space="preserve"> </v>
      </c>
      <c r="F169" s="32" t="str">
        <f>IF(LEN(VLOOKUP($A169,Questions!$B:$AA,23,FALSE))=0,"",VLOOKUP($A169,Questions!$B:$AA,23,FALSE))</f>
        <v xml:space="preserve"> </v>
      </c>
      <c r="G169" s="32" t="str">
        <f>IF(LEN(VLOOKUP($A169,Questions!$B:$AA,24,FALSE))=0,"",VLOOKUP($A169,Questions!$B:$AA,24,FALSE))</f>
        <v xml:space="preserve"> </v>
      </c>
      <c r="H169" s="34" t="str">
        <f>IF(LEN(VLOOKUP($A169,Questions!$B:$AA,25,FALSE))=0,"",VLOOKUP($A169,Questions!$B:$AA,25,FALSE))</f>
        <v xml:space="preserve"> </v>
      </c>
      <c r="I169" s="34" t="str">
        <f>IF(LEN(VLOOKUP($A169,Questions!$B:$AA,26,FALSE))=0,"",VLOOKUP($A169,Questions!$B:$AA,26,FALSE))</f>
        <v xml:space="preserve"> </v>
      </c>
      <c r="J169" s="34" t="str">
        <f>IF(LEN(VLOOKUP($A169,Questions!$B:$AB,27,FALSE))=0,"",VLOOKUP($A169,Questions!$B:$AB,27,FALSE))</f>
        <v xml:space="preserve"> </v>
      </c>
      <c r="K169"/>
      <c r="L169"/>
      <c r="M169"/>
      <c r="N169"/>
      <c r="O169"/>
      <c r="P169"/>
      <c r="Q169"/>
      <c r="R169"/>
      <c r="S169"/>
      <c r="T169"/>
      <c r="U169"/>
      <c r="V169"/>
      <c r="W169"/>
      <c r="X169"/>
      <c r="Y169"/>
      <c r="Z169"/>
      <c r="AA169"/>
      <c r="AB169"/>
      <c r="AC169"/>
      <c r="AD169"/>
      <c r="AE169"/>
      <c r="AF169"/>
      <c r="AG169"/>
      <c r="AH169"/>
      <c r="AI169"/>
      <c r="AJ169"/>
      <c r="AK169"/>
      <c r="AL169"/>
      <c r="AM169"/>
      <c r="AN169"/>
      <c r="AO169"/>
      <c r="AP169"/>
      <c r="AQ169"/>
      <c r="AR169"/>
      <c r="AS169"/>
      <c r="AT169"/>
      <c r="AU169"/>
      <c r="AV169"/>
      <c r="AW169"/>
      <c r="AX169"/>
      <c r="AY169"/>
      <c r="AZ169"/>
      <c r="BA169"/>
      <c r="BB169"/>
      <c r="BC169"/>
      <c r="BD169"/>
      <c r="BE169"/>
      <c r="BF169"/>
      <c r="BG169"/>
      <c r="BH169"/>
      <c r="BI169"/>
      <c r="BJ169"/>
      <c r="BK169"/>
      <c r="BL169"/>
      <c r="BM169"/>
      <c r="BN169"/>
      <c r="BO169"/>
      <c r="BP169"/>
      <c r="BQ169"/>
      <c r="BR169"/>
      <c r="BS169"/>
      <c r="BT169"/>
      <c r="BU169"/>
      <c r="BV169"/>
      <c r="BW169"/>
      <c r="BX169"/>
      <c r="BY169"/>
      <c r="BZ169"/>
      <c r="CA169"/>
      <c r="CB169"/>
      <c r="CC169"/>
      <c r="CD169"/>
      <c r="CE169"/>
      <c r="CF169"/>
      <c r="CG169"/>
      <c r="CH169"/>
      <c r="CI169"/>
      <c r="CJ169"/>
      <c r="CK169"/>
      <c r="CL169"/>
      <c r="CM169"/>
      <c r="CN169"/>
      <c r="CO169"/>
      <c r="CP169"/>
      <c r="CQ169"/>
      <c r="CR169"/>
      <c r="CS169"/>
      <c r="CT169"/>
      <c r="CU169"/>
      <c r="CV169"/>
      <c r="CW169"/>
      <c r="CX169"/>
      <c r="CY169"/>
      <c r="CZ169"/>
      <c r="DA169"/>
      <c r="DB169"/>
      <c r="DC169"/>
      <c r="DD169"/>
      <c r="DE169"/>
      <c r="DF169"/>
      <c r="DG169"/>
      <c r="DH169"/>
      <c r="DI169"/>
      <c r="DJ169"/>
      <c r="DK169"/>
      <c r="DL169"/>
      <c r="DM169"/>
      <c r="DN169"/>
      <c r="DO169"/>
      <c r="DP169"/>
      <c r="DQ169"/>
      <c r="DR169"/>
      <c r="DS169"/>
      <c r="DT169"/>
      <c r="DU169"/>
      <c r="DV169"/>
      <c r="DW169"/>
      <c r="DX169"/>
      <c r="DY169"/>
      <c r="DZ169"/>
      <c r="EA169"/>
      <c r="EB169"/>
      <c r="EC169"/>
      <c r="ED169"/>
      <c r="EE169"/>
      <c r="EF169"/>
      <c r="EG169"/>
      <c r="EH169"/>
      <c r="EI169"/>
      <c r="EJ169"/>
      <c r="EK169"/>
      <c r="EL169"/>
      <c r="EM169"/>
      <c r="EN169"/>
      <c r="EO169"/>
      <c r="EP169"/>
      <c r="EQ169"/>
      <c r="ER169"/>
      <c r="ES169"/>
      <c r="ET169"/>
      <c r="EU169"/>
      <c r="EV169"/>
      <c r="EW169"/>
      <c r="EX169"/>
      <c r="EY169"/>
      <c r="EZ169"/>
      <c r="FA169"/>
      <c r="FB169"/>
      <c r="FC169"/>
      <c r="FD169"/>
      <c r="FE169"/>
      <c r="FF169"/>
      <c r="FG169"/>
      <c r="FH169"/>
      <c r="FI169"/>
      <c r="FJ169"/>
      <c r="FK169"/>
      <c r="FL169"/>
      <c r="FM169"/>
      <c r="FN169"/>
      <c r="FO169"/>
      <c r="FP169"/>
      <c r="FQ169"/>
      <c r="FR169"/>
      <c r="FS169"/>
      <c r="FT169"/>
      <c r="FU169"/>
      <c r="FV169"/>
      <c r="FW169"/>
      <c r="FX169"/>
      <c r="FY169"/>
      <c r="FZ169"/>
      <c r="GA169"/>
      <c r="GB169"/>
      <c r="GC169"/>
      <c r="GD169"/>
      <c r="GE169"/>
      <c r="GF169"/>
      <c r="GG169"/>
      <c r="GH169"/>
      <c r="GI169"/>
      <c r="GJ169"/>
      <c r="GK169"/>
      <c r="GL169"/>
      <c r="GM169"/>
      <c r="GN169"/>
      <c r="GO169"/>
      <c r="GP169"/>
      <c r="GQ169"/>
      <c r="GR169"/>
      <c r="GS169"/>
      <c r="GT169"/>
      <c r="GU169"/>
      <c r="GV169"/>
      <c r="GW169"/>
      <c r="GX169"/>
      <c r="GY169"/>
      <c r="GZ169"/>
      <c r="HA169"/>
      <c r="HB169"/>
      <c r="HC169"/>
      <c r="HD169"/>
      <c r="HE169"/>
      <c r="HF169"/>
      <c r="HG169"/>
      <c r="HH169"/>
      <c r="HI169"/>
      <c r="HJ169"/>
      <c r="HK169"/>
      <c r="HL169"/>
      <c r="HM169"/>
      <c r="HN169"/>
      <c r="HO169"/>
      <c r="HP169"/>
      <c r="HQ169"/>
      <c r="HR169"/>
      <c r="HS169"/>
      <c r="HT169"/>
      <c r="HU169"/>
      <c r="HV169"/>
      <c r="HW169"/>
      <c r="HX169"/>
      <c r="HY169"/>
      <c r="HZ169"/>
      <c r="IA169"/>
      <c r="IB169"/>
      <c r="IC169"/>
      <c r="ID169"/>
      <c r="IE169"/>
      <c r="IF169"/>
      <c r="IG169"/>
      <c r="IH169"/>
      <c r="II169"/>
      <c r="IJ169"/>
      <c r="IK169"/>
      <c r="IL169"/>
      <c r="IM169"/>
      <c r="IN169"/>
      <c r="IO169"/>
      <c r="IP169"/>
      <c r="IQ169"/>
      <c r="IR169"/>
      <c r="IS169"/>
      <c r="IT169"/>
      <c r="IU169"/>
      <c r="IV169"/>
      <c r="IW169"/>
      <c r="IX169"/>
      <c r="IY169"/>
    </row>
    <row r="170" spans="1:259" ht="36" customHeight="1" x14ac:dyDescent="0.2">
      <c r="A170" s="11" t="s">
        <v>194</v>
      </c>
      <c r="B170" s="25" t="str">
        <f>VLOOKUP(A170,'HECVAT - Full | Vendor Response'!A$27:B$284,2,FALSE)</f>
        <v>What tier level is your data center (per levels defined by the Uptime Institute)?</v>
      </c>
      <c r="C170" s="32" t="str">
        <f>IF(LEN(VLOOKUP($A170,Questions!$B:$AA,20,FALSE))=0,"",VLOOKUP($A170,Questions!$B:$AA,20,FALSE))</f>
        <v xml:space="preserve"> </v>
      </c>
      <c r="D170" s="34" t="str">
        <f>IF(LEN(VLOOKUP($A170,Questions!$B:$AA,21,FALSE))=0,"",VLOOKUP($A170,Questions!$B:$AA,21,FALSE))</f>
        <v xml:space="preserve"> </v>
      </c>
      <c r="E170" s="32" t="str">
        <f>IF(LEN(VLOOKUP($A170,Questions!$B:$AA,22,FALSE))=0,"",VLOOKUP($A170,Questions!$B:$AA,22,FALSE))</f>
        <v xml:space="preserve"> </v>
      </c>
      <c r="F170" s="33" t="str">
        <f>IF(LEN(VLOOKUP($A170,Questions!$B:$AA,23,FALSE))=0,"",VLOOKUP($A170,Questions!$B:$AA,23,FALSE))</f>
        <v xml:space="preserve"> </v>
      </c>
      <c r="G170" s="33" t="str">
        <f>IF(LEN(VLOOKUP($A170,Questions!$B:$AA,24,FALSE))=0,"",VLOOKUP($A170,Questions!$B:$AA,24,FALSE))</f>
        <v xml:space="preserve"> </v>
      </c>
      <c r="H170" s="34" t="str">
        <f>IF(LEN(VLOOKUP($A170,Questions!$B:$AA,25,FALSE))=0,"",VLOOKUP($A170,Questions!$B:$AA,25,FALSE))</f>
        <v xml:space="preserve"> </v>
      </c>
      <c r="I170" s="32" t="str">
        <f>IF(LEN(VLOOKUP($A170,Questions!$B:$AA,26,FALSE))=0,"",VLOOKUP($A170,Questions!$B:$AA,26,FALSE))</f>
        <v xml:space="preserve"> </v>
      </c>
      <c r="J170" s="32" t="str">
        <f>IF(LEN(VLOOKUP($A170,Questions!$B:$AB,27,FALSE))=0,"",VLOOKUP($A170,Questions!$B:$AB,27,FALSE))</f>
        <v xml:space="preserve"> </v>
      </c>
      <c r="K170"/>
      <c r="L170"/>
      <c r="M170"/>
      <c r="N170"/>
      <c r="O170"/>
      <c r="P170"/>
      <c r="Q170"/>
      <c r="R170"/>
      <c r="S170"/>
      <c r="T170"/>
      <c r="U170"/>
      <c r="V170"/>
      <c r="W170"/>
      <c r="X170"/>
      <c r="Y170"/>
      <c r="Z170"/>
      <c r="AA170"/>
      <c r="AB170"/>
      <c r="AC170"/>
      <c r="AD170"/>
      <c r="AE170"/>
      <c r="AF170"/>
      <c r="AG170"/>
      <c r="AH170"/>
      <c r="AI170"/>
      <c r="AJ170"/>
      <c r="AK170"/>
      <c r="AL170"/>
      <c r="AM170"/>
      <c r="AN170"/>
      <c r="AO170"/>
      <c r="AP170"/>
      <c r="AQ170"/>
      <c r="AR170"/>
      <c r="AS170"/>
      <c r="AT170"/>
      <c r="AU170"/>
      <c r="AV170"/>
      <c r="AW170"/>
      <c r="AX170"/>
      <c r="AY170"/>
      <c r="AZ170"/>
      <c r="BA170"/>
      <c r="BB170"/>
      <c r="BC170"/>
      <c r="BD170"/>
      <c r="BE170"/>
      <c r="BF170"/>
      <c r="BG170"/>
      <c r="BH170"/>
      <c r="BI170"/>
      <c r="BJ170"/>
      <c r="BK170"/>
      <c r="BL170"/>
      <c r="BM170"/>
      <c r="BN170"/>
      <c r="BO170"/>
      <c r="BP170"/>
      <c r="BQ170"/>
      <c r="BR170"/>
      <c r="BS170"/>
      <c r="BT170"/>
      <c r="BU170"/>
      <c r="BV170"/>
      <c r="BW170"/>
      <c r="BX170"/>
      <c r="BY170"/>
      <c r="BZ170"/>
      <c r="CA170"/>
      <c r="CB170"/>
      <c r="CC170"/>
      <c r="CD170"/>
      <c r="CE170"/>
      <c r="CF170"/>
      <c r="CG170"/>
      <c r="CH170"/>
      <c r="CI170"/>
      <c r="CJ170"/>
      <c r="CK170"/>
      <c r="CL170"/>
      <c r="CM170"/>
      <c r="CN170"/>
      <c r="CO170"/>
      <c r="CP170"/>
      <c r="CQ170"/>
      <c r="CR170"/>
      <c r="CS170"/>
      <c r="CT170"/>
      <c r="CU170"/>
      <c r="CV170"/>
      <c r="CW170"/>
      <c r="CX170"/>
      <c r="CY170"/>
      <c r="CZ170"/>
      <c r="DA170"/>
      <c r="DB170"/>
      <c r="DC170"/>
      <c r="DD170"/>
      <c r="DE170"/>
      <c r="DF170"/>
      <c r="DG170"/>
      <c r="DH170"/>
      <c r="DI170"/>
      <c r="DJ170"/>
      <c r="DK170"/>
      <c r="DL170"/>
      <c r="DM170"/>
      <c r="DN170"/>
      <c r="DO170"/>
      <c r="DP170"/>
      <c r="DQ170"/>
      <c r="DR170"/>
      <c r="DS170"/>
      <c r="DT170"/>
      <c r="DU170"/>
      <c r="DV170"/>
      <c r="DW170"/>
      <c r="DX170"/>
      <c r="DY170"/>
      <c r="DZ170"/>
      <c r="EA170"/>
      <c r="EB170"/>
      <c r="EC170"/>
      <c r="ED170"/>
      <c r="EE170"/>
      <c r="EF170"/>
      <c r="EG170"/>
      <c r="EH170"/>
      <c r="EI170"/>
      <c r="EJ170"/>
      <c r="EK170"/>
      <c r="EL170"/>
      <c r="EM170"/>
      <c r="EN170"/>
      <c r="EO170"/>
      <c r="EP170"/>
      <c r="EQ170"/>
      <c r="ER170"/>
      <c r="ES170"/>
      <c r="ET170"/>
      <c r="EU170"/>
      <c r="EV170"/>
      <c r="EW170"/>
      <c r="EX170"/>
      <c r="EY170"/>
      <c r="EZ170"/>
      <c r="FA170"/>
      <c r="FB170"/>
      <c r="FC170"/>
      <c r="FD170"/>
      <c r="FE170"/>
      <c r="FF170"/>
      <c r="FG170"/>
      <c r="FH170"/>
      <c r="FI170"/>
      <c r="FJ170"/>
      <c r="FK170"/>
      <c r="FL170"/>
      <c r="FM170"/>
      <c r="FN170"/>
      <c r="FO170"/>
      <c r="FP170"/>
      <c r="FQ170"/>
      <c r="FR170"/>
      <c r="FS170"/>
      <c r="FT170"/>
      <c r="FU170"/>
      <c r="FV170"/>
      <c r="FW170"/>
      <c r="FX170"/>
      <c r="FY170"/>
      <c r="FZ170"/>
      <c r="GA170"/>
      <c r="GB170"/>
      <c r="GC170"/>
      <c r="GD170"/>
      <c r="GE170"/>
      <c r="GF170"/>
      <c r="GG170"/>
      <c r="GH170"/>
      <c r="GI170"/>
      <c r="GJ170"/>
      <c r="GK170"/>
      <c r="GL170"/>
      <c r="GM170"/>
      <c r="GN170"/>
      <c r="GO170"/>
      <c r="GP170"/>
      <c r="GQ170"/>
      <c r="GR170"/>
      <c r="GS170"/>
      <c r="GT170"/>
      <c r="GU170"/>
      <c r="GV170"/>
      <c r="GW170"/>
      <c r="GX170"/>
      <c r="GY170"/>
      <c r="GZ170"/>
      <c r="HA170"/>
      <c r="HB170"/>
      <c r="HC170"/>
      <c r="HD170"/>
      <c r="HE170"/>
      <c r="HF170"/>
      <c r="HG170"/>
      <c r="HH170"/>
      <c r="HI170"/>
      <c r="HJ170"/>
      <c r="HK170"/>
      <c r="HL170"/>
      <c r="HM170"/>
      <c r="HN170"/>
      <c r="HO170"/>
      <c r="HP170"/>
      <c r="HQ170"/>
      <c r="HR170"/>
      <c r="HS170"/>
      <c r="HT170"/>
      <c r="HU170"/>
      <c r="HV170"/>
      <c r="HW170"/>
      <c r="HX170"/>
      <c r="HY170"/>
      <c r="HZ170"/>
      <c r="IA170"/>
      <c r="IB170"/>
      <c r="IC170"/>
      <c r="ID170"/>
      <c r="IE170"/>
      <c r="IF170"/>
      <c r="IG170"/>
      <c r="IH170"/>
      <c r="II170"/>
      <c r="IJ170"/>
      <c r="IK170"/>
      <c r="IL170"/>
      <c r="IM170"/>
      <c r="IN170"/>
      <c r="IO170"/>
      <c r="IP170"/>
      <c r="IQ170"/>
      <c r="IR170"/>
      <c r="IS170"/>
      <c r="IT170"/>
      <c r="IU170"/>
      <c r="IV170"/>
      <c r="IW170"/>
      <c r="IX170"/>
      <c r="IY170"/>
    </row>
    <row r="171" spans="1:259" ht="36" customHeight="1" x14ac:dyDescent="0.2">
      <c r="A171" s="11" t="s">
        <v>195</v>
      </c>
      <c r="B171" s="25" t="str">
        <f>VLOOKUP(A171,'HECVAT - Full | Vendor Response'!A$27:B$284,2,FALSE)</f>
        <v>Is the service hosted in a high-availability environment?</v>
      </c>
      <c r="C171" s="32" t="str">
        <f>IF(LEN(VLOOKUP($A171,Questions!$B:$AA,20,FALSE))=0,"",VLOOKUP($A171,Questions!$B:$AA,20,FALSE))</f>
        <v xml:space="preserve"> </v>
      </c>
      <c r="D171" s="34" t="str">
        <f>IF(LEN(VLOOKUP($A171,Questions!$B:$AA,21,FALSE))=0,"",VLOOKUP($A171,Questions!$B:$AA,21,FALSE))</f>
        <v xml:space="preserve"> </v>
      </c>
      <c r="E171" s="32" t="str">
        <f>IF(LEN(VLOOKUP($A171,Questions!$B:$AA,22,FALSE))=0,"",VLOOKUP($A171,Questions!$B:$AA,22,FALSE))</f>
        <v xml:space="preserve"> </v>
      </c>
      <c r="F171" s="33" t="str">
        <f>IF(LEN(VLOOKUP($A171,Questions!$B:$AA,23,FALSE))=0,"",VLOOKUP($A171,Questions!$B:$AA,23,FALSE))</f>
        <v xml:space="preserve"> </v>
      </c>
      <c r="G171" s="33" t="str">
        <f>IF(LEN(VLOOKUP($A171,Questions!$B:$AA,24,FALSE))=0,"",VLOOKUP($A171,Questions!$B:$AA,24,FALSE))</f>
        <v xml:space="preserve"> </v>
      </c>
      <c r="H171" s="34" t="str">
        <f>IF(LEN(VLOOKUP($A171,Questions!$B:$AA,25,FALSE))=0,"",VLOOKUP($A171,Questions!$B:$AA,25,FALSE))</f>
        <v xml:space="preserve"> </v>
      </c>
      <c r="I171" s="32" t="str">
        <f>IF(LEN(VLOOKUP($A171,Questions!$B:$AA,26,FALSE))=0,"",VLOOKUP($A171,Questions!$B:$AA,26,FALSE))</f>
        <v xml:space="preserve"> </v>
      </c>
      <c r="J171" s="32" t="str">
        <f>IF(LEN(VLOOKUP($A171,Questions!$B:$AB,27,FALSE))=0,"",VLOOKUP($A171,Questions!$B:$AB,27,FALSE))</f>
        <v xml:space="preserve"> </v>
      </c>
      <c r="K171"/>
      <c r="L171"/>
      <c r="M171"/>
      <c r="N171"/>
      <c r="O171"/>
      <c r="P171"/>
      <c r="Q171"/>
      <c r="R171"/>
      <c r="S171"/>
      <c r="T171"/>
      <c r="U171"/>
      <c r="V171"/>
      <c r="W171"/>
      <c r="X171"/>
      <c r="Y171"/>
      <c r="Z171"/>
      <c r="AA171"/>
      <c r="AB171"/>
      <c r="AC171"/>
      <c r="AD171"/>
      <c r="AE171"/>
      <c r="AF171"/>
      <c r="AG171"/>
      <c r="AH171"/>
      <c r="AI171"/>
      <c r="AJ171"/>
      <c r="AK171"/>
      <c r="AL171"/>
      <c r="AM171"/>
      <c r="AN171"/>
      <c r="AO171"/>
      <c r="AP171"/>
      <c r="AQ171"/>
      <c r="AR171"/>
      <c r="AS171"/>
      <c r="AT171"/>
      <c r="AU171"/>
      <c r="AV171"/>
      <c r="AW171"/>
      <c r="AX171"/>
      <c r="AY171"/>
      <c r="AZ171"/>
      <c r="BA171"/>
      <c r="BB171"/>
      <c r="BC171"/>
      <c r="BD171"/>
      <c r="BE171"/>
      <c r="BF171"/>
      <c r="BG171"/>
      <c r="BH171"/>
      <c r="BI171"/>
      <c r="BJ171"/>
      <c r="BK171"/>
      <c r="BL171"/>
      <c r="BM171"/>
      <c r="BN171"/>
      <c r="BO171"/>
      <c r="BP171"/>
      <c r="BQ171"/>
      <c r="BR171"/>
      <c r="BS171"/>
      <c r="BT171"/>
      <c r="BU171"/>
      <c r="BV171"/>
      <c r="BW171"/>
      <c r="BX171"/>
      <c r="BY171"/>
      <c r="BZ171"/>
      <c r="CA171"/>
      <c r="CB171"/>
      <c r="CC171"/>
      <c r="CD171"/>
      <c r="CE171"/>
      <c r="CF171"/>
      <c r="CG171"/>
      <c r="CH171"/>
      <c r="CI171"/>
      <c r="CJ171"/>
      <c r="CK171"/>
      <c r="CL171"/>
      <c r="CM171"/>
      <c r="CN171"/>
      <c r="CO171"/>
      <c r="CP171"/>
      <c r="CQ171"/>
      <c r="CR171"/>
      <c r="CS171"/>
      <c r="CT171"/>
      <c r="CU171"/>
      <c r="CV171"/>
      <c r="CW171"/>
      <c r="CX171"/>
      <c r="CY171"/>
      <c r="CZ171"/>
      <c r="DA171"/>
      <c r="DB171"/>
      <c r="DC171"/>
      <c r="DD171"/>
      <c r="DE171"/>
      <c r="DF171"/>
      <c r="DG171"/>
      <c r="DH171"/>
      <c r="DI171"/>
      <c r="DJ171"/>
      <c r="DK171"/>
      <c r="DL171"/>
      <c r="DM171"/>
      <c r="DN171"/>
      <c r="DO171"/>
      <c r="DP171"/>
      <c r="DQ171"/>
      <c r="DR171"/>
      <c r="DS171"/>
      <c r="DT171"/>
      <c r="DU171"/>
      <c r="DV171"/>
      <c r="DW171"/>
      <c r="DX171"/>
      <c r="DY171"/>
      <c r="DZ171"/>
      <c r="EA171"/>
      <c r="EB171"/>
      <c r="EC171"/>
      <c r="ED171"/>
      <c r="EE171"/>
      <c r="EF171"/>
      <c r="EG171"/>
      <c r="EH171"/>
      <c r="EI171"/>
      <c r="EJ171"/>
      <c r="EK171"/>
      <c r="EL171"/>
      <c r="EM171"/>
      <c r="EN171"/>
      <c r="EO171"/>
      <c r="EP171"/>
      <c r="EQ171"/>
      <c r="ER171"/>
      <c r="ES171"/>
      <c r="ET171"/>
      <c r="EU171"/>
      <c r="EV171"/>
      <c r="EW171"/>
      <c r="EX171"/>
      <c r="EY171"/>
      <c r="EZ171"/>
      <c r="FA171"/>
      <c r="FB171"/>
      <c r="FC171"/>
      <c r="FD171"/>
      <c r="FE171"/>
      <c r="FF171"/>
      <c r="FG171"/>
      <c r="FH171"/>
      <c r="FI171"/>
      <c r="FJ171"/>
      <c r="FK171"/>
      <c r="FL171"/>
      <c r="FM171"/>
      <c r="FN171"/>
      <c r="FO171"/>
      <c r="FP171"/>
      <c r="FQ171"/>
      <c r="FR171"/>
      <c r="FS171"/>
      <c r="FT171"/>
      <c r="FU171"/>
      <c r="FV171"/>
      <c r="FW171"/>
      <c r="FX171"/>
      <c r="FY171"/>
      <c r="FZ171"/>
      <c r="GA171"/>
      <c r="GB171"/>
      <c r="GC171"/>
      <c r="GD171"/>
      <c r="GE171"/>
      <c r="GF171"/>
      <c r="GG171"/>
      <c r="GH171"/>
      <c r="GI171"/>
      <c r="GJ171"/>
      <c r="GK171"/>
      <c r="GL171"/>
      <c r="GM171"/>
      <c r="GN171"/>
      <c r="GO171"/>
      <c r="GP171"/>
      <c r="GQ171"/>
      <c r="GR171"/>
      <c r="GS171"/>
      <c r="GT171"/>
      <c r="GU171"/>
      <c r="GV171"/>
      <c r="GW171"/>
      <c r="GX171"/>
      <c r="GY171"/>
      <c r="GZ171"/>
      <c r="HA171"/>
      <c r="HB171"/>
      <c r="HC171"/>
      <c r="HD171"/>
      <c r="HE171"/>
      <c r="HF171"/>
      <c r="HG171"/>
      <c r="HH171"/>
      <c r="HI171"/>
      <c r="HJ171"/>
      <c r="HK171"/>
      <c r="HL171"/>
      <c r="HM171"/>
      <c r="HN171"/>
      <c r="HO171"/>
      <c r="HP171"/>
      <c r="HQ171"/>
      <c r="HR171"/>
      <c r="HS171"/>
      <c r="HT171"/>
      <c r="HU171"/>
      <c r="HV171"/>
      <c r="HW171"/>
      <c r="HX171"/>
      <c r="HY171"/>
      <c r="HZ171"/>
      <c r="IA171"/>
      <c r="IB171"/>
      <c r="IC171"/>
      <c r="ID171"/>
      <c r="IE171"/>
      <c r="IF171"/>
      <c r="IG171"/>
      <c r="IH171"/>
      <c r="II171"/>
      <c r="IJ171"/>
      <c r="IK171"/>
      <c r="IL171"/>
      <c r="IM171"/>
      <c r="IN171"/>
      <c r="IO171"/>
      <c r="IP171"/>
      <c r="IQ171"/>
      <c r="IR171"/>
      <c r="IS171"/>
      <c r="IT171"/>
      <c r="IU171"/>
      <c r="IV171"/>
      <c r="IW171"/>
      <c r="IX171"/>
      <c r="IY171"/>
    </row>
    <row r="172" spans="1:259" ht="64.25" customHeight="1" x14ac:dyDescent="0.2">
      <c r="A172" s="11" t="s">
        <v>196</v>
      </c>
      <c r="B172" s="25" t="str">
        <f>VLOOKUP(A172,'HECVAT - Full | Vendor Response'!A$27:B$284,2,FALSE)</f>
        <v xml:space="preserve">Is redundant power available for all data centers where institutional data will reside? </v>
      </c>
      <c r="C172" s="32" t="str">
        <f>IF(LEN(VLOOKUP($A172,Questions!$B:$AA,20,FALSE))=0,"",VLOOKUP($A172,Questions!$B:$AA,20,FALSE))</f>
        <v xml:space="preserve"> </v>
      </c>
      <c r="D172" s="34" t="str">
        <f>IF(LEN(VLOOKUP($A172,Questions!$B:$AA,21,FALSE))=0,"",VLOOKUP($A172,Questions!$B:$AA,21,FALSE))</f>
        <v xml:space="preserve"> </v>
      </c>
      <c r="E172" s="32" t="str">
        <f>IF(LEN(VLOOKUP($A172,Questions!$B:$AA,22,FALSE))=0,"",VLOOKUP($A172,Questions!$B:$AA,22,FALSE))</f>
        <v xml:space="preserve"> </v>
      </c>
      <c r="F172" s="33" t="str">
        <f>IF(LEN(VLOOKUP($A172,Questions!$B:$AA,23,FALSE))=0,"",VLOOKUP($A172,Questions!$B:$AA,23,FALSE))</f>
        <v xml:space="preserve"> </v>
      </c>
      <c r="G172" s="34" t="str">
        <f>IF(LEN(VLOOKUP($A172,Questions!$B:$AA,24,FALSE))=0,"",VLOOKUP($A172,Questions!$B:$AA,24,FALSE))</f>
        <v xml:space="preserve"> </v>
      </c>
      <c r="H172" s="34" t="str">
        <f>IF(LEN(VLOOKUP($A172,Questions!$B:$AA,25,FALSE))=0,"",VLOOKUP($A172,Questions!$B:$AA,25,FALSE))</f>
        <v xml:space="preserve"> </v>
      </c>
      <c r="I172" s="32" t="str">
        <f>IF(LEN(VLOOKUP($A172,Questions!$B:$AA,26,FALSE))=0,"",VLOOKUP($A172,Questions!$B:$AA,26,FALSE))</f>
        <v xml:space="preserve"> </v>
      </c>
      <c r="J172" s="32" t="str">
        <f>IF(LEN(VLOOKUP($A172,Questions!$B:$AB,27,FALSE))=0,"",VLOOKUP($A172,Questions!$B:$AB,27,FALSE))</f>
        <v xml:space="preserve"> </v>
      </c>
      <c r="K172"/>
      <c r="L172"/>
      <c r="M172"/>
      <c r="N172"/>
      <c r="O172"/>
      <c r="P172"/>
      <c r="Q172"/>
      <c r="R172"/>
      <c r="S172"/>
      <c r="T172"/>
      <c r="U172"/>
      <c r="V172"/>
      <c r="W172"/>
      <c r="X172"/>
      <c r="Y172"/>
      <c r="Z172"/>
      <c r="AA172"/>
      <c r="AB172"/>
      <c r="AC172"/>
      <c r="AD172"/>
      <c r="AE172"/>
      <c r="AF172"/>
      <c r="AG172"/>
      <c r="AH172"/>
      <c r="AI172"/>
      <c r="AJ172"/>
      <c r="AK172"/>
      <c r="AL172"/>
      <c r="AM172"/>
      <c r="AN172"/>
      <c r="AO172"/>
      <c r="AP172"/>
      <c r="AQ172"/>
      <c r="AR172"/>
      <c r="AS172"/>
      <c r="AT172"/>
      <c r="AU172"/>
      <c r="AV172"/>
      <c r="AW172"/>
      <c r="AX172"/>
      <c r="AY172"/>
      <c r="AZ172"/>
      <c r="BA172"/>
      <c r="BB172"/>
      <c r="BC172"/>
      <c r="BD172"/>
      <c r="BE172"/>
      <c r="BF172"/>
      <c r="BG172"/>
      <c r="BH172"/>
      <c r="BI172"/>
      <c r="BJ172"/>
      <c r="BK172"/>
      <c r="BL172"/>
      <c r="BM172"/>
      <c r="BN172"/>
      <c r="BO172"/>
      <c r="BP172"/>
      <c r="BQ172"/>
      <c r="BR172"/>
      <c r="BS172"/>
      <c r="BT172"/>
      <c r="BU172"/>
      <c r="BV172"/>
      <c r="BW172"/>
      <c r="BX172"/>
      <c r="BY172"/>
      <c r="BZ172"/>
      <c r="CA172"/>
      <c r="CB172"/>
      <c r="CC172"/>
      <c r="CD172"/>
      <c r="CE172"/>
      <c r="CF172"/>
      <c r="CG172"/>
      <c r="CH172"/>
      <c r="CI172"/>
      <c r="CJ172"/>
      <c r="CK172"/>
      <c r="CL172"/>
      <c r="CM172"/>
      <c r="CN172"/>
      <c r="CO172"/>
      <c r="CP172"/>
      <c r="CQ172"/>
      <c r="CR172"/>
      <c r="CS172"/>
      <c r="CT172"/>
      <c r="CU172"/>
      <c r="CV172"/>
      <c r="CW172"/>
      <c r="CX172"/>
      <c r="CY172"/>
      <c r="CZ172"/>
      <c r="DA172"/>
      <c r="DB172"/>
      <c r="DC172"/>
      <c r="DD172"/>
      <c r="DE172"/>
      <c r="DF172"/>
      <c r="DG172"/>
      <c r="DH172"/>
      <c r="DI172"/>
      <c r="DJ172"/>
      <c r="DK172"/>
      <c r="DL172"/>
      <c r="DM172"/>
      <c r="DN172"/>
      <c r="DO172"/>
      <c r="DP172"/>
      <c r="DQ172"/>
      <c r="DR172"/>
      <c r="DS172"/>
      <c r="DT172"/>
      <c r="DU172"/>
      <c r="DV172"/>
      <c r="DW172"/>
      <c r="DX172"/>
      <c r="DY172"/>
      <c r="DZ172"/>
      <c r="EA172"/>
      <c r="EB172"/>
      <c r="EC172"/>
      <c r="ED172"/>
      <c r="EE172"/>
      <c r="EF172"/>
      <c r="EG172"/>
      <c r="EH172"/>
      <c r="EI172"/>
      <c r="EJ172"/>
      <c r="EK172"/>
      <c r="EL172"/>
      <c r="EM172"/>
      <c r="EN172"/>
      <c r="EO172"/>
      <c r="EP172"/>
      <c r="EQ172"/>
      <c r="ER172"/>
      <c r="ES172"/>
      <c r="ET172"/>
      <c r="EU172"/>
      <c r="EV172"/>
      <c r="EW172"/>
      <c r="EX172"/>
      <c r="EY172"/>
      <c r="EZ172"/>
      <c r="FA172"/>
      <c r="FB172"/>
      <c r="FC172"/>
      <c r="FD172"/>
      <c r="FE172"/>
      <c r="FF172"/>
      <c r="FG172"/>
      <c r="FH172"/>
      <c r="FI172"/>
      <c r="FJ172"/>
      <c r="FK172"/>
      <c r="FL172"/>
      <c r="FM172"/>
      <c r="FN172"/>
      <c r="FO172"/>
      <c r="FP172"/>
      <c r="FQ172"/>
      <c r="FR172"/>
      <c r="FS172"/>
      <c r="FT172"/>
      <c r="FU172"/>
      <c r="FV172"/>
      <c r="FW172"/>
      <c r="FX172"/>
      <c r="FY172"/>
      <c r="FZ172"/>
      <c r="GA172"/>
      <c r="GB172"/>
      <c r="GC172"/>
      <c r="GD172"/>
      <c r="GE172"/>
      <c r="GF172"/>
      <c r="GG172"/>
      <c r="GH172"/>
      <c r="GI172"/>
      <c r="GJ172"/>
      <c r="GK172"/>
      <c r="GL172"/>
      <c r="GM172"/>
      <c r="GN172"/>
      <c r="GO172"/>
      <c r="GP172"/>
      <c r="GQ172"/>
      <c r="GR172"/>
      <c r="GS172"/>
      <c r="GT172"/>
      <c r="GU172"/>
      <c r="GV172"/>
      <c r="GW172"/>
      <c r="GX172"/>
      <c r="GY172"/>
      <c r="GZ172"/>
      <c r="HA172"/>
      <c r="HB172"/>
      <c r="HC172"/>
      <c r="HD172"/>
      <c r="HE172"/>
      <c r="HF172"/>
      <c r="HG172"/>
      <c r="HH172"/>
      <c r="HI172"/>
      <c r="HJ172"/>
      <c r="HK172"/>
      <c r="HL172"/>
      <c r="HM172"/>
      <c r="HN172"/>
      <c r="HO172"/>
      <c r="HP172"/>
      <c r="HQ172"/>
      <c r="HR172"/>
      <c r="HS172"/>
      <c r="HT172"/>
      <c r="HU172"/>
      <c r="HV172"/>
      <c r="HW172"/>
      <c r="HX172"/>
      <c r="HY172"/>
      <c r="HZ172"/>
      <c r="IA172"/>
      <c r="IB172"/>
      <c r="IC172"/>
      <c r="ID172"/>
      <c r="IE172"/>
      <c r="IF172"/>
      <c r="IG172"/>
      <c r="IH172"/>
      <c r="II172"/>
      <c r="IJ172"/>
      <c r="IK172"/>
      <c r="IL172"/>
      <c r="IM172"/>
      <c r="IN172"/>
      <c r="IO172"/>
      <c r="IP172"/>
      <c r="IQ172"/>
      <c r="IR172"/>
      <c r="IS172"/>
      <c r="IT172"/>
      <c r="IU172"/>
      <c r="IV172"/>
      <c r="IW172"/>
      <c r="IX172"/>
      <c r="IY172"/>
    </row>
    <row r="173" spans="1:259" ht="53" customHeight="1" x14ac:dyDescent="0.2">
      <c r="A173" s="11" t="s">
        <v>197</v>
      </c>
      <c r="B173" s="25" t="str">
        <f>VLOOKUP(A173,'HECVAT - Full | Vendor Response'!A$27:B$284,2,FALSE)</f>
        <v>Are redundant power strategies tested?</v>
      </c>
      <c r="C173" s="32" t="str">
        <f>IF(LEN(VLOOKUP($A173,Questions!$B:$AA,20,FALSE))=0,"",VLOOKUP($A173,Questions!$B:$AA,20,FALSE))</f>
        <v xml:space="preserve"> </v>
      </c>
      <c r="D173" s="34" t="str">
        <f>IF(LEN(VLOOKUP($A173,Questions!$B:$AA,21,FALSE))=0,"",VLOOKUP($A173,Questions!$B:$AA,21,FALSE))</f>
        <v xml:space="preserve"> </v>
      </c>
      <c r="E173" s="32" t="str">
        <f>IF(LEN(VLOOKUP($A173,Questions!$B:$AA,22,FALSE))=0,"",VLOOKUP($A173,Questions!$B:$AA,22,FALSE))</f>
        <v xml:space="preserve"> </v>
      </c>
      <c r="F173" s="33" t="str">
        <f>IF(LEN(VLOOKUP($A173,Questions!$B:$AA,23,FALSE))=0,"",VLOOKUP($A173,Questions!$B:$AA,23,FALSE))</f>
        <v xml:space="preserve"> </v>
      </c>
      <c r="G173" s="33" t="str">
        <f>IF(LEN(VLOOKUP($A173,Questions!$B:$AA,24,FALSE))=0,"",VLOOKUP($A173,Questions!$B:$AA,24,FALSE))</f>
        <v xml:space="preserve"> </v>
      </c>
      <c r="H173" s="34" t="str">
        <f>IF(LEN(VLOOKUP($A173,Questions!$B:$AA,25,FALSE))=0,"",VLOOKUP($A173,Questions!$B:$AA,25,FALSE))</f>
        <v xml:space="preserve"> </v>
      </c>
      <c r="I173" s="32" t="str">
        <f>IF(LEN(VLOOKUP($A173,Questions!$B:$AA,26,FALSE))=0,"",VLOOKUP($A173,Questions!$B:$AA,26,FALSE))</f>
        <v xml:space="preserve"> </v>
      </c>
      <c r="J173" s="32" t="str">
        <f>IF(LEN(VLOOKUP($A173,Questions!$B:$AB,27,FALSE))=0,"",VLOOKUP($A173,Questions!$B:$AB,27,FALSE))</f>
        <v xml:space="preserve"> </v>
      </c>
      <c r="K173"/>
      <c r="L173"/>
      <c r="M173"/>
      <c r="N173"/>
      <c r="O173"/>
      <c r="P173"/>
      <c r="Q173"/>
      <c r="R173"/>
      <c r="S173"/>
      <c r="T173"/>
      <c r="U173"/>
      <c r="V173"/>
      <c r="W173"/>
      <c r="X173"/>
      <c r="Y173"/>
      <c r="Z173"/>
      <c r="AA173"/>
      <c r="AB173"/>
      <c r="AC173"/>
      <c r="AD173"/>
      <c r="AE173"/>
      <c r="AF173"/>
      <c r="AG173"/>
      <c r="AH173"/>
      <c r="AI173"/>
      <c r="AJ173"/>
      <c r="AK173"/>
      <c r="AL173"/>
      <c r="AM173"/>
      <c r="AN173"/>
      <c r="AO173"/>
      <c r="AP173"/>
      <c r="AQ173"/>
      <c r="AR173"/>
      <c r="AS173"/>
      <c r="AT173"/>
      <c r="AU173"/>
      <c r="AV173"/>
      <c r="AW173"/>
      <c r="AX173"/>
      <c r="AY173"/>
      <c r="AZ173"/>
      <c r="BA173"/>
      <c r="BB173"/>
      <c r="BC173"/>
      <c r="BD173"/>
      <c r="BE173"/>
      <c r="BF173"/>
      <c r="BG173"/>
      <c r="BH173"/>
      <c r="BI173"/>
      <c r="BJ173"/>
      <c r="BK173"/>
      <c r="BL173"/>
      <c r="BM173"/>
      <c r="BN173"/>
      <c r="BO173"/>
      <c r="BP173"/>
      <c r="BQ173"/>
      <c r="BR173"/>
      <c r="BS173"/>
      <c r="BT173"/>
      <c r="BU173"/>
      <c r="BV173"/>
      <c r="BW173"/>
      <c r="BX173"/>
      <c r="BY173"/>
      <c r="BZ173"/>
      <c r="CA173"/>
      <c r="CB173"/>
      <c r="CC173"/>
      <c r="CD173"/>
      <c r="CE173"/>
      <c r="CF173"/>
      <c r="CG173"/>
      <c r="CH173"/>
      <c r="CI173"/>
      <c r="CJ173"/>
      <c r="CK173"/>
      <c r="CL173"/>
      <c r="CM173"/>
      <c r="CN173"/>
      <c r="CO173"/>
      <c r="CP173"/>
      <c r="CQ173"/>
      <c r="CR173"/>
      <c r="CS173"/>
      <c r="CT173"/>
      <c r="CU173"/>
      <c r="CV173"/>
      <c r="CW173"/>
      <c r="CX173"/>
      <c r="CY173"/>
      <c r="CZ173"/>
      <c r="DA173"/>
      <c r="DB173"/>
      <c r="DC173"/>
      <c r="DD173"/>
      <c r="DE173"/>
      <c r="DF173"/>
      <c r="DG173"/>
      <c r="DH173"/>
      <c r="DI173"/>
      <c r="DJ173"/>
      <c r="DK173"/>
      <c r="DL173"/>
      <c r="DM173"/>
      <c r="DN173"/>
      <c r="DO173"/>
      <c r="DP173"/>
      <c r="DQ173"/>
      <c r="DR173"/>
      <c r="DS173"/>
      <c r="DT173"/>
      <c r="DU173"/>
      <c r="DV173"/>
      <c r="DW173"/>
      <c r="DX173"/>
      <c r="DY173"/>
      <c r="DZ173"/>
      <c r="EA173"/>
      <c r="EB173"/>
      <c r="EC173"/>
      <c r="ED173"/>
      <c r="EE173"/>
      <c r="EF173"/>
      <c r="EG173"/>
      <c r="EH173"/>
      <c r="EI173"/>
      <c r="EJ173"/>
      <c r="EK173"/>
      <c r="EL173"/>
      <c r="EM173"/>
      <c r="EN173"/>
      <c r="EO173"/>
      <c r="EP173"/>
      <c r="EQ173"/>
      <c r="ER173"/>
      <c r="ES173"/>
      <c r="ET173"/>
      <c r="EU173"/>
      <c r="EV173"/>
      <c r="EW173"/>
      <c r="EX173"/>
      <c r="EY173"/>
      <c r="EZ173"/>
      <c r="FA173"/>
      <c r="FB173"/>
      <c r="FC173"/>
      <c r="FD173"/>
      <c r="FE173"/>
      <c r="FF173"/>
      <c r="FG173"/>
      <c r="FH173"/>
      <c r="FI173"/>
      <c r="FJ173"/>
      <c r="FK173"/>
      <c r="FL173"/>
      <c r="FM173"/>
      <c r="FN173"/>
      <c r="FO173"/>
      <c r="FP173"/>
      <c r="FQ173"/>
      <c r="FR173"/>
      <c r="FS173"/>
      <c r="FT173"/>
      <c r="FU173"/>
      <c r="FV173"/>
      <c r="FW173"/>
      <c r="FX173"/>
      <c r="FY173"/>
      <c r="FZ173"/>
      <c r="GA173"/>
      <c r="GB173"/>
      <c r="GC173"/>
      <c r="GD173"/>
      <c r="GE173"/>
      <c r="GF173"/>
      <c r="GG173"/>
      <c r="GH173"/>
      <c r="GI173"/>
      <c r="GJ173"/>
      <c r="GK173"/>
      <c r="GL173"/>
      <c r="GM173"/>
      <c r="GN173"/>
      <c r="GO173"/>
      <c r="GP173"/>
      <c r="GQ173"/>
      <c r="GR173"/>
      <c r="GS173"/>
      <c r="GT173"/>
      <c r="GU173"/>
      <c r="GV173"/>
      <c r="GW173"/>
      <c r="GX173"/>
      <c r="GY173"/>
      <c r="GZ173"/>
      <c r="HA173"/>
      <c r="HB173"/>
      <c r="HC173"/>
      <c r="HD173"/>
      <c r="HE173"/>
      <c r="HF173"/>
      <c r="HG173"/>
      <c r="HH173"/>
      <c r="HI173"/>
      <c r="HJ173"/>
      <c r="HK173"/>
      <c r="HL173"/>
      <c r="HM173"/>
      <c r="HN173"/>
      <c r="HO173"/>
      <c r="HP173"/>
      <c r="HQ173"/>
      <c r="HR173"/>
      <c r="HS173"/>
      <c r="HT173"/>
      <c r="HU173"/>
      <c r="HV173"/>
      <c r="HW173"/>
      <c r="HX173"/>
      <c r="HY173"/>
      <c r="HZ173"/>
      <c r="IA173"/>
      <c r="IB173"/>
      <c r="IC173"/>
      <c r="ID173"/>
      <c r="IE173"/>
      <c r="IF173"/>
      <c r="IG173"/>
      <c r="IH173"/>
      <c r="II173"/>
      <c r="IJ173"/>
      <c r="IK173"/>
      <c r="IL173"/>
      <c r="IM173"/>
      <c r="IN173"/>
      <c r="IO173"/>
      <c r="IP173"/>
      <c r="IQ173"/>
      <c r="IR173"/>
      <c r="IS173"/>
      <c r="IT173"/>
      <c r="IU173"/>
      <c r="IV173"/>
      <c r="IW173"/>
      <c r="IX173"/>
      <c r="IY173"/>
    </row>
    <row r="174" spans="1:259" ht="36" customHeight="1" x14ac:dyDescent="0.2">
      <c r="A174" s="11" t="s">
        <v>198</v>
      </c>
      <c r="B174" s="25" t="str">
        <f>VLOOKUP(A174,'HECVAT - Full | Vendor Response'!A$27:B$284,2,FALSE)</f>
        <v>Describe or provide a reference to the availability of cooling and fire-suppression systems in all data centers where institution data will reside.</v>
      </c>
      <c r="C174" s="32" t="str">
        <f>IF(LEN(VLOOKUP($A174,Questions!$B:$AA,20,FALSE))=0,"",VLOOKUP($A174,Questions!$B:$AA,20,FALSE))</f>
        <v xml:space="preserve"> </v>
      </c>
      <c r="D174" s="34" t="str">
        <f>IF(LEN(VLOOKUP($A174,Questions!$B:$AA,21,FALSE))=0,"",VLOOKUP($A174,Questions!$B:$AA,21,FALSE))</f>
        <v xml:space="preserve"> </v>
      </c>
      <c r="E174" s="32" t="str">
        <f>IF(LEN(VLOOKUP($A174,Questions!$B:$AA,22,FALSE))=0,"",VLOOKUP($A174,Questions!$B:$AA,22,FALSE))</f>
        <v xml:space="preserve"> </v>
      </c>
      <c r="F174" s="33" t="str">
        <f>IF(LEN(VLOOKUP($A174,Questions!$B:$AA,23,FALSE))=0,"",VLOOKUP($A174,Questions!$B:$AA,23,FALSE))</f>
        <v xml:space="preserve"> </v>
      </c>
      <c r="G174" s="33" t="str">
        <f>IF(LEN(VLOOKUP($A174,Questions!$B:$AA,24,FALSE))=0,"",VLOOKUP($A174,Questions!$B:$AA,24,FALSE))</f>
        <v xml:space="preserve"> </v>
      </c>
      <c r="H174" s="34" t="str">
        <f>IF(LEN(VLOOKUP($A174,Questions!$B:$AA,25,FALSE))=0,"",VLOOKUP($A174,Questions!$B:$AA,25,FALSE))</f>
        <v xml:space="preserve"> </v>
      </c>
      <c r="I174" s="32" t="str">
        <f>IF(LEN(VLOOKUP($A174,Questions!$B:$AA,26,FALSE))=0,"",VLOOKUP($A174,Questions!$B:$AA,26,FALSE))</f>
        <v xml:space="preserve"> </v>
      </c>
      <c r="J174" s="32" t="str">
        <f>IF(LEN(VLOOKUP($A174,Questions!$B:$AB,27,FALSE))=0,"",VLOOKUP($A174,Questions!$B:$AB,27,FALSE))</f>
        <v xml:space="preserve"> </v>
      </c>
      <c r="K174"/>
      <c r="L174"/>
      <c r="M174"/>
      <c r="N174"/>
      <c r="O174"/>
      <c r="P174"/>
      <c r="Q174"/>
      <c r="R174"/>
      <c r="S174"/>
      <c r="T174"/>
      <c r="U174"/>
      <c r="V174"/>
      <c r="W174"/>
      <c r="X174"/>
      <c r="Y174"/>
      <c r="Z174"/>
      <c r="AA174"/>
      <c r="AB174"/>
      <c r="AC174"/>
      <c r="AD174"/>
      <c r="AE174"/>
      <c r="AF174"/>
      <c r="AG174"/>
      <c r="AH174"/>
      <c r="AI174"/>
      <c r="AJ174"/>
      <c r="AK174"/>
      <c r="AL174"/>
      <c r="AM174"/>
      <c r="AN174"/>
      <c r="AO174"/>
      <c r="AP174"/>
      <c r="AQ174"/>
      <c r="AR174"/>
      <c r="AS174"/>
      <c r="AT174"/>
      <c r="AU174"/>
      <c r="AV174"/>
      <c r="AW174"/>
      <c r="AX174"/>
      <c r="AY174"/>
      <c r="AZ174"/>
      <c r="BA174"/>
      <c r="BB174"/>
      <c r="BC174"/>
      <c r="BD174"/>
      <c r="BE174"/>
      <c r="BF174"/>
      <c r="BG174"/>
      <c r="BH174"/>
      <c r="BI174"/>
      <c r="BJ174"/>
      <c r="BK174"/>
      <c r="BL174"/>
      <c r="BM174"/>
      <c r="BN174"/>
      <c r="BO174"/>
      <c r="BP174"/>
      <c r="BQ174"/>
      <c r="BR174"/>
      <c r="BS174"/>
      <c r="BT174"/>
      <c r="BU174"/>
      <c r="BV174"/>
      <c r="BW174"/>
      <c r="BX174"/>
      <c r="BY174"/>
      <c r="BZ174"/>
      <c r="CA174"/>
      <c r="CB174"/>
      <c r="CC174"/>
      <c r="CD174"/>
      <c r="CE174"/>
      <c r="CF174"/>
      <c r="CG174"/>
      <c r="CH174"/>
      <c r="CI174"/>
      <c r="CJ174"/>
      <c r="CK174"/>
      <c r="CL174"/>
      <c r="CM174"/>
      <c r="CN174"/>
      <c r="CO174"/>
      <c r="CP174"/>
      <c r="CQ174"/>
      <c r="CR174"/>
      <c r="CS174"/>
      <c r="CT174"/>
      <c r="CU174"/>
      <c r="CV174"/>
      <c r="CW174"/>
      <c r="CX174"/>
      <c r="CY174"/>
      <c r="CZ174"/>
      <c r="DA174"/>
      <c r="DB174"/>
      <c r="DC174"/>
      <c r="DD174"/>
      <c r="DE174"/>
      <c r="DF174"/>
      <c r="DG174"/>
      <c r="DH174"/>
      <c r="DI174"/>
      <c r="DJ174"/>
      <c r="DK174"/>
      <c r="DL174"/>
      <c r="DM174"/>
      <c r="DN174"/>
      <c r="DO174"/>
      <c r="DP174"/>
      <c r="DQ174"/>
      <c r="DR174"/>
      <c r="DS174"/>
      <c r="DT174"/>
      <c r="DU174"/>
      <c r="DV174"/>
      <c r="DW174"/>
      <c r="DX174"/>
      <c r="DY174"/>
      <c r="DZ174"/>
      <c r="EA174"/>
      <c r="EB174"/>
      <c r="EC174"/>
      <c r="ED174"/>
      <c r="EE174"/>
      <c r="EF174"/>
      <c r="EG174"/>
      <c r="EH174"/>
      <c r="EI174"/>
      <c r="EJ174"/>
      <c r="EK174"/>
      <c r="EL174"/>
      <c r="EM174"/>
      <c r="EN174"/>
      <c r="EO174"/>
      <c r="EP174"/>
      <c r="EQ174"/>
      <c r="ER174"/>
      <c r="ES174"/>
      <c r="ET174"/>
      <c r="EU174"/>
      <c r="EV174"/>
      <c r="EW174"/>
      <c r="EX174"/>
      <c r="EY174"/>
      <c r="EZ174"/>
      <c r="FA174"/>
      <c r="FB174"/>
      <c r="FC174"/>
      <c r="FD174"/>
      <c r="FE174"/>
      <c r="FF174"/>
      <c r="FG174"/>
      <c r="FH174"/>
      <c r="FI174"/>
      <c r="FJ174"/>
      <c r="FK174"/>
      <c r="FL174"/>
      <c r="FM174"/>
      <c r="FN174"/>
      <c r="FO174"/>
      <c r="FP174"/>
      <c r="FQ174"/>
      <c r="FR174"/>
      <c r="FS174"/>
      <c r="FT174"/>
      <c r="FU174"/>
      <c r="FV174"/>
      <c r="FW174"/>
      <c r="FX174"/>
      <c r="FY174"/>
      <c r="FZ174"/>
      <c r="GA174"/>
      <c r="GB174"/>
      <c r="GC174"/>
      <c r="GD174"/>
      <c r="GE174"/>
      <c r="GF174"/>
      <c r="GG174"/>
      <c r="GH174"/>
      <c r="GI174"/>
      <c r="GJ174"/>
      <c r="GK174"/>
      <c r="GL174"/>
      <c r="GM174"/>
      <c r="GN174"/>
      <c r="GO174"/>
      <c r="GP174"/>
      <c r="GQ174"/>
      <c r="GR174"/>
      <c r="GS174"/>
      <c r="GT174"/>
      <c r="GU174"/>
      <c r="GV174"/>
      <c r="GW174"/>
      <c r="GX174"/>
      <c r="GY174"/>
      <c r="GZ174"/>
      <c r="HA174"/>
      <c r="HB174"/>
      <c r="HC174"/>
      <c r="HD174"/>
      <c r="HE174"/>
      <c r="HF174"/>
      <c r="HG174"/>
      <c r="HH174"/>
      <c r="HI174"/>
      <c r="HJ174"/>
      <c r="HK174"/>
      <c r="HL174"/>
      <c r="HM174"/>
      <c r="HN174"/>
      <c r="HO174"/>
      <c r="HP174"/>
      <c r="HQ174"/>
      <c r="HR174"/>
      <c r="HS174"/>
      <c r="HT174"/>
      <c r="HU174"/>
      <c r="HV174"/>
      <c r="HW174"/>
      <c r="HX174"/>
      <c r="HY174"/>
      <c r="HZ174"/>
      <c r="IA174"/>
      <c r="IB174"/>
      <c r="IC174"/>
      <c r="ID174"/>
      <c r="IE174"/>
      <c r="IF174"/>
      <c r="IG174"/>
      <c r="IH174"/>
      <c r="II174"/>
      <c r="IJ174"/>
      <c r="IK174"/>
      <c r="IL174"/>
      <c r="IM174"/>
      <c r="IN174"/>
      <c r="IO174"/>
      <c r="IP174"/>
      <c r="IQ174"/>
      <c r="IR174"/>
      <c r="IS174"/>
      <c r="IT174"/>
      <c r="IU174"/>
      <c r="IV174"/>
      <c r="IW174"/>
      <c r="IX174"/>
      <c r="IY174"/>
    </row>
    <row r="175" spans="1:259" ht="36" customHeight="1" x14ac:dyDescent="0.2">
      <c r="A175" s="11" t="s">
        <v>199</v>
      </c>
      <c r="B175" s="25" t="str">
        <f>VLOOKUP(A175,'HECVAT - Full | Vendor Response'!A$27:B$284,2,FALSE)</f>
        <v>Do you have Internet Service Provider (ISP) redundancy?</v>
      </c>
      <c r="C175" s="33" t="str">
        <f>IF(LEN(VLOOKUP($A175,Questions!$B:$AA,20,FALSE))=0,"",VLOOKUP($A175,Questions!$B:$AA,20,FALSE))</f>
        <v xml:space="preserve"> </v>
      </c>
      <c r="D175" s="34" t="str">
        <f>IF(LEN(VLOOKUP($A175,Questions!$B:$AA,21,FALSE))=0,"",VLOOKUP($A175,Questions!$B:$AA,21,FALSE))</f>
        <v xml:space="preserve"> </v>
      </c>
      <c r="E175" s="32" t="str">
        <f>IF(LEN(VLOOKUP($A175,Questions!$B:$AA,22,FALSE))=0,"",VLOOKUP($A175,Questions!$B:$AA,22,FALSE))</f>
        <v xml:space="preserve"> </v>
      </c>
      <c r="F175" s="33" t="str">
        <f>IF(LEN(VLOOKUP($A175,Questions!$B:$AA,23,FALSE))=0,"",VLOOKUP($A175,Questions!$B:$AA,23,FALSE))</f>
        <v xml:space="preserve"> </v>
      </c>
      <c r="G175" s="33" t="str">
        <f>IF(LEN(VLOOKUP($A175,Questions!$B:$AA,24,FALSE))=0,"",VLOOKUP($A175,Questions!$B:$AA,24,FALSE))</f>
        <v xml:space="preserve"> </v>
      </c>
      <c r="H175" s="34" t="str">
        <f>IF(LEN(VLOOKUP($A175,Questions!$B:$AA,25,FALSE))=0,"",VLOOKUP($A175,Questions!$B:$AA,25,FALSE))</f>
        <v xml:space="preserve"> </v>
      </c>
      <c r="I175" s="34" t="str">
        <f>IF(LEN(VLOOKUP($A175,Questions!$B:$AA,26,FALSE))=0,"",VLOOKUP($A175,Questions!$B:$AA,26,FALSE))</f>
        <v xml:space="preserve"> </v>
      </c>
      <c r="J175" s="34" t="str">
        <f>IF(LEN(VLOOKUP($A175,Questions!$B:$AB,27,FALSE))=0,"",VLOOKUP($A175,Questions!$B:$AB,27,FALSE))</f>
        <v xml:space="preserve"> </v>
      </c>
      <c r="K175"/>
      <c r="L175"/>
      <c r="M175"/>
      <c r="N175"/>
      <c r="O175"/>
      <c r="P175"/>
      <c r="Q175"/>
      <c r="R175"/>
      <c r="S175"/>
      <c r="T175"/>
      <c r="U175"/>
      <c r="V175"/>
      <c r="W175"/>
      <c r="X175"/>
      <c r="Y175"/>
      <c r="Z175"/>
      <c r="AA175"/>
      <c r="AB175"/>
      <c r="AC175"/>
      <c r="AD175"/>
      <c r="AE175"/>
      <c r="AF175"/>
      <c r="AG175"/>
      <c r="AH175"/>
      <c r="AI175"/>
      <c r="AJ175"/>
      <c r="AK175"/>
      <c r="AL175"/>
      <c r="AM175"/>
      <c r="AN175"/>
      <c r="AO175"/>
      <c r="AP175"/>
      <c r="AQ175"/>
      <c r="AR175"/>
      <c r="AS175"/>
      <c r="AT175"/>
      <c r="AU175"/>
      <c r="AV175"/>
      <c r="AW175"/>
      <c r="AX175"/>
      <c r="AY175"/>
      <c r="AZ175"/>
      <c r="BA175"/>
      <c r="BB175"/>
      <c r="BC175"/>
      <c r="BD175"/>
      <c r="BE175"/>
      <c r="BF175"/>
      <c r="BG175"/>
      <c r="BH175"/>
      <c r="BI175"/>
      <c r="BJ175"/>
      <c r="BK175"/>
      <c r="BL175"/>
      <c r="BM175"/>
      <c r="BN175"/>
      <c r="BO175"/>
      <c r="BP175"/>
      <c r="BQ175"/>
      <c r="BR175"/>
      <c r="BS175"/>
      <c r="BT175"/>
      <c r="BU175"/>
      <c r="BV175"/>
      <c r="BW175"/>
      <c r="BX175"/>
      <c r="BY175"/>
      <c r="BZ175"/>
      <c r="CA175"/>
      <c r="CB175"/>
      <c r="CC175"/>
      <c r="CD175"/>
      <c r="CE175"/>
      <c r="CF175"/>
      <c r="CG175"/>
      <c r="CH175"/>
      <c r="CI175"/>
      <c r="CJ175"/>
      <c r="CK175"/>
      <c r="CL175"/>
      <c r="CM175"/>
      <c r="CN175"/>
      <c r="CO175"/>
      <c r="CP175"/>
      <c r="CQ175"/>
      <c r="CR175"/>
      <c r="CS175"/>
      <c r="CT175"/>
      <c r="CU175"/>
      <c r="CV175"/>
      <c r="CW175"/>
      <c r="CX175"/>
      <c r="CY175"/>
      <c r="CZ175"/>
      <c r="DA175"/>
      <c r="DB175"/>
      <c r="DC175"/>
      <c r="DD175"/>
      <c r="DE175"/>
      <c r="DF175"/>
      <c r="DG175"/>
      <c r="DH175"/>
      <c r="DI175"/>
      <c r="DJ175"/>
      <c r="DK175"/>
      <c r="DL175"/>
      <c r="DM175"/>
      <c r="DN175"/>
      <c r="DO175"/>
      <c r="DP175"/>
      <c r="DQ175"/>
      <c r="DR175"/>
      <c r="DS175"/>
      <c r="DT175"/>
      <c r="DU175"/>
      <c r="DV175"/>
      <c r="DW175"/>
      <c r="DX175"/>
      <c r="DY175"/>
      <c r="DZ175"/>
      <c r="EA175"/>
      <c r="EB175"/>
      <c r="EC175"/>
      <c r="ED175"/>
      <c r="EE175"/>
      <c r="EF175"/>
      <c r="EG175"/>
      <c r="EH175"/>
      <c r="EI175"/>
      <c r="EJ175"/>
      <c r="EK175"/>
      <c r="EL175"/>
      <c r="EM175"/>
      <c r="EN175"/>
      <c r="EO175"/>
      <c r="EP175"/>
      <c r="EQ175"/>
      <c r="ER175"/>
      <c r="ES175"/>
      <c r="ET175"/>
      <c r="EU175"/>
      <c r="EV175"/>
      <c r="EW175"/>
      <c r="EX175"/>
      <c r="EY175"/>
      <c r="EZ175"/>
      <c r="FA175"/>
      <c r="FB175"/>
      <c r="FC175"/>
      <c r="FD175"/>
      <c r="FE175"/>
      <c r="FF175"/>
      <c r="FG175"/>
      <c r="FH175"/>
      <c r="FI175"/>
      <c r="FJ175"/>
      <c r="FK175"/>
      <c r="FL175"/>
      <c r="FM175"/>
      <c r="FN175"/>
      <c r="FO175"/>
      <c r="FP175"/>
      <c r="FQ175"/>
      <c r="FR175"/>
      <c r="FS175"/>
      <c r="FT175"/>
      <c r="FU175"/>
      <c r="FV175"/>
      <c r="FW175"/>
      <c r="FX175"/>
      <c r="FY175"/>
      <c r="FZ175"/>
      <c r="GA175"/>
      <c r="GB175"/>
      <c r="GC175"/>
      <c r="GD175"/>
      <c r="GE175"/>
      <c r="GF175"/>
      <c r="GG175"/>
      <c r="GH175"/>
      <c r="GI175"/>
      <c r="GJ175"/>
      <c r="GK175"/>
      <c r="GL175"/>
      <c r="GM175"/>
      <c r="GN175"/>
      <c r="GO175"/>
      <c r="GP175"/>
      <c r="GQ175"/>
      <c r="GR175"/>
      <c r="GS175"/>
      <c r="GT175"/>
      <c r="GU175"/>
      <c r="GV175"/>
      <c r="GW175"/>
      <c r="GX175"/>
      <c r="GY175"/>
      <c r="GZ175"/>
      <c r="HA175"/>
      <c r="HB175"/>
      <c r="HC175"/>
      <c r="HD175"/>
      <c r="HE175"/>
      <c r="HF175"/>
      <c r="HG175"/>
      <c r="HH175"/>
      <c r="HI175"/>
      <c r="HJ175"/>
      <c r="HK175"/>
      <c r="HL175"/>
      <c r="HM175"/>
      <c r="HN175"/>
      <c r="HO175"/>
      <c r="HP175"/>
      <c r="HQ175"/>
      <c r="HR175"/>
      <c r="HS175"/>
      <c r="HT175"/>
      <c r="HU175"/>
      <c r="HV175"/>
      <c r="HW175"/>
      <c r="HX175"/>
      <c r="HY175"/>
      <c r="HZ175"/>
      <c r="IA175"/>
      <c r="IB175"/>
      <c r="IC175"/>
      <c r="ID175"/>
      <c r="IE175"/>
      <c r="IF175"/>
      <c r="IG175"/>
      <c r="IH175"/>
      <c r="II175"/>
      <c r="IJ175"/>
      <c r="IK175"/>
      <c r="IL175"/>
      <c r="IM175"/>
      <c r="IN175"/>
      <c r="IO175"/>
      <c r="IP175"/>
      <c r="IQ175"/>
      <c r="IR175"/>
      <c r="IS175"/>
      <c r="IT175"/>
      <c r="IU175"/>
      <c r="IV175"/>
      <c r="IW175"/>
      <c r="IX175"/>
      <c r="IY175"/>
    </row>
    <row r="176" spans="1:259" s="1" customFormat="1" ht="48" customHeight="1" x14ac:dyDescent="0.2">
      <c r="A176" s="11" t="s">
        <v>200</v>
      </c>
      <c r="B176" s="25" t="str">
        <f>VLOOKUP(A176,'HECVAT - Full | Vendor Response'!A$27:B$284,2,FALSE)</f>
        <v>Does every data center where the institution's data will reside have multiple telephone company or network provider entrances to the facility?</v>
      </c>
      <c r="C176" s="32" t="str">
        <f>IF(LEN(VLOOKUP($A176,Questions!$B:$AA,20,FALSE))=0,"",VLOOKUP($A176,Questions!$B:$AA,20,FALSE))</f>
        <v xml:space="preserve"> </v>
      </c>
      <c r="D176" s="34" t="str">
        <f>IF(LEN(VLOOKUP($A176,Questions!$B:$AA,21,FALSE))=0,"",VLOOKUP($A176,Questions!$B:$AA,21,FALSE))</f>
        <v xml:space="preserve"> </v>
      </c>
      <c r="E176" s="32" t="str">
        <f>IF(LEN(VLOOKUP($A176,Questions!$B:$AA,22,FALSE))=0,"",VLOOKUP($A176,Questions!$B:$AA,22,FALSE))</f>
        <v xml:space="preserve"> </v>
      </c>
      <c r="F176" s="32" t="str">
        <f>IF(LEN(VLOOKUP($A176,Questions!$B:$AA,23,FALSE))=0,"",VLOOKUP($A176,Questions!$B:$AA,23,FALSE))</f>
        <v xml:space="preserve"> </v>
      </c>
      <c r="G176" s="33" t="str">
        <f>IF(LEN(VLOOKUP($A176,Questions!$B:$AA,24,FALSE))=0,"",VLOOKUP($A176,Questions!$B:$AA,24,FALSE))</f>
        <v xml:space="preserve"> </v>
      </c>
      <c r="H176" s="34" t="str">
        <f>IF(LEN(VLOOKUP($A176,Questions!$B:$AA,25,FALSE))=0,"",VLOOKUP($A176,Questions!$B:$AA,25,FALSE))</f>
        <v xml:space="preserve"> </v>
      </c>
      <c r="I176" s="34" t="str">
        <f>IF(LEN(VLOOKUP($A176,Questions!$B:$AA,26,FALSE))=0,"",VLOOKUP($A176,Questions!$B:$AA,26,FALSE))</f>
        <v xml:space="preserve"> </v>
      </c>
      <c r="J176" s="34" t="str">
        <f>IF(LEN(VLOOKUP($A176,Questions!$B:$AB,27,FALSE))=0,"",VLOOKUP($A176,Questions!$B:$AB,27,FALSE))</f>
        <v xml:space="preserve"> </v>
      </c>
      <c r="K176" s="4"/>
      <c r="L176" s="4"/>
      <c r="M176" s="4"/>
      <c r="N176" s="4"/>
      <c r="O176" s="4"/>
      <c r="P176" s="4"/>
      <c r="Q176" s="4"/>
      <c r="R176" s="4"/>
      <c r="S176" s="4"/>
      <c r="T176" s="4"/>
      <c r="U176" s="4"/>
      <c r="V176" s="4"/>
      <c r="W176" s="4"/>
      <c r="X176" s="4"/>
      <c r="Y176" s="4"/>
      <c r="Z176" s="4"/>
      <c r="AA176" s="4"/>
      <c r="AB176" s="4"/>
      <c r="AC176" s="4"/>
      <c r="AD176" s="4"/>
      <c r="AE176" s="4"/>
      <c r="AF176" s="4"/>
      <c r="AG176" s="4"/>
      <c r="AH176" s="4"/>
      <c r="AI176" s="4"/>
      <c r="AJ176" s="4"/>
      <c r="AK176" s="4"/>
      <c r="AL176" s="4"/>
      <c r="AM176" s="4"/>
      <c r="AN176" s="4"/>
      <c r="AO176" s="4"/>
      <c r="AP176" s="4"/>
      <c r="AQ176" s="4"/>
      <c r="AR176" s="4"/>
      <c r="AS176" s="4"/>
      <c r="AT176" s="4"/>
      <c r="AU176" s="4"/>
      <c r="AV176" s="4"/>
      <c r="AW176" s="4"/>
      <c r="AX176" s="4"/>
      <c r="AY176" s="4"/>
      <c r="AZ176" s="4"/>
      <c r="BA176" s="4"/>
      <c r="BB176" s="4"/>
      <c r="BC176" s="4"/>
      <c r="BD176" s="4"/>
      <c r="BE176" s="4"/>
      <c r="BF176" s="4"/>
      <c r="BG176" s="4"/>
      <c r="BH176" s="4"/>
      <c r="BI176" s="4"/>
      <c r="BJ176" s="4"/>
      <c r="BK176" s="4"/>
      <c r="BL176" s="4"/>
      <c r="BM176" s="4"/>
      <c r="BN176" s="4"/>
      <c r="BO176" s="4"/>
      <c r="BP176" s="4"/>
      <c r="BQ176" s="4"/>
      <c r="BR176" s="4"/>
      <c r="BS176" s="4"/>
      <c r="BT176" s="4"/>
      <c r="BU176" s="4"/>
      <c r="BV176" s="4"/>
      <c r="BW176" s="4"/>
      <c r="BX176" s="4"/>
      <c r="BY176" s="4"/>
      <c r="BZ176" s="4"/>
      <c r="CA176" s="4"/>
      <c r="CB176" s="4"/>
      <c r="CC176" s="4"/>
      <c r="CD176" s="4"/>
      <c r="CE176" s="4"/>
      <c r="CF176" s="4"/>
      <c r="CG176" s="4"/>
      <c r="CH176" s="4"/>
      <c r="CI176" s="4"/>
      <c r="CJ176" s="4"/>
      <c r="CK176" s="4"/>
      <c r="CL176" s="4"/>
      <c r="CM176" s="4"/>
      <c r="CN176" s="4"/>
      <c r="CO176" s="4"/>
      <c r="CP176" s="4"/>
      <c r="CQ176" s="4"/>
      <c r="CR176" s="4"/>
      <c r="CS176" s="4"/>
      <c r="CT176" s="4"/>
      <c r="CU176" s="4"/>
      <c r="CV176" s="4"/>
      <c r="CW176" s="4"/>
      <c r="CX176" s="4"/>
      <c r="CY176" s="4"/>
      <c r="CZ176" s="4"/>
      <c r="DA176" s="4"/>
      <c r="DB176" s="4"/>
      <c r="DC176" s="4"/>
      <c r="DD176" s="4"/>
      <c r="DE176" s="4"/>
      <c r="DF176" s="4"/>
      <c r="DG176" s="4"/>
      <c r="DH176" s="4"/>
      <c r="DI176" s="4"/>
      <c r="DJ176" s="4"/>
      <c r="DK176" s="4"/>
      <c r="DL176" s="4"/>
      <c r="DM176" s="4"/>
      <c r="DN176" s="4"/>
      <c r="DO176" s="4"/>
      <c r="DP176" s="4"/>
      <c r="DQ176" s="4"/>
      <c r="DR176" s="4"/>
      <c r="DS176" s="4"/>
      <c r="DT176" s="4"/>
      <c r="DU176" s="4"/>
      <c r="DV176" s="4"/>
      <c r="DW176" s="4"/>
      <c r="DX176" s="4"/>
      <c r="DY176" s="4"/>
      <c r="DZ176" s="4"/>
      <c r="EA176" s="4"/>
      <c r="EB176" s="4"/>
      <c r="EC176" s="4"/>
      <c r="ED176" s="4"/>
      <c r="EE176" s="4"/>
      <c r="EF176" s="4"/>
      <c r="EG176" s="4"/>
      <c r="EH176" s="4"/>
      <c r="EI176" s="4"/>
      <c r="EJ176" s="4"/>
      <c r="EK176" s="4"/>
      <c r="EL176" s="4"/>
      <c r="EM176" s="4"/>
      <c r="EN176" s="4"/>
      <c r="EO176" s="4"/>
      <c r="EP176" s="4"/>
      <c r="EQ176" s="4"/>
      <c r="ER176" s="4"/>
      <c r="ES176" s="4"/>
      <c r="ET176" s="4"/>
      <c r="EU176" s="4"/>
      <c r="EV176" s="4"/>
      <c r="EW176" s="4"/>
      <c r="EX176" s="4"/>
      <c r="EY176" s="4"/>
      <c r="EZ176" s="4"/>
      <c r="FA176" s="4"/>
      <c r="FB176" s="4"/>
      <c r="FC176" s="4"/>
      <c r="FD176" s="4"/>
      <c r="FE176" s="4"/>
      <c r="FF176" s="4"/>
      <c r="FG176" s="4"/>
      <c r="FH176" s="4"/>
      <c r="FI176" s="4"/>
      <c r="FJ176" s="4"/>
      <c r="FK176" s="4"/>
      <c r="FL176" s="4"/>
      <c r="FM176" s="4"/>
      <c r="FN176" s="4"/>
      <c r="FO176" s="4"/>
      <c r="FP176" s="4"/>
      <c r="FQ176" s="4"/>
      <c r="FR176" s="4"/>
      <c r="FS176" s="4"/>
      <c r="FT176" s="4"/>
      <c r="FU176" s="4"/>
      <c r="FV176" s="4"/>
      <c r="FW176" s="4"/>
      <c r="FX176" s="4"/>
      <c r="FY176" s="4"/>
      <c r="FZ176" s="4"/>
      <c r="GA176" s="4"/>
      <c r="GB176" s="4"/>
      <c r="GC176" s="4"/>
      <c r="GD176" s="4"/>
      <c r="GE176" s="4"/>
      <c r="GF176" s="4"/>
      <c r="GG176" s="4"/>
      <c r="GH176" s="4"/>
      <c r="GI176" s="4"/>
      <c r="GJ176" s="4"/>
      <c r="GK176" s="4"/>
      <c r="GL176" s="4"/>
      <c r="GM176" s="4"/>
      <c r="GN176" s="4"/>
      <c r="GO176" s="4"/>
      <c r="GP176" s="4"/>
      <c r="GQ176" s="4"/>
      <c r="GR176" s="4"/>
      <c r="GS176" s="4"/>
      <c r="GT176" s="4"/>
      <c r="GU176" s="4"/>
      <c r="GV176" s="4"/>
      <c r="GW176" s="4"/>
      <c r="GX176" s="4"/>
      <c r="GY176" s="4"/>
      <c r="GZ176" s="4"/>
      <c r="HA176" s="4"/>
      <c r="HB176" s="4"/>
      <c r="HC176" s="4"/>
      <c r="HD176" s="4"/>
      <c r="HE176" s="4"/>
      <c r="HF176" s="4"/>
      <c r="HG176" s="4"/>
      <c r="HH176" s="4"/>
      <c r="HI176" s="4"/>
      <c r="HJ176" s="4"/>
      <c r="HK176" s="4"/>
      <c r="HL176" s="4"/>
      <c r="HM176" s="4"/>
      <c r="HN176" s="4"/>
      <c r="HO176" s="4"/>
      <c r="HP176" s="4"/>
      <c r="HQ176" s="4"/>
      <c r="HR176" s="4"/>
      <c r="HS176" s="4"/>
      <c r="HT176" s="4"/>
      <c r="HU176" s="4"/>
      <c r="HV176" s="4"/>
      <c r="HW176" s="4"/>
      <c r="HX176" s="4"/>
      <c r="HY176" s="4"/>
      <c r="HZ176" s="4"/>
      <c r="IA176" s="4"/>
      <c r="IB176" s="4"/>
      <c r="IC176" s="4"/>
      <c r="ID176" s="4"/>
      <c r="IE176" s="4"/>
      <c r="IF176" s="4"/>
      <c r="IG176" s="4"/>
      <c r="IH176" s="4"/>
      <c r="II176" s="4"/>
      <c r="IJ176" s="4"/>
      <c r="IK176" s="4"/>
      <c r="IL176" s="4"/>
      <c r="IM176" s="4"/>
      <c r="IN176" s="4"/>
      <c r="IO176" s="4"/>
      <c r="IP176" s="4"/>
      <c r="IQ176" s="4"/>
      <c r="IR176" s="4"/>
      <c r="IS176" s="4"/>
      <c r="IT176" s="4"/>
      <c r="IU176" s="4"/>
      <c r="IV176" s="4"/>
      <c r="IW176" s="4"/>
      <c r="IX176" s="4"/>
      <c r="IY176" s="4"/>
    </row>
    <row r="177" spans="1:259" ht="64.25" customHeight="1" x14ac:dyDescent="0.2">
      <c r="A177" s="11" t="s">
        <v>201</v>
      </c>
      <c r="B177" s="25" t="str">
        <f>VLOOKUP(A177,'HECVAT - Full | Vendor Response'!A$27:B$284,2,FALSE)</f>
        <v>Are you requiring multi-factor authentication for administrators of your cloud environment?</v>
      </c>
      <c r="C177" s="33" t="str">
        <f>IF(LEN(VLOOKUP($A177,Questions!$B:$AA,20,FALSE))=0,"",VLOOKUP($A177,Questions!$B:$AA,20,FALSE))</f>
        <v xml:space="preserve"> </v>
      </c>
      <c r="D177" s="34" t="str">
        <f>IF(LEN(VLOOKUP($A177,Questions!$B:$AA,21,FALSE))=0,"",VLOOKUP($A177,Questions!$B:$AA,21,FALSE))</f>
        <v xml:space="preserve"> </v>
      </c>
      <c r="E177" s="32" t="str">
        <f>IF(LEN(VLOOKUP($A177,Questions!$B:$AA,22,FALSE))=0,"",VLOOKUP($A177,Questions!$B:$AA,22,FALSE))</f>
        <v xml:space="preserve"> </v>
      </c>
      <c r="F177" s="32" t="str">
        <f>IF(LEN(VLOOKUP($A177,Questions!$B:$AA,23,FALSE))=0,"",VLOOKUP($A177,Questions!$B:$AA,23,FALSE))</f>
        <v xml:space="preserve"> </v>
      </c>
      <c r="G177" s="33" t="str">
        <f>IF(LEN(VLOOKUP($A177,Questions!$B:$AA,24,FALSE))=0,"",VLOOKUP($A177,Questions!$B:$AA,24,FALSE))</f>
        <v xml:space="preserve"> </v>
      </c>
      <c r="H177" s="34" t="str">
        <f>IF(LEN(VLOOKUP($A177,Questions!$B:$AA,25,FALSE))=0,"",VLOOKUP($A177,Questions!$B:$AA,25,FALSE))</f>
        <v xml:space="preserve"> </v>
      </c>
      <c r="I177" s="34" t="str">
        <f>IF(LEN(VLOOKUP($A177,Questions!$B:$AA,26,FALSE))=0,"",VLOOKUP($A177,Questions!$B:$AA,26,FALSE))</f>
        <v xml:space="preserve"> </v>
      </c>
      <c r="J177" s="34" t="str">
        <f>IF(LEN(VLOOKUP($A177,Questions!$B:$AB,27,FALSE))=0,"",VLOOKUP($A177,Questions!$B:$AB,27,FALSE))</f>
        <v xml:space="preserve"> </v>
      </c>
      <c r="K177"/>
      <c r="L177"/>
      <c r="M177"/>
      <c r="N177"/>
      <c r="O177"/>
      <c r="P177"/>
      <c r="Q177"/>
      <c r="R177"/>
      <c r="S177"/>
      <c r="T177"/>
      <c r="U177"/>
      <c r="V177"/>
      <c r="W177"/>
      <c r="X177"/>
      <c r="Y177"/>
      <c r="Z177"/>
      <c r="AA177"/>
      <c r="AB177"/>
      <c r="AC177"/>
      <c r="AD177"/>
      <c r="AE177"/>
      <c r="AF177"/>
      <c r="AG177"/>
      <c r="AH177"/>
      <c r="AI177"/>
      <c r="AJ177"/>
      <c r="AK177"/>
      <c r="AL177"/>
      <c r="AM177"/>
      <c r="AN177"/>
      <c r="AO177"/>
      <c r="AP177"/>
      <c r="AQ177"/>
      <c r="AR177"/>
      <c r="AS177"/>
      <c r="AT177"/>
      <c r="AU177"/>
      <c r="AV177"/>
      <c r="AW177"/>
      <c r="AX177"/>
      <c r="AY177"/>
      <c r="AZ177"/>
      <c r="BA177"/>
      <c r="BB177"/>
      <c r="BC177"/>
      <c r="BD177"/>
      <c r="BE177"/>
      <c r="BF177"/>
      <c r="BG177"/>
      <c r="BH177"/>
      <c r="BI177"/>
      <c r="BJ177"/>
      <c r="BK177"/>
      <c r="BL177"/>
      <c r="BM177"/>
      <c r="BN177"/>
      <c r="BO177"/>
      <c r="BP177"/>
      <c r="BQ177"/>
      <c r="BR177"/>
      <c r="BS177"/>
      <c r="BT177"/>
      <c r="BU177"/>
      <c r="BV177"/>
      <c r="BW177"/>
      <c r="BX177"/>
      <c r="BY177"/>
      <c r="BZ177"/>
      <c r="CA177"/>
      <c r="CB177"/>
      <c r="CC177"/>
      <c r="CD177"/>
      <c r="CE177"/>
      <c r="CF177"/>
      <c r="CG177"/>
      <c r="CH177"/>
      <c r="CI177"/>
      <c r="CJ177"/>
      <c r="CK177"/>
      <c r="CL177"/>
      <c r="CM177"/>
      <c r="CN177"/>
      <c r="CO177"/>
      <c r="CP177"/>
      <c r="CQ177"/>
      <c r="CR177"/>
      <c r="CS177"/>
      <c r="CT177"/>
      <c r="CU177"/>
      <c r="CV177"/>
      <c r="CW177"/>
      <c r="CX177"/>
      <c r="CY177"/>
      <c r="CZ177"/>
      <c r="DA177"/>
      <c r="DB177"/>
      <c r="DC177"/>
      <c r="DD177"/>
      <c r="DE177"/>
      <c r="DF177"/>
      <c r="DG177"/>
      <c r="DH177"/>
      <c r="DI177"/>
      <c r="DJ177"/>
      <c r="DK177"/>
      <c r="DL177"/>
      <c r="DM177"/>
      <c r="DN177"/>
      <c r="DO177"/>
      <c r="DP177"/>
      <c r="DQ177"/>
      <c r="DR177"/>
      <c r="DS177"/>
      <c r="DT177"/>
      <c r="DU177"/>
      <c r="DV177"/>
      <c r="DW177"/>
      <c r="DX177"/>
      <c r="DY177"/>
      <c r="DZ177"/>
      <c r="EA177"/>
      <c r="EB177"/>
      <c r="EC177"/>
      <c r="ED177"/>
      <c r="EE177"/>
      <c r="EF177"/>
      <c r="EG177"/>
      <c r="EH177"/>
      <c r="EI177"/>
      <c r="EJ177"/>
      <c r="EK177"/>
      <c r="EL177"/>
      <c r="EM177"/>
      <c r="EN177"/>
      <c r="EO177"/>
      <c r="EP177"/>
      <c r="EQ177"/>
      <c r="ER177"/>
      <c r="ES177"/>
      <c r="ET177"/>
      <c r="EU177"/>
      <c r="EV177"/>
      <c r="EW177"/>
      <c r="EX177"/>
      <c r="EY177"/>
      <c r="EZ177"/>
      <c r="FA177"/>
      <c r="FB177"/>
      <c r="FC177"/>
      <c r="FD177"/>
      <c r="FE177"/>
      <c r="FF177"/>
      <c r="FG177"/>
      <c r="FH177"/>
      <c r="FI177"/>
      <c r="FJ177"/>
      <c r="FK177"/>
      <c r="FL177"/>
      <c r="FM177"/>
      <c r="FN177"/>
      <c r="FO177"/>
      <c r="FP177"/>
      <c r="FQ177"/>
      <c r="FR177"/>
      <c r="FS177"/>
      <c r="FT177"/>
      <c r="FU177"/>
      <c r="FV177"/>
      <c r="FW177"/>
      <c r="FX177"/>
      <c r="FY177"/>
      <c r="FZ177"/>
      <c r="GA177"/>
      <c r="GB177"/>
      <c r="GC177"/>
      <c r="GD177"/>
      <c r="GE177"/>
      <c r="GF177"/>
      <c r="GG177"/>
      <c r="GH177"/>
      <c r="GI177"/>
      <c r="GJ177"/>
      <c r="GK177"/>
      <c r="GL177"/>
      <c r="GM177"/>
      <c r="GN177"/>
      <c r="GO177"/>
      <c r="GP177"/>
      <c r="GQ177"/>
      <c r="GR177"/>
      <c r="GS177"/>
      <c r="GT177"/>
      <c r="GU177"/>
      <c r="GV177"/>
      <c r="GW177"/>
      <c r="GX177"/>
      <c r="GY177"/>
      <c r="GZ177"/>
      <c r="HA177"/>
      <c r="HB177"/>
      <c r="HC177"/>
      <c r="HD177"/>
      <c r="HE177"/>
      <c r="HF177"/>
      <c r="HG177"/>
      <c r="HH177"/>
      <c r="HI177"/>
      <c r="HJ177"/>
      <c r="HK177"/>
      <c r="HL177"/>
      <c r="HM177"/>
      <c r="HN177"/>
      <c r="HO177"/>
      <c r="HP177"/>
      <c r="HQ177"/>
      <c r="HR177"/>
      <c r="HS177"/>
      <c r="HT177"/>
      <c r="HU177"/>
      <c r="HV177"/>
      <c r="HW177"/>
      <c r="HX177"/>
      <c r="HY177"/>
      <c r="HZ177"/>
      <c r="IA177"/>
      <c r="IB177"/>
      <c r="IC177"/>
      <c r="ID177"/>
      <c r="IE177"/>
      <c r="IF177"/>
      <c r="IG177"/>
      <c r="IH177"/>
      <c r="II177"/>
      <c r="IJ177"/>
      <c r="IK177"/>
      <c r="IL177"/>
      <c r="IM177"/>
      <c r="IN177"/>
      <c r="IO177"/>
      <c r="IP177"/>
      <c r="IQ177"/>
      <c r="IR177"/>
      <c r="IS177"/>
      <c r="IT177"/>
      <c r="IU177"/>
      <c r="IV177"/>
      <c r="IW177"/>
      <c r="IX177"/>
      <c r="IY177"/>
    </row>
    <row r="178" spans="1:259" ht="36" customHeight="1" x14ac:dyDescent="0.2">
      <c r="A178" s="11" t="s">
        <v>202</v>
      </c>
      <c r="B178" s="25" t="str">
        <f>VLOOKUP(A178,'HECVAT - Full | Vendor Response'!A$27:B$284,2,FALSE)</f>
        <v>Are you using your cloud providers available hardening tools or pre-hardened images?</v>
      </c>
      <c r="C178" s="33" t="str">
        <f>IF(LEN(VLOOKUP($A178,Questions!$B:$AA,20,FALSE))=0,"",VLOOKUP($A178,Questions!$B:$AA,20,FALSE))</f>
        <v xml:space="preserve"> </v>
      </c>
      <c r="D178" s="34" t="str">
        <f>IF(LEN(VLOOKUP($A178,Questions!$B:$AA,21,FALSE))=0,"",VLOOKUP($A178,Questions!$B:$AA,21,FALSE))</f>
        <v xml:space="preserve"> </v>
      </c>
      <c r="E178" s="32" t="str">
        <f>IF(LEN(VLOOKUP($A178,Questions!$B:$AA,22,FALSE))=0,"",VLOOKUP($A178,Questions!$B:$AA,22,FALSE))</f>
        <v xml:space="preserve"> </v>
      </c>
      <c r="F178" s="32" t="str">
        <f>IF(LEN(VLOOKUP($A178,Questions!$B:$AA,23,FALSE))=0,"",VLOOKUP($A178,Questions!$B:$AA,23,FALSE))</f>
        <v xml:space="preserve"> </v>
      </c>
      <c r="G178" s="34" t="str">
        <f>IF(LEN(VLOOKUP($A178,Questions!$B:$AA,24,FALSE))=0,"",VLOOKUP($A178,Questions!$B:$AA,24,FALSE))</f>
        <v xml:space="preserve"> </v>
      </c>
      <c r="H178" s="34" t="str">
        <f>IF(LEN(VLOOKUP($A178,Questions!$B:$AA,25,FALSE))=0,"",VLOOKUP($A178,Questions!$B:$AA,25,FALSE))</f>
        <v xml:space="preserve"> </v>
      </c>
      <c r="I178" s="34" t="str">
        <f>IF(LEN(VLOOKUP($A178,Questions!$B:$AA,26,FALSE))=0,"",VLOOKUP($A178,Questions!$B:$AA,26,FALSE))</f>
        <v xml:space="preserve"> </v>
      </c>
      <c r="J178" s="34" t="str">
        <f>IF(LEN(VLOOKUP($A178,Questions!$B:$AB,27,FALSE))=0,"",VLOOKUP($A178,Questions!$B:$AB,27,FALSE))</f>
        <v xml:space="preserve"> </v>
      </c>
      <c r="K178"/>
      <c r="L178"/>
      <c r="M178"/>
      <c r="N178"/>
      <c r="O178"/>
      <c r="P178"/>
      <c r="Q178"/>
      <c r="R178"/>
      <c r="S178"/>
      <c r="T178"/>
      <c r="U178"/>
      <c r="V178"/>
      <c r="W178"/>
      <c r="X178"/>
      <c r="Y178"/>
      <c r="Z178"/>
      <c r="AA178"/>
      <c r="AB178"/>
      <c r="AC178"/>
      <c r="AD178"/>
      <c r="AE178"/>
      <c r="AF178"/>
      <c r="AG178"/>
      <c r="AH178"/>
      <c r="AI178"/>
      <c r="AJ178"/>
      <c r="AK178"/>
      <c r="AL178"/>
      <c r="AM178"/>
      <c r="AN178"/>
      <c r="AO178"/>
      <c r="AP178"/>
      <c r="AQ178"/>
      <c r="AR178"/>
      <c r="AS178"/>
      <c r="AT178"/>
      <c r="AU178"/>
      <c r="AV178"/>
      <c r="AW178"/>
      <c r="AX178"/>
      <c r="AY178"/>
      <c r="AZ178"/>
      <c r="BA178"/>
      <c r="BB178"/>
      <c r="BC178"/>
      <c r="BD178"/>
      <c r="BE178"/>
      <c r="BF178"/>
      <c r="BG178"/>
      <c r="BH178"/>
      <c r="BI178"/>
      <c r="BJ178"/>
      <c r="BK178"/>
      <c r="BL178"/>
      <c r="BM178"/>
      <c r="BN178"/>
      <c r="BO178"/>
      <c r="BP178"/>
      <c r="BQ178"/>
      <c r="BR178"/>
      <c r="BS178"/>
      <c r="BT178"/>
      <c r="BU178"/>
      <c r="BV178"/>
      <c r="BW178"/>
      <c r="BX178"/>
      <c r="BY178"/>
      <c r="BZ178"/>
      <c r="CA178"/>
      <c r="CB178"/>
      <c r="CC178"/>
      <c r="CD178"/>
      <c r="CE178"/>
      <c r="CF178"/>
      <c r="CG178"/>
      <c r="CH178"/>
      <c r="CI178"/>
      <c r="CJ178"/>
      <c r="CK178"/>
      <c r="CL178"/>
      <c r="CM178"/>
      <c r="CN178"/>
      <c r="CO178"/>
      <c r="CP178"/>
      <c r="CQ178"/>
      <c r="CR178"/>
      <c r="CS178"/>
      <c r="CT178"/>
      <c r="CU178"/>
      <c r="CV178"/>
      <c r="CW178"/>
      <c r="CX178"/>
      <c r="CY178"/>
      <c r="CZ178"/>
      <c r="DA178"/>
      <c r="DB178"/>
      <c r="DC178"/>
      <c r="DD178"/>
      <c r="DE178"/>
      <c r="DF178"/>
      <c r="DG178"/>
      <c r="DH178"/>
      <c r="DI178"/>
      <c r="DJ178"/>
      <c r="DK178"/>
      <c r="DL178"/>
      <c r="DM178"/>
      <c r="DN178"/>
      <c r="DO178"/>
      <c r="DP178"/>
      <c r="DQ178"/>
      <c r="DR178"/>
      <c r="DS178"/>
      <c r="DT178"/>
      <c r="DU178"/>
      <c r="DV178"/>
      <c r="DW178"/>
      <c r="DX178"/>
      <c r="DY178"/>
      <c r="DZ178"/>
      <c r="EA178"/>
      <c r="EB178"/>
      <c r="EC178"/>
      <c r="ED178"/>
      <c r="EE178"/>
      <c r="EF178"/>
      <c r="EG178"/>
      <c r="EH178"/>
      <c r="EI178"/>
      <c r="EJ178"/>
      <c r="EK178"/>
      <c r="EL178"/>
      <c r="EM178"/>
      <c r="EN178"/>
      <c r="EO178"/>
      <c r="EP178"/>
      <c r="EQ178"/>
      <c r="ER178"/>
      <c r="ES178"/>
      <c r="ET178"/>
      <c r="EU178"/>
      <c r="EV178"/>
      <c r="EW178"/>
      <c r="EX178"/>
      <c r="EY178"/>
      <c r="EZ178"/>
      <c r="FA178"/>
      <c r="FB178"/>
      <c r="FC178"/>
      <c r="FD178"/>
      <c r="FE178"/>
      <c r="FF178"/>
      <c r="FG178"/>
      <c r="FH178"/>
      <c r="FI178"/>
      <c r="FJ178"/>
      <c r="FK178"/>
      <c r="FL178"/>
      <c r="FM178"/>
      <c r="FN178"/>
      <c r="FO178"/>
      <c r="FP178"/>
      <c r="FQ178"/>
      <c r="FR178"/>
      <c r="FS178"/>
      <c r="FT178"/>
      <c r="FU178"/>
      <c r="FV178"/>
      <c r="FW178"/>
      <c r="FX178"/>
      <c r="FY178"/>
      <c r="FZ178"/>
      <c r="GA178"/>
      <c r="GB178"/>
      <c r="GC178"/>
      <c r="GD178"/>
      <c r="GE178"/>
      <c r="GF178"/>
      <c r="GG178"/>
      <c r="GH178"/>
      <c r="GI178"/>
      <c r="GJ178"/>
      <c r="GK178"/>
      <c r="GL178"/>
      <c r="GM178"/>
      <c r="GN178"/>
      <c r="GO178"/>
      <c r="GP178"/>
      <c r="GQ178"/>
      <c r="GR178"/>
      <c r="GS178"/>
      <c r="GT178"/>
      <c r="GU178"/>
      <c r="GV178"/>
      <c r="GW178"/>
      <c r="GX178"/>
      <c r="GY178"/>
      <c r="GZ178"/>
      <c r="HA178"/>
      <c r="HB178"/>
      <c r="HC178"/>
      <c r="HD178"/>
      <c r="HE178"/>
      <c r="HF178"/>
      <c r="HG178"/>
      <c r="HH178"/>
      <c r="HI178"/>
      <c r="HJ178"/>
      <c r="HK178"/>
      <c r="HL178"/>
      <c r="HM178"/>
      <c r="HN178"/>
      <c r="HO178"/>
      <c r="HP178"/>
      <c r="HQ178"/>
      <c r="HR178"/>
      <c r="HS178"/>
      <c r="HT178"/>
      <c r="HU178"/>
      <c r="HV178"/>
      <c r="HW178"/>
      <c r="HX178"/>
      <c r="HY178"/>
      <c r="HZ178"/>
      <c r="IA178"/>
      <c r="IB178"/>
      <c r="IC178"/>
      <c r="ID178"/>
      <c r="IE178"/>
      <c r="IF178"/>
      <c r="IG178"/>
      <c r="IH178"/>
      <c r="II178"/>
      <c r="IJ178"/>
      <c r="IK178"/>
      <c r="IL178"/>
      <c r="IM178"/>
      <c r="IN178"/>
      <c r="IO178"/>
      <c r="IP178"/>
      <c r="IQ178"/>
      <c r="IR178"/>
      <c r="IS178"/>
      <c r="IT178"/>
      <c r="IU178"/>
      <c r="IV178"/>
      <c r="IW178"/>
      <c r="IX178"/>
      <c r="IY178"/>
    </row>
    <row r="179" spans="1:259" ht="48" customHeight="1" x14ac:dyDescent="0.2">
      <c r="A179" s="11" t="s">
        <v>203</v>
      </c>
      <c r="B179" s="25" t="str">
        <f>VLOOKUP(A179,'HECVAT - Full | Vendor Response'!A$27:B$284,2,FALSE)</f>
        <v>Does your cloud vendor have access to your encryption keys?</v>
      </c>
      <c r="C179" s="33" t="str">
        <f>IF(LEN(VLOOKUP($A179,Questions!$B:$AA,20,FALSE))=0,"",VLOOKUP($A179,Questions!$B:$AA,20,FALSE))</f>
        <v xml:space="preserve"> </v>
      </c>
      <c r="D179" s="34" t="str">
        <f>IF(LEN(VLOOKUP($A179,Questions!$B:$AA,21,FALSE))=0,"",VLOOKUP($A179,Questions!$B:$AA,21,FALSE))</f>
        <v xml:space="preserve"> </v>
      </c>
      <c r="E179" s="32" t="str">
        <f>IF(LEN(VLOOKUP($A179,Questions!$B:$AA,22,FALSE))=0,"",VLOOKUP($A179,Questions!$B:$AA,22,FALSE))</f>
        <v xml:space="preserve"> </v>
      </c>
      <c r="F179" s="33" t="str">
        <f>IF(LEN(VLOOKUP($A179,Questions!$B:$AA,23,FALSE))=0,"",VLOOKUP($A179,Questions!$B:$AA,23,FALSE))</f>
        <v xml:space="preserve"> </v>
      </c>
      <c r="G179" s="34" t="str">
        <f>IF(LEN(VLOOKUP($A179,Questions!$B:$AA,24,FALSE))=0,"",VLOOKUP($A179,Questions!$B:$AA,24,FALSE))</f>
        <v xml:space="preserve"> </v>
      </c>
      <c r="H179" s="32" t="str">
        <f>IF(LEN(VLOOKUP($A179,Questions!$B:$AA,25,FALSE))=0,"",VLOOKUP($A179,Questions!$B:$AA,25,FALSE))</f>
        <v xml:space="preserve"> </v>
      </c>
      <c r="I179" s="34" t="str">
        <f>IF(LEN(VLOOKUP($A179,Questions!$B:$AA,26,FALSE))=0,"",VLOOKUP($A179,Questions!$B:$AA,26,FALSE))</f>
        <v xml:space="preserve"> </v>
      </c>
      <c r="J179" s="34" t="str">
        <f>IF(LEN(VLOOKUP($A179,Questions!$B:$AB,27,FALSE))=0,"",VLOOKUP($A179,Questions!$B:$AB,27,FALSE))</f>
        <v xml:space="preserve"> </v>
      </c>
      <c r="K179" s="274" t="s">
        <v>3242</v>
      </c>
      <c r="L179"/>
      <c r="M179"/>
      <c r="N179"/>
      <c r="O179"/>
      <c r="P179"/>
      <c r="Q179"/>
      <c r="R179"/>
      <c r="S179"/>
      <c r="T179"/>
      <c r="U179"/>
      <c r="V179"/>
      <c r="W179"/>
      <c r="X179"/>
      <c r="Y179"/>
      <c r="Z179"/>
      <c r="AA179"/>
      <c r="AB179"/>
      <c r="AC179"/>
      <c r="AD179"/>
      <c r="AE179"/>
      <c r="AF179"/>
      <c r="AG179"/>
      <c r="AH179"/>
      <c r="AI179"/>
      <c r="AJ179"/>
      <c r="AK179"/>
      <c r="AL179"/>
      <c r="AM179"/>
      <c r="AN179"/>
      <c r="AO179"/>
      <c r="AP179"/>
      <c r="AQ179"/>
      <c r="AR179"/>
      <c r="AS179"/>
      <c r="AT179"/>
      <c r="AU179"/>
      <c r="AV179"/>
      <c r="AW179"/>
      <c r="AX179"/>
      <c r="AY179"/>
      <c r="AZ179"/>
      <c r="BA179"/>
      <c r="BB179"/>
      <c r="BC179"/>
      <c r="BD179"/>
      <c r="BE179"/>
      <c r="BF179"/>
      <c r="BG179"/>
      <c r="BH179"/>
      <c r="BI179"/>
      <c r="BJ179"/>
      <c r="BK179"/>
      <c r="BL179"/>
      <c r="BM179"/>
      <c r="BN179"/>
      <c r="BO179"/>
      <c r="BP179"/>
      <c r="BQ179"/>
      <c r="BR179"/>
      <c r="BS179"/>
      <c r="BT179"/>
      <c r="BU179"/>
      <c r="BV179"/>
      <c r="BW179"/>
      <c r="BX179"/>
      <c r="BY179"/>
      <c r="BZ179"/>
      <c r="CA179"/>
      <c r="CB179"/>
      <c r="CC179"/>
      <c r="CD179"/>
      <c r="CE179"/>
      <c r="CF179"/>
      <c r="CG179"/>
      <c r="CH179"/>
      <c r="CI179"/>
      <c r="CJ179"/>
      <c r="CK179"/>
      <c r="CL179"/>
      <c r="CM179"/>
      <c r="CN179"/>
      <c r="CO179"/>
      <c r="CP179"/>
      <c r="CQ179"/>
      <c r="CR179"/>
      <c r="CS179"/>
      <c r="CT179"/>
      <c r="CU179"/>
      <c r="CV179"/>
      <c r="CW179"/>
      <c r="CX179"/>
      <c r="CY179"/>
      <c r="CZ179"/>
      <c r="DA179"/>
      <c r="DB179"/>
      <c r="DC179"/>
      <c r="DD179"/>
      <c r="DE179"/>
      <c r="DF179"/>
      <c r="DG179"/>
      <c r="DH179"/>
      <c r="DI179"/>
      <c r="DJ179"/>
      <c r="DK179"/>
      <c r="DL179"/>
      <c r="DM179"/>
      <c r="DN179"/>
      <c r="DO179"/>
      <c r="DP179"/>
      <c r="DQ179"/>
      <c r="DR179"/>
      <c r="DS179"/>
      <c r="DT179"/>
      <c r="DU179"/>
      <c r="DV179"/>
      <c r="DW179"/>
      <c r="DX179"/>
      <c r="DY179"/>
      <c r="DZ179"/>
      <c r="EA179"/>
      <c r="EB179"/>
      <c r="EC179"/>
      <c r="ED179"/>
      <c r="EE179"/>
      <c r="EF179"/>
      <c r="EG179"/>
      <c r="EH179"/>
      <c r="EI179"/>
      <c r="EJ179"/>
      <c r="EK179"/>
      <c r="EL179"/>
      <c r="EM179"/>
      <c r="EN179"/>
      <c r="EO179"/>
      <c r="EP179"/>
      <c r="EQ179"/>
      <c r="ER179"/>
      <c r="ES179"/>
      <c r="ET179"/>
      <c r="EU179"/>
      <c r="EV179"/>
      <c r="EW179"/>
      <c r="EX179"/>
      <c r="EY179"/>
      <c r="EZ179"/>
      <c r="FA179"/>
      <c r="FB179"/>
      <c r="FC179"/>
      <c r="FD179"/>
      <c r="FE179"/>
      <c r="FF179"/>
      <c r="FG179"/>
      <c r="FH179"/>
      <c r="FI179"/>
      <c r="FJ179"/>
      <c r="FK179"/>
      <c r="FL179"/>
      <c r="FM179"/>
      <c r="FN179"/>
      <c r="FO179"/>
      <c r="FP179"/>
      <c r="FQ179"/>
      <c r="FR179"/>
      <c r="FS179"/>
      <c r="FT179"/>
      <c r="FU179"/>
      <c r="FV179"/>
      <c r="FW179"/>
      <c r="FX179"/>
      <c r="FY179"/>
      <c r="FZ179"/>
      <c r="GA179"/>
      <c r="GB179"/>
      <c r="GC179"/>
      <c r="GD179"/>
      <c r="GE179"/>
      <c r="GF179"/>
      <c r="GG179"/>
      <c r="GH179"/>
      <c r="GI179"/>
      <c r="GJ179"/>
      <c r="GK179"/>
      <c r="GL179"/>
      <c r="GM179"/>
      <c r="GN179"/>
      <c r="GO179"/>
      <c r="GP179"/>
      <c r="GQ179"/>
      <c r="GR179"/>
      <c r="GS179"/>
      <c r="GT179"/>
      <c r="GU179"/>
      <c r="GV179"/>
      <c r="GW179"/>
      <c r="GX179"/>
      <c r="GY179"/>
      <c r="GZ179"/>
      <c r="HA179"/>
      <c r="HB179"/>
      <c r="HC179"/>
      <c r="HD179"/>
      <c r="HE179"/>
      <c r="HF179"/>
      <c r="HG179"/>
      <c r="HH179"/>
      <c r="HI179"/>
      <c r="HJ179"/>
      <c r="HK179"/>
      <c r="HL179"/>
      <c r="HM179"/>
      <c r="HN179"/>
      <c r="HO179"/>
      <c r="HP179"/>
      <c r="HQ179"/>
      <c r="HR179"/>
      <c r="HS179"/>
      <c r="HT179"/>
      <c r="HU179"/>
      <c r="HV179"/>
      <c r="HW179"/>
      <c r="HX179"/>
      <c r="HY179"/>
      <c r="HZ179"/>
      <c r="IA179"/>
      <c r="IB179"/>
      <c r="IC179"/>
      <c r="ID179"/>
      <c r="IE179"/>
      <c r="IF179"/>
      <c r="IG179"/>
      <c r="IH179"/>
      <c r="II179"/>
      <c r="IJ179"/>
      <c r="IK179"/>
      <c r="IL179"/>
      <c r="IM179"/>
      <c r="IN179"/>
      <c r="IO179"/>
      <c r="IP179"/>
      <c r="IQ179"/>
      <c r="IR179"/>
      <c r="IS179"/>
      <c r="IT179"/>
      <c r="IU179"/>
      <c r="IV179"/>
      <c r="IW179"/>
      <c r="IX179"/>
      <c r="IY179"/>
    </row>
    <row r="180" spans="1:259" ht="36" customHeight="1" x14ac:dyDescent="0.2">
      <c r="A180" s="345" t="str">
        <f>IF(OR($C$29="No",$C$31="Yes"),"DRP - Optional based on QUALIFIER response.","Disaster Recovery Plan")</f>
        <v>Disaster Recovery Plan</v>
      </c>
      <c r="B180" s="345"/>
      <c r="C180" s="20" t="str">
        <f>C$23</f>
        <v>CIS Critical Security Controls v6.1</v>
      </c>
      <c r="D180" s="20" t="str">
        <f t="shared" ref="D180:J180" si="11">D$23</f>
        <v>HIPAA</v>
      </c>
      <c r="E180" s="20" t="str">
        <f t="shared" si="11"/>
        <v>ISO 27002:27013</v>
      </c>
      <c r="F180" s="20" t="str">
        <f t="shared" si="11"/>
        <v>NIST Cybersecurity Framework</v>
      </c>
      <c r="G180" s="20" t="str">
        <f t="shared" si="11"/>
        <v>NIST SP 800-171r2</v>
      </c>
      <c r="H180" s="20" t="str">
        <f t="shared" si="11"/>
        <v>NIST SP 800-53r4</v>
      </c>
      <c r="I180" s="20" t="str">
        <f t="shared" si="11"/>
        <v>PCI DSS</v>
      </c>
      <c r="J180" s="20" t="str">
        <f t="shared" si="11"/>
        <v>Trusted CI</v>
      </c>
      <c r="K180"/>
      <c r="L180"/>
      <c r="M180"/>
      <c r="N180"/>
      <c r="O180"/>
      <c r="P180"/>
      <c r="Q180"/>
      <c r="R180"/>
      <c r="S180"/>
      <c r="T180"/>
      <c r="U180"/>
      <c r="V180"/>
      <c r="W180"/>
      <c r="X180"/>
      <c r="Y180"/>
      <c r="Z180"/>
      <c r="AA180"/>
      <c r="AB180"/>
      <c r="AC180"/>
      <c r="AD180"/>
      <c r="AE180"/>
      <c r="AF180"/>
      <c r="AG180"/>
      <c r="AH180"/>
      <c r="AI180"/>
      <c r="AJ180"/>
      <c r="AK180"/>
      <c r="AL180"/>
      <c r="AM180"/>
      <c r="AN180"/>
      <c r="AO180"/>
      <c r="AP180"/>
      <c r="AQ180"/>
      <c r="AR180"/>
      <c r="AS180"/>
      <c r="AT180"/>
      <c r="AU180"/>
      <c r="AV180"/>
      <c r="AW180"/>
      <c r="AX180"/>
      <c r="AY180"/>
      <c r="AZ180"/>
      <c r="BA180"/>
      <c r="BB180"/>
      <c r="BC180"/>
      <c r="BD180"/>
      <c r="BE180"/>
      <c r="BF180"/>
      <c r="BG180"/>
      <c r="BH180"/>
      <c r="BI180"/>
      <c r="BJ180"/>
      <c r="BK180"/>
      <c r="BL180"/>
      <c r="BM180"/>
      <c r="BN180"/>
      <c r="BO180"/>
      <c r="BP180"/>
      <c r="BQ180"/>
      <c r="BR180"/>
      <c r="BS180"/>
      <c r="BT180"/>
      <c r="BU180"/>
      <c r="BV180"/>
      <c r="BW180"/>
      <c r="BX180"/>
      <c r="BY180"/>
      <c r="BZ180"/>
      <c r="CA180"/>
      <c r="CB180"/>
      <c r="CC180"/>
      <c r="CD180"/>
      <c r="CE180"/>
      <c r="CF180"/>
      <c r="CG180"/>
      <c r="CH180"/>
      <c r="CI180"/>
      <c r="CJ180"/>
      <c r="CK180"/>
      <c r="CL180"/>
      <c r="CM180"/>
      <c r="CN180"/>
      <c r="CO180"/>
      <c r="CP180"/>
      <c r="CQ180"/>
      <c r="CR180"/>
      <c r="CS180"/>
      <c r="CT180"/>
      <c r="CU180"/>
      <c r="CV180"/>
      <c r="CW180"/>
      <c r="CX180"/>
      <c r="CY180"/>
      <c r="CZ180"/>
      <c r="DA180"/>
      <c r="DB180"/>
      <c r="DC180"/>
      <c r="DD180"/>
      <c r="DE180"/>
      <c r="DF180"/>
      <c r="DG180"/>
      <c r="DH180"/>
      <c r="DI180"/>
      <c r="DJ180"/>
      <c r="DK180"/>
      <c r="DL180"/>
      <c r="DM180"/>
      <c r="DN180"/>
      <c r="DO180"/>
      <c r="DP180"/>
      <c r="DQ180"/>
      <c r="DR180"/>
      <c r="DS180"/>
      <c r="DT180"/>
      <c r="DU180"/>
      <c r="DV180"/>
      <c r="DW180"/>
      <c r="DX180"/>
      <c r="DY180"/>
      <c r="DZ180"/>
      <c r="EA180"/>
      <c r="EB180"/>
      <c r="EC180"/>
      <c r="ED180"/>
      <c r="EE180"/>
      <c r="EF180"/>
      <c r="EG180"/>
      <c r="EH180"/>
      <c r="EI180"/>
      <c r="EJ180"/>
      <c r="EK180"/>
      <c r="EL180"/>
      <c r="EM180"/>
      <c r="EN180"/>
      <c r="EO180"/>
      <c r="EP180"/>
      <c r="EQ180"/>
      <c r="ER180"/>
      <c r="ES180"/>
      <c r="ET180"/>
      <c r="EU180"/>
      <c r="EV180"/>
      <c r="EW180"/>
      <c r="EX180"/>
      <c r="EY180"/>
      <c r="EZ180"/>
      <c r="FA180"/>
      <c r="FB180"/>
      <c r="FC180"/>
      <c r="FD180"/>
      <c r="FE180"/>
      <c r="FF180"/>
      <c r="FG180"/>
      <c r="FH180"/>
      <c r="FI180"/>
      <c r="FJ180"/>
      <c r="FK180"/>
      <c r="FL180"/>
      <c r="FM180"/>
      <c r="FN180"/>
      <c r="FO180"/>
      <c r="FP180"/>
      <c r="FQ180"/>
      <c r="FR180"/>
      <c r="FS180"/>
      <c r="FT180"/>
      <c r="FU180"/>
      <c r="FV180"/>
      <c r="FW180"/>
      <c r="FX180"/>
      <c r="FY180"/>
      <c r="FZ180"/>
      <c r="GA180"/>
      <c r="GB180"/>
      <c r="GC180"/>
      <c r="GD180"/>
      <c r="GE180"/>
      <c r="GF180"/>
      <c r="GG180"/>
      <c r="GH180"/>
      <c r="GI180"/>
      <c r="GJ180"/>
      <c r="GK180"/>
      <c r="GL180"/>
      <c r="GM180"/>
      <c r="GN180"/>
      <c r="GO180"/>
      <c r="GP180"/>
      <c r="GQ180"/>
      <c r="GR180"/>
      <c r="GS180"/>
      <c r="GT180"/>
      <c r="GU180"/>
      <c r="GV180"/>
      <c r="GW180"/>
      <c r="GX180"/>
      <c r="GY180"/>
      <c r="GZ180"/>
      <c r="HA180"/>
      <c r="HB180"/>
      <c r="HC180"/>
      <c r="HD180"/>
      <c r="HE180"/>
      <c r="HF180"/>
      <c r="HG180"/>
      <c r="HH180"/>
      <c r="HI180"/>
      <c r="HJ180"/>
      <c r="HK180"/>
      <c r="HL180"/>
      <c r="HM180"/>
      <c r="HN180"/>
      <c r="HO180"/>
      <c r="HP180"/>
      <c r="HQ180"/>
      <c r="HR180"/>
      <c r="HS180"/>
      <c r="HT180"/>
      <c r="HU180"/>
      <c r="HV180"/>
      <c r="HW180"/>
      <c r="HX180"/>
      <c r="HY180"/>
      <c r="HZ180"/>
      <c r="IA180"/>
      <c r="IB180"/>
      <c r="IC180"/>
      <c r="ID180"/>
      <c r="IE180"/>
      <c r="IF180"/>
      <c r="IG180"/>
      <c r="IH180"/>
      <c r="II180"/>
      <c r="IJ180"/>
      <c r="IK180"/>
      <c r="IL180"/>
      <c r="IM180"/>
      <c r="IN180"/>
      <c r="IO180"/>
      <c r="IP180"/>
      <c r="IQ180"/>
      <c r="IR180"/>
      <c r="IS180"/>
      <c r="IT180"/>
      <c r="IU180"/>
      <c r="IV180"/>
      <c r="IW180"/>
      <c r="IX180"/>
      <c r="IY180"/>
    </row>
    <row r="181" spans="1:259" ht="48" customHeight="1" x14ac:dyDescent="0.2">
      <c r="A181" s="11" t="s">
        <v>204</v>
      </c>
      <c r="B181" s="25" t="str">
        <f>VLOOKUP(A181,'HECVAT - Full | Vendor Response'!A$27:B$284,2,FALSE)</f>
        <v>Describe or provide a reference to your Disaster Recovery Plan (DRP).</v>
      </c>
      <c r="C181" s="32" t="str">
        <f>IF(LEN(VLOOKUP($A181,Questions!$B:$AA,20,FALSE))=0,"",VLOOKUP($A181,Questions!$B:$AA,20,FALSE))</f>
        <v xml:space="preserve"> </v>
      </c>
      <c r="D181" s="34" t="str">
        <f>IF(LEN(VLOOKUP($A181,Questions!$B:$AA,21,FALSE))=0,"",VLOOKUP($A181,Questions!$B:$AA,21,FALSE))</f>
        <v xml:space="preserve"> </v>
      </c>
      <c r="E181" s="32" t="str">
        <f>IF(LEN(VLOOKUP($A181,Questions!$B:$AA,22,FALSE))=0,"",VLOOKUP($A181,Questions!$B:$AA,22,FALSE))</f>
        <v xml:space="preserve"> </v>
      </c>
      <c r="F181" s="32" t="str">
        <f>IF(LEN(VLOOKUP($A181,Questions!$B:$AA,23,FALSE))=0,"",VLOOKUP($A181,Questions!$B:$AA,23,FALSE))</f>
        <v xml:space="preserve"> </v>
      </c>
      <c r="G181" s="32" t="str">
        <f>IF(LEN(VLOOKUP($A181,Questions!$B:$AA,24,FALSE))=0,"",VLOOKUP($A181,Questions!$B:$AA,24,FALSE))</f>
        <v xml:space="preserve"> </v>
      </c>
      <c r="H181" s="17" t="str">
        <f>IF(LEN(VLOOKUP($A181,Questions!$B:$AA,25,FALSE))=0,"",VLOOKUP($A181,Questions!$B:$AA,25,FALSE))</f>
        <v xml:space="preserve"> </v>
      </c>
      <c r="I181" s="17" t="str">
        <f>IF(LEN(VLOOKUP($A181,Questions!$B:$AA,26,FALSE))=0,"",VLOOKUP($A181,Questions!$B:$AA,26,FALSE))</f>
        <v xml:space="preserve"> </v>
      </c>
      <c r="J181" s="17" t="str">
        <f>IF(LEN(VLOOKUP($A181,Questions!$B:$AB,27,FALSE))=0,"",VLOOKUP($A181,Questions!$B:$AB,27,FALSE))</f>
        <v xml:space="preserve"> </v>
      </c>
      <c r="K181"/>
      <c r="L181"/>
      <c r="M181"/>
      <c r="N181"/>
      <c r="O181"/>
      <c r="P181"/>
      <c r="Q181"/>
      <c r="R181"/>
      <c r="S181"/>
      <c r="T181"/>
      <c r="U181"/>
      <c r="V181"/>
      <c r="W181"/>
      <c r="X181"/>
      <c r="Y181"/>
      <c r="Z181"/>
      <c r="AA181"/>
      <c r="AB181"/>
      <c r="AC181"/>
      <c r="AD181"/>
      <c r="AE181"/>
      <c r="AF181"/>
      <c r="AG181"/>
      <c r="AH181"/>
      <c r="AI181"/>
      <c r="AJ181"/>
      <c r="AK181"/>
      <c r="AL181"/>
      <c r="AM181"/>
      <c r="AN181"/>
      <c r="AO181"/>
      <c r="AP181"/>
      <c r="AQ181"/>
      <c r="AR181"/>
      <c r="AS181"/>
      <c r="AT181"/>
      <c r="AU181"/>
      <c r="AV181"/>
      <c r="AW181"/>
      <c r="AX181"/>
      <c r="AY181"/>
      <c r="AZ181"/>
      <c r="BA181"/>
      <c r="BB181"/>
      <c r="BC181"/>
      <c r="BD181"/>
      <c r="BE181"/>
      <c r="BF181"/>
      <c r="BG181"/>
      <c r="BH181"/>
      <c r="BI181"/>
      <c r="BJ181"/>
      <c r="BK181"/>
      <c r="BL181"/>
      <c r="BM181"/>
      <c r="BN181"/>
      <c r="BO181"/>
      <c r="BP181"/>
      <c r="BQ181"/>
      <c r="BR181"/>
      <c r="BS181"/>
      <c r="BT181"/>
      <c r="BU181"/>
      <c r="BV181"/>
      <c r="BW181"/>
      <c r="BX181"/>
      <c r="BY181"/>
      <c r="BZ181"/>
      <c r="CA181"/>
      <c r="CB181"/>
      <c r="CC181"/>
      <c r="CD181"/>
      <c r="CE181"/>
      <c r="CF181"/>
      <c r="CG181"/>
      <c r="CH181"/>
      <c r="CI181"/>
      <c r="CJ181"/>
      <c r="CK181"/>
      <c r="CL181"/>
      <c r="CM181"/>
      <c r="CN181"/>
      <c r="CO181"/>
      <c r="CP181"/>
      <c r="CQ181"/>
      <c r="CR181"/>
      <c r="CS181"/>
      <c r="CT181"/>
      <c r="CU181"/>
      <c r="CV181"/>
      <c r="CW181"/>
      <c r="CX181"/>
      <c r="CY181"/>
      <c r="CZ181"/>
      <c r="DA181"/>
      <c r="DB181"/>
      <c r="DC181"/>
      <c r="DD181"/>
      <c r="DE181"/>
      <c r="DF181"/>
      <c r="DG181"/>
      <c r="DH181"/>
      <c r="DI181"/>
      <c r="DJ181"/>
      <c r="DK181"/>
      <c r="DL181"/>
      <c r="DM181"/>
      <c r="DN181"/>
      <c r="DO181"/>
      <c r="DP181"/>
      <c r="DQ181"/>
      <c r="DR181"/>
      <c r="DS181"/>
      <c r="DT181"/>
      <c r="DU181"/>
      <c r="DV181"/>
      <c r="DW181"/>
      <c r="DX181"/>
      <c r="DY181"/>
      <c r="DZ181"/>
      <c r="EA181"/>
      <c r="EB181"/>
      <c r="EC181"/>
      <c r="ED181"/>
      <c r="EE181"/>
      <c r="EF181"/>
      <c r="EG181"/>
      <c r="EH181"/>
      <c r="EI181"/>
      <c r="EJ181"/>
      <c r="EK181"/>
      <c r="EL181"/>
      <c r="EM181"/>
      <c r="EN181"/>
      <c r="EO181"/>
      <c r="EP181"/>
      <c r="EQ181"/>
      <c r="ER181"/>
      <c r="ES181"/>
      <c r="ET181"/>
      <c r="EU181"/>
      <c r="EV181"/>
      <c r="EW181"/>
      <c r="EX181"/>
      <c r="EY181"/>
      <c r="EZ181"/>
      <c r="FA181"/>
      <c r="FB181"/>
      <c r="FC181"/>
      <c r="FD181"/>
      <c r="FE181"/>
      <c r="FF181"/>
      <c r="FG181"/>
      <c r="FH181"/>
      <c r="FI181"/>
      <c r="FJ181"/>
      <c r="FK181"/>
      <c r="FL181"/>
      <c r="FM181"/>
      <c r="FN181"/>
      <c r="FO181"/>
      <c r="FP181"/>
      <c r="FQ181"/>
      <c r="FR181"/>
      <c r="FS181"/>
      <c r="FT181"/>
      <c r="FU181"/>
      <c r="FV181"/>
      <c r="FW181"/>
      <c r="FX181"/>
      <c r="FY181"/>
      <c r="FZ181"/>
      <c r="GA181"/>
      <c r="GB181"/>
      <c r="GC181"/>
      <c r="GD181"/>
      <c r="GE181"/>
      <c r="GF181"/>
      <c r="GG181"/>
      <c r="GH181"/>
      <c r="GI181"/>
      <c r="GJ181"/>
      <c r="GK181"/>
      <c r="GL181"/>
      <c r="GM181"/>
      <c r="GN181"/>
      <c r="GO181"/>
      <c r="GP181"/>
      <c r="GQ181"/>
      <c r="GR181"/>
      <c r="GS181"/>
      <c r="GT181"/>
      <c r="GU181"/>
      <c r="GV181"/>
      <c r="GW181"/>
      <c r="GX181"/>
      <c r="GY181"/>
      <c r="GZ181"/>
      <c r="HA181"/>
      <c r="HB181"/>
      <c r="HC181"/>
      <c r="HD181"/>
      <c r="HE181"/>
      <c r="HF181"/>
      <c r="HG181"/>
      <c r="HH181"/>
      <c r="HI181"/>
      <c r="HJ181"/>
      <c r="HK181"/>
      <c r="HL181"/>
      <c r="HM181"/>
      <c r="HN181"/>
      <c r="HO181"/>
      <c r="HP181"/>
      <c r="HQ181"/>
      <c r="HR181"/>
      <c r="HS181"/>
      <c r="HT181"/>
      <c r="HU181"/>
      <c r="HV181"/>
      <c r="HW181"/>
      <c r="HX181"/>
      <c r="HY181"/>
      <c r="HZ181"/>
      <c r="IA181"/>
      <c r="IB181"/>
      <c r="IC181"/>
      <c r="ID181"/>
      <c r="IE181"/>
      <c r="IF181"/>
      <c r="IG181"/>
      <c r="IH181"/>
      <c r="II181"/>
      <c r="IJ181"/>
      <c r="IK181"/>
      <c r="IL181"/>
      <c r="IM181"/>
      <c r="IN181"/>
      <c r="IO181"/>
      <c r="IP181"/>
      <c r="IQ181"/>
      <c r="IR181"/>
      <c r="IS181"/>
      <c r="IT181"/>
      <c r="IU181"/>
      <c r="IV181"/>
      <c r="IW181"/>
      <c r="IX181"/>
      <c r="IY181"/>
    </row>
    <row r="182" spans="1:259" ht="47" customHeight="1" x14ac:dyDescent="0.2">
      <c r="A182" s="11" t="s">
        <v>205</v>
      </c>
      <c r="B182" s="25" t="str">
        <f>VLOOKUP(A182,'HECVAT - Full | Vendor Response'!A$27:B$284,2,FALSE)</f>
        <v>Is an owner assigned who is responsible for the maintenance and review of the DRP?</v>
      </c>
      <c r="C182" s="32" t="str">
        <f>IF(LEN(VLOOKUP($A182,Questions!$B:$AA,20,FALSE))=0,"",VLOOKUP($A182,Questions!$B:$AA,20,FALSE))</f>
        <v xml:space="preserve"> </v>
      </c>
      <c r="D182" s="34" t="str">
        <f>IF(LEN(VLOOKUP($A182,Questions!$B:$AA,21,FALSE))=0,"",VLOOKUP($A182,Questions!$B:$AA,21,FALSE))</f>
        <v xml:space="preserve"> </v>
      </c>
      <c r="E182" s="32" t="str">
        <f>IF(LEN(VLOOKUP($A182,Questions!$B:$AA,22,FALSE))=0,"",VLOOKUP($A182,Questions!$B:$AA,22,FALSE))</f>
        <v xml:space="preserve"> </v>
      </c>
      <c r="F182" s="32" t="str">
        <f>IF(LEN(VLOOKUP($A182,Questions!$B:$AA,23,FALSE))=0,"",VLOOKUP($A182,Questions!$B:$AA,23,FALSE))</f>
        <v xml:space="preserve"> </v>
      </c>
      <c r="G182" s="32" t="str">
        <f>IF(LEN(VLOOKUP($A182,Questions!$B:$AA,24,FALSE))=0,"",VLOOKUP($A182,Questions!$B:$AA,24,FALSE))</f>
        <v xml:space="preserve"> </v>
      </c>
      <c r="H182" s="17" t="str">
        <f>IF(LEN(VLOOKUP($A182,Questions!$B:$AA,25,FALSE))=0,"",VLOOKUP($A182,Questions!$B:$AA,25,FALSE))</f>
        <v xml:space="preserve"> </v>
      </c>
      <c r="I182" s="17" t="str">
        <f>IF(LEN(VLOOKUP($A182,Questions!$B:$AA,26,FALSE))=0,"",VLOOKUP($A182,Questions!$B:$AA,26,FALSE))</f>
        <v xml:space="preserve"> </v>
      </c>
      <c r="J182" s="17" t="str">
        <f>IF(LEN(VLOOKUP($A182,Questions!$B:$AB,27,FALSE))=0,"",VLOOKUP($A182,Questions!$B:$AB,27,FALSE))</f>
        <v xml:space="preserve"> </v>
      </c>
      <c r="K182"/>
      <c r="L182"/>
      <c r="M182"/>
      <c r="N182"/>
      <c r="O182"/>
      <c r="P182"/>
      <c r="Q182"/>
      <c r="R182"/>
      <c r="S182"/>
      <c r="T182"/>
      <c r="U182"/>
      <c r="V182"/>
      <c r="W182"/>
      <c r="X182"/>
      <c r="Y182"/>
      <c r="Z182"/>
      <c r="AA182"/>
      <c r="AB182"/>
      <c r="AC182"/>
      <c r="AD182"/>
      <c r="AE182"/>
      <c r="AF182"/>
      <c r="AG182"/>
      <c r="AH182"/>
      <c r="AI182"/>
      <c r="AJ182"/>
      <c r="AK182"/>
      <c r="AL182"/>
      <c r="AM182"/>
      <c r="AN182"/>
      <c r="AO182"/>
      <c r="AP182"/>
      <c r="AQ182"/>
      <c r="AR182"/>
      <c r="AS182"/>
      <c r="AT182"/>
      <c r="AU182"/>
      <c r="AV182"/>
      <c r="AW182"/>
      <c r="AX182"/>
      <c r="AY182"/>
      <c r="AZ182"/>
      <c r="BA182"/>
      <c r="BB182"/>
      <c r="BC182"/>
      <c r="BD182"/>
      <c r="BE182"/>
      <c r="BF182"/>
      <c r="BG182"/>
      <c r="BH182"/>
      <c r="BI182"/>
      <c r="BJ182"/>
      <c r="BK182"/>
      <c r="BL182"/>
      <c r="BM182"/>
      <c r="BN182"/>
      <c r="BO182"/>
      <c r="BP182"/>
      <c r="BQ182"/>
      <c r="BR182"/>
      <c r="BS182"/>
      <c r="BT182"/>
      <c r="BU182"/>
      <c r="BV182"/>
      <c r="BW182"/>
      <c r="BX182"/>
      <c r="BY182"/>
      <c r="BZ182"/>
      <c r="CA182"/>
      <c r="CB182"/>
      <c r="CC182"/>
      <c r="CD182"/>
      <c r="CE182"/>
      <c r="CF182"/>
      <c r="CG182"/>
      <c r="CH182"/>
      <c r="CI182"/>
      <c r="CJ182"/>
      <c r="CK182"/>
      <c r="CL182"/>
      <c r="CM182"/>
      <c r="CN182"/>
      <c r="CO182"/>
      <c r="CP182"/>
      <c r="CQ182"/>
      <c r="CR182"/>
      <c r="CS182"/>
      <c r="CT182"/>
      <c r="CU182"/>
      <c r="CV182"/>
      <c r="CW182"/>
      <c r="CX182"/>
      <c r="CY182"/>
      <c r="CZ182"/>
      <c r="DA182"/>
      <c r="DB182"/>
      <c r="DC182"/>
      <c r="DD182"/>
      <c r="DE182"/>
      <c r="DF182"/>
      <c r="DG182"/>
      <c r="DH182"/>
      <c r="DI182"/>
      <c r="DJ182"/>
      <c r="DK182"/>
      <c r="DL182"/>
      <c r="DM182"/>
      <c r="DN182"/>
      <c r="DO182"/>
      <c r="DP182"/>
      <c r="DQ182"/>
      <c r="DR182"/>
      <c r="DS182"/>
      <c r="DT182"/>
      <c r="DU182"/>
      <c r="DV182"/>
      <c r="DW182"/>
      <c r="DX182"/>
      <c r="DY182"/>
      <c r="DZ182"/>
      <c r="EA182"/>
      <c r="EB182"/>
      <c r="EC182"/>
      <c r="ED182"/>
      <c r="EE182"/>
      <c r="EF182"/>
      <c r="EG182"/>
      <c r="EH182"/>
      <c r="EI182"/>
      <c r="EJ182"/>
      <c r="EK182"/>
      <c r="EL182"/>
      <c r="EM182"/>
      <c r="EN182"/>
      <c r="EO182"/>
      <c r="EP182"/>
      <c r="EQ182"/>
      <c r="ER182"/>
      <c r="ES182"/>
      <c r="ET182"/>
      <c r="EU182"/>
      <c r="EV182"/>
      <c r="EW182"/>
      <c r="EX182"/>
      <c r="EY182"/>
      <c r="EZ182"/>
      <c r="FA182"/>
      <c r="FB182"/>
      <c r="FC182"/>
      <c r="FD182"/>
      <c r="FE182"/>
      <c r="FF182"/>
      <c r="FG182"/>
      <c r="FH182"/>
      <c r="FI182"/>
      <c r="FJ182"/>
      <c r="FK182"/>
      <c r="FL182"/>
      <c r="FM182"/>
      <c r="FN182"/>
      <c r="FO182"/>
      <c r="FP182"/>
      <c r="FQ182"/>
      <c r="FR182"/>
      <c r="FS182"/>
      <c r="FT182"/>
      <c r="FU182"/>
      <c r="FV182"/>
      <c r="FW182"/>
      <c r="FX182"/>
      <c r="FY182"/>
      <c r="FZ182"/>
      <c r="GA182"/>
      <c r="GB182"/>
      <c r="GC182"/>
      <c r="GD182"/>
      <c r="GE182"/>
      <c r="GF182"/>
      <c r="GG182"/>
      <c r="GH182"/>
      <c r="GI182"/>
      <c r="GJ182"/>
      <c r="GK182"/>
      <c r="GL182"/>
      <c r="GM182"/>
      <c r="GN182"/>
      <c r="GO182"/>
      <c r="GP182"/>
      <c r="GQ182"/>
      <c r="GR182"/>
      <c r="GS182"/>
      <c r="GT182"/>
      <c r="GU182"/>
      <c r="GV182"/>
      <c r="GW182"/>
      <c r="GX182"/>
      <c r="GY182"/>
      <c r="GZ182"/>
      <c r="HA182"/>
      <c r="HB182"/>
      <c r="HC182"/>
      <c r="HD182"/>
      <c r="HE182"/>
      <c r="HF182"/>
      <c r="HG182"/>
      <c r="HH182"/>
      <c r="HI182"/>
      <c r="HJ182"/>
      <c r="HK182"/>
      <c r="HL182"/>
      <c r="HM182"/>
      <c r="HN182"/>
      <c r="HO182"/>
      <c r="HP182"/>
      <c r="HQ182"/>
      <c r="HR182"/>
      <c r="HS182"/>
      <c r="HT182"/>
      <c r="HU182"/>
      <c r="HV182"/>
      <c r="HW182"/>
      <c r="HX182"/>
      <c r="HY182"/>
      <c r="HZ182"/>
      <c r="IA182"/>
      <c r="IB182"/>
      <c r="IC182"/>
      <c r="ID182"/>
      <c r="IE182"/>
      <c r="IF182"/>
      <c r="IG182"/>
      <c r="IH182"/>
      <c r="II182"/>
      <c r="IJ182"/>
      <c r="IK182"/>
      <c r="IL182"/>
      <c r="IM182"/>
      <c r="IN182"/>
      <c r="IO182"/>
      <c r="IP182"/>
      <c r="IQ182"/>
      <c r="IR182"/>
      <c r="IS182"/>
      <c r="IT182"/>
      <c r="IU182"/>
      <c r="IV182"/>
      <c r="IW182"/>
      <c r="IX182"/>
      <c r="IY182"/>
    </row>
    <row r="183" spans="1:259" ht="47" customHeight="1" x14ac:dyDescent="0.2">
      <c r="A183" s="11" t="s">
        <v>206</v>
      </c>
      <c r="B183" s="25" t="str">
        <f>VLOOKUP(A183,'HECVAT - Full | Vendor Response'!A$27:B$284,2,FALSE)</f>
        <v>Can the institution review your DRP and supporting documentation?</v>
      </c>
      <c r="C183" s="32" t="str">
        <f>IF(LEN(VLOOKUP($A183,Questions!$B:$AA,20,FALSE))=0,"",VLOOKUP($A183,Questions!$B:$AA,20,FALSE))</f>
        <v xml:space="preserve"> </v>
      </c>
      <c r="D183" s="34" t="str">
        <f>IF(LEN(VLOOKUP($A183,Questions!$B:$AA,21,FALSE))=0,"",VLOOKUP($A183,Questions!$B:$AA,21,FALSE))</f>
        <v xml:space="preserve"> </v>
      </c>
      <c r="E183" s="33" t="str">
        <f>IF(LEN(VLOOKUP($A183,Questions!$B:$AA,22,FALSE))=0,"",VLOOKUP($A183,Questions!$B:$AA,22,FALSE))</f>
        <v xml:space="preserve"> </v>
      </c>
      <c r="F183" s="32" t="str">
        <f>IF(LEN(VLOOKUP($A183,Questions!$B:$AA,23,FALSE))=0,"",VLOOKUP($A183,Questions!$B:$AA,23,FALSE))</f>
        <v xml:space="preserve"> </v>
      </c>
      <c r="G183" s="32" t="str">
        <f>IF(LEN(VLOOKUP($A183,Questions!$B:$AA,24,FALSE))=0,"",VLOOKUP($A183,Questions!$B:$AA,24,FALSE))</f>
        <v xml:space="preserve"> </v>
      </c>
      <c r="H183" s="17" t="str">
        <f>IF(LEN(VLOOKUP($A183,Questions!$B:$AA,25,FALSE))=0,"",VLOOKUP($A183,Questions!$B:$AA,25,FALSE))</f>
        <v xml:space="preserve"> </v>
      </c>
      <c r="I183" s="17" t="str">
        <f>IF(LEN(VLOOKUP($A183,Questions!$B:$AA,26,FALSE))=0,"",VLOOKUP($A183,Questions!$B:$AA,26,FALSE))</f>
        <v xml:space="preserve"> </v>
      </c>
      <c r="J183" s="17" t="str">
        <f>IF(LEN(VLOOKUP($A183,Questions!$B:$AB,27,FALSE))=0,"",VLOOKUP($A183,Questions!$B:$AB,27,FALSE))</f>
        <v xml:space="preserve"> </v>
      </c>
      <c r="K183"/>
      <c r="L183"/>
      <c r="M183"/>
      <c r="N183"/>
      <c r="O183"/>
      <c r="P183"/>
      <c r="Q183"/>
      <c r="R183"/>
      <c r="S183"/>
      <c r="T183"/>
      <c r="U183"/>
      <c r="V183"/>
      <c r="W183"/>
      <c r="X183"/>
      <c r="Y183"/>
      <c r="Z183"/>
      <c r="AA183"/>
      <c r="AB183"/>
      <c r="AC183"/>
      <c r="AD183"/>
      <c r="AE183"/>
      <c r="AF183"/>
      <c r="AG183"/>
      <c r="AH183"/>
      <c r="AI183"/>
      <c r="AJ183"/>
      <c r="AK183"/>
      <c r="AL183"/>
      <c r="AM183"/>
      <c r="AN183"/>
      <c r="AO183"/>
      <c r="AP183"/>
      <c r="AQ183"/>
      <c r="AR183"/>
      <c r="AS183"/>
      <c r="AT183"/>
      <c r="AU183"/>
      <c r="AV183"/>
      <c r="AW183"/>
      <c r="AX183"/>
      <c r="AY183"/>
      <c r="AZ183"/>
      <c r="BA183"/>
      <c r="BB183"/>
      <c r="BC183"/>
      <c r="BD183"/>
      <c r="BE183"/>
      <c r="BF183"/>
      <c r="BG183"/>
      <c r="BH183"/>
      <c r="BI183"/>
      <c r="BJ183"/>
      <c r="BK183"/>
      <c r="BL183"/>
      <c r="BM183"/>
      <c r="BN183"/>
      <c r="BO183"/>
      <c r="BP183"/>
      <c r="BQ183"/>
      <c r="BR183"/>
      <c r="BS183"/>
      <c r="BT183"/>
      <c r="BU183"/>
      <c r="BV183"/>
      <c r="BW183"/>
      <c r="BX183"/>
      <c r="BY183"/>
      <c r="BZ183"/>
      <c r="CA183"/>
      <c r="CB183"/>
      <c r="CC183"/>
      <c r="CD183"/>
      <c r="CE183"/>
      <c r="CF183"/>
      <c r="CG183"/>
      <c r="CH183"/>
      <c r="CI183"/>
      <c r="CJ183"/>
      <c r="CK183"/>
      <c r="CL183"/>
      <c r="CM183"/>
      <c r="CN183"/>
      <c r="CO183"/>
      <c r="CP183"/>
      <c r="CQ183"/>
      <c r="CR183"/>
      <c r="CS183"/>
      <c r="CT183"/>
      <c r="CU183"/>
      <c r="CV183"/>
      <c r="CW183"/>
      <c r="CX183"/>
      <c r="CY183"/>
      <c r="CZ183"/>
      <c r="DA183"/>
      <c r="DB183"/>
      <c r="DC183"/>
      <c r="DD183"/>
      <c r="DE183"/>
      <c r="DF183"/>
      <c r="DG183"/>
      <c r="DH183"/>
      <c r="DI183"/>
      <c r="DJ183"/>
      <c r="DK183"/>
      <c r="DL183"/>
      <c r="DM183"/>
      <c r="DN183"/>
      <c r="DO183"/>
      <c r="DP183"/>
      <c r="DQ183"/>
      <c r="DR183"/>
      <c r="DS183"/>
      <c r="DT183"/>
      <c r="DU183"/>
      <c r="DV183"/>
      <c r="DW183"/>
      <c r="DX183"/>
      <c r="DY183"/>
      <c r="DZ183"/>
      <c r="EA183"/>
      <c r="EB183"/>
      <c r="EC183"/>
      <c r="ED183"/>
      <c r="EE183"/>
      <c r="EF183"/>
      <c r="EG183"/>
      <c r="EH183"/>
      <c r="EI183"/>
      <c r="EJ183"/>
      <c r="EK183"/>
      <c r="EL183"/>
      <c r="EM183"/>
      <c r="EN183"/>
      <c r="EO183"/>
      <c r="EP183"/>
      <c r="EQ183"/>
      <c r="ER183"/>
      <c r="ES183"/>
      <c r="ET183"/>
      <c r="EU183"/>
      <c r="EV183"/>
      <c r="EW183"/>
      <c r="EX183"/>
      <c r="EY183"/>
      <c r="EZ183"/>
      <c r="FA183"/>
      <c r="FB183"/>
      <c r="FC183"/>
      <c r="FD183"/>
      <c r="FE183"/>
      <c r="FF183"/>
      <c r="FG183"/>
      <c r="FH183"/>
      <c r="FI183"/>
      <c r="FJ183"/>
      <c r="FK183"/>
      <c r="FL183"/>
      <c r="FM183"/>
      <c r="FN183"/>
      <c r="FO183"/>
      <c r="FP183"/>
      <c r="FQ183"/>
      <c r="FR183"/>
      <c r="FS183"/>
      <c r="FT183"/>
      <c r="FU183"/>
      <c r="FV183"/>
      <c r="FW183"/>
      <c r="FX183"/>
      <c r="FY183"/>
      <c r="FZ183"/>
      <c r="GA183"/>
      <c r="GB183"/>
      <c r="GC183"/>
      <c r="GD183"/>
      <c r="GE183"/>
      <c r="GF183"/>
      <c r="GG183"/>
      <c r="GH183"/>
      <c r="GI183"/>
      <c r="GJ183"/>
      <c r="GK183"/>
      <c r="GL183"/>
      <c r="GM183"/>
      <c r="GN183"/>
      <c r="GO183"/>
      <c r="GP183"/>
      <c r="GQ183"/>
      <c r="GR183"/>
      <c r="GS183"/>
      <c r="GT183"/>
      <c r="GU183"/>
      <c r="GV183"/>
      <c r="GW183"/>
      <c r="GX183"/>
      <c r="GY183"/>
      <c r="GZ183"/>
      <c r="HA183"/>
      <c r="HB183"/>
      <c r="HC183"/>
      <c r="HD183"/>
      <c r="HE183"/>
      <c r="HF183"/>
      <c r="HG183"/>
      <c r="HH183"/>
      <c r="HI183"/>
      <c r="HJ183"/>
      <c r="HK183"/>
      <c r="HL183"/>
      <c r="HM183"/>
      <c r="HN183"/>
      <c r="HO183"/>
      <c r="HP183"/>
      <c r="HQ183"/>
      <c r="HR183"/>
      <c r="HS183"/>
      <c r="HT183"/>
      <c r="HU183"/>
      <c r="HV183"/>
      <c r="HW183"/>
      <c r="HX183"/>
      <c r="HY183"/>
      <c r="HZ183"/>
      <c r="IA183"/>
      <c r="IB183"/>
      <c r="IC183"/>
      <c r="ID183"/>
      <c r="IE183"/>
      <c r="IF183"/>
      <c r="IG183"/>
      <c r="IH183"/>
      <c r="II183"/>
      <c r="IJ183"/>
      <c r="IK183"/>
      <c r="IL183"/>
      <c r="IM183"/>
      <c r="IN183"/>
      <c r="IO183"/>
      <c r="IP183"/>
      <c r="IQ183"/>
      <c r="IR183"/>
      <c r="IS183"/>
      <c r="IT183"/>
      <c r="IU183"/>
      <c r="IV183"/>
      <c r="IW183"/>
      <c r="IX183"/>
      <c r="IY183"/>
    </row>
    <row r="184" spans="1:259" ht="47" customHeight="1" x14ac:dyDescent="0.2">
      <c r="A184" s="11" t="s">
        <v>207</v>
      </c>
      <c r="B184" s="25" t="str">
        <f>VLOOKUP(A184,'HECVAT - Full | Vendor Response'!A$27:B$284,2,FALSE)</f>
        <v>Are any disaster recovery locations outside the institution's geographic region?</v>
      </c>
      <c r="C184" s="32" t="str">
        <f>IF(LEN(VLOOKUP($A184,Questions!$B:$AA,20,FALSE))=0,"",VLOOKUP($A184,Questions!$B:$AA,20,FALSE))</f>
        <v xml:space="preserve"> </v>
      </c>
      <c r="D184" s="34" t="str">
        <f>IF(LEN(VLOOKUP($A184,Questions!$B:$AA,21,FALSE))=0,"",VLOOKUP($A184,Questions!$B:$AA,21,FALSE))</f>
        <v xml:space="preserve"> </v>
      </c>
      <c r="E184" s="32" t="str">
        <f>IF(LEN(VLOOKUP($A184,Questions!$B:$AA,22,FALSE))=0,"",VLOOKUP($A184,Questions!$B:$AA,22,FALSE))</f>
        <v xml:space="preserve"> </v>
      </c>
      <c r="F184" s="32" t="str">
        <f>IF(LEN(VLOOKUP($A184,Questions!$B:$AA,23,FALSE))=0,"",VLOOKUP($A184,Questions!$B:$AA,23,FALSE))</f>
        <v xml:space="preserve"> </v>
      </c>
      <c r="G184" s="33" t="str">
        <f>IF(LEN(VLOOKUP($A184,Questions!$B:$AA,24,FALSE))=0,"",VLOOKUP($A184,Questions!$B:$AA,24,FALSE))</f>
        <v xml:space="preserve"> </v>
      </c>
      <c r="H184" s="17" t="str">
        <f>IF(LEN(VLOOKUP($A184,Questions!$B:$AA,25,FALSE))=0,"",VLOOKUP($A184,Questions!$B:$AA,25,FALSE))</f>
        <v xml:space="preserve"> </v>
      </c>
      <c r="I184" s="17" t="str">
        <f>IF(LEN(VLOOKUP($A184,Questions!$B:$AA,26,FALSE))=0,"",VLOOKUP($A184,Questions!$B:$AA,26,FALSE))</f>
        <v xml:space="preserve"> </v>
      </c>
      <c r="J184" s="17" t="str">
        <f>IF(LEN(VLOOKUP($A184,Questions!$B:$AB,27,FALSE))=0,"",VLOOKUP($A184,Questions!$B:$AB,27,FALSE))</f>
        <v xml:space="preserve"> </v>
      </c>
      <c r="K184"/>
      <c r="L184"/>
      <c r="M184"/>
      <c r="N184"/>
      <c r="O184"/>
      <c r="P184"/>
      <c r="Q184"/>
      <c r="R184"/>
      <c r="S184"/>
      <c r="T184"/>
      <c r="U184"/>
      <c r="V184"/>
      <c r="W184"/>
      <c r="X184"/>
      <c r="Y184"/>
      <c r="Z184"/>
      <c r="AA184"/>
      <c r="AB184"/>
      <c r="AC184"/>
      <c r="AD184"/>
      <c r="AE184"/>
      <c r="AF184"/>
      <c r="AG184"/>
      <c r="AH184"/>
      <c r="AI184"/>
      <c r="AJ184"/>
      <c r="AK184"/>
      <c r="AL184"/>
      <c r="AM184"/>
      <c r="AN184"/>
      <c r="AO184"/>
      <c r="AP184"/>
      <c r="AQ184"/>
      <c r="AR184"/>
      <c r="AS184"/>
      <c r="AT184"/>
      <c r="AU184"/>
      <c r="AV184"/>
      <c r="AW184"/>
      <c r="AX184"/>
      <c r="AY184"/>
      <c r="AZ184"/>
      <c r="BA184"/>
      <c r="BB184"/>
      <c r="BC184"/>
      <c r="BD184"/>
      <c r="BE184"/>
      <c r="BF184"/>
      <c r="BG184"/>
      <c r="BH184"/>
      <c r="BI184"/>
      <c r="BJ184"/>
      <c r="BK184"/>
      <c r="BL184"/>
      <c r="BM184"/>
      <c r="BN184"/>
      <c r="BO184"/>
      <c r="BP184"/>
      <c r="BQ184"/>
      <c r="BR184"/>
      <c r="BS184"/>
      <c r="BT184"/>
      <c r="BU184"/>
      <c r="BV184"/>
      <c r="BW184"/>
      <c r="BX184"/>
      <c r="BY184"/>
      <c r="BZ184"/>
      <c r="CA184"/>
      <c r="CB184"/>
      <c r="CC184"/>
      <c r="CD184"/>
      <c r="CE184"/>
      <c r="CF184"/>
      <c r="CG184"/>
      <c r="CH184"/>
      <c r="CI184"/>
      <c r="CJ184"/>
      <c r="CK184"/>
      <c r="CL184"/>
      <c r="CM184"/>
      <c r="CN184"/>
      <c r="CO184"/>
      <c r="CP184"/>
      <c r="CQ184"/>
      <c r="CR184"/>
      <c r="CS184"/>
      <c r="CT184"/>
      <c r="CU184"/>
      <c r="CV184"/>
      <c r="CW184"/>
      <c r="CX184"/>
      <c r="CY184"/>
      <c r="CZ184"/>
      <c r="DA184"/>
      <c r="DB184"/>
      <c r="DC184"/>
      <c r="DD184"/>
      <c r="DE184"/>
      <c r="DF184"/>
      <c r="DG184"/>
      <c r="DH184"/>
      <c r="DI184"/>
      <c r="DJ184"/>
      <c r="DK184"/>
      <c r="DL184"/>
      <c r="DM184"/>
      <c r="DN184"/>
      <c r="DO184"/>
      <c r="DP184"/>
      <c r="DQ184"/>
      <c r="DR184"/>
      <c r="DS184"/>
      <c r="DT184"/>
      <c r="DU184"/>
      <c r="DV184"/>
      <c r="DW184"/>
      <c r="DX184"/>
      <c r="DY184"/>
      <c r="DZ184"/>
      <c r="EA184"/>
      <c r="EB184"/>
      <c r="EC184"/>
      <c r="ED184"/>
      <c r="EE184"/>
      <c r="EF184"/>
      <c r="EG184"/>
      <c r="EH184"/>
      <c r="EI184"/>
      <c r="EJ184"/>
      <c r="EK184"/>
      <c r="EL184"/>
      <c r="EM184"/>
      <c r="EN184"/>
      <c r="EO184"/>
      <c r="EP184"/>
      <c r="EQ184"/>
      <c r="ER184"/>
      <c r="ES184"/>
      <c r="ET184"/>
      <c r="EU184"/>
      <c r="EV184"/>
      <c r="EW184"/>
      <c r="EX184"/>
      <c r="EY184"/>
      <c r="EZ184"/>
      <c r="FA184"/>
      <c r="FB184"/>
      <c r="FC184"/>
      <c r="FD184"/>
      <c r="FE184"/>
      <c r="FF184"/>
      <c r="FG184"/>
      <c r="FH184"/>
      <c r="FI184"/>
      <c r="FJ184"/>
      <c r="FK184"/>
      <c r="FL184"/>
      <c r="FM184"/>
      <c r="FN184"/>
      <c r="FO184"/>
      <c r="FP184"/>
      <c r="FQ184"/>
      <c r="FR184"/>
      <c r="FS184"/>
      <c r="FT184"/>
      <c r="FU184"/>
      <c r="FV184"/>
      <c r="FW184"/>
      <c r="FX184"/>
      <c r="FY184"/>
      <c r="FZ184"/>
      <c r="GA184"/>
      <c r="GB184"/>
      <c r="GC184"/>
      <c r="GD184"/>
      <c r="GE184"/>
      <c r="GF184"/>
      <c r="GG184"/>
      <c r="GH184"/>
      <c r="GI184"/>
      <c r="GJ184"/>
      <c r="GK184"/>
      <c r="GL184"/>
      <c r="GM184"/>
      <c r="GN184"/>
      <c r="GO184"/>
      <c r="GP184"/>
      <c r="GQ184"/>
      <c r="GR184"/>
      <c r="GS184"/>
      <c r="GT184"/>
      <c r="GU184"/>
      <c r="GV184"/>
      <c r="GW184"/>
      <c r="GX184"/>
      <c r="GY184"/>
      <c r="GZ184"/>
      <c r="HA184"/>
      <c r="HB184"/>
      <c r="HC184"/>
      <c r="HD184"/>
      <c r="HE184"/>
      <c r="HF184"/>
      <c r="HG184"/>
      <c r="HH184"/>
      <c r="HI184"/>
      <c r="HJ184"/>
      <c r="HK184"/>
      <c r="HL184"/>
      <c r="HM184"/>
      <c r="HN184"/>
      <c r="HO184"/>
      <c r="HP184"/>
      <c r="HQ184"/>
      <c r="HR184"/>
      <c r="HS184"/>
      <c r="HT184"/>
      <c r="HU184"/>
      <c r="HV184"/>
      <c r="HW184"/>
      <c r="HX184"/>
      <c r="HY184"/>
      <c r="HZ184"/>
      <c r="IA184"/>
      <c r="IB184"/>
      <c r="IC184"/>
      <c r="ID184"/>
      <c r="IE184"/>
      <c r="IF184"/>
      <c r="IG184"/>
      <c r="IH184"/>
      <c r="II184"/>
      <c r="IJ184"/>
      <c r="IK184"/>
      <c r="IL184"/>
      <c r="IM184"/>
      <c r="IN184"/>
      <c r="IO184"/>
      <c r="IP184"/>
      <c r="IQ184"/>
      <c r="IR184"/>
      <c r="IS184"/>
      <c r="IT184"/>
      <c r="IU184"/>
      <c r="IV184"/>
      <c r="IW184"/>
      <c r="IX184"/>
      <c r="IY184"/>
    </row>
    <row r="185" spans="1:259" ht="47" customHeight="1" x14ac:dyDescent="0.2">
      <c r="A185" s="11" t="s">
        <v>208</v>
      </c>
      <c r="B185" s="25" t="str">
        <f>VLOOKUP(A185,'HECVAT - Full | Vendor Response'!A$27:B$284,2,FALSE)</f>
        <v>Does your organization have a disaster recovery site or a contracted disaster recovery provider?</v>
      </c>
      <c r="C185" s="32" t="str">
        <f>IF(LEN(VLOOKUP($A185,Questions!$B:$AA,20,FALSE))=0,"",VLOOKUP($A185,Questions!$B:$AA,20,FALSE))</f>
        <v xml:space="preserve"> </v>
      </c>
      <c r="D185" s="34" t="str">
        <f>IF(LEN(VLOOKUP($A185,Questions!$B:$AA,21,FALSE))=0,"",VLOOKUP($A185,Questions!$B:$AA,21,FALSE))</f>
        <v xml:space="preserve"> </v>
      </c>
      <c r="E185" s="32" t="str">
        <f>IF(LEN(VLOOKUP($A185,Questions!$B:$AA,22,FALSE))=0,"",VLOOKUP($A185,Questions!$B:$AA,22,FALSE))</f>
        <v xml:space="preserve"> </v>
      </c>
      <c r="F185" s="32" t="str">
        <f>IF(LEN(VLOOKUP($A185,Questions!$B:$AA,23,FALSE))=0,"",VLOOKUP($A185,Questions!$B:$AA,23,FALSE))</f>
        <v xml:space="preserve"> </v>
      </c>
      <c r="G185" s="33" t="str">
        <f>IF(LEN(VLOOKUP($A185,Questions!$B:$AA,24,FALSE))=0,"",VLOOKUP($A185,Questions!$B:$AA,24,FALSE))</f>
        <v xml:space="preserve"> </v>
      </c>
      <c r="H185" s="17" t="str">
        <f>IF(LEN(VLOOKUP($A185,Questions!$B:$AA,25,FALSE))=0,"",VLOOKUP($A185,Questions!$B:$AA,25,FALSE))</f>
        <v xml:space="preserve"> </v>
      </c>
      <c r="I185" s="33" t="str">
        <f>IF(LEN(VLOOKUP($A185,Questions!$B:$AA,26,FALSE))=0,"",VLOOKUP($A185,Questions!$B:$AA,26,FALSE))</f>
        <v xml:space="preserve"> </v>
      </c>
      <c r="J185" s="33" t="str">
        <f>IF(LEN(VLOOKUP($A185,Questions!$B:$AB,27,FALSE))=0,"",VLOOKUP($A185,Questions!$B:$AB,27,FALSE))</f>
        <v xml:space="preserve"> </v>
      </c>
      <c r="K185"/>
      <c r="L185"/>
      <c r="M185"/>
      <c r="N185"/>
      <c r="O185"/>
      <c r="P185"/>
      <c r="Q185"/>
      <c r="R185"/>
      <c r="S185"/>
      <c r="T185"/>
      <c r="U185"/>
      <c r="V185"/>
      <c r="W185"/>
      <c r="X185"/>
      <c r="Y185"/>
      <c r="Z185"/>
      <c r="AA185"/>
      <c r="AB185"/>
      <c r="AC185"/>
      <c r="AD185"/>
      <c r="AE185"/>
      <c r="AF185"/>
      <c r="AG185"/>
      <c r="AH185"/>
      <c r="AI185"/>
      <c r="AJ185"/>
      <c r="AK185"/>
      <c r="AL185"/>
      <c r="AM185"/>
      <c r="AN185"/>
      <c r="AO185"/>
      <c r="AP185"/>
      <c r="AQ185"/>
      <c r="AR185"/>
      <c r="AS185"/>
      <c r="AT185"/>
      <c r="AU185"/>
      <c r="AV185"/>
      <c r="AW185"/>
      <c r="AX185"/>
      <c r="AY185"/>
      <c r="AZ185"/>
      <c r="BA185"/>
      <c r="BB185"/>
      <c r="BC185"/>
      <c r="BD185"/>
      <c r="BE185"/>
      <c r="BF185"/>
      <c r="BG185"/>
      <c r="BH185"/>
      <c r="BI185"/>
      <c r="BJ185"/>
      <c r="BK185"/>
      <c r="BL185"/>
      <c r="BM185"/>
      <c r="BN185"/>
      <c r="BO185"/>
      <c r="BP185"/>
      <c r="BQ185"/>
      <c r="BR185"/>
      <c r="BS185"/>
      <c r="BT185"/>
      <c r="BU185"/>
      <c r="BV185"/>
      <c r="BW185"/>
      <c r="BX185"/>
      <c r="BY185"/>
      <c r="BZ185"/>
      <c r="CA185"/>
      <c r="CB185"/>
      <c r="CC185"/>
      <c r="CD185"/>
      <c r="CE185"/>
      <c r="CF185"/>
      <c r="CG185"/>
      <c r="CH185"/>
      <c r="CI185"/>
      <c r="CJ185"/>
      <c r="CK185"/>
      <c r="CL185"/>
      <c r="CM185"/>
      <c r="CN185"/>
      <c r="CO185"/>
      <c r="CP185"/>
      <c r="CQ185"/>
      <c r="CR185"/>
      <c r="CS185"/>
      <c r="CT185"/>
      <c r="CU185"/>
      <c r="CV185"/>
      <c r="CW185"/>
      <c r="CX185"/>
      <c r="CY185"/>
      <c r="CZ185"/>
      <c r="DA185"/>
      <c r="DB185"/>
      <c r="DC185"/>
      <c r="DD185"/>
      <c r="DE185"/>
      <c r="DF185"/>
      <c r="DG185"/>
      <c r="DH185"/>
      <c r="DI185"/>
      <c r="DJ185"/>
      <c r="DK185"/>
      <c r="DL185"/>
      <c r="DM185"/>
      <c r="DN185"/>
      <c r="DO185"/>
      <c r="DP185"/>
      <c r="DQ185"/>
      <c r="DR185"/>
      <c r="DS185"/>
      <c r="DT185"/>
      <c r="DU185"/>
      <c r="DV185"/>
      <c r="DW185"/>
      <c r="DX185"/>
      <c r="DY185"/>
      <c r="DZ185"/>
      <c r="EA185"/>
      <c r="EB185"/>
      <c r="EC185"/>
      <c r="ED185"/>
      <c r="EE185"/>
      <c r="EF185"/>
      <c r="EG185"/>
      <c r="EH185"/>
      <c r="EI185"/>
      <c r="EJ185"/>
      <c r="EK185"/>
      <c r="EL185"/>
      <c r="EM185"/>
      <c r="EN185"/>
      <c r="EO185"/>
      <c r="EP185"/>
      <c r="EQ185"/>
      <c r="ER185"/>
      <c r="ES185"/>
      <c r="ET185"/>
      <c r="EU185"/>
      <c r="EV185"/>
      <c r="EW185"/>
      <c r="EX185"/>
      <c r="EY185"/>
      <c r="EZ185"/>
      <c r="FA185"/>
      <c r="FB185"/>
      <c r="FC185"/>
      <c r="FD185"/>
      <c r="FE185"/>
      <c r="FF185"/>
      <c r="FG185"/>
      <c r="FH185"/>
      <c r="FI185"/>
      <c r="FJ185"/>
      <c r="FK185"/>
      <c r="FL185"/>
      <c r="FM185"/>
      <c r="FN185"/>
      <c r="FO185"/>
      <c r="FP185"/>
      <c r="FQ185"/>
      <c r="FR185"/>
      <c r="FS185"/>
      <c r="FT185"/>
      <c r="FU185"/>
      <c r="FV185"/>
      <c r="FW185"/>
      <c r="FX185"/>
      <c r="FY185"/>
      <c r="FZ185"/>
      <c r="GA185"/>
      <c r="GB185"/>
      <c r="GC185"/>
      <c r="GD185"/>
      <c r="GE185"/>
      <c r="GF185"/>
      <c r="GG185"/>
      <c r="GH185"/>
      <c r="GI185"/>
      <c r="GJ185"/>
      <c r="GK185"/>
      <c r="GL185"/>
      <c r="GM185"/>
      <c r="GN185"/>
      <c r="GO185"/>
      <c r="GP185"/>
      <c r="GQ185"/>
      <c r="GR185"/>
      <c r="GS185"/>
      <c r="GT185"/>
      <c r="GU185"/>
      <c r="GV185"/>
      <c r="GW185"/>
      <c r="GX185"/>
      <c r="GY185"/>
      <c r="GZ185"/>
      <c r="HA185"/>
      <c r="HB185"/>
      <c r="HC185"/>
      <c r="HD185"/>
      <c r="HE185"/>
      <c r="HF185"/>
      <c r="HG185"/>
      <c r="HH185"/>
      <c r="HI185"/>
      <c r="HJ185"/>
      <c r="HK185"/>
      <c r="HL185"/>
      <c r="HM185"/>
      <c r="HN185"/>
      <c r="HO185"/>
      <c r="HP185"/>
      <c r="HQ185"/>
      <c r="HR185"/>
      <c r="HS185"/>
      <c r="HT185"/>
      <c r="HU185"/>
      <c r="HV185"/>
      <c r="HW185"/>
      <c r="HX185"/>
      <c r="HY185"/>
      <c r="HZ185"/>
      <c r="IA185"/>
      <c r="IB185"/>
      <c r="IC185"/>
      <c r="ID185"/>
      <c r="IE185"/>
      <c r="IF185"/>
      <c r="IG185"/>
      <c r="IH185"/>
      <c r="II185"/>
      <c r="IJ185"/>
      <c r="IK185"/>
      <c r="IL185"/>
      <c r="IM185"/>
      <c r="IN185"/>
      <c r="IO185"/>
      <c r="IP185"/>
      <c r="IQ185"/>
      <c r="IR185"/>
      <c r="IS185"/>
      <c r="IT185"/>
      <c r="IU185"/>
      <c r="IV185"/>
      <c r="IW185"/>
      <c r="IX185"/>
      <c r="IY185"/>
    </row>
    <row r="186" spans="1:259" ht="47" customHeight="1" x14ac:dyDescent="0.2">
      <c r="A186" s="11" t="s">
        <v>209</v>
      </c>
      <c r="B186" s="25" t="str">
        <f>VLOOKUP(A186,'HECVAT - Full | Vendor Response'!A$27:B$284,2,FALSE)</f>
        <v>Does your organization conduct an annual test of relocating to this site for disaster recovery purposes?</v>
      </c>
      <c r="C186" s="32" t="str">
        <f>IF(LEN(VLOOKUP($A186,Questions!$B:$AA,20,FALSE))=0,"",VLOOKUP($A186,Questions!$B:$AA,20,FALSE))</f>
        <v xml:space="preserve"> </v>
      </c>
      <c r="D186" s="34" t="str">
        <f>IF(LEN(VLOOKUP($A186,Questions!$B:$AA,21,FALSE))=0,"",VLOOKUP($A186,Questions!$B:$AA,21,FALSE))</f>
        <v xml:space="preserve"> </v>
      </c>
      <c r="E186" s="32" t="str">
        <f>IF(LEN(VLOOKUP($A186,Questions!$B:$AA,22,FALSE))=0,"",VLOOKUP($A186,Questions!$B:$AA,22,FALSE))</f>
        <v xml:space="preserve"> </v>
      </c>
      <c r="F186" s="32" t="str">
        <f>IF(LEN(VLOOKUP($A186,Questions!$B:$AA,23,FALSE))=0,"",VLOOKUP($A186,Questions!$B:$AA,23,FALSE))</f>
        <v xml:space="preserve"> </v>
      </c>
      <c r="G186" s="33" t="str">
        <f>IF(LEN(VLOOKUP($A186,Questions!$B:$AA,24,FALSE))=0,"",VLOOKUP($A186,Questions!$B:$AA,24,FALSE))</f>
        <v xml:space="preserve"> </v>
      </c>
      <c r="H186" s="17" t="str">
        <f>IF(LEN(VLOOKUP($A186,Questions!$B:$AA,25,FALSE))=0,"",VLOOKUP($A186,Questions!$B:$AA,25,FALSE))</f>
        <v xml:space="preserve"> </v>
      </c>
      <c r="I186" s="33" t="str">
        <f>IF(LEN(VLOOKUP($A186,Questions!$B:$AA,26,FALSE))=0,"",VLOOKUP($A186,Questions!$B:$AA,26,FALSE))</f>
        <v xml:space="preserve"> </v>
      </c>
      <c r="J186" s="33" t="str">
        <f>IF(LEN(VLOOKUP($A186,Questions!$B:$AB,27,FALSE))=0,"",VLOOKUP($A186,Questions!$B:$AB,27,FALSE))</f>
        <v xml:space="preserve"> </v>
      </c>
      <c r="K186"/>
      <c r="L186"/>
      <c r="M186"/>
      <c r="N186"/>
      <c r="O186"/>
      <c r="P186"/>
      <c r="Q186"/>
      <c r="R186"/>
      <c r="S186"/>
      <c r="T186"/>
      <c r="U186"/>
      <c r="V186"/>
      <c r="W186"/>
      <c r="X186"/>
      <c r="Y186"/>
      <c r="Z186"/>
      <c r="AA186"/>
      <c r="AB186"/>
      <c r="AC186"/>
      <c r="AD186"/>
      <c r="AE186"/>
      <c r="AF186"/>
      <c r="AG186"/>
      <c r="AH186"/>
      <c r="AI186"/>
      <c r="AJ186"/>
      <c r="AK186"/>
      <c r="AL186"/>
      <c r="AM186"/>
      <c r="AN186"/>
      <c r="AO186"/>
      <c r="AP186"/>
      <c r="AQ186"/>
      <c r="AR186"/>
      <c r="AS186"/>
      <c r="AT186"/>
      <c r="AU186"/>
      <c r="AV186"/>
      <c r="AW186"/>
      <c r="AX186"/>
      <c r="AY186"/>
      <c r="AZ186"/>
      <c r="BA186"/>
      <c r="BB186"/>
      <c r="BC186"/>
      <c r="BD186"/>
      <c r="BE186"/>
      <c r="BF186"/>
      <c r="BG186"/>
      <c r="BH186"/>
      <c r="BI186"/>
      <c r="BJ186"/>
      <c r="BK186"/>
      <c r="BL186"/>
      <c r="BM186"/>
      <c r="BN186"/>
      <c r="BO186"/>
      <c r="BP186"/>
      <c r="BQ186"/>
      <c r="BR186"/>
      <c r="BS186"/>
      <c r="BT186"/>
      <c r="BU186"/>
      <c r="BV186"/>
      <c r="BW186"/>
      <c r="BX186"/>
      <c r="BY186"/>
      <c r="BZ186"/>
      <c r="CA186"/>
      <c r="CB186"/>
      <c r="CC186"/>
      <c r="CD186"/>
      <c r="CE186"/>
      <c r="CF186"/>
      <c r="CG186"/>
      <c r="CH186"/>
      <c r="CI186"/>
      <c r="CJ186"/>
      <c r="CK186"/>
      <c r="CL186"/>
      <c r="CM186"/>
      <c r="CN186"/>
      <c r="CO186"/>
      <c r="CP186"/>
      <c r="CQ186"/>
      <c r="CR186"/>
      <c r="CS186"/>
      <c r="CT186"/>
      <c r="CU186"/>
      <c r="CV186"/>
      <c r="CW186"/>
      <c r="CX186"/>
      <c r="CY186"/>
      <c r="CZ186"/>
      <c r="DA186"/>
      <c r="DB186"/>
      <c r="DC186"/>
      <c r="DD186"/>
      <c r="DE186"/>
      <c r="DF186"/>
      <c r="DG186"/>
      <c r="DH186"/>
      <c r="DI186"/>
      <c r="DJ186"/>
      <c r="DK186"/>
      <c r="DL186"/>
      <c r="DM186"/>
      <c r="DN186"/>
      <c r="DO186"/>
      <c r="DP186"/>
      <c r="DQ186"/>
      <c r="DR186"/>
      <c r="DS186"/>
      <c r="DT186"/>
      <c r="DU186"/>
      <c r="DV186"/>
      <c r="DW186"/>
      <c r="DX186"/>
      <c r="DY186"/>
      <c r="DZ186"/>
      <c r="EA186"/>
      <c r="EB186"/>
      <c r="EC186"/>
      <c r="ED186"/>
      <c r="EE186"/>
      <c r="EF186"/>
      <c r="EG186"/>
      <c r="EH186"/>
      <c r="EI186"/>
      <c r="EJ186"/>
      <c r="EK186"/>
      <c r="EL186"/>
      <c r="EM186"/>
      <c r="EN186"/>
      <c r="EO186"/>
      <c r="EP186"/>
      <c r="EQ186"/>
      <c r="ER186"/>
      <c r="ES186"/>
      <c r="ET186"/>
      <c r="EU186"/>
      <c r="EV186"/>
      <c r="EW186"/>
      <c r="EX186"/>
      <c r="EY186"/>
      <c r="EZ186"/>
      <c r="FA186"/>
      <c r="FB186"/>
      <c r="FC186"/>
      <c r="FD186"/>
      <c r="FE186"/>
      <c r="FF186"/>
      <c r="FG186"/>
      <c r="FH186"/>
      <c r="FI186"/>
      <c r="FJ186"/>
      <c r="FK186"/>
      <c r="FL186"/>
      <c r="FM186"/>
      <c r="FN186"/>
      <c r="FO186"/>
      <c r="FP186"/>
      <c r="FQ186"/>
      <c r="FR186"/>
      <c r="FS186"/>
      <c r="FT186"/>
      <c r="FU186"/>
      <c r="FV186"/>
      <c r="FW186"/>
      <c r="FX186"/>
      <c r="FY186"/>
      <c r="FZ186"/>
      <c r="GA186"/>
      <c r="GB186"/>
      <c r="GC186"/>
      <c r="GD186"/>
      <c r="GE186"/>
      <c r="GF186"/>
      <c r="GG186"/>
      <c r="GH186"/>
      <c r="GI186"/>
      <c r="GJ186"/>
      <c r="GK186"/>
      <c r="GL186"/>
      <c r="GM186"/>
      <c r="GN186"/>
      <c r="GO186"/>
      <c r="GP186"/>
      <c r="GQ186"/>
      <c r="GR186"/>
      <c r="GS186"/>
      <c r="GT186"/>
      <c r="GU186"/>
      <c r="GV186"/>
      <c r="GW186"/>
      <c r="GX186"/>
      <c r="GY186"/>
      <c r="GZ186"/>
      <c r="HA186"/>
      <c r="HB186"/>
      <c r="HC186"/>
      <c r="HD186"/>
      <c r="HE186"/>
      <c r="HF186"/>
      <c r="HG186"/>
      <c r="HH186"/>
      <c r="HI186"/>
      <c r="HJ186"/>
      <c r="HK186"/>
      <c r="HL186"/>
      <c r="HM186"/>
      <c r="HN186"/>
      <c r="HO186"/>
      <c r="HP186"/>
      <c r="HQ186"/>
      <c r="HR186"/>
      <c r="HS186"/>
      <c r="HT186"/>
      <c r="HU186"/>
      <c r="HV186"/>
      <c r="HW186"/>
      <c r="HX186"/>
      <c r="HY186"/>
      <c r="HZ186"/>
      <c r="IA186"/>
      <c r="IB186"/>
      <c r="IC186"/>
      <c r="ID186"/>
      <c r="IE186"/>
      <c r="IF186"/>
      <c r="IG186"/>
      <c r="IH186"/>
      <c r="II186"/>
      <c r="IJ186"/>
      <c r="IK186"/>
      <c r="IL186"/>
      <c r="IM186"/>
      <c r="IN186"/>
      <c r="IO186"/>
      <c r="IP186"/>
      <c r="IQ186"/>
      <c r="IR186"/>
      <c r="IS186"/>
      <c r="IT186"/>
      <c r="IU186"/>
      <c r="IV186"/>
      <c r="IW186"/>
      <c r="IX186"/>
      <c r="IY186"/>
    </row>
    <row r="187" spans="1:259" ht="47" customHeight="1" x14ac:dyDescent="0.2">
      <c r="A187" s="11" t="s">
        <v>210</v>
      </c>
      <c r="B187" s="25" t="str">
        <f>VLOOKUP(A187,'HECVAT - Full | Vendor Response'!A$27:B$284,2,FALSE)</f>
        <v>Is there a defined problem/issue escalation plan in your DRP for impacted clients?</v>
      </c>
      <c r="C187" s="32" t="str">
        <f>IF(LEN(VLOOKUP($A187,Questions!$B:$AA,20,FALSE))=0,"",VLOOKUP($A187,Questions!$B:$AA,20,FALSE))</f>
        <v xml:space="preserve"> </v>
      </c>
      <c r="D187" s="34" t="str">
        <f>IF(LEN(VLOOKUP($A187,Questions!$B:$AA,21,FALSE))=0,"",VLOOKUP($A187,Questions!$B:$AA,21,FALSE))</f>
        <v xml:space="preserve"> </v>
      </c>
      <c r="E187" s="33" t="str">
        <f>IF(LEN(VLOOKUP($A187,Questions!$B:$AA,22,FALSE))=0,"",VLOOKUP($A187,Questions!$B:$AA,22,FALSE))</f>
        <v xml:space="preserve"> </v>
      </c>
      <c r="F187" s="32" t="str">
        <f>IF(LEN(VLOOKUP($A187,Questions!$B:$AA,23,FALSE))=0,"",VLOOKUP($A187,Questions!$B:$AA,23,FALSE))</f>
        <v xml:space="preserve"> </v>
      </c>
      <c r="G187" s="32" t="str">
        <f>IF(LEN(VLOOKUP($A187,Questions!$B:$AA,24,FALSE))=0,"",VLOOKUP($A187,Questions!$B:$AA,24,FALSE))</f>
        <v xml:space="preserve"> </v>
      </c>
      <c r="H187" s="17" t="str">
        <f>IF(LEN(VLOOKUP($A187,Questions!$B:$AA,25,FALSE))=0,"",VLOOKUP($A187,Questions!$B:$AA,25,FALSE))</f>
        <v xml:space="preserve"> </v>
      </c>
      <c r="I187" s="17" t="str">
        <f>IF(LEN(VLOOKUP($A187,Questions!$B:$AA,26,FALSE))=0,"",VLOOKUP($A187,Questions!$B:$AA,26,FALSE))</f>
        <v xml:space="preserve"> </v>
      </c>
      <c r="J187" s="17" t="str">
        <f>IF(LEN(VLOOKUP($A187,Questions!$B:$AB,27,FALSE))=0,"",VLOOKUP($A187,Questions!$B:$AB,27,FALSE))</f>
        <v xml:space="preserve"> </v>
      </c>
      <c r="K187"/>
      <c r="L187"/>
      <c r="M187"/>
      <c r="N187"/>
      <c r="O187"/>
      <c r="P187"/>
      <c r="Q187"/>
      <c r="R187"/>
      <c r="S187"/>
      <c r="T187"/>
      <c r="U187"/>
      <c r="V187"/>
      <c r="W187"/>
      <c r="X187"/>
      <c r="Y187"/>
      <c r="Z187"/>
      <c r="AA187"/>
      <c r="AB187"/>
      <c r="AC187"/>
      <c r="AD187"/>
      <c r="AE187"/>
      <c r="AF187"/>
      <c r="AG187"/>
      <c r="AH187"/>
      <c r="AI187"/>
      <c r="AJ187"/>
      <c r="AK187"/>
      <c r="AL187"/>
      <c r="AM187"/>
      <c r="AN187"/>
      <c r="AO187"/>
      <c r="AP187"/>
      <c r="AQ187"/>
      <c r="AR187"/>
      <c r="AS187"/>
      <c r="AT187"/>
      <c r="AU187"/>
      <c r="AV187"/>
      <c r="AW187"/>
      <c r="AX187"/>
      <c r="AY187"/>
      <c r="AZ187"/>
      <c r="BA187"/>
      <c r="BB187"/>
      <c r="BC187"/>
      <c r="BD187"/>
      <c r="BE187"/>
      <c r="BF187"/>
      <c r="BG187"/>
      <c r="BH187"/>
      <c r="BI187"/>
      <c r="BJ187"/>
      <c r="BK187"/>
      <c r="BL187"/>
      <c r="BM187"/>
      <c r="BN187"/>
      <c r="BO187"/>
      <c r="BP187"/>
      <c r="BQ187"/>
      <c r="BR187"/>
      <c r="BS187"/>
      <c r="BT187"/>
      <c r="BU187"/>
      <c r="BV187"/>
      <c r="BW187"/>
      <c r="BX187"/>
      <c r="BY187"/>
      <c r="BZ187"/>
      <c r="CA187"/>
      <c r="CB187"/>
      <c r="CC187"/>
      <c r="CD187"/>
      <c r="CE187"/>
      <c r="CF187"/>
      <c r="CG187"/>
      <c r="CH187"/>
      <c r="CI187"/>
      <c r="CJ187"/>
      <c r="CK187"/>
      <c r="CL187"/>
      <c r="CM187"/>
      <c r="CN187"/>
      <c r="CO187"/>
      <c r="CP187"/>
      <c r="CQ187"/>
      <c r="CR187"/>
      <c r="CS187"/>
      <c r="CT187"/>
      <c r="CU187"/>
      <c r="CV187"/>
      <c r="CW187"/>
      <c r="CX187"/>
      <c r="CY187"/>
      <c r="CZ187"/>
      <c r="DA187"/>
      <c r="DB187"/>
      <c r="DC187"/>
      <c r="DD187"/>
      <c r="DE187"/>
      <c r="DF187"/>
      <c r="DG187"/>
      <c r="DH187"/>
      <c r="DI187"/>
      <c r="DJ187"/>
      <c r="DK187"/>
      <c r="DL187"/>
      <c r="DM187"/>
      <c r="DN187"/>
      <c r="DO187"/>
      <c r="DP187"/>
      <c r="DQ187"/>
      <c r="DR187"/>
      <c r="DS187"/>
      <c r="DT187"/>
      <c r="DU187"/>
      <c r="DV187"/>
      <c r="DW187"/>
      <c r="DX187"/>
      <c r="DY187"/>
      <c r="DZ187"/>
      <c r="EA187"/>
      <c r="EB187"/>
      <c r="EC187"/>
      <c r="ED187"/>
      <c r="EE187"/>
      <c r="EF187"/>
      <c r="EG187"/>
      <c r="EH187"/>
      <c r="EI187"/>
      <c r="EJ187"/>
      <c r="EK187"/>
      <c r="EL187"/>
      <c r="EM187"/>
      <c r="EN187"/>
      <c r="EO187"/>
      <c r="EP187"/>
      <c r="EQ187"/>
      <c r="ER187"/>
      <c r="ES187"/>
      <c r="ET187"/>
      <c r="EU187"/>
      <c r="EV187"/>
      <c r="EW187"/>
      <c r="EX187"/>
      <c r="EY187"/>
      <c r="EZ187"/>
      <c r="FA187"/>
      <c r="FB187"/>
      <c r="FC187"/>
      <c r="FD187"/>
      <c r="FE187"/>
      <c r="FF187"/>
      <c r="FG187"/>
      <c r="FH187"/>
      <c r="FI187"/>
      <c r="FJ187"/>
      <c r="FK187"/>
      <c r="FL187"/>
      <c r="FM187"/>
      <c r="FN187"/>
      <c r="FO187"/>
      <c r="FP187"/>
      <c r="FQ187"/>
      <c r="FR187"/>
      <c r="FS187"/>
      <c r="FT187"/>
      <c r="FU187"/>
      <c r="FV187"/>
      <c r="FW187"/>
      <c r="FX187"/>
      <c r="FY187"/>
      <c r="FZ187"/>
      <c r="GA187"/>
      <c r="GB187"/>
      <c r="GC187"/>
      <c r="GD187"/>
      <c r="GE187"/>
      <c r="GF187"/>
      <c r="GG187"/>
      <c r="GH187"/>
      <c r="GI187"/>
      <c r="GJ187"/>
      <c r="GK187"/>
      <c r="GL187"/>
      <c r="GM187"/>
      <c r="GN187"/>
      <c r="GO187"/>
      <c r="GP187"/>
      <c r="GQ187"/>
      <c r="GR187"/>
      <c r="GS187"/>
      <c r="GT187"/>
      <c r="GU187"/>
      <c r="GV187"/>
      <c r="GW187"/>
      <c r="GX187"/>
      <c r="GY187"/>
      <c r="GZ187"/>
      <c r="HA187"/>
      <c r="HB187"/>
      <c r="HC187"/>
      <c r="HD187"/>
      <c r="HE187"/>
      <c r="HF187"/>
      <c r="HG187"/>
      <c r="HH187"/>
      <c r="HI187"/>
      <c r="HJ187"/>
      <c r="HK187"/>
      <c r="HL187"/>
      <c r="HM187"/>
      <c r="HN187"/>
      <c r="HO187"/>
      <c r="HP187"/>
      <c r="HQ187"/>
      <c r="HR187"/>
      <c r="HS187"/>
      <c r="HT187"/>
      <c r="HU187"/>
      <c r="HV187"/>
      <c r="HW187"/>
      <c r="HX187"/>
      <c r="HY187"/>
      <c r="HZ187"/>
      <c r="IA187"/>
      <c r="IB187"/>
      <c r="IC187"/>
      <c r="ID187"/>
      <c r="IE187"/>
      <c r="IF187"/>
      <c r="IG187"/>
      <c r="IH187"/>
      <c r="II187"/>
      <c r="IJ187"/>
      <c r="IK187"/>
      <c r="IL187"/>
      <c r="IM187"/>
      <c r="IN187"/>
      <c r="IO187"/>
      <c r="IP187"/>
      <c r="IQ187"/>
      <c r="IR187"/>
      <c r="IS187"/>
      <c r="IT187"/>
      <c r="IU187"/>
      <c r="IV187"/>
      <c r="IW187"/>
      <c r="IX187"/>
      <c r="IY187"/>
    </row>
    <row r="188" spans="1:259" ht="47" customHeight="1" x14ac:dyDescent="0.2">
      <c r="A188" s="11" t="s">
        <v>211</v>
      </c>
      <c r="B188" s="25" t="str">
        <f>VLOOKUP(A188,'HECVAT - Full | Vendor Response'!A$27:B$284,2,FALSE)</f>
        <v>Is there a documented communication plan in your DRP for impacted clients?</v>
      </c>
      <c r="C188" s="32" t="str">
        <f>IF(LEN(VLOOKUP($A188,Questions!$B:$AA,20,FALSE))=0,"",VLOOKUP($A188,Questions!$B:$AA,20,FALSE))</f>
        <v xml:space="preserve"> </v>
      </c>
      <c r="D188" s="34" t="str">
        <f>IF(LEN(VLOOKUP($A188,Questions!$B:$AA,21,FALSE))=0,"",VLOOKUP($A188,Questions!$B:$AA,21,FALSE))</f>
        <v xml:space="preserve"> </v>
      </c>
      <c r="E188" s="32" t="str">
        <f>IF(LEN(VLOOKUP($A188,Questions!$B:$AA,22,FALSE))=0,"",VLOOKUP($A188,Questions!$B:$AA,22,FALSE))</f>
        <v xml:space="preserve"> </v>
      </c>
      <c r="F188" s="32" t="str">
        <f>IF(LEN(VLOOKUP($A188,Questions!$B:$AA,23,FALSE))=0,"",VLOOKUP($A188,Questions!$B:$AA,23,FALSE))</f>
        <v xml:space="preserve"> </v>
      </c>
      <c r="G188" s="32" t="str">
        <f>IF(LEN(VLOOKUP($A188,Questions!$B:$AA,24,FALSE))=0,"",VLOOKUP($A188,Questions!$B:$AA,24,FALSE))</f>
        <v xml:space="preserve"> </v>
      </c>
      <c r="H188" s="17" t="str">
        <f>IF(LEN(VLOOKUP($A188,Questions!$B:$AA,25,FALSE))=0,"",VLOOKUP($A188,Questions!$B:$AA,25,FALSE))</f>
        <v xml:space="preserve"> </v>
      </c>
      <c r="I188" s="17" t="str">
        <f>IF(LEN(VLOOKUP($A188,Questions!$B:$AA,26,FALSE))=0,"",VLOOKUP($A188,Questions!$B:$AA,26,FALSE))</f>
        <v xml:space="preserve"> </v>
      </c>
      <c r="J188" s="17" t="str">
        <f>IF(LEN(VLOOKUP($A188,Questions!$B:$AB,27,FALSE))=0,"",VLOOKUP($A188,Questions!$B:$AB,27,FALSE))</f>
        <v xml:space="preserve"> </v>
      </c>
      <c r="K188"/>
      <c r="L188"/>
      <c r="M188"/>
      <c r="N188"/>
      <c r="O188"/>
      <c r="P188"/>
      <c r="Q188"/>
      <c r="R188"/>
      <c r="S188"/>
      <c r="T188"/>
      <c r="U188"/>
      <c r="V188"/>
      <c r="W188"/>
      <c r="X188"/>
      <c r="Y188"/>
      <c r="Z188"/>
      <c r="AA188"/>
      <c r="AB188"/>
      <c r="AC188"/>
      <c r="AD188"/>
      <c r="AE188"/>
      <c r="AF188"/>
      <c r="AG188"/>
      <c r="AH188"/>
      <c r="AI188"/>
      <c r="AJ188"/>
      <c r="AK188"/>
      <c r="AL188"/>
      <c r="AM188"/>
      <c r="AN188"/>
      <c r="AO188"/>
      <c r="AP188"/>
      <c r="AQ188"/>
      <c r="AR188"/>
      <c r="AS188"/>
      <c r="AT188"/>
      <c r="AU188"/>
      <c r="AV188"/>
      <c r="AW188"/>
      <c r="AX188"/>
      <c r="AY188"/>
      <c r="AZ188"/>
      <c r="BA188"/>
      <c r="BB188"/>
      <c r="BC188"/>
      <c r="BD188"/>
      <c r="BE188"/>
      <c r="BF188"/>
      <c r="BG188"/>
      <c r="BH188"/>
      <c r="BI188"/>
      <c r="BJ188"/>
      <c r="BK188"/>
      <c r="BL188"/>
      <c r="BM188"/>
      <c r="BN188"/>
      <c r="BO188"/>
      <c r="BP188"/>
      <c r="BQ188"/>
      <c r="BR188"/>
      <c r="BS188"/>
      <c r="BT188"/>
      <c r="BU188"/>
      <c r="BV188"/>
      <c r="BW188"/>
      <c r="BX188"/>
      <c r="BY188"/>
      <c r="BZ188"/>
      <c r="CA188"/>
      <c r="CB188"/>
      <c r="CC188"/>
      <c r="CD188"/>
      <c r="CE188"/>
      <c r="CF188"/>
      <c r="CG188"/>
      <c r="CH188"/>
      <c r="CI188"/>
      <c r="CJ188"/>
      <c r="CK188"/>
      <c r="CL188"/>
      <c r="CM188"/>
      <c r="CN188"/>
      <c r="CO188"/>
      <c r="CP188"/>
      <c r="CQ188"/>
      <c r="CR188"/>
      <c r="CS188"/>
      <c r="CT188"/>
      <c r="CU188"/>
      <c r="CV188"/>
      <c r="CW188"/>
      <c r="CX188"/>
      <c r="CY188"/>
      <c r="CZ188"/>
      <c r="DA188"/>
      <c r="DB188"/>
      <c r="DC188"/>
      <c r="DD188"/>
      <c r="DE188"/>
      <c r="DF188"/>
      <c r="DG188"/>
      <c r="DH188"/>
      <c r="DI188"/>
      <c r="DJ188"/>
      <c r="DK188"/>
      <c r="DL188"/>
      <c r="DM188"/>
      <c r="DN188"/>
      <c r="DO188"/>
      <c r="DP188"/>
      <c r="DQ188"/>
      <c r="DR188"/>
      <c r="DS188"/>
      <c r="DT188"/>
      <c r="DU188"/>
      <c r="DV188"/>
      <c r="DW188"/>
      <c r="DX188"/>
      <c r="DY188"/>
      <c r="DZ188"/>
      <c r="EA188"/>
      <c r="EB188"/>
      <c r="EC188"/>
      <c r="ED188"/>
      <c r="EE188"/>
      <c r="EF188"/>
      <c r="EG188"/>
      <c r="EH188"/>
      <c r="EI188"/>
      <c r="EJ188"/>
      <c r="EK188"/>
      <c r="EL188"/>
      <c r="EM188"/>
      <c r="EN188"/>
      <c r="EO188"/>
      <c r="EP188"/>
      <c r="EQ188"/>
      <c r="ER188"/>
      <c r="ES188"/>
      <c r="ET188"/>
      <c r="EU188"/>
      <c r="EV188"/>
      <c r="EW188"/>
      <c r="EX188"/>
      <c r="EY188"/>
      <c r="EZ188"/>
      <c r="FA188"/>
      <c r="FB188"/>
      <c r="FC188"/>
      <c r="FD188"/>
      <c r="FE188"/>
      <c r="FF188"/>
      <c r="FG188"/>
      <c r="FH188"/>
      <c r="FI188"/>
      <c r="FJ188"/>
      <c r="FK188"/>
      <c r="FL188"/>
      <c r="FM188"/>
      <c r="FN188"/>
      <c r="FO188"/>
      <c r="FP188"/>
      <c r="FQ188"/>
      <c r="FR188"/>
      <c r="FS188"/>
      <c r="FT188"/>
      <c r="FU188"/>
      <c r="FV188"/>
      <c r="FW188"/>
      <c r="FX188"/>
      <c r="FY188"/>
      <c r="FZ188"/>
      <c r="GA188"/>
      <c r="GB188"/>
      <c r="GC188"/>
      <c r="GD188"/>
      <c r="GE188"/>
      <c r="GF188"/>
      <c r="GG188"/>
      <c r="GH188"/>
      <c r="GI188"/>
      <c r="GJ188"/>
      <c r="GK188"/>
      <c r="GL188"/>
      <c r="GM188"/>
      <c r="GN188"/>
      <c r="GO188"/>
      <c r="GP188"/>
      <c r="GQ188"/>
      <c r="GR188"/>
      <c r="GS188"/>
      <c r="GT188"/>
      <c r="GU188"/>
      <c r="GV188"/>
      <c r="GW188"/>
      <c r="GX188"/>
      <c r="GY188"/>
      <c r="GZ188"/>
      <c r="HA188"/>
      <c r="HB188"/>
      <c r="HC188"/>
      <c r="HD188"/>
      <c r="HE188"/>
      <c r="HF188"/>
      <c r="HG188"/>
      <c r="HH188"/>
      <c r="HI188"/>
      <c r="HJ188"/>
      <c r="HK188"/>
      <c r="HL188"/>
      <c r="HM188"/>
      <c r="HN188"/>
      <c r="HO188"/>
      <c r="HP188"/>
      <c r="HQ188"/>
      <c r="HR188"/>
      <c r="HS188"/>
      <c r="HT188"/>
      <c r="HU188"/>
      <c r="HV188"/>
      <c r="HW188"/>
      <c r="HX188"/>
      <c r="HY188"/>
      <c r="HZ188"/>
      <c r="IA188"/>
      <c r="IB188"/>
      <c r="IC188"/>
      <c r="ID188"/>
      <c r="IE188"/>
      <c r="IF188"/>
      <c r="IG188"/>
      <c r="IH188"/>
      <c r="II188"/>
      <c r="IJ188"/>
      <c r="IK188"/>
      <c r="IL188"/>
      <c r="IM188"/>
      <c r="IN188"/>
      <c r="IO188"/>
      <c r="IP188"/>
      <c r="IQ188"/>
      <c r="IR188"/>
      <c r="IS188"/>
      <c r="IT188"/>
      <c r="IU188"/>
      <c r="IV188"/>
      <c r="IW188"/>
      <c r="IX188"/>
      <c r="IY188"/>
    </row>
    <row r="189" spans="1:259" ht="64.25" customHeight="1" x14ac:dyDescent="0.2">
      <c r="A189" s="11" t="s">
        <v>212</v>
      </c>
      <c r="B189" s="25" t="str">
        <f>VLOOKUP(A189,'HECVAT - Full | Vendor Response'!A$27:B$284,2,FALSE)</f>
        <v>Describe or provide a reference to how your disaster recovery plan is tested. (i.e., scope of DR tests, end-to-end testing, etc.)</v>
      </c>
      <c r="C189" s="32" t="str">
        <f>IF(LEN(VLOOKUP($A189,Questions!$B:$AA,20,FALSE))=0,"",VLOOKUP($A189,Questions!$B:$AA,20,FALSE))</f>
        <v xml:space="preserve"> </v>
      </c>
      <c r="D189" s="34" t="str">
        <f>IF(LEN(VLOOKUP($A189,Questions!$B:$AA,21,FALSE))=0,"",VLOOKUP($A189,Questions!$B:$AA,21,FALSE))</f>
        <v xml:space="preserve"> </v>
      </c>
      <c r="E189" s="32" t="str">
        <f>IF(LEN(VLOOKUP($A189,Questions!$B:$AA,22,FALSE))=0,"",VLOOKUP($A189,Questions!$B:$AA,22,FALSE))</f>
        <v xml:space="preserve"> </v>
      </c>
      <c r="F189" s="32" t="str">
        <f>IF(LEN(VLOOKUP($A189,Questions!$B:$AA,23,FALSE))=0,"",VLOOKUP($A189,Questions!$B:$AA,23,FALSE))</f>
        <v xml:space="preserve"> </v>
      </c>
      <c r="G189" s="32" t="str">
        <f>IF(LEN(VLOOKUP($A189,Questions!$B:$AA,24,FALSE))=0,"",VLOOKUP($A189,Questions!$B:$AA,24,FALSE))</f>
        <v xml:space="preserve"> </v>
      </c>
      <c r="H189" s="17" t="str">
        <f>IF(LEN(VLOOKUP($A189,Questions!$B:$AA,25,FALSE))=0,"",VLOOKUP($A189,Questions!$B:$AA,25,FALSE))</f>
        <v xml:space="preserve"> </v>
      </c>
      <c r="I189" s="33" t="str">
        <f>IF(LEN(VLOOKUP($A189,Questions!$B:$AA,26,FALSE))=0,"",VLOOKUP($A189,Questions!$B:$AA,26,FALSE))</f>
        <v xml:space="preserve"> </v>
      </c>
      <c r="J189" s="33" t="str">
        <f>IF(LEN(VLOOKUP($A189,Questions!$B:$AB,27,FALSE))=0,"",VLOOKUP($A189,Questions!$B:$AB,27,FALSE))</f>
        <v xml:space="preserve"> </v>
      </c>
      <c r="K189"/>
      <c r="L189"/>
      <c r="M189"/>
      <c r="N189"/>
      <c r="O189"/>
      <c r="P189"/>
      <c r="Q189"/>
      <c r="R189"/>
      <c r="S189"/>
      <c r="T189"/>
      <c r="U189"/>
      <c r="V189"/>
      <c r="W189"/>
      <c r="X189"/>
      <c r="Y189"/>
      <c r="Z189"/>
      <c r="AA189"/>
      <c r="AB189"/>
      <c r="AC189"/>
      <c r="AD189"/>
      <c r="AE189"/>
      <c r="AF189"/>
      <c r="AG189"/>
      <c r="AH189"/>
      <c r="AI189"/>
      <c r="AJ189"/>
      <c r="AK189"/>
      <c r="AL189"/>
      <c r="AM189"/>
      <c r="AN189"/>
      <c r="AO189"/>
      <c r="AP189"/>
      <c r="AQ189"/>
      <c r="AR189"/>
      <c r="AS189"/>
      <c r="AT189"/>
      <c r="AU189"/>
      <c r="AV189"/>
      <c r="AW189"/>
      <c r="AX189"/>
      <c r="AY189"/>
      <c r="AZ189"/>
      <c r="BA189"/>
      <c r="BB189"/>
      <c r="BC189"/>
      <c r="BD189"/>
      <c r="BE189"/>
      <c r="BF189"/>
      <c r="BG189"/>
      <c r="BH189"/>
      <c r="BI189"/>
      <c r="BJ189"/>
      <c r="BK189"/>
      <c r="BL189"/>
      <c r="BM189"/>
      <c r="BN189"/>
      <c r="BO189"/>
      <c r="BP189"/>
      <c r="BQ189"/>
      <c r="BR189"/>
      <c r="BS189"/>
      <c r="BT189"/>
      <c r="BU189"/>
      <c r="BV189"/>
      <c r="BW189"/>
      <c r="BX189"/>
      <c r="BY189"/>
      <c r="BZ189"/>
      <c r="CA189"/>
      <c r="CB189"/>
      <c r="CC189"/>
      <c r="CD189"/>
      <c r="CE189"/>
      <c r="CF189"/>
      <c r="CG189"/>
      <c r="CH189"/>
      <c r="CI189"/>
      <c r="CJ189"/>
      <c r="CK189"/>
      <c r="CL189"/>
      <c r="CM189"/>
      <c r="CN189"/>
      <c r="CO189"/>
      <c r="CP189"/>
      <c r="CQ189"/>
      <c r="CR189"/>
      <c r="CS189"/>
      <c r="CT189"/>
      <c r="CU189"/>
      <c r="CV189"/>
      <c r="CW189"/>
      <c r="CX189"/>
      <c r="CY189"/>
      <c r="CZ189"/>
      <c r="DA189"/>
      <c r="DB189"/>
      <c r="DC189"/>
      <c r="DD189"/>
      <c r="DE189"/>
      <c r="DF189"/>
      <c r="DG189"/>
      <c r="DH189"/>
      <c r="DI189"/>
      <c r="DJ189"/>
      <c r="DK189"/>
      <c r="DL189"/>
      <c r="DM189"/>
      <c r="DN189"/>
      <c r="DO189"/>
      <c r="DP189"/>
      <c r="DQ189"/>
      <c r="DR189"/>
      <c r="DS189"/>
      <c r="DT189"/>
      <c r="DU189"/>
      <c r="DV189"/>
      <c r="DW189"/>
      <c r="DX189"/>
      <c r="DY189"/>
      <c r="DZ189"/>
      <c r="EA189"/>
      <c r="EB189"/>
      <c r="EC189"/>
      <c r="ED189"/>
      <c r="EE189"/>
      <c r="EF189"/>
      <c r="EG189"/>
      <c r="EH189"/>
      <c r="EI189"/>
      <c r="EJ189"/>
      <c r="EK189"/>
      <c r="EL189"/>
      <c r="EM189"/>
      <c r="EN189"/>
      <c r="EO189"/>
      <c r="EP189"/>
      <c r="EQ189"/>
      <c r="ER189"/>
      <c r="ES189"/>
      <c r="ET189"/>
      <c r="EU189"/>
      <c r="EV189"/>
      <c r="EW189"/>
      <c r="EX189"/>
      <c r="EY189"/>
      <c r="EZ189"/>
      <c r="FA189"/>
      <c r="FB189"/>
      <c r="FC189"/>
      <c r="FD189"/>
      <c r="FE189"/>
      <c r="FF189"/>
      <c r="FG189"/>
      <c r="FH189"/>
      <c r="FI189"/>
      <c r="FJ189"/>
      <c r="FK189"/>
      <c r="FL189"/>
      <c r="FM189"/>
      <c r="FN189"/>
      <c r="FO189"/>
      <c r="FP189"/>
      <c r="FQ189"/>
      <c r="FR189"/>
      <c r="FS189"/>
      <c r="FT189"/>
      <c r="FU189"/>
      <c r="FV189"/>
      <c r="FW189"/>
      <c r="FX189"/>
      <c r="FY189"/>
      <c r="FZ189"/>
      <c r="GA189"/>
      <c r="GB189"/>
      <c r="GC189"/>
      <c r="GD189"/>
      <c r="GE189"/>
      <c r="GF189"/>
      <c r="GG189"/>
      <c r="GH189"/>
      <c r="GI189"/>
      <c r="GJ189"/>
      <c r="GK189"/>
      <c r="GL189"/>
      <c r="GM189"/>
      <c r="GN189"/>
      <c r="GO189"/>
      <c r="GP189"/>
      <c r="GQ189"/>
      <c r="GR189"/>
      <c r="GS189"/>
      <c r="GT189"/>
      <c r="GU189"/>
      <c r="GV189"/>
      <c r="GW189"/>
      <c r="GX189"/>
      <c r="GY189"/>
      <c r="GZ189"/>
      <c r="HA189"/>
      <c r="HB189"/>
      <c r="HC189"/>
      <c r="HD189"/>
      <c r="HE189"/>
      <c r="HF189"/>
      <c r="HG189"/>
      <c r="HH189"/>
      <c r="HI189"/>
      <c r="HJ189"/>
      <c r="HK189"/>
      <c r="HL189"/>
      <c r="HM189"/>
      <c r="HN189"/>
      <c r="HO189"/>
      <c r="HP189"/>
      <c r="HQ189"/>
      <c r="HR189"/>
      <c r="HS189"/>
      <c r="HT189"/>
      <c r="HU189"/>
      <c r="HV189"/>
      <c r="HW189"/>
      <c r="HX189"/>
      <c r="HY189"/>
      <c r="HZ189"/>
      <c r="IA189"/>
      <c r="IB189"/>
      <c r="IC189"/>
      <c r="ID189"/>
      <c r="IE189"/>
      <c r="IF189"/>
      <c r="IG189"/>
      <c r="IH189"/>
      <c r="II189"/>
      <c r="IJ189"/>
      <c r="IK189"/>
      <c r="IL189"/>
      <c r="IM189"/>
      <c r="IN189"/>
      <c r="IO189"/>
      <c r="IP189"/>
      <c r="IQ189"/>
      <c r="IR189"/>
      <c r="IS189"/>
      <c r="IT189"/>
      <c r="IU189"/>
      <c r="IV189"/>
      <c r="IW189"/>
      <c r="IX189"/>
      <c r="IY189"/>
    </row>
    <row r="190" spans="1:259" ht="64.25" customHeight="1" x14ac:dyDescent="0.2">
      <c r="A190" s="11" t="s">
        <v>213</v>
      </c>
      <c r="B190" s="25" t="str">
        <f>VLOOKUP(A190,'HECVAT - Full | Vendor Response'!A$27:B$284,2,FALSE)</f>
        <v>Has the Disaster Recovery Plan been tested in the past year?</v>
      </c>
      <c r="C190" s="32" t="str">
        <f>IF(LEN(VLOOKUP($A190,Questions!$B:$AA,20,FALSE))=0,"",VLOOKUP($A190,Questions!$B:$AA,20,FALSE))</f>
        <v xml:space="preserve"> </v>
      </c>
      <c r="D190" s="34" t="str">
        <f>IF(LEN(VLOOKUP($A190,Questions!$B:$AA,21,FALSE))=0,"",VLOOKUP($A190,Questions!$B:$AA,21,FALSE))</f>
        <v xml:space="preserve"> </v>
      </c>
      <c r="E190" s="32" t="str">
        <f>IF(LEN(VLOOKUP($A190,Questions!$B:$AA,22,FALSE))=0,"",VLOOKUP($A190,Questions!$B:$AA,22,FALSE))</f>
        <v xml:space="preserve"> </v>
      </c>
      <c r="F190" s="32" t="str">
        <f>IF(LEN(VLOOKUP($A190,Questions!$B:$AA,23,FALSE))=0,"",VLOOKUP($A190,Questions!$B:$AA,23,FALSE))</f>
        <v xml:space="preserve"> </v>
      </c>
      <c r="G190" s="32" t="str">
        <f>IF(LEN(VLOOKUP($A190,Questions!$B:$AA,24,FALSE))=0,"",VLOOKUP($A190,Questions!$B:$AA,24,FALSE))</f>
        <v xml:space="preserve"> </v>
      </c>
      <c r="H190" s="17" t="str">
        <f>IF(LEN(VLOOKUP($A190,Questions!$B:$AA,25,FALSE))=0,"",VLOOKUP($A190,Questions!$B:$AA,25,FALSE))</f>
        <v xml:space="preserve"> </v>
      </c>
      <c r="I190" s="33" t="str">
        <f>IF(LEN(VLOOKUP($A190,Questions!$B:$AA,26,FALSE))=0,"",VLOOKUP($A190,Questions!$B:$AA,26,FALSE))</f>
        <v xml:space="preserve"> </v>
      </c>
      <c r="J190" s="33" t="str">
        <f>IF(LEN(VLOOKUP($A190,Questions!$B:$AB,27,FALSE))=0,"",VLOOKUP($A190,Questions!$B:$AB,27,FALSE))</f>
        <v xml:space="preserve"> </v>
      </c>
      <c r="K190"/>
      <c r="L190"/>
      <c r="M190"/>
      <c r="N190"/>
      <c r="O190"/>
      <c r="P190"/>
      <c r="Q190"/>
      <c r="R190"/>
      <c r="S190"/>
      <c r="T190"/>
      <c r="U190"/>
      <c r="V190"/>
      <c r="W190"/>
      <c r="X190"/>
      <c r="Y190"/>
      <c r="Z190"/>
      <c r="AA190"/>
      <c r="AB190"/>
      <c r="AC190"/>
      <c r="AD190"/>
      <c r="AE190"/>
      <c r="AF190"/>
      <c r="AG190"/>
      <c r="AH190"/>
      <c r="AI190"/>
      <c r="AJ190"/>
      <c r="AK190"/>
      <c r="AL190"/>
      <c r="AM190"/>
      <c r="AN190"/>
      <c r="AO190"/>
      <c r="AP190"/>
      <c r="AQ190"/>
      <c r="AR190"/>
      <c r="AS190"/>
      <c r="AT190"/>
      <c r="AU190"/>
      <c r="AV190"/>
      <c r="AW190"/>
      <c r="AX190"/>
      <c r="AY190"/>
      <c r="AZ190"/>
      <c r="BA190"/>
      <c r="BB190"/>
      <c r="BC190"/>
      <c r="BD190"/>
      <c r="BE190"/>
      <c r="BF190"/>
      <c r="BG190"/>
      <c r="BH190"/>
      <c r="BI190"/>
      <c r="BJ190"/>
      <c r="BK190"/>
      <c r="BL190"/>
      <c r="BM190"/>
      <c r="BN190"/>
      <c r="BO190"/>
      <c r="BP190"/>
      <c r="BQ190"/>
      <c r="BR190"/>
      <c r="BS190"/>
      <c r="BT190"/>
      <c r="BU190"/>
      <c r="BV190"/>
      <c r="BW190"/>
      <c r="BX190"/>
      <c r="BY190"/>
      <c r="BZ190"/>
      <c r="CA190"/>
      <c r="CB190"/>
      <c r="CC190"/>
      <c r="CD190"/>
      <c r="CE190"/>
      <c r="CF190"/>
      <c r="CG190"/>
      <c r="CH190"/>
      <c r="CI190"/>
      <c r="CJ190"/>
      <c r="CK190"/>
      <c r="CL190"/>
      <c r="CM190"/>
      <c r="CN190"/>
      <c r="CO190"/>
      <c r="CP190"/>
      <c r="CQ190"/>
      <c r="CR190"/>
      <c r="CS190"/>
      <c r="CT190"/>
      <c r="CU190"/>
      <c r="CV190"/>
      <c r="CW190"/>
      <c r="CX190"/>
      <c r="CY190"/>
      <c r="CZ190"/>
      <c r="DA190"/>
      <c r="DB190"/>
      <c r="DC190"/>
      <c r="DD190"/>
      <c r="DE190"/>
      <c r="DF190"/>
      <c r="DG190"/>
      <c r="DH190"/>
      <c r="DI190"/>
      <c r="DJ190"/>
      <c r="DK190"/>
      <c r="DL190"/>
      <c r="DM190"/>
      <c r="DN190"/>
      <c r="DO190"/>
      <c r="DP190"/>
      <c r="DQ190"/>
      <c r="DR190"/>
      <c r="DS190"/>
      <c r="DT190"/>
      <c r="DU190"/>
      <c r="DV190"/>
      <c r="DW190"/>
      <c r="DX190"/>
      <c r="DY190"/>
      <c r="DZ190"/>
      <c r="EA190"/>
      <c r="EB190"/>
      <c r="EC190"/>
      <c r="ED190"/>
      <c r="EE190"/>
      <c r="EF190"/>
      <c r="EG190"/>
      <c r="EH190"/>
      <c r="EI190"/>
      <c r="EJ190"/>
      <c r="EK190"/>
      <c r="EL190"/>
      <c r="EM190"/>
      <c r="EN190"/>
      <c r="EO190"/>
      <c r="EP190"/>
      <c r="EQ190"/>
      <c r="ER190"/>
      <c r="ES190"/>
      <c r="ET190"/>
      <c r="EU190"/>
      <c r="EV190"/>
      <c r="EW190"/>
      <c r="EX190"/>
      <c r="EY190"/>
      <c r="EZ190"/>
      <c r="FA190"/>
      <c r="FB190"/>
      <c r="FC190"/>
      <c r="FD190"/>
      <c r="FE190"/>
      <c r="FF190"/>
      <c r="FG190"/>
      <c r="FH190"/>
      <c r="FI190"/>
      <c r="FJ190"/>
      <c r="FK190"/>
      <c r="FL190"/>
      <c r="FM190"/>
      <c r="FN190"/>
      <c r="FO190"/>
      <c r="FP190"/>
      <c r="FQ190"/>
      <c r="FR190"/>
      <c r="FS190"/>
      <c r="FT190"/>
      <c r="FU190"/>
      <c r="FV190"/>
      <c r="FW190"/>
      <c r="FX190"/>
      <c r="FY190"/>
      <c r="FZ190"/>
      <c r="GA190"/>
      <c r="GB190"/>
      <c r="GC190"/>
      <c r="GD190"/>
      <c r="GE190"/>
      <c r="GF190"/>
      <c r="GG190"/>
      <c r="GH190"/>
      <c r="GI190"/>
      <c r="GJ190"/>
      <c r="GK190"/>
      <c r="GL190"/>
      <c r="GM190"/>
      <c r="GN190"/>
      <c r="GO190"/>
      <c r="GP190"/>
      <c r="GQ190"/>
      <c r="GR190"/>
      <c r="GS190"/>
      <c r="GT190"/>
      <c r="GU190"/>
      <c r="GV190"/>
      <c r="GW190"/>
      <c r="GX190"/>
      <c r="GY190"/>
      <c r="GZ190"/>
      <c r="HA190"/>
      <c r="HB190"/>
      <c r="HC190"/>
      <c r="HD190"/>
      <c r="HE190"/>
      <c r="HF190"/>
      <c r="HG190"/>
      <c r="HH190"/>
      <c r="HI190"/>
      <c r="HJ190"/>
      <c r="HK190"/>
      <c r="HL190"/>
      <c r="HM190"/>
      <c r="HN190"/>
      <c r="HO190"/>
      <c r="HP190"/>
      <c r="HQ190"/>
      <c r="HR190"/>
      <c r="HS190"/>
      <c r="HT190"/>
      <c r="HU190"/>
      <c r="HV190"/>
      <c r="HW190"/>
      <c r="HX190"/>
      <c r="HY190"/>
      <c r="HZ190"/>
      <c r="IA190"/>
      <c r="IB190"/>
      <c r="IC190"/>
      <c r="ID190"/>
      <c r="IE190"/>
      <c r="IF190"/>
      <c r="IG190"/>
      <c r="IH190"/>
      <c r="II190"/>
      <c r="IJ190"/>
      <c r="IK190"/>
      <c r="IL190"/>
      <c r="IM190"/>
      <c r="IN190"/>
      <c r="IO190"/>
      <c r="IP190"/>
      <c r="IQ190"/>
      <c r="IR190"/>
      <c r="IS190"/>
      <c r="IT190"/>
      <c r="IU190"/>
      <c r="IV190"/>
      <c r="IW190"/>
      <c r="IX190"/>
      <c r="IY190"/>
    </row>
    <row r="191" spans="1:259" ht="48" customHeight="1" x14ac:dyDescent="0.2">
      <c r="A191" s="11" t="s">
        <v>214</v>
      </c>
      <c r="B191" s="25" t="str">
        <f>VLOOKUP(A191,'HECVAT - Full | Vendor Response'!A$27:B$284,2,FALSE)</f>
        <v>Are all components of the DRP reviewed at least annually and updated as needed to reflect change?</v>
      </c>
      <c r="C191" s="32" t="str">
        <f>IF(LEN(VLOOKUP($A191,Questions!$B:$AA,20,FALSE))=0,"",VLOOKUP($A191,Questions!$B:$AA,20,FALSE))</f>
        <v xml:space="preserve"> </v>
      </c>
      <c r="D191" s="34" t="str">
        <f>IF(LEN(VLOOKUP($A191,Questions!$B:$AA,21,FALSE))=0,"",VLOOKUP($A191,Questions!$B:$AA,21,FALSE))</f>
        <v xml:space="preserve"> </v>
      </c>
      <c r="E191" s="32" t="str">
        <f>IF(LEN(VLOOKUP($A191,Questions!$B:$AA,22,FALSE))=0,"",VLOOKUP($A191,Questions!$B:$AA,22,FALSE))</f>
        <v xml:space="preserve"> </v>
      </c>
      <c r="F191" s="32" t="str">
        <f>IF(LEN(VLOOKUP($A191,Questions!$B:$AA,23,FALSE))=0,"",VLOOKUP($A191,Questions!$B:$AA,23,FALSE))</f>
        <v xml:space="preserve"> </v>
      </c>
      <c r="G191" s="33" t="str">
        <f>IF(LEN(VLOOKUP($A191,Questions!$B:$AA,24,FALSE))=0,"",VLOOKUP($A191,Questions!$B:$AA,24,FALSE))</f>
        <v xml:space="preserve"> </v>
      </c>
      <c r="H191" s="17" t="str">
        <f>IF(LEN(VLOOKUP($A191,Questions!$B:$AA,25,FALSE))=0,"",VLOOKUP($A191,Questions!$B:$AA,25,FALSE))</f>
        <v xml:space="preserve"> </v>
      </c>
      <c r="I191" s="17" t="str">
        <f>IF(LEN(VLOOKUP($A191,Questions!$B:$AA,26,FALSE))=0,"",VLOOKUP($A191,Questions!$B:$AA,26,FALSE))</f>
        <v xml:space="preserve"> </v>
      </c>
      <c r="J191" s="17" t="str">
        <f>IF(LEN(VLOOKUP($A191,Questions!$B:$AB,27,FALSE))=0,"",VLOOKUP($A191,Questions!$B:$AB,27,FALSE))</f>
        <v xml:space="preserve"> </v>
      </c>
      <c r="K191" s="274" t="s">
        <v>3242</v>
      </c>
      <c r="L191"/>
      <c r="M191"/>
      <c r="N191"/>
      <c r="O191"/>
      <c r="P191"/>
      <c r="Q191"/>
      <c r="R191"/>
      <c r="S191"/>
      <c r="T191"/>
      <c r="U191"/>
      <c r="V191"/>
      <c r="W191"/>
      <c r="X191"/>
      <c r="Y191"/>
      <c r="Z191"/>
      <c r="AA191"/>
      <c r="AB191"/>
      <c r="AC191"/>
      <c r="AD191"/>
      <c r="AE191"/>
      <c r="AF191"/>
      <c r="AG191"/>
      <c r="AH191"/>
      <c r="AI191"/>
      <c r="AJ191"/>
      <c r="AK191"/>
      <c r="AL191"/>
      <c r="AM191"/>
      <c r="AN191"/>
      <c r="AO191"/>
      <c r="AP191"/>
      <c r="AQ191"/>
      <c r="AR191"/>
      <c r="AS191"/>
      <c r="AT191"/>
      <c r="AU191"/>
      <c r="AV191"/>
      <c r="AW191"/>
      <c r="AX191"/>
      <c r="AY191"/>
      <c r="AZ191"/>
      <c r="BA191"/>
      <c r="BB191"/>
      <c r="BC191"/>
      <c r="BD191"/>
      <c r="BE191"/>
      <c r="BF191"/>
      <c r="BG191"/>
      <c r="BH191"/>
      <c r="BI191"/>
      <c r="BJ191"/>
      <c r="BK191"/>
      <c r="BL191"/>
      <c r="BM191"/>
      <c r="BN191"/>
      <c r="BO191"/>
      <c r="BP191"/>
      <c r="BQ191"/>
      <c r="BR191"/>
      <c r="BS191"/>
      <c r="BT191"/>
      <c r="BU191"/>
      <c r="BV191"/>
      <c r="BW191"/>
      <c r="BX191"/>
      <c r="BY191"/>
      <c r="BZ191"/>
      <c r="CA191"/>
      <c r="CB191"/>
      <c r="CC191"/>
      <c r="CD191"/>
      <c r="CE191"/>
      <c r="CF191"/>
      <c r="CG191"/>
      <c r="CH191"/>
      <c r="CI191"/>
      <c r="CJ191"/>
      <c r="CK191"/>
      <c r="CL191"/>
      <c r="CM191"/>
      <c r="CN191"/>
      <c r="CO191"/>
      <c r="CP191"/>
      <c r="CQ191"/>
      <c r="CR191"/>
      <c r="CS191"/>
      <c r="CT191"/>
      <c r="CU191"/>
      <c r="CV191"/>
      <c r="CW191"/>
      <c r="CX191"/>
      <c r="CY191"/>
      <c r="CZ191"/>
      <c r="DA191"/>
      <c r="DB191"/>
      <c r="DC191"/>
      <c r="DD191"/>
      <c r="DE191"/>
      <c r="DF191"/>
      <c r="DG191"/>
      <c r="DH191"/>
      <c r="DI191"/>
      <c r="DJ191"/>
      <c r="DK191"/>
      <c r="DL191"/>
      <c r="DM191"/>
      <c r="DN191"/>
      <c r="DO191"/>
      <c r="DP191"/>
      <c r="DQ191"/>
      <c r="DR191"/>
      <c r="DS191"/>
      <c r="DT191"/>
      <c r="DU191"/>
      <c r="DV191"/>
      <c r="DW191"/>
      <c r="DX191"/>
      <c r="DY191"/>
      <c r="DZ191"/>
      <c r="EA191"/>
      <c r="EB191"/>
      <c r="EC191"/>
      <c r="ED191"/>
      <c r="EE191"/>
      <c r="EF191"/>
      <c r="EG191"/>
      <c r="EH191"/>
      <c r="EI191"/>
      <c r="EJ191"/>
      <c r="EK191"/>
      <c r="EL191"/>
      <c r="EM191"/>
      <c r="EN191"/>
      <c r="EO191"/>
      <c r="EP191"/>
      <c r="EQ191"/>
      <c r="ER191"/>
      <c r="ES191"/>
      <c r="ET191"/>
      <c r="EU191"/>
      <c r="EV191"/>
      <c r="EW191"/>
      <c r="EX191"/>
      <c r="EY191"/>
      <c r="EZ191"/>
      <c r="FA191"/>
      <c r="FB191"/>
      <c r="FC191"/>
      <c r="FD191"/>
      <c r="FE191"/>
      <c r="FF191"/>
      <c r="FG191"/>
      <c r="FH191"/>
      <c r="FI191"/>
      <c r="FJ191"/>
      <c r="FK191"/>
      <c r="FL191"/>
      <c r="FM191"/>
      <c r="FN191"/>
      <c r="FO191"/>
      <c r="FP191"/>
      <c r="FQ191"/>
      <c r="FR191"/>
      <c r="FS191"/>
      <c r="FT191"/>
      <c r="FU191"/>
      <c r="FV191"/>
      <c r="FW191"/>
      <c r="FX191"/>
      <c r="FY191"/>
      <c r="FZ191"/>
      <c r="GA191"/>
      <c r="GB191"/>
      <c r="GC191"/>
      <c r="GD191"/>
      <c r="GE191"/>
      <c r="GF191"/>
      <c r="GG191"/>
      <c r="GH191"/>
      <c r="GI191"/>
      <c r="GJ191"/>
      <c r="GK191"/>
      <c r="GL191"/>
      <c r="GM191"/>
      <c r="GN191"/>
      <c r="GO191"/>
      <c r="GP191"/>
      <c r="GQ191"/>
      <c r="GR191"/>
      <c r="GS191"/>
      <c r="GT191"/>
      <c r="GU191"/>
      <c r="GV191"/>
      <c r="GW191"/>
      <c r="GX191"/>
      <c r="GY191"/>
      <c r="GZ191"/>
      <c r="HA191"/>
      <c r="HB191"/>
      <c r="HC191"/>
      <c r="HD191"/>
      <c r="HE191"/>
      <c r="HF191"/>
      <c r="HG191"/>
      <c r="HH191"/>
      <c r="HI191"/>
      <c r="HJ191"/>
      <c r="HK191"/>
      <c r="HL191"/>
      <c r="HM191"/>
      <c r="HN191"/>
      <c r="HO191"/>
      <c r="HP191"/>
      <c r="HQ191"/>
      <c r="HR191"/>
      <c r="HS191"/>
      <c r="HT191"/>
      <c r="HU191"/>
      <c r="HV191"/>
      <c r="HW191"/>
      <c r="HX191"/>
      <c r="HY191"/>
      <c r="HZ191"/>
      <c r="IA191"/>
      <c r="IB191"/>
      <c r="IC191"/>
      <c r="ID191"/>
      <c r="IE191"/>
      <c r="IF191"/>
      <c r="IG191"/>
      <c r="IH191"/>
      <c r="II191"/>
      <c r="IJ191"/>
      <c r="IK191"/>
      <c r="IL191"/>
      <c r="IM191"/>
      <c r="IN191"/>
      <c r="IO191"/>
      <c r="IP191"/>
      <c r="IQ191"/>
      <c r="IR191"/>
      <c r="IS191"/>
      <c r="IT191"/>
      <c r="IU191"/>
      <c r="IV191"/>
      <c r="IW191"/>
      <c r="IX191"/>
      <c r="IY191"/>
    </row>
    <row r="192" spans="1:259" ht="36" customHeight="1" x14ac:dyDescent="0.2">
      <c r="A192" s="345" t="str">
        <f>IF($C$31="","Firewalls, IDS, IPS, and Networking",IF($C$31="Yes","FW/IDPS/Networks - Optional based on QUALIFIER response.","Firewalls, IDS, IPS, and Networking"))</f>
        <v>Firewalls, IDS, IPS, and Networking</v>
      </c>
      <c r="B192" s="345"/>
      <c r="C192" s="20" t="str">
        <f>C$23</f>
        <v>CIS Critical Security Controls v6.1</v>
      </c>
      <c r="D192" s="20" t="str">
        <f t="shared" ref="D192:J192" si="12">D$23</f>
        <v>HIPAA</v>
      </c>
      <c r="E192" s="20" t="str">
        <f t="shared" si="12"/>
        <v>ISO 27002:27013</v>
      </c>
      <c r="F192" s="20" t="str">
        <f t="shared" si="12"/>
        <v>NIST Cybersecurity Framework</v>
      </c>
      <c r="G192" s="20" t="str">
        <f t="shared" si="12"/>
        <v>NIST SP 800-171r2</v>
      </c>
      <c r="H192" s="20" t="str">
        <f t="shared" si="12"/>
        <v>NIST SP 800-53r4</v>
      </c>
      <c r="I192" s="20" t="str">
        <f t="shared" si="12"/>
        <v>PCI DSS</v>
      </c>
      <c r="J192" s="20" t="str">
        <f t="shared" si="12"/>
        <v>Trusted CI</v>
      </c>
      <c r="K192"/>
      <c r="L192"/>
      <c r="M192"/>
      <c r="N192"/>
      <c r="O192"/>
      <c r="P192"/>
      <c r="Q192"/>
      <c r="R192"/>
      <c r="S192"/>
      <c r="T192"/>
      <c r="U192"/>
      <c r="V192"/>
      <c r="W192"/>
      <c r="X192"/>
      <c r="Y192"/>
      <c r="Z192"/>
      <c r="AA192"/>
      <c r="AB192"/>
      <c r="AC192"/>
      <c r="AD192"/>
      <c r="AE192"/>
      <c r="AF192"/>
      <c r="AG192"/>
      <c r="AH192"/>
      <c r="AI192"/>
      <c r="AJ192"/>
      <c r="AK192"/>
      <c r="AL192"/>
      <c r="AM192"/>
      <c r="AN192"/>
      <c r="AO192"/>
      <c r="AP192"/>
      <c r="AQ192"/>
      <c r="AR192"/>
      <c r="AS192"/>
      <c r="AT192"/>
      <c r="AU192"/>
      <c r="AV192"/>
      <c r="AW192"/>
      <c r="AX192"/>
      <c r="AY192"/>
      <c r="AZ192"/>
      <c r="BA192"/>
      <c r="BB192"/>
      <c r="BC192"/>
      <c r="BD192"/>
      <c r="BE192"/>
      <c r="BF192"/>
      <c r="BG192"/>
      <c r="BH192"/>
      <c r="BI192"/>
      <c r="BJ192"/>
      <c r="BK192"/>
      <c r="BL192"/>
      <c r="BM192"/>
      <c r="BN192"/>
      <c r="BO192"/>
      <c r="BP192"/>
      <c r="BQ192"/>
      <c r="BR192"/>
      <c r="BS192"/>
      <c r="BT192"/>
      <c r="BU192"/>
      <c r="BV192"/>
      <c r="BW192"/>
      <c r="BX192"/>
      <c r="BY192"/>
      <c r="BZ192"/>
      <c r="CA192"/>
      <c r="CB192"/>
      <c r="CC192"/>
      <c r="CD192"/>
      <c r="CE192"/>
      <c r="CF192"/>
      <c r="CG192"/>
      <c r="CH192"/>
      <c r="CI192"/>
      <c r="CJ192"/>
      <c r="CK192"/>
      <c r="CL192"/>
      <c r="CM192"/>
      <c r="CN192"/>
      <c r="CO192"/>
      <c r="CP192"/>
      <c r="CQ192"/>
      <c r="CR192"/>
      <c r="CS192"/>
      <c r="CT192"/>
      <c r="CU192"/>
      <c r="CV192"/>
      <c r="CW192"/>
      <c r="CX192"/>
      <c r="CY192"/>
      <c r="CZ192"/>
      <c r="DA192"/>
      <c r="DB192"/>
      <c r="DC192"/>
      <c r="DD192"/>
      <c r="DE192"/>
      <c r="DF192"/>
      <c r="DG192"/>
      <c r="DH192"/>
      <c r="DI192"/>
      <c r="DJ192"/>
      <c r="DK192"/>
      <c r="DL192"/>
      <c r="DM192"/>
      <c r="DN192"/>
      <c r="DO192"/>
      <c r="DP192"/>
      <c r="DQ192"/>
      <c r="DR192"/>
      <c r="DS192"/>
      <c r="DT192"/>
      <c r="DU192"/>
      <c r="DV192"/>
      <c r="DW192"/>
      <c r="DX192"/>
      <c r="DY192"/>
      <c r="DZ192"/>
      <c r="EA192"/>
      <c r="EB192"/>
      <c r="EC192"/>
      <c r="ED192"/>
      <c r="EE192"/>
      <c r="EF192"/>
      <c r="EG192"/>
      <c r="EH192"/>
      <c r="EI192"/>
      <c r="EJ192"/>
      <c r="EK192"/>
      <c r="EL192"/>
      <c r="EM192"/>
      <c r="EN192"/>
      <c r="EO192"/>
      <c r="EP192"/>
      <c r="EQ192"/>
      <c r="ER192"/>
      <c r="ES192"/>
      <c r="ET192"/>
      <c r="EU192"/>
      <c r="EV192"/>
      <c r="EW192"/>
      <c r="EX192"/>
      <c r="EY192"/>
      <c r="EZ192"/>
      <c r="FA192"/>
      <c r="FB192"/>
      <c r="FC192"/>
      <c r="FD192"/>
      <c r="FE192"/>
      <c r="FF192"/>
      <c r="FG192"/>
      <c r="FH192"/>
      <c r="FI192"/>
      <c r="FJ192"/>
      <c r="FK192"/>
      <c r="FL192"/>
      <c r="FM192"/>
      <c r="FN192"/>
      <c r="FO192"/>
      <c r="FP192"/>
      <c r="FQ192"/>
      <c r="FR192"/>
      <c r="FS192"/>
      <c r="FT192"/>
      <c r="FU192"/>
      <c r="FV192"/>
      <c r="FW192"/>
      <c r="FX192"/>
      <c r="FY192"/>
      <c r="FZ192"/>
      <c r="GA192"/>
      <c r="GB192"/>
      <c r="GC192"/>
      <c r="GD192"/>
      <c r="GE192"/>
      <c r="GF192"/>
      <c r="GG192"/>
      <c r="GH192"/>
      <c r="GI192"/>
      <c r="GJ192"/>
      <c r="GK192"/>
      <c r="GL192"/>
      <c r="GM192"/>
      <c r="GN192"/>
      <c r="GO192"/>
      <c r="GP192"/>
      <c r="GQ192"/>
      <c r="GR192"/>
      <c r="GS192"/>
      <c r="GT192"/>
      <c r="GU192"/>
      <c r="GV192"/>
      <c r="GW192"/>
      <c r="GX192"/>
      <c r="GY192"/>
      <c r="GZ192"/>
      <c r="HA192"/>
      <c r="HB192"/>
      <c r="HC192"/>
      <c r="HD192"/>
      <c r="HE192"/>
      <c r="HF192"/>
      <c r="HG192"/>
      <c r="HH192"/>
      <c r="HI192"/>
      <c r="HJ192"/>
      <c r="HK192"/>
      <c r="HL192"/>
      <c r="HM192"/>
      <c r="HN192"/>
      <c r="HO192"/>
      <c r="HP192"/>
      <c r="HQ192"/>
      <c r="HR192"/>
      <c r="HS192"/>
      <c r="HT192"/>
      <c r="HU192"/>
      <c r="HV192"/>
      <c r="HW192"/>
      <c r="HX192"/>
      <c r="HY192"/>
      <c r="HZ192"/>
      <c r="IA192"/>
      <c r="IB192"/>
      <c r="IC192"/>
      <c r="ID192"/>
      <c r="IE192"/>
      <c r="IF192"/>
      <c r="IG192"/>
      <c r="IH192"/>
      <c r="II192"/>
      <c r="IJ192"/>
      <c r="IK192"/>
      <c r="IL192"/>
      <c r="IM192"/>
      <c r="IN192"/>
      <c r="IO192"/>
      <c r="IP192"/>
      <c r="IQ192"/>
      <c r="IR192"/>
      <c r="IS192"/>
      <c r="IT192"/>
      <c r="IU192"/>
      <c r="IV192"/>
      <c r="IW192"/>
      <c r="IX192"/>
      <c r="IY192"/>
    </row>
    <row r="193" spans="1:259" ht="36" customHeight="1" x14ac:dyDescent="0.2">
      <c r="A193" s="11" t="s">
        <v>216</v>
      </c>
      <c r="B193" s="25" t="str">
        <f>VLOOKUP(A193,'HECVAT - Full | Vendor Response'!A$27:B$284,2,FALSE)</f>
        <v>Are you utilizing a stateful packet inspection (SPI) firewall?</v>
      </c>
      <c r="C193" s="32" t="str">
        <f>IF(LEN(VLOOKUP($A193,Questions!$B:$AA,20,FALSE))=0,"",VLOOKUP($A193,Questions!$B:$AA,20,FALSE))</f>
        <v xml:space="preserve"> </v>
      </c>
      <c r="D193" s="34" t="str">
        <f>IF(LEN(VLOOKUP($A193,Questions!$B:$AA,21,FALSE))=0,"",VLOOKUP($A193,Questions!$B:$AA,21,FALSE))</f>
        <v xml:space="preserve"> </v>
      </c>
      <c r="E193" s="32" t="str">
        <f>IF(LEN(VLOOKUP($A193,Questions!$B:$AA,22,FALSE))=0,"",VLOOKUP($A193,Questions!$B:$AA,22,FALSE))</f>
        <v xml:space="preserve"> </v>
      </c>
      <c r="F193" s="32" t="str">
        <f>IF(LEN(VLOOKUP($A193,Questions!$B:$AA,23,FALSE))=0,"",VLOOKUP($A193,Questions!$B:$AA,23,FALSE))</f>
        <v xml:space="preserve"> </v>
      </c>
      <c r="G193" s="33" t="str">
        <f>IF(LEN(VLOOKUP($A193,Questions!$B:$AA,24,FALSE))=0,"",VLOOKUP($A193,Questions!$B:$AA,24,FALSE))</f>
        <v xml:space="preserve"> </v>
      </c>
      <c r="H193" s="33" t="str">
        <f>IF(LEN(VLOOKUP($A193,Questions!$B:$AA,25,FALSE))=0,"",VLOOKUP($A193,Questions!$B:$AA,25,FALSE))</f>
        <v xml:space="preserve"> </v>
      </c>
      <c r="I193" s="255" t="str">
        <f>IF(LEN(VLOOKUP($A193,Questions!$B:$AA,26,FALSE))=0,"",VLOOKUP($A193,Questions!$B:$AA,26,FALSE))</f>
        <v xml:space="preserve"> </v>
      </c>
      <c r="J193" s="255" t="str">
        <f>IF(LEN(VLOOKUP($A193,Questions!$B:$AB,27,FALSE))=0,"",VLOOKUP($A193,Questions!$B:$AB,27,FALSE))</f>
        <v xml:space="preserve"> </v>
      </c>
      <c r="K193"/>
      <c r="L193"/>
      <c r="M193"/>
      <c r="N193"/>
      <c r="O193"/>
      <c r="P193"/>
      <c r="Q193"/>
      <c r="R193"/>
      <c r="S193"/>
      <c r="T193"/>
      <c r="U193"/>
      <c r="V193"/>
      <c r="W193"/>
      <c r="X193"/>
      <c r="Y193"/>
      <c r="Z193"/>
      <c r="AA193"/>
      <c r="AB193"/>
      <c r="AC193"/>
      <c r="AD193"/>
      <c r="AE193"/>
      <c r="AF193"/>
      <c r="AG193"/>
      <c r="AH193"/>
      <c r="AI193"/>
      <c r="AJ193"/>
      <c r="AK193"/>
      <c r="AL193"/>
      <c r="AM193"/>
      <c r="AN193"/>
      <c r="AO193"/>
      <c r="AP193"/>
      <c r="AQ193"/>
      <c r="AR193"/>
      <c r="AS193"/>
      <c r="AT193"/>
      <c r="AU193"/>
      <c r="AV193"/>
      <c r="AW193"/>
      <c r="AX193"/>
      <c r="AY193"/>
      <c r="AZ193"/>
      <c r="BA193"/>
      <c r="BB193"/>
      <c r="BC193"/>
      <c r="BD193"/>
      <c r="BE193"/>
      <c r="BF193"/>
      <c r="BG193"/>
      <c r="BH193"/>
      <c r="BI193"/>
      <c r="BJ193"/>
      <c r="BK193"/>
      <c r="BL193"/>
      <c r="BM193"/>
      <c r="BN193"/>
      <c r="BO193"/>
      <c r="BP193"/>
      <c r="BQ193"/>
      <c r="BR193"/>
      <c r="BS193"/>
      <c r="BT193"/>
      <c r="BU193"/>
      <c r="BV193"/>
      <c r="BW193"/>
      <c r="BX193"/>
      <c r="BY193"/>
      <c r="BZ193"/>
      <c r="CA193"/>
      <c r="CB193"/>
      <c r="CC193"/>
      <c r="CD193"/>
      <c r="CE193"/>
      <c r="CF193"/>
      <c r="CG193"/>
      <c r="CH193"/>
      <c r="CI193"/>
      <c r="CJ193"/>
      <c r="CK193"/>
      <c r="CL193"/>
      <c r="CM193"/>
      <c r="CN193"/>
      <c r="CO193"/>
      <c r="CP193"/>
      <c r="CQ193"/>
      <c r="CR193"/>
      <c r="CS193"/>
      <c r="CT193"/>
      <c r="CU193"/>
      <c r="CV193"/>
      <c r="CW193"/>
      <c r="CX193"/>
      <c r="CY193"/>
      <c r="CZ193"/>
      <c r="DA193"/>
      <c r="DB193"/>
      <c r="DC193"/>
      <c r="DD193"/>
      <c r="DE193"/>
      <c r="DF193"/>
      <c r="DG193"/>
      <c r="DH193"/>
      <c r="DI193"/>
      <c r="DJ193"/>
      <c r="DK193"/>
      <c r="DL193"/>
      <c r="DM193"/>
      <c r="DN193"/>
      <c r="DO193"/>
      <c r="DP193"/>
      <c r="DQ193"/>
      <c r="DR193"/>
      <c r="DS193"/>
      <c r="DT193"/>
      <c r="DU193"/>
      <c r="DV193"/>
      <c r="DW193"/>
      <c r="DX193"/>
      <c r="DY193"/>
      <c r="DZ193"/>
      <c r="EA193"/>
      <c r="EB193"/>
      <c r="EC193"/>
      <c r="ED193"/>
      <c r="EE193"/>
      <c r="EF193"/>
      <c r="EG193"/>
      <c r="EH193"/>
      <c r="EI193"/>
      <c r="EJ193"/>
      <c r="EK193"/>
      <c r="EL193"/>
      <c r="EM193"/>
      <c r="EN193"/>
      <c r="EO193"/>
      <c r="EP193"/>
      <c r="EQ193"/>
      <c r="ER193"/>
      <c r="ES193"/>
      <c r="ET193"/>
      <c r="EU193"/>
      <c r="EV193"/>
      <c r="EW193"/>
      <c r="EX193"/>
      <c r="EY193"/>
      <c r="EZ193"/>
      <c r="FA193"/>
      <c r="FB193"/>
      <c r="FC193"/>
      <c r="FD193"/>
      <c r="FE193"/>
      <c r="FF193"/>
      <c r="FG193"/>
      <c r="FH193"/>
      <c r="FI193"/>
      <c r="FJ193"/>
      <c r="FK193"/>
      <c r="FL193"/>
      <c r="FM193"/>
      <c r="FN193"/>
      <c r="FO193"/>
      <c r="FP193"/>
      <c r="FQ193"/>
      <c r="FR193"/>
      <c r="FS193"/>
      <c r="FT193"/>
      <c r="FU193"/>
      <c r="FV193"/>
      <c r="FW193"/>
      <c r="FX193"/>
      <c r="FY193"/>
      <c r="FZ193"/>
      <c r="GA193"/>
      <c r="GB193"/>
      <c r="GC193"/>
      <c r="GD193"/>
      <c r="GE193"/>
      <c r="GF193"/>
      <c r="GG193"/>
      <c r="GH193"/>
      <c r="GI193"/>
      <c r="GJ193"/>
      <c r="GK193"/>
      <c r="GL193"/>
      <c r="GM193"/>
      <c r="GN193"/>
      <c r="GO193"/>
      <c r="GP193"/>
      <c r="GQ193"/>
      <c r="GR193"/>
      <c r="GS193"/>
      <c r="GT193"/>
      <c r="GU193"/>
      <c r="GV193"/>
      <c r="GW193"/>
      <c r="GX193"/>
      <c r="GY193"/>
      <c r="GZ193"/>
      <c r="HA193"/>
      <c r="HB193"/>
      <c r="HC193"/>
      <c r="HD193"/>
      <c r="HE193"/>
      <c r="HF193"/>
      <c r="HG193"/>
      <c r="HH193"/>
      <c r="HI193"/>
      <c r="HJ193"/>
      <c r="HK193"/>
      <c r="HL193"/>
      <c r="HM193"/>
      <c r="HN193"/>
      <c r="HO193"/>
      <c r="HP193"/>
      <c r="HQ193"/>
      <c r="HR193"/>
      <c r="HS193"/>
      <c r="HT193"/>
      <c r="HU193"/>
      <c r="HV193"/>
      <c r="HW193"/>
      <c r="HX193"/>
      <c r="HY193"/>
      <c r="HZ193"/>
      <c r="IA193"/>
      <c r="IB193"/>
      <c r="IC193"/>
      <c r="ID193"/>
      <c r="IE193"/>
      <c r="IF193"/>
      <c r="IG193"/>
      <c r="IH193"/>
      <c r="II193"/>
      <c r="IJ193"/>
      <c r="IK193"/>
      <c r="IL193"/>
      <c r="IM193"/>
      <c r="IN193"/>
      <c r="IO193"/>
      <c r="IP193"/>
      <c r="IQ193"/>
      <c r="IR193"/>
      <c r="IS193"/>
      <c r="IT193"/>
      <c r="IU193"/>
      <c r="IV193"/>
      <c r="IW193"/>
      <c r="IX193"/>
      <c r="IY193"/>
    </row>
    <row r="194" spans="1:259" ht="36" customHeight="1" x14ac:dyDescent="0.2">
      <c r="A194" s="11" t="s">
        <v>217</v>
      </c>
      <c r="B194" s="25" t="str">
        <f>VLOOKUP(A194,'HECVAT - Full | Vendor Response'!A$27:B$284,2,FALSE)</f>
        <v>Is authority for firewall change approval documented? Please list approver names or titles in Additional Info</v>
      </c>
      <c r="C194" s="32" t="str">
        <f>IF(LEN(VLOOKUP($A194,Questions!$B:$AA,20,FALSE))=0,"",VLOOKUP($A194,Questions!$B:$AA,20,FALSE))</f>
        <v xml:space="preserve"> </v>
      </c>
      <c r="D194" s="34" t="str">
        <f>IF(LEN(VLOOKUP($A194,Questions!$B:$AA,21,FALSE))=0,"",VLOOKUP($A194,Questions!$B:$AA,21,FALSE))</f>
        <v xml:space="preserve"> </v>
      </c>
      <c r="E194" s="32" t="str">
        <f>IF(LEN(VLOOKUP($A194,Questions!$B:$AA,22,FALSE))=0,"",VLOOKUP($A194,Questions!$B:$AA,22,FALSE))</f>
        <v xml:space="preserve"> </v>
      </c>
      <c r="F194" s="32" t="str">
        <f>IF(LEN(VLOOKUP($A194,Questions!$B:$AA,23,FALSE))=0,"",VLOOKUP($A194,Questions!$B:$AA,23,FALSE))</f>
        <v xml:space="preserve"> </v>
      </c>
      <c r="G194" s="33" t="str">
        <f>IF(LEN(VLOOKUP($A194,Questions!$B:$AA,24,FALSE))=0,"",VLOOKUP($A194,Questions!$B:$AA,24,FALSE))</f>
        <v xml:space="preserve"> </v>
      </c>
      <c r="H194" s="33" t="str">
        <f>IF(LEN(VLOOKUP($A194,Questions!$B:$AA,25,FALSE))=0,"",VLOOKUP($A194,Questions!$B:$AA,25,FALSE))</f>
        <v xml:space="preserve"> </v>
      </c>
      <c r="I194" s="255" t="str">
        <f>IF(LEN(VLOOKUP($A194,Questions!$B:$AA,26,FALSE))=0,"",VLOOKUP($A194,Questions!$B:$AA,26,FALSE))</f>
        <v xml:space="preserve"> </v>
      </c>
      <c r="J194" s="255" t="str">
        <f>IF(LEN(VLOOKUP($A194,Questions!$B:$AB,27,FALSE))=0,"",VLOOKUP($A194,Questions!$B:$AB,27,FALSE))</f>
        <v xml:space="preserve"> </v>
      </c>
      <c r="K194"/>
      <c r="L194"/>
      <c r="M194"/>
      <c r="N194"/>
      <c r="O194"/>
      <c r="P194"/>
      <c r="Q194"/>
      <c r="R194"/>
      <c r="S194"/>
      <c r="T194"/>
      <c r="U194"/>
      <c r="V194"/>
      <c r="W194"/>
      <c r="X194"/>
      <c r="Y194"/>
      <c r="Z194"/>
      <c r="AA194"/>
      <c r="AB194"/>
      <c r="AC194"/>
      <c r="AD194"/>
      <c r="AE194"/>
      <c r="AF194"/>
      <c r="AG194"/>
      <c r="AH194"/>
      <c r="AI194"/>
      <c r="AJ194"/>
      <c r="AK194"/>
      <c r="AL194"/>
      <c r="AM194"/>
      <c r="AN194"/>
      <c r="AO194"/>
      <c r="AP194"/>
      <c r="AQ194"/>
      <c r="AR194"/>
      <c r="AS194"/>
      <c r="AT194"/>
      <c r="AU194"/>
      <c r="AV194"/>
      <c r="AW194"/>
      <c r="AX194"/>
      <c r="AY194"/>
      <c r="AZ194"/>
      <c r="BA194"/>
      <c r="BB194"/>
      <c r="BC194"/>
      <c r="BD194"/>
      <c r="BE194"/>
      <c r="BF194"/>
      <c r="BG194"/>
      <c r="BH194"/>
      <c r="BI194"/>
      <c r="BJ194"/>
      <c r="BK194"/>
      <c r="BL194"/>
      <c r="BM194"/>
      <c r="BN194"/>
      <c r="BO194"/>
      <c r="BP194"/>
      <c r="BQ194"/>
      <c r="BR194"/>
      <c r="BS194"/>
      <c r="BT194"/>
      <c r="BU194"/>
      <c r="BV194"/>
      <c r="BW194"/>
      <c r="BX194"/>
      <c r="BY194"/>
      <c r="BZ194"/>
      <c r="CA194"/>
      <c r="CB194"/>
      <c r="CC194"/>
      <c r="CD194"/>
      <c r="CE194"/>
      <c r="CF194"/>
      <c r="CG194"/>
      <c r="CH194"/>
      <c r="CI194"/>
      <c r="CJ194"/>
      <c r="CK194"/>
      <c r="CL194"/>
      <c r="CM194"/>
      <c r="CN194"/>
      <c r="CO194"/>
      <c r="CP194"/>
      <c r="CQ194"/>
      <c r="CR194"/>
      <c r="CS194"/>
      <c r="CT194"/>
      <c r="CU194"/>
      <c r="CV194"/>
      <c r="CW194"/>
      <c r="CX194"/>
      <c r="CY194"/>
      <c r="CZ194"/>
      <c r="DA194"/>
      <c r="DB194"/>
      <c r="DC194"/>
      <c r="DD194"/>
      <c r="DE194"/>
      <c r="DF194"/>
      <c r="DG194"/>
      <c r="DH194"/>
      <c r="DI194"/>
      <c r="DJ194"/>
      <c r="DK194"/>
      <c r="DL194"/>
      <c r="DM194"/>
      <c r="DN194"/>
      <c r="DO194"/>
      <c r="DP194"/>
      <c r="DQ194"/>
      <c r="DR194"/>
      <c r="DS194"/>
      <c r="DT194"/>
      <c r="DU194"/>
      <c r="DV194"/>
      <c r="DW194"/>
      <c r="DX194"/>
      <c r="DY194"/>
      <c r="DZ194"/>
      <c r="EA194"/>
      <c r="EB194"/>
      <c r="EC194"/>
      <c r="ED194"/>
      <c r="EE194"/>
      <c r="EF194"/>
      <c r="EG194"/>
      <c r="EH194"/>
      <c r="EI194"/>
      <c r="EJ194"/>
      <c r="EK194"/>
      <c r="EL194"/>
      <c r="EM194"/>
      <c r="EN194"/>
      <c r="EO194"/>
      <c r="EP194"/>
      <c r="EQ194"/>
      <c r="ER194"/>
      <c r="ES194"/>
      <c r="ET194"/>
      <c r="EU194"/>
      <c r="EV194"/>
      <c r="EW194"/>
      <c r="EX194"/>
      <c r="EY194"/>
      <c r="EZ194"/>
      <c r="FA194"/>
      <c r="FB194"/>
      <c r="FC194"/>
      <c r="FD194"/>
      <c r="FE194"/>
      <c r="FF194"/>
      <c r="FG194"/>
      <c r="FH194"/>
      <c r="FI194"/>
      <c r="FJ194"/>
      <c r="FK194"/>
      <c r="FL194"/>
      <c r="FM194"/>
      <c r="FN194"/>
      <c r="FO194"/>
      <c r="FP194"/>
      <c r="FQ194"/>
      <c r="FR194"/>
      <c r="FS194"/>
      <c r="FT194"/>
      <c r="FU194"/>
      <c r="FV194"/>
      <c r="FW194"/>
      <c r="FX194"/>
      <c r="FY194"/>
      <c r="FZ194"/>
      <c r="GA194"/>
      <c r="GB194"/>
      <c r="GC194"/>
      <c r="GD194"/>
      <c r="GE194"/>
      <c r="GF194"/>
      <c r="GG194"/>
      <c r="GH194"/>
      <c r="GI194"/>
      <c r="GJ194"/>
      <c r="GK194"/>
      <c r="GL194"/>
      <c r="GM194"/>
      <c r="GN194"/>
      <c r="GO194"/>
      <c r="GP194"/>
      <c r="GQ194"/>
      <c r="GR194"/>
      <c r="GS194"/>
      <c r="GT194"/>
      <c r="GU194"/>
      <c r="GV194"/>
      <c r="GW194"/>
      <c r="GX194"/>
      <c r="GY194"/>
      <c r="GZ194"/>
      <c r="HA194"/>
      <c r="HB194"/>
      <c r="HC194"/>
      <c r="HD194"/>
      <c r="HE194"/>
      <c r="HF194"/>
      <c r="HG194"/>
      <c r="HH194"/>
      <c r="HI194"/>
      <c r="HJ194"/>
      <c r="HK194"/>
      <c r="HL194"/>
      <c r="HM194"/>
      <c r="HN194"/>
      <c r="HO194"/>
      <c r="HP194"/>
      <c r="HQ194"/>
      <c r="HR194"/>
      <c r="HS194"/>
      <c r="HT194"/>
      <c r="HU194"/>
      <c r="HV194"/>
      <c r="HW194"/>
      <c r="HX194"/>
      <c r="HY194"/>
      <c r="HZ194"/>
      <c r="IA194"/>
      <c r="IB194"/>
      <c r="IC194"/>
      <c r="ID194"/>
      <c r="IE194"/>
      <c r="IF194"/>
      <c r="IG194"/>
      <c r="IH194"/>
      <c r="II194"/>
      <c r="IJ194"/>
      <c r="IK194"/>
      <c r="IL194"/>
      <c r="IM194"/>
      <c r="IN194"/>
      <c r="IO194"/>
      <c r="IP194"/>
      <c r="IQ194"/>
      <c r="IR194"/>
      <c r="IS194"/>
      <c r="IT194"/>
      <c r="IU194"/>
      <c r="IV194"/>
      <c r="IW194"/>
      <c r="IX194"/>
      <c r="IY194"/>
    </row>
    <row r="195" spans="1:259" ht="48" customHeight="1" x14ac:dyDescent="0.2">
      <c r="A195" s="11" t="s">
        <v>218</v>
      </c>
      <c r="B195" s="25" t="str">
        <f>VLOOKUP(A195,'HECVAT - Full | Vendor Response'!A$27:B$284,2,FALSE)</f>
        <v>Do you have a documented policy for firewall change requests?</v>
      </c>
      <c r="C195" s="32" t="str">
        <f>IF(LEN(VLOOKUP($A195,Questions!$B:$AA,20,FALSE))=0,"",VLOOKUP($A195,Questions!$B:$AA,20,FALSE))</f>
        <v xml:space="preserve"> </v>
      </c>
      <c r="D195" s="34" t="str">
        <f>IF(LEN(VLOOKUP($A195,Questions!$B:$AA,21,FALSE))=0,"",VLOOKUP($A195,Questions!$B:$AA,21,FALSE))</f>
        <v xml:space="preserve"> </v>
      </c>
      <c r="E195" s="32" t="str">
        <f>IF(LEN(VLOOKUP($A195,Questions!$B:$AA,22,FALSE))=0,"",VLOOKUP($A195,Questions!$B:$AA,22,FALSE))</f>
        <v xml:space="preserve"> </v>
      </c>
      <c r="F195" s="32" t="str">
        <f>IF(LEN(VLOOKUP($A195,Questions!$B:$AA,23,FALSE))=0,"",VLOOKUP($A195,Questions!$B:$AA,23,FALSE))</f>
        <v xml:space="preserve"> </v>
      </c>
      <c r="G195" s="33" t="str">
        <f>IF(LEN(VLOOKUP($A195,Questions!$B:$AA,24,FALSE))=0,"",VLOOKUP($A195,Questions!$B:$AA,24,FALSE))</f>
        <v xml:space="preserve"> </v>
      </c>
      <c r="H195" s="33" t="str">
        <f>IF(LEN(VLOOKUP($A195,Questions!$B:$AA,25,FALSE))=0,"",VLOOKUP($A195,Questions!$B:$AA,25,FALSE))</f>
        <v xml:space="preserve"> </v>
      </c>
      <c r="I195" s="255" t="str">
        <f>IF(LEN(VLOOKUP($A195,Questions!$B:$AA,26,FALSE))=0,"",VLOOKUP($A195,Questions!$B:$AA,26,FALSE))</f>
        <v xml:space="preserve"> </v>
      </c>
      <c r="J195" s="255" t="str">
        <f>IF(LEN(VLOOKUP($A195,Questions!$B:$AB,27,FALSE))=0,"",VLOOKUP($A195,Questions!$B:$AB,27,FALSE))</f>
        <v xml:space="preserve"> </v>
      </c>
      <c r="K195"/>
      <c r="L195"/>
      <c r="M195"/>
      <c r="N195"/>
      <c r="O195"/>
      <c r="P195"/>
      <c r="Q195"/>
      <c r="R195"/>
      <c r="S195"/>
      <c r="T195"/>
      <c r="U195"/>
      <c r="V195"/>
      <c r="W195"/>
      <c r="X195"/>
      <c r="Y195"/>
      <c r="Z195"/>
      <c r="AA195"/>
      <c r="AB195"/>
      <c r="AC195"/>
      <c r="AD195"/>
      <c r="AE195"/>
      <c r="AF195"/>
      <c r="AG195"/>
      <c r="AH195"/>
      <c r="AI195"/>
      <c r="AJ195"/>
      <c r="AK195"/>
      <c r="AL195"/>
      <c r="AM195"/>
      <c r="AN195"/>
      <c r="AO195"/>
      <c r="AP195"/>
      <c r="AQ195"/>
      <c r="AR195"/>
      <c r="AS195"/>
      <c r="AT195"/>
      <c r="AU195"/>
      <c r="AV195"/>
      <c r="AW195"/>
      <c r="AX195"/>
      <c r="AY195"/>
      <c r="AZ195"/>
      <c r="BA195"/>
      <c r="BB195"/>
      <c r="BC195"/>
      <c r="BD195"/>
      <c r="BE195"/>
      <c r="BF195"/>
      <c r="BG195"/>
      <c r="BH195"/>
      <c r="BI195"/>
      <c r="BJ195"/>
      <c r="BK195"/>
      <c r="BL195"/>
      <c r="BM195"/>
      <c r="BN195"/>
      <c r="BO195"/>
      <c r="BP195"/>
      <c r="BQ195"/>
      <c r="BR195"/>
      <c r="BS195"/>
      <c r="BT195"/>
      <c r="BU195"/>
      <c r="BV195"/>
      <c r="BW195"/>
      <c r="BX195"/>
      <c r="BY195"/>
      <c r="BZ195"/>
      <c r="CA195"/>
      <c r="CB195"/>
      <c r="CC195"/>
      <c r="CD195"/>
      <c r="CE195"/>
      <c r="CF195"/>
      <c r="CG195"/>
      <c r="CH195"/>
      <c r="CI195"/>
      <c r="CJ195"/>
      <c r="CK195"/>
      <c r="CL195"/>
      <c r="CM195"/>
      <c r="CN195"/>
      <c r="CO195"/>
      <c r="CP195"/>
      <c r="CQ195"/>
      <c r="CR195"/>
      <c r="CS195"/>
      <c r="CT195"/>
      <c r="CU195"/>
      <c r="CV195"/>
      <c r="CW195"/>
      <c r="CX195"/>
      <c r="CY195"/>
      <c r="CZ195"/>
      <c r="DA195"/>
      <c r="DB195"/>
      <c r="DC195"/>
      <c r="DD195"/>
      <c r="DE195"/>
      <c r="DF195"/>
      <c r="DG195"/>
      <c r="DH195"/>
      <c r="DI195"/>
      <c r="DJ195"/>
      <c r="DK195"/>
      <c r="DL195"/>
      <c r="DM195"/>
      <c r="DN195"/>
      <c r="DO195"/>
      <c r="DP195"/>
      <c r="DQ195"/>
      <c r="DR195"/>
      <c r="DS195"/>
      <c r="DT195"/>
      <c r="DU195"/>
      <c r="DV195"/>
      <c r="DW195"/>
      <c r="DX195"/>
      <c r="DY195"/>
      <c r="DZ195"/>
      <c r="EA195"/>
      <c r="EB195"/>
      <c r="EC195"/>
      <c r="ED195"/>
      <c r="EE195"/>
      <c r="EF195"/>
      <c r="EG195"/>
      <c r="EH195"/>
      <c r="EI195"/>
      <c r="EJ195"/>
      <c r="EK195"/>
      <c r="EL195"/>
      <c r="EM195"/>
      <c r="EN195"/>
      <c r="EO195"/>
      <c r="EP195"/>
      <c r="EQ195"/>
      <c r="ER195"/>
      <c r="ES195"/>
      <c r="ET195"/>
      <c r="EU195"/>
      <c r="EV195"/>
      <c r="EW195"/>
      <c r="EX195"/>
      <c r="EY195"/>
      <c r="EZ195"/>
      <c r="FA195"/>
      <c r="FB195"/>
      <c r="FC195"/>
      <c r="FD195"/>
      <c r="FE195"/>
      <c r="FF195"/>
      <c r="FG195"/>
      <c r="FH195"/>
      <c r="FI195"/>
      <c r="FJ195"/>
      <c r="FK195"/>
      <c r="FL195"/>
      <c r="FM195"/>
      <c r="FN195"/>
      <c r="FO195"/>
      <c r="FP195"/>
      <c r="FQ195"/>
      <c r="FR195"/>
      <c r="FS195"/>
      <c r="FT195"/>
      <c r="FU195"/>
      <c r="FV195"/>
      <c r="FW195"/>
      <c r="FX195"/>
      <c r="FY195"/>
      <c r="FZ195"/>
      <c r="GA195"/>
      <c r="GB195"/>
      <c r="GC195"/>
      <c r="GD195"/>
      <c r="GE195"/>
      <c r="GF195"/>
      <c r="GG195"/>
      <c r="GH195"/>
      <c r="GI195"/>
      <c r="GJ195"/>
      <c r="GK195"/>
      <c r="GL195"/>
      <c r="GM195"/>
      <c r="GN195"/>
      <c r="GO195"/>
      <c r="GP195"/>
      <c r="GQ195"/>
      <c r="GR195"/>
      <c r="GS195"/>
      <c r="GT195"/>
      <c r="GU195"/>
      <c r="GV195"/>
      <c r="GW195"/>
      <c r="GX195"/>
      <c r="GY195"/>
      <c r="GZ195"/>
      <c r="HA195"/>
      <c r="HB195"/>
      <c r="HC195"/>
      <c r="HD195"/>
      <c r="HE195"/>
      <c r="HF195"/>
      <c r="HG195"/>
      <c r="HH195"/>
      <c r="HI195"/>
      <c r="HJ195"/>
      <c r="HK195"/>
      <c r="HL195"/>
      <c r="HM195"/>
      <c r="HN195"/>
      <c r="HO195"/>
      <c r="HP195"/>
      <c r="HQ195"/>
      <c r="HR195"/>
      <c r="HS195"/>
      <c r="HT195"/>
      <c r="HU195"/>
      <c r="HV195"/>
      <c r="HW195"/>
      <c r="HX195"/>
      <c r="HY195"/>
      <c r="HZ195"/>
      <c r="IA195"/>
      <c r="IB195"/>
      <c r="IC195"/>
      <c r="ID195"/>
      <c r="IE195"/>
      <c r="IF195"/>
      <c r="IG195"/>
      <c r="IH195"/>
      <c r="II195"/>
      <c r="IJ195"/>
      <c r="IK195"/>
      <c r="IL195"/>
      <c r="IM195"/>
      <c r="IN195"/>
      <c r="IO195"/>
      <c r="IP195"/>
      <c r="IQ195"/>
      <c r="IR195"/>
      <c r="IS195"/>
      <c r="IT195"/>
      <c r="IU195"/>
      <c r="IV195"/>
      <c r="IW195"/>
      <c r="IX195"/>
      <c r="IY195"/>
    </row>
    <row r="196" spans="1:259" ht="36" customHeight="1" x14ac:dyDescent="0.2">
      <c r="A196" s="11" t="s">
        <v>219</v>
      </c>
      <c r="B196" s="25" t="str">
        <f>VLOOKUP(A196,'HECVAT - Full | Vendor Response'!A$27:B$284,2,FALSE)</f>
        <v>Have you implemented an Intrusion Detection System (network-based)?</v>
      </c>
      <c r="C196" s="32" t="str">
        <f>IF(LEN(VLOOKUP($A196,Questions!$B:$AA,20,FALSE))=0,"",VLOOKUP($A196,Questions!$B:$AA,20,FALSE))</f>
        <v xml:space="preserve"> </v>
      </c>
      <c r="D196" s="34" t="str">
        <f>IF(LEN(VLOOKUP($A196,Questions!$B:$AA,21,FALSE))=0,"",VLOOKUP($A196,Questions!$B:$AA,21,FALSE))</f>
        <v xml:space="preserve"> </v>
      </c>
      <c r="E196" s="32" t="str">
        <f>IF(LEN(VLOOKUP($A196,Questions!$B:$AA,22,FALSE))=0,"",VLOOKUP($A196,Questions!$B:$AA,22,FALSE))</f>
        <v xml:space="preserve"> </v>
      </c>
      <c r="F196" s="32" t="str">
        <f>IF(LEN(VLOOKUP($A196,Questions!$B:$AA,23,FALSE))=0,"",VLOOKUP($A196,Questions!$B:$AA,23,FALSE))</f>
        <v xml:space="preserve"> </v>
      </c>
      <c r="G196" s="33" t="str">
        <f>IF(LEN(VLOOKUP($A196,Questions!$B:$AA,24,FALSE))=0,"",VLOOKUP($A196,Questions!$B:$AA,24,FALSE))</f>
        <v xml:space="preserve"> </v>
      </c>
      <c r="H196" s="33" t="str">
        <f>IF(LEN(VLOOKUP($A196,Questions!$B:$AA,25,FALSE))=0,"",VLOOKUP($A196,Questions!$B:$AA,25,FALSE))</f>
        <v xml:space="preserve"> </v>
      </c>
      <c r="I196" s="255" t="str">
        <f>IF(LEN(VLOOKUP($A196,Questions!$B:$AA,26,FALSE))=0,"",VLOOKUP($A196,Questions!$B:$AA,26,FALSE))</f>
        <v xml:space="preserve"> </v>
      </c>
      <c r="J196" s="255" t="str">
        <f>IF(LEN(VLOOKUP($A196,Questions!$B:$AB,27,FALSE))=0,"",VLOOKUP($A196,Questions!$B:$AB,27,FALSE))</f>
        <v xml:space="preserve"> </v>
      </c>
      <c r="K196"/>
      <c r="L196"/>
      <c r="M196"/>
      <c r="N196"/>
      <c r="O196"/>
      <c r="P196"/>
      <c r="Q196"/>
      <c r="R196"/>
      <c r="S196"/>
      <c r="T196"/>
      <c r="U196"/>
      <c r="V196"/>
      <c r="W196"/>
      <c r="X196"/>
      <c r="Y196"/>
      <c r="Z196"/>
      <c r="AA196"/>
      <c r="AB196"/>
      <c r="AC196"/>
      <c r="AD196"/>
      <c r="AE196"/>
      <c r="AF196"/>
      <c r="AG196"/>
      <c r="AH196"/>
      <c r="AI196"/>
      <c r="AJ196"/>
      <c r="AK196"/>
      <c r="AL196"/>
      <c r="AM196"/>
      <c r="AN196"/>
      <c r="AO196"/>
      <c r="AP196"/>
      <c r="AQ196"/>
      <c r="AR196"/>
      <c r="AS196"/>
      <c r="AT196"/>
      <c r="AU196"/>
      <c r="AV196"/>
      <c r="AW196"/>
      <c r="AX196"/>
      <c r="AY196"/>
      <c r="AZ196"/>
      <c r="BA196"/>
      <c r="BB196"/>
      <c r="BC196"/>
      <c r="BD196"/>
      <c r="BE196"/>
      <c r="BF196"/>
      <c r="BG196"/>
      <c r="BH196"/>
      <c r="BI196"/>
      <c r="BJ196"/>
      <c r="BK196"/>
      <c r="BL196"/>
      <c r="BM196"/>
      <c r="BN196"/>
      <c r="BO196"/>
      <c r="BP196"/>
      <c r="BQ196"/>
      <c r="BR196"/>
      <c r="BS196"/>
      <c r="BT196"/>
      <c r="BU196"/>
      <c r="BV196"/>
      <c r="BW196"/>
      <c r="BX196"/>
      <c r="BY196"/>
      <c r="BZ196"/>
      <c r="CA196"/>
      <c r="CB196"/>
      <c r="CC196"/>
      <c r="CD196"/>
      <c r="CE196"/>
      <c r="CF196"/>
      <c r="CG196"/>
      <c r="CH196"/>
      <c r="CI196"/>
      <c r="CJ196"/>
      <c r="CK196"/>
      <c r="CL196"/>
      <c r="CM196"/>
      <c r="CN196"/>
      <c r="CO196"/>
      <c r="CP196"/>
      <c r="CQ196"/>
      <c r="CR196"/>
      <c r="CS196"/>
      <c r="CT196"/>
      <c r="CU196"/>
      <c r="CV196"/>
      <c r="CW196"/>
      <c r="CX196"/>
      <c r="CY196"/>
      <c r="CZ196"/>
      <c r="DA196"/>
      <c r="DB196"/>
      <c r="DC196"/>
      <c r="DD196"/>
      <c r="DE196"/>
      <c r="DF196"/>
      <c r="DG196"/>
      <c r="DH196"/>
      <c r="DI196"/>
      <c r="DJ196"/>
      <c r="DK196"/>
      <c r="DL196"/>
      <c r="DM196"/>
      <c r="DN196"/>
      <c r="DO196"/>
      <c r="DP196"/>
      <c r="DQ196"/>
      <c r="DR196"/>
      <c r="DS196"/>
      <c r="DT196"/>
      <c r="DU196"/>
      <c r="DV196"/>
      <c r="DW196"/>
      <c r="DX196"/>
      <c r="DY196"/>
      <c r="DZ196"/>
      <c r="EA196"/>
      <c r="EB196"/>
      <c r="EC196"/>
      <c r="ED196"/>
      <c r="EE196"/>
      <c r="EF196"/>
      <c r="EG196"/>
      <c r="EH196"/>
      <c r="EI196"/>
      <c r="EJ196"/>
      <c r="EK196"/>
      <c r="EL196"/>
      <c r="EM196"/>
      <c r="EN196"/>
      <c r="EO196"/>
      <c r="EP196"/>
      <c r="EQ196"/>
      <c r="ER196"/>
      <c r="ES196"/>
      <c r="ET196"/>
      <c r="EU196"/>
      <c r="EV196"/>
      <c r="EW196"/>
      <c r="EX196"/>
      <c r="EY196"/>
      <c r="EZ196"/>
      <c r="FA196"/>
      <c r="FB196"/>
      <c r="FC196"/>
      <c r="FD196"/>
      <c r="FE196"/>
      <c r="FF196"/>
      <c r="FG196"/>
      <c r="FH196"/>
      <c r="FI196"/>
      <c r="FJ196"/>
      <c r="FK196"/>
      <c r="FL196"/>
      <c r="FM196"/>
      <c r="FN196"/>
      <c r="FO196"/>
      <c r="FP196"/>
      <c r="FQ196"/>
      <c r="FR196"/>
      <c r="FS196"/>
      <c r="FT196"/>
      <c r="FU196"/>
      <c r="FV196"/>
      <c r="FW196"/>
      <c r="FX196"/>
      <c r="FY196"/>
      <c r="FZ196"/>
      <c r="GA196"/>
      <c r="GB196"/>
      <c r="GC196"/>
      <c r="GD196"/>
      <c r="GE196"/>
      <c r="GF196"/>
      <c r="GG196"/>
      <c r="GH196"/>
      <c r="GI196"/>
      <c r="GJ196"/>
      <c r="GK196"/>
      <c r="GL196"/>
      <c r="GM196"/>
      <c r="GN196"/>
      <c r="GO196"/>
      <c r="GP196"/>
      <c r="GQ196"/>
      <c r="GR196"/>
      <c r="GS196"/>
      <c r="GT196"/>
      <c r="GU196"/>
      <c r="GV196"/>
      <c r="GW196"/>
      <c r="GX196"/>
      <c r="GY196"/>
      <c r="GZ196"/>
      <c r="HA196"/>
      <c r="HB196"/>
      <c r="HC196"/>
      <c r="HD196"/>
      <c r="HE196"/>
      <c r="HF196"/>
      <c r="HG196"/>
      <c r="HH196"/>
      <c r="HI196"/>
      <c r="HJ196"/>
      <c r="HK196"/>
      <c r="HL196"/>
      <c r="HM196"/>
      <c r="HN196"/>
      <c r="HO196"/>
      <c r="HP196"/>
      <c r="HQ196"/>
      <c r="HR196"/>
      <c r="HS196"/>
      <c r="HT196"/>
      <c r="HU196"/>
      <c r="HV196"/>
      <c r="HW196"/>
      <c r="HX196"/>
      <c r="HY196"/>
      <c r="HZ196"/>
      <c r="IA196"/>
      <c r="IB196"/>
      <c r="IC196"/>
      <c r="ID196"/>
      <c r="IE196"/>
      <c r="IF196"/>
      <c r="IG196"/>
      <c r="IH196"/>
      <c r="II196"/>
      <c r="IJ196"/>
      <c r="IK196"/>
      <c r="IL196"/>
      <c r="IM196"/>
      <c r="IN196"/>
      <c r="IO196"/>
      <c r="IP196"/>
      <c r="IQ196"/>
      <c r="IR196"/>
      <c r="IS196"/>
      <c r="IT196"/>
      <c r="IU196"/>
      <c r="IV196"/>
      <c r="IW196"/>
      <c r="IX196"/>
      <c r="IY196"/>
    </row>
    <row r="197" spans="1:259" ht="36" customHeight="1" x14ac:dyDescent="0.2">
      <c r="A197" s="11" t="s">
        <v>220</v>
      </c>
      <c r="B197" s="25" t="str">
        <f>VLOOKUP(A197,'HECVAT - Full | Vendor Response'!A$27:B$284,2,FALSE)</f>
        <v>Have you implemented an Intrusion Prevention System (network-based)?</v>
      </c>
      <c r="C197" s="32" t="str">
        <f>IF(LEN(VLOOKUP($A197,Questions!$B:$AA,20,FALSE))=0,"",VLOOKUP($A197,Questions!$B:$AA,20,FALSE))</f>
        <v xml:space="preserve"> </v>
      </c>
      <c r="D197" s="34" t="str">
        <f>IF(LEN(VLOOKUP($A197,Questions!$B:$AA,21,FALSE))=0,"",VLOOKUP($A197,Questions!$B:$AA,21,FALSE))</f>
        <v xml:space="preserve"> </v>
      </c>
      <c r="E197" s="32" t="str">
        <f>IF(LEN(VLOOKUP($A197,Questions!$B:$AA,22,FALSE))=0,"",VLOOKUP($A197,Questions!$B:$AA,22,FALSE))</f>
        <v xml:space="preserve"> </v>
      </c>
      <c r="F197" s="32" t="str">
        <f>IF(LEN(VLOOKUP($A197,Questions!$B:$AA,23,FALSE))=0,"",VLOOKUP($A197,Questions!$B:$AA,23,FALSE))</f>
        <v xml:space="preserve"> </v>
      </c>
      <c r="G197" s="32" t="str">
        <f>IF(LEN(VLOOKUP($A197,Questions!$B:$AA,24,FALSE))=0,"",VLOOKUP($A197,Questions!$B:$AA,24,FALSE))</f>
        <v xml:space="preserve"> </v>
      </c>
      <c r="H197" s="32" t="str">
        <f>IF(LEN(VLOOKUP($A197,Questions!$B:$AA,25,FALSE))=0,"",VLOOKUP($A197,Questions!$B:$AA,25,FALSE))</f>
        <v xml:space="preserve"> </v>
      </c>
      <c r="I197" s="255" t="str">
        <f>IF(LEN(VLOOKUP($A197,Questions!$B:$AA,26,FALSE))=0,"",VLOOKUP($A197,Questions!$B:$AA,26,FALSE))</f>
        <v xml:space="preserve"> </v>
      </c>
      <c r="J197" s="255" t="str">
        <f>IF(LEN(VLOOKUP($A197,Questions!$B:$AB,27,FALSE))=0,"",VLOOKUP($A197,Questions!$B:$AB,27,FALSE))</f>
        <v xml:space="preserve"> </v>
      </c>
      <c r="K197"/>
      <c r="L197"/>
      <c r="M197"/>
      <c r="N197"/>
      <c r="O197"/>
      <c r="P197"/>
      <c r="Q197"/>
      <c r="R197"/>
      <c r="S197"/>
      <c r="T197"/>
      <c r="U197"/>
      <c r="V197"/>
      <c r="W197"/>
      <c r="X197"/>
      <c r="Y197"/>
      <c r="Z197"/>
      <c r="AA197"/>
      <c r="AB197"/>
      <c r="AC197"/>
      <c r="AD197"/>
      <c r="AE197"/>
      <c r="AF197"/>
      <c r="AG197"/>
      <c r="AH197"/>
      <c r="AI197"/>
      <c r="AJ197"/>
      <c r="AK197"/>
      <c r="AL197"/>
      <c r="AM197"/>
      <c r="AN197"/>
      <c r="AO197"/>
      <c r="AP197"/>
      <c r="AQ197"/>
      <c r="AR197"/>
      <c r="AS197"/>
      <c r="AT197"/>
      <c r="AU197"/>
      <c r="AV197"/>
      <c r="AW197"/>
      <c r="AX197"/>
      <c r="AY197"/>
      <c r="AZ197"/>
      <c r="BA197"/>
      <c r="BB197"/>
      <c r="BC197"/>
      <c r="BD197"/>
      <c r="BE197"/>
      <c r="BF197"/>
      <c r="BG197"/>
      <c r="BH197"/>
      <c r="BI197"/>
      <c r="BJ197"/>
      <c r="BK197"/>
      <c r="BL197"/>
      <c r="BM197"/>
      <c r="BN197"/>
      <c r="BO197"/>
      <c r="BP197"/>
      <c r="BQ197"/>
      <c r="BR197"/>
      <c r="BS197"/>
      <c r="BT197"/>
      <c r="BU197"/>
      <c r="BV197"/>
      <c r="BW197"/>
      <c r="BX197"/>
      <c r="BY197"/>
      <c r="BZ197"/>
      <c r="CA197"/>
      <c r="CB197"/>
      <c r="CC197"/>
      <c r="CD197"/>
      <c r="CE197"/>
      <c r="CF197"/>
      <c r="CG197"/>
      <c r="CH197"/>
      <c r="CI197"/>
      <c r="CJ197"/>
      <c r="CK197"/>
      <c r="CL197"/>
      <c r="CM197"/>
      <c r="CN197"/>
      <c r="CO197"/>
      <c r="CP197"/>
      <c r="CQ197"/>
      <c r="CR197"/>
      <c r="CS197"/>
      <c r="CT197"/>
      <c r="CU197"/>
      <c r="CV197"/>
      <c r="CW197"/>
      <c r="CX197"/>
      <c r="CY197"/>
      <c r="CZ197"/>
      <c r="DA197"/>
      <c r="DB197"/>
      <c r="DC197"/>
      <c r="DD197"/>
      <c r="DE197"/>
      <c r="DF197"/>
      <c r="DG197"/>
      <c r="DH197"/>
      <c r="DI197"/>
      <c r="DJ197"/>
      <c r="DK197"/>
      <c r="DL197"/>
      <c r="DM197"/>
      <c r="DN197"/>
      <c r="DO197"/>
      <c r="DP197"/>
      <c r="DQ197"/>
      <c r="DR197"/>
      <c r="DS197"/>
      <c r="DT197"/>
      <c r="DU197"/>
      <c r="DV197"/>
      <c r="DW197"/>
      <c r="DX197"/>
      <c r="DY197"/>
      <c r="DZ197"/>
      <c r="EA197"/>
      <c r="EB197"/>
      <c r="EC197"/>
      <c r="ED197"/>
      <c r="EE197"/>
      <c r="EF197"/>
      <c r="EG197"/>
      <c r="EH197"/>
      <c r="EI197"/>
      <c r="EJ197"/>
      <c r="EK197"/>
      <c r="EL197"/>
      <c r="EM197"/>
      <c r="EN197"/>
      <c r="EO197"/>
      <c r="EP197"/>
      <c r="EQ197"/>
      <c r="ER197"/>
      <c r="ES197"/>
      <c r="ET197"/>
      <c r="EU197"/>
      <c r="EV197"/>
      <c r="EW197"/>
      <c r="EX197"/>
      <c r="EY197"/>
      <c r="EZ197"/>
      <c r="FA197"/>
      <c r="FB197"/>
      <c r="FC197"/>
      <c r="FD197"/>
      <c r="FE197"/>
      <c r="FF197"/>
      <c r="FG197"/>
      <c r="FH197"/>
      <c r="FI197"/>
      <c r="FJ197"/>
      <c r="FK197"/>
      <c r="FL197"/>
      <c r="FM197"/>
      <c r="FN197"/>
      <c r="FO197"/>
      <c r="FP197"/>
      <c r="FQ197"/>
      <c r="FR197"/>
      <c r="FS197"/>
      <c r="FT197"/>
      <c r="FU197"/>
      <c r="FV197"/>
      <c r="FW197"/>
      <c r="FX197"/>
      <c r="FY197"/>
      <c r="FZ197"/>
      <c r="GA197"/>
      <c r="GB197"/>
      <c r="GC197"/>
      <c r="GD197"/>
      <c r="GE197"/>
      <c r="GF197"/>
      <c r="GG197"/>
      <c r="GH197"/>
      <c r="GI197"/>
      <c r="GJ197"/>
      <c r="GK197"/>
      <c r="GL197"/>
      <c r="GM197"/>
      <c r="GN197"/>
      <c r="GO197"/>
      <c r="GP197"/>
      <c r="GQ197"/>
      <c r="GR197"/>
      <c r="GS197"/>
      <c r="GT197"/>
      <c r="GU197"/>
      <c r="GV197"/>
      <c r="GW197"/>
      <c r="GX197"/>
      <c r="GY197"/>
      <c r="GZ197"/>
      <c r="HA197"/>
      <c r="HB197"/>
      <c r="HC197"/>
      <c r="HD197"/>
      <c r="HE197"/>
      <c r="HF197"/>
      <c r="HG197"/>
      <c r="HH197"/>
      <c r="HI197"/>
      <c r="HJ197"/>
      <c r="HK197"/>
      <c r="HL197"/>
      <c r="HM197"/>
      <c r="HN197"/>
      <c r="HO197"/>
      <c r="HP197"/>
      <c r="HQ197"/>
      <c r="HR197"/>
      <c r="HS197"/>
      <c r="HT197"/>
      <c r="HU197"/>
      <c r="HV197"/>
      <c r="HW197"/>
      <c r="HX197"/>
      <c r="HY197"/>
      <c r="HZ197"/>
      <c r="IA197"/>
      <c r="IB197"/>
      <c r="IC197"/>
      <c r="ID197"/>
      <c r="IE197"/>
      <c r="IF197"/>
      <c r="IG197"/>
      <c r="IH197"/>
      <c r="II197"/>
      <c r="IJ197"/>
      <c r="IK197"/>
      <c r="IL197"/>
      <c r="IM197"/>
      <c r="IN197"/>
      <c r="IO197"/>
      <c r="IP197"/>
      <c r="IQ197"/>
      <c r="IR197"/>
      <c r="IS197"/>
      <c r="IT197"/>
      <c r="IU197"/>
      <c r="IV197"/>
      <c r="IW197"/>
      <c r="IX197"/>
      <c r="IY197"/>
    </row>
    <row r="198" spans="1:259" ht="36" customHeight="1" x14ac:dyDescent="0.2">
      <c r="A198" s="11" t="s">
        <v>221</v>
      </c>
      <c r="B198" s="25" t="str">
        <f>VLOOKUP(A198,'HECVAT - Full | Vendor Response'!A$27:B$284,2,FALSE)</f>
        <v>Do you employ host-based intrusion detection?</v>
      </c>
      <c r="C198" s="32" t="str">
        <f>IF(LEN(VLOOKUP($A198,Questions!$B:$AA,20,FALSE))=0,"",VLOOKUP($A198,Questions!$B:$AA,20,FALSE))</f>
        <v xml:space="preserve"> </v>
      </c>
      <c r="D198" s="34" t="str">
        <f>IF(LEN(VLOOKUP($A198,Questions!$B:$AA,21,FALSE))=0,"",VLOOKUP($A198,Questions!$B:$AA,21,FALSE))</f>
        <v xml:space="preserve"> </v>
      </c>
      <c r="E198" s="32" t="str">
        <f>IF(LEN(VLOOKUP($A198,Questions!$B:$AA,22,FALSE))=0,"",VLOOKUP($A198,Questions!$B:$AA,22,FALSE))</f>
        <v xml:space="preserve"> </v>
      </c>
      <c r="F198" s="32" t="str">
        <f>IF(LEN(VLOOKUP($A198,Questions!$B:$AA,23,FALSE))=0,"",VLOOKUP($A198,Questions!$B:$AA,23,FALSE))</f>
        <v xml:space="preserve"> </v>
      </c>
      <c r="G198" s="32" t="str">
        <f>IF(LEN(VLOOKUP($A198,Questions!$B:$AA,24,FALSE))=0,"",VLOOKUP($A198,Questions!$B:$AA,24,FALSE))</f>
        <v xml:space="preserve"> </v>
      </c>
      <c r="H198" s="32" t="str">
        <f>IF(LEN(VLOOKUP($A198,Questions!$B:$AA,25,FALSE))=0,"",VLOOKUP($A198,Questions!$B:$AA,25,FALSE))</f>
        <v xml:space="preserve"> </v>
      </c>
      <c r="I198" s="255" t="str">
        <f>IF(LEN(VLOOKUP($A198,Questions!$B:$AA,26,FALSE))=0,"",VLOOKUP($A198,Questions!$B:$AA,26,FALSE))</f>
        <v xml:space="preserve"> </v>
      </c>
      <c r="J198" s="255" t="str">
        <f>IF(LEN(VLOOKUP($A198,Questions!$B:$AB,27,FALSE))=0,"",VLOOKUP($A198,Questions!$B:$AB,27,FALSE))</f>
        <v xml:space="preserve"> </v>
      </c>
      <c r="K198"/>
      <c r="L198"/>
      <c r="M198"/>
      <c r="N198"/>
      <c r="O198"/>
      <c r="P198"/>
      <c r="Q198"/>
      <c r="R198"/>
      <c r="S198"/>
      <c r="T198"/>
      <c r="U198"/>
      <c r="V198"/>
      <c r="W198"/>
      <c r="X198"/>
      <c r="Y198"/>
      <c r="Z198"/>
      <c r="AA198"/>
      <c r="AB198"/>
      <c r="AC198"/>
      <c r="AD198"/>
      <c r="AE198"/>
      <c r="AF198"/>
      <c r="AG198"/>
      <c r="AH198"/>
      <c r="AI198"/>
      <c r="AJ198"/>
      <c r="AK198"/>
      <c r="AL198"/>
      <c r="AM198"/>
      <c r="AN198"/>
      <c r="AO198"/>
      <c r="AP198"/>
      <c r="AQ198"/>
      <c r="AR198"/>
      <c r="AS198"/>
      <c r="AT198"/>
      <c r="AU198"/>
      <c r="AV198"/>
      <c r="AW198"/>
      <c r="AX198"/>
      <c r="AY198"/>
      <c r="AZ198"/>
      <c r="BA198"/>
      <c r="BB198"/>
      <c r="BC198"/>
      <c r="BD198"/>
      <c r="BE198"/>
      <c r="BF198"/>
      <c r="BG198"/>
      <c r="BH198"/>
      <c r="BI198"/>
      <c r="BJ198"/>
      <c r="BK198"/>
      <c r="BL198"/>
      <c r="BM198"/>
      <c r="BN198"/>
      <c r="BO198"/>
      <c r="BP198"/>
      <c r="BQ198"/>
      <c r="BR198"/>
      <c r="BS198"/>
      <c r="BT198"/>
      <c r="BU198"/>
      <c r="BV198"/>
      <c r="BW198"/>
      <c r="BX198"/>
      <c r="BY198"/>
      <c r="BZ198"/>
      <c r="CA198"/>
      <c r="CB198"/>
      <c r="CC198"/>
      <c r="CD198"/>
      <c r="CE198"/>
      <c r="CF198"/>
      <c r="CG198"/>
      <c r="CH198"/>
      <c r="CI198"/>
      <c r="CJ198"/>
      <c r="CK198"/>
      <c r="CL198"/>
      <c r="CM198"/>
      <c r="CN198"/>
      <c r="CO198"/>
      <c r="CP198"/>
      <c r="CQ198"/>
      <c r="CR198"/>
      <c r="CS198"/>
      <c r="CT198"/>
      <c r="CU198"/>
      <c r="CV198"/>
      <c r="CW198"/>
      <c r="CX198"/>
      <c r="CY198"/>
      <c r="CZ198"/>
      <c r="DA198"/>
      <c r="DB198"/>
      <c r="DC198"/>
      <c r="DD198"/>
      <c r="DE198"/>
      <c r="DF198"/>
      <c r="DG198"/>
      <c r="DH198"/>
      <c r="DI198"/>
      <c r="DJ198"/>
      <c r="DK198"/>
      <c r="DL198"/>
      <c r="DM198"/>
      <c r="DN198"/>
      <c r="DO198"/>
      <c r="DP198"/>
      <c r="DQ198"/>
      <c r="DR198"/>
      <c r="DS198"/>
      <c r="DT198"/>
      <c r="DU198"/>
      <c r="DV198"/>
      <c r="DW198"/>
      <c r="DX198"/>
      <c r="DY198"/>
      <c r="DZ198"/>
      <c r="EA198"/>
      <c r="EB198"/>
      <c r="EC198"/>
      <c r="ED198"/>
      <c r="EE198"/>
      <c r="EF198"/>
      <c r="EG198"/>
      <c r="EH198"/>
      <c r="EI198"/>
      <c r="EJ198"/>
      <c r="EK198"/>
      <c r="EL198"/>
      <c r="EM198"/>
      <c r="EN198"/>
      <c r="EO198"/>
      <c r="EP198"/>
      <c r="EQ198"/>
      <c r="ER198"/>
      <c r="ES198"/>
      <c r="ET198"/>
      <c r="EU198"/>
      <c r="EV198"/>
      <c r="EW198"/>
      <c r="EX198"/>
      <c r="EY198"/>
      <c r="EZ198"/>
      <c r="FA198"/>
      <c r="FB198"/>
      <c r="FC198"/>
      <c r="FD198"/>
      <c r="FE198"/>
      <c r="FF198"/>
      <c r="FG198"/>
      <c r="FH198"/>
      <c r="FI198"/>
      <c r="FJ198"/>
      <c r="FK198"/>
      <c r="FL198"/>
      <c r="FM198"/>
      <c r="FN198"/>
      <c r="FO198"/>
      <c r="FP198"/>
      <c r="FQ198"/>
      <c r="FR198"/>
      <c r="FS198"/>
      <c r="FT198"/>
      <c r="FU198"/>
      <c r="FV198"/>
      <c r="FW198"/>
      <c r="FX198"/>
      <c r="FY198"/>
      <c r="FZ198"/>
      <c r="GA198"/>
      <c r="GB198"/>
      <c r="GC198"/>
      <c r="GD198"/>
      <c r="GE198"/>
      <c r="GF198"/>
      <c r="GG198"/>
      <c r="GH198"/>
      <c r="GI198"/>
      <c r="GJ198"/>
      <c r="GK198"/>
      <c r="GL198"/>
      <c r="GM198"/>
      <c r="GN198"/>
      <c r="GO198"/>
      <c r="GP198"/>
      <c r="GQ198"/>
      <c r="GR198"/>
      <c r="GS198"/>
      <c r="GT198"/>
      <c r="GU198"/>
      <c r="GV198"/>
      <c r="GW198"/>
      <c r="GX198"/>
      <c r="GY198"/>
      <c r="GZ198"/>
      <c r="HA198"/>
      <c r="HB198"/>
      <c r="HC198"/>
      <c r="HD198"/>
      <c r="HE198"/>
      <c r="HF198"/>
      <c r="HG198"/>
      <c r="HH198"/>
      <c r="HI198"/>
      <c r="HJ198"/>
      <c r="HK198"/>
      <c r="HL198"/>
      <c r="HM198"/>
      <c r="HN198"/>
      <c r="HO198"/>
      <c r="HP198"/>
      <c r="HQ198"/>
      <c r="HR198"/>
      <c r="HS198"/>
      <c r="HT198"/>
      <c r="HU198"/>
      <c r="HV198"/>
      <c r="HW198"/>
      <c r="HX198"/>
      <c r="HY198"/>
      <c r="HZ198"/>
      <c r="IA198"/>
      <c r="IB198"/>
      <c r="IC198"/>
      <c r="ID198"/>
      <c r="IE198"/>
      <c r="IF198"/>
      <c r="IG198"/>
      <c r="IH198"/>
      <c r="II198"/>
      <c r="IJ198"/>
      <c r="IK198"/>
      <c r="IL198"/>
      <c r="IM198"/>
      <c r="IN198"/>
      <c r="IO198"/>
      <c r="IP198"/>
      <c r="IQ198"/>
      <c r="IR198"/>
      <c r="IS198"/>
      <c r="IT198"/>
      <c r="IU198"/>
      <c r="IV198"/>
      <c r="IW198"/>
      <c r="IX198"/>
      <c r="IY198"/>
    </row>
    <row r="199" spans="1:259" ht="36" customHeight="1" x14ac:dyDescent="0.2">
      <c r="A199" s="11" t="s">
        <v>222</v>
      </c>
      <c r="B199" s="25" t="str">
        <f>VLOOKUP(A199,'HECVAT - Full | Vendor Response'!A$27:B$284,2,FALSE)</f>
        <v>Do you employ host-based intrusion prevention?</v>
      </c>
      <c r="C199" s="32" t="str">
        <f>IF(LEN(VLOOKUP($A199,Questions!$B:$AA,20,FALSE))=0,"",VLOOKUP($A199,Questions!$B:$AA,20,FALSE))</f>
        <v xml:space="preserve"> </v>
      </c>
      <c r="D199" s="34" t="str">
        <f>IF(LEN(VLOOKUP($A199,Questions!$B:$AA,21,FALSE))=0,"",VLOOKUP($A199,Questions!$B:$AA,21,FALSE))</f>
        <v xml:space="preserve"> </v>
      </c>
      <c r="E199" s="32" t="str">
        <f>IF(LEN(VLOOKUP($A199,Questions!$B:$AA,22,FALSE))=0,"",VLOOKUP($A199,Questions!$B:$AA,22,FALSE))</f>
        <v xml:space="preserve"> </v>
      </c>
      <c r="F199" s="32" t="str">
        <f>IF(LEN(VLOOKUP($A199,Questions!$B:$AA,23,FALSE))=0,"",VLOOKUP($A199,Questions!$B:$AA,23,FALSE))</f>
        <v xml:space="preserve"> </v>
      </c>
      <c r="G199" s="32" t="str">
        <f>IF(LEN(VLOOKUP($A199,Questions!$B:$AA,24,FALSE))=0,"",VLOOKUP($A199,Questions!$B:$AA,24,FALSE))</f>
        <v xml:space="preserve"> </v>
      </c>
      <c r="H199" s="32" t="str">
        <f>IF(LEN(VLOOKUP($A199,Questions!$B:$AA,25,FALSE))=0,"",VLOOKUP($A199,Questions!$B:$AA,25,FALSE))</f>
        <v xml:space="preserve"> </v>
      </c>
      <c r="I199" s="255" t="str">
        <f>IF(LEN(VLOOKUP($A199,Questions!$B:$AA,26,FALSE))=0,"",VLOOKUP($A199,Questions!$B:$AA,26,FALSE))</f>
        <v xml:space="preserve"> </v>
      </c>
      <c r="J199" s="255" t="str">
        <f>IF(LEN(VLOOKUP($A199,Questions!$B:$AB,27,FALSE))=0,"",VLOOKUP($A199,Questions!$B:$AB,27,FALSE))</f>
        <v xml:space="preserve"> </v>
      </c>
      <c r="K199"/>
      <c r="L199"/>
      <c r="M199"/>
      <c r="N199"/>
      <c r="O199"/>
      <c r="P199"/>
      <c r="Q199"/>
      <c r="R199"/>
      <c r="S199"/>
      <c r="T199"/>
      <c r="U199"/>
      <c r="V199"/>
      <c r="W199"/>
      <c r="X199"/>
      <c r="Y199"/>
      <c r="Z199"/>
      <c r="AA199"/>
      <c r="AB199"/>
      <c r="AC199"/>
      <c r="AD199"/>
      <c r="AE199"/>
      <c r="AF199"/>
      <c r="AG199"/>
      <c r="AH199"/>
      <c r="AI199"/>
      <c r="AJ199"/>
      <c r="AK199"/>
      <c r="AL199"/>
      <c r="AM199"/>
      <c r="AN199"/>
      <c r="AO199"/>
      <c r="AP199"/>
      <c r="AQ199"/>
      <c r="AR199"/>
      <c r="AS199"/>
      <c r="AT199"/>
      <c r="AU199"/>
      <c r="AV199"/>
      <c r="AW199"/>
      <c r="AX199"/>
      <c r="AY199"/>
      <c r="AZ199"/>
      <c r="BA199"/>
      <c r="BB199"/>
      <c r="BC199"/>
      <c r="BD199"/>
      <c r="BE199"/>
      <c r="BF199"/>
      <c r="BG199"/>
      <c r="BH199"/>
      <c r="BI199"/>
      <c r="BJ199"/>
      <c r="BK199"/>
      <c r="BL199"/>
      <c r="BM199"/>
      <c r="BN199"/>
      <c r="BO199"/>
      <c r="BP199"/>
      <c r="BQ199"/>
      <c r="BR199"/>
      <c r="BS199"/>
      <c r="BT199"/>
      <c r="BU199"/>
      <c r="BV199"/>
      <c r="BW199"/>
      <c r="BX199"/>
      <c r="BY199"/>
      <c r="BZ199"/>
      <c r="CA199"/>
      <c r="CB199"/>
      <c r="CC199"/>
      <c r="CD199"/>
      <c r="CE199"/>
      <c r="CF199"/>
      <c r="CG199"/>
      <c r="CH199"/>
      <c r="CI199"/>
      <c r="CJ199"/>
      <c r="CK199"/>
      <c r="CL199"/>
      <c r="CM199"/>
      <c r="CN199"/>
      <c r="CO199"/>
      <c r="CP199"/>
      <c r="CQ199"/>
      <c r="CR199"/>
      <c r="CS199"/>
      <c r="CT199"/>
      <c r="CU199"/>
      <c r="CV199"/>
      <c r="CW199"/>
      <c r="CX199"/>
      <c r="CY199"/>
      <c r="CZ199"/>
      <c r="DA199"/>
      <c r="DB199"/>
      <c r="DC199"/>
      <c r="DD199"/>
      <c r="DE199"/>
      <c r="DF199"/>
      <c r="DG199"/>
      <c r="DH199"/>
      <c r="DI199"/>
      <c r="DJ199"/>
      <c r="DK199"/>
      <c r="DL199"/>
      <c r="DM199"/>
      <c r="DN199"/>
      <c r="DO199"/>
      <c r="DP199"/>
      <c r="DQ199"/>
      <c r="DR199"/>
      <c r="DS199"/>
      <c r="DT199"/>
      <c r="DU199"/>
      <c r="DV199"/>
      <c r="DW199"/>
      <c r="DX199"/>
      <c r="DY199"/>
      <c r="DZ199"/>
      <c r="EA199"/>
      <c r="EB199"/>
      <c r="EC199"/>
      <c r="ED199"/>
      <c r="EE199"/>
      <c r="EF199"/>
      <c r="EG199"/>
      <c r="EH199"/>
      <c r="EI199"/>
      <c r="EJ199"/>
      <c r="EK199"/>
      <c r="EL199"/>
      <c r="EM199"/>
      <c r="EN199"/>
      <c r="EO199"/>
      <c r="EP199"/>
      <c r="EQ199"/>
      <c r="ER199"/>
      <c r="ES199"/>
      <c r="ET199"/>
      <c r="EU199"/>
      <c r="EV199"/>
      <c r="EW199"/>
      <c r="EX199"/>
      <c r="EY199"/>
      <c r="EZ199"/>
      <c r="FA199"/>
      <c r="FB199"/>
      <c r="FC199"/>
      <c r="FD199"/>
      <c r="FE199"/>
      <c r="FF199"/>
      <c r="FG199"/>
      <c r="FH199"/>
      <c r="FI199"/>
      <c r="FJ199"/>
      <c r="FK199"/>
      <c r="FL199"/>
      <c r="FM199"/>
      <c r="FN199"/>
      <c r="FO199"/>
      <c r="FP199"/>
      <c r="FQ199"/>
      <c r="FR199"/>
      <c r="FS199"/>
      <c r="FT199"/>
      <c r="FU199"/>
      <c r="FV199"/>
      <c r="FW199"/>
      <c r="FX199"/>
      <c r="FY199"/>
      <c r="FZ199"/>
      <c r="GA199"/>
      <c r="GB199"/>
      <c r="GC199"/>
      <c r="GD199"/>
      <c r="GE199"/>
      <c r="GF199"/>
      <c r="GG199"/>
      <c r="GH199"/>
      <c r="GI199"/>
      <c r="GJ199"/>
      <c r="GK199"/>
      <c r="GL199"/>
      <c r="GM199"/>
      <c r="GN199"/>
      <c r="GO199"/>
      <c r="GP199"/>
      <c r="GQ199"/>
      <c r="GR199"/>
      <c r="GS199"/>
      <c r="GT199"/>
      <c r="GU199"/>
      <c r="GV199"/>
      <c r="GW199"/>
      <c r="GX199"/>
      <c r="GY199"/>
      <c r="GZ199"/>
      <c r="HA199"/>
      <c r="HB199"/>
      <c r="HC199"/>
      <c r="HD199"/>
      <c r="HE199"/>
      <c r="HF199"/>
      <c r="HG199"/>
      <c r="HH199"/>
      <c r="HI199"/>
      <c r="HJ199"/>
      <c r="HK199"/>
      <c r="HL199"/>
      <c r="HM199"/>
      <c r="HN199"/>
      <c r="HO199"/>
      <c r="HP199"/>
      <c r="HQ199"/>
      <c r="HR199"/>
      <c r="HS199"/>
      <c r="HT199"/>
      <c r="HU199"/>
      <c r="HV199"/>
      <c r="HW199"/>
      <c r="HX199"/>
      <c r="HY199"/>
      <c r="HZ199"/>
      <c r="IA199"/>
      <c r="IB199"/>
      <c r="IC199"/>
      <c r="ID199"/>
      <c r="IE199"/>
      <c r="IF199"/>
      <c r="IG199"/>
      <c r="IH199"/>
      <c r="II199"/>
      <c r="IJ199"/>
      <c r="IK199"/>
      <c r="IL199"/>
      <c r="IM199"/>
      <c r="IN199"/>
      <c r="IO199"/>
      <c r="IP199"/>
      <c r="IQ199"/>
      <c r="IR199"/>
      <c r="IS199"/>
      <c r="IT199"/>
      <c r="IU199"/>
      <c r="IV199"/>
      <c r="IW199"/>
      <c r="IX199"/>
      <c r="IY199"/>
    </row>
    <row r="200" spans="1:259" ht="36" customHeight="1" x14ac:dyDescent="0.2">
      <c r="A200" s="11" t="s">
        <v>223</v>
      </c>
      <c r="B200" s="25" t="str">
        <f>VLOOKUP(A200,'HECVAT - Full | Vendor Response'!A$27:B$284,2,FALSE)</f>
        <v>Are you employing any next-generation persistent threat (NGPT) monitoring?</v>
      </c>
      <c r="C200" s="32" t="str">
        <f>IF(LEN(VLOOKUP($A200,Questions!$B:$AA,20,FALSE))=0,"",VLOOKUP($A200,Questions!$B:$AA,20,FALSE))</f>
        <v xml:space="preserve"> </v>
      </c>
      <c r="D200" s="34" t="str">
        <f>IF(LEN(VLOOKUP($A200,Questions!$B:$AA,21,FALSE))=0,"",VLOOKUP($A200,Questions!$B:$AA,21,FALSE))</f>
        <v xml:space="preserve"> </v>
      </c>
      <c r="E200" s="32" t="str">
        <f>IF(LEN(VLOOKUP($A200,Questions!$B:$AA,22,FALSE))=0,"",VLOOKUP($A200,Questions!$B:$AA,22,FALSE))</f>
        <v xml:space="preserve"> </v>
      </c>
      <c r="F200" s="32" t="str">
        <f>IF(LEN(VLOOKUP($A200,Questions!$B:$AA,23,FALSE))=0,"",VLOOKUP($A200,Questions!$B:$AA,23,FALSE))</f>
        <v xml:space="preserve"> </v>
      </c>
      <c r="G200" s="32" t="str">
        <f>IF(LEN(VLOOKUP($A200,Questions!$B:$AA,24,FALSE))=0,"",VLOOKUP($A200,Questions!$B:$AA,24,FALSE))</f>
        <v xml:space="preserve"> </v>
      </c>
      <c r="H200" s="32" t="str">
        <f>IF(LEN(VLOOKUP($A200,Questions!$B:$AA,25,FALSE))=0,"",VLOOKUP($A200,Questions!$B:$AA,25,FALSE))</f>
        <v xml:space="preserve"> </v>
      </c>
      <c r="I200" s="255" t="str">
        <f>IF(LEN(VLOOKUP($A200,Questions!$B:$AA,26,FALSE))=0,"",VLOOKUP($A200,Questions!$B:$AA,26,FALSE))</f>
        <v xml:space="preserve"> </v>
      </c>
      <c r="J200" s="255" t="str">
        <f>IF(LEN(VLOOKUP($A200,Questions!$B:$AB,27,FALSE))=0,"",VLOOKUP($A200,Questions!$B:$AB,27,FALSE))</f>
        <v xml:space="preserve"> </v>
      </c>
      <c r="K200"/>
      <c r="L200"/>
      <c r="M200"/>
      <c r="N200"/>
      <c r="O200"/>
      <c r="P200"/>
      <c r="Q200"/>
      <c r="R200"/>
      <c r="S200"/>
      <c r="T200"/>
      <c r="U200"/>
      <c r="V200"/>
      <c r="W200"/>
      <c r="X200"/>
      <c r="Y200"/>
      <c r="Z200"/>
      <c r="AA200"/>
      <c r="AB200"/>
      <c r="AC200"/>
      <c r="AD200"/>
      <c r="AE200"/>
      <c r="AF200"/>
      <c r="AG200"/>
      <c r="AH200"/>
      <c r="AI200"/>
      <c r="AJ200"/>
      <c r="AK200"/>
      <c r="AL200"/>
      <c r="AM200"/>
      <c r="AN200"/>
      <c r="AO200"/>
      <c r="AP200"/>
      <c r="AQ200"/>
      <c r="AR200"/>
      <c r="AS200"/>
      <c r="AT200"/>
      <c r="AU200"/>
      <c r="AV200"/>
      <c r="AW200"/>
      <c r="AX200"/>
      <c r="AY200"/>
      <c r="AZ200"/>
      <c r="BA200"/>
      <c r="BB200"/>
      <c r="BC200"/>
      <c r="BD200"/>
      <c r="BE200"/>
      <c r="BF200"/>
      <c r="BG200"/>
      <c r="BH200"/>
      <c r="BI200"/>
      <c r="BJ200"/>
      <c r="BK200"/>
      <c r="BL200"/>
      <c r="BM200"/>
      <c r="BN200"/>
      <c r="BO200"/>
      <c r="BP200"/>
      <c r="BQ200"/>
      <c r="BR200"/>
      <c r="BS200"/>
      <c r="BT200"/>
      <c r="BU200"/>
      <c r="BV200"/>
      <c r="BW200"/>
      <c r="BX200"/>
      <c r="BY200"/>
      <c r="BZ200"/>
      <c r="CA200"/>
      <c r="CB200"/>
      <c r="CC200"/>
      <c r="CD200"/>
      <c r="CE200"/>
      <c r="CF200"/>
      <c r="CG200"/>
      <c r="CH200"/>
      <c r="CI200"/>
      <c r="CJ200"/>
      <c r="CK200"/>
      <c r="CL200"/>
      <c r="CM200"/>
      <c r="CN200"/>
      <c r="CO200"/>
      <c r="CP200"/>
      <c r="CQ200"/>
      <c r="CR200"/>
      <c r="CS200"/>
      <c r="CT200"/>
      <c r="CU200"/>
      <c r="CV200"/>
      <c r="CW200"/>
      <c r="CX200"/>
      <c r="CY200"/>
      <c r="CZ200"/>
      <c r="DA200"/>
      <c r="DB200"/>
      <c r="DC200"/>
      <c r="DD200"/>
      <c r="DE200"/>
      <c r="DF200"/>
      <c r="DG200"/>
      <c r="DH200"/>
      <c r="DI200"/>
      <c r="DJ200"/>
      <c r="DK200"/>
      <c r="DL200"/>
      <c r="DM200"/>
      <c r="DN200"/>
      <c r="DO200"/>
      <c r="DP200"/>
      <c r="DQ200"/>
      <c r="DR200"/>
      <c r="DS200"/>
      <c r="DT200"/>
      <c r="DU200"/>
      <c r="DV200"/>
      <c r="DW200"/>
      <c r="DX200"/>
      <c r="DY200"/>
      <c r="DZ200"/>
      <c r="EA200"/>
      <c r="EB200"/>
      <c r="EC200"/>
      <c r="ED200"/>
      <c r="EE200"/>
      <c r="EF200"/>
      <c r="EG200"/>
      <c r="EH200"/>
      <c r="EI200"/>
      <c r="EJ200"/>
      <c r="EK200"/>
      <c r="EL200"/>
      <c r="EM200"/>
      <c r="EN200"/>
      <c r="EO200"/>
      <c r="EP200"/>
      <c r="EQ200"/>
      <c r="ER200"/>
      <c r="ES200"/>
      <c r="ET200"/>
      <c r="EU200"/>
      <c r="EV200"/>
      <c r="EW200"/>
      <c r="EX200"/>
      <c r="EY200"/>
      <c r="EZ200"/>
      <c r="FA200"/>
      <c r="FB200"/>
      <c r="FC200"/>
      <c r="FD200"/>
      <c r="FE200"/>
      <c r="FF200"/>
      <c r="FG200"/>
      <c r="FH200"/>
      <c r="FI200"/>
      <c r="FJ200"/>
      <c r="FK200"/>
      <c r="FL200"/>
      <c r="FM200"/>
      <c r="FN200"/>
      <c r="FO200"/>
      <c r="FP200"/>
      <c r="FQ200"/>
      <c r="FR200"/>
      <c r="FS200"/>
      <c r="FT200"/>
      <c r="FU200"/>
      <c r="FV200"/>
      <c r="FW200"/>
      <c r="FX200"/>
      <c r="FY200"/>
      <c r="FZ200"/>
      <c r="GA200"/>
      <c r="GB200"/>
      <c r="GC200"/>
      <c r="GD200"/>
      <c r="GE200"/>
      <c r="GF200"/>
      <c r="GG200"/>
      <c r="GH200"/>
      <c r="GI200"/>
      <c r="GJ200"/>
      <c r="GK200"/>
      <c r="GL200"/>
      <c r="GM200"/>
      <c r="GN200"/>
      <c r="GO200"/>
      <c r="GP200"/>
      <c r="GQ200"/>
      <c r="GR200"/>
      <c r="GS200"/>
      <c r="GT200"/>
      <c r="GU200"/>
      <c r="GV200"/>
      <c r="GW200"/>
      <c r="GX200"/>
      <c r="GY200"/>
      <c r="GZ200"/>
      <c r="HA200"/>
      <c r="HB200"/>
      <c r="HC200"/>
      <c r="HD200"/>
      <c r="HE200"/>
      <c r="HF200"/>
      <c r="HG200"/>
      <c r="HH200"/>
      <c r="HI200"/>
      <c r="HJ200"/>
      <c r="HK200"/>
      <c r="HL200"/>
      <c r="HM200"/>
      <c r="HN200"/>
      <c r="HO200"/>
      <c r="HP200"/>
      <c r="HQ200"/>
      <c r="HR200"/>
      <c r="HS200"/>
      <c r="HT200"/>
      <c r="HU200"/>
      <c r="HV200"/>
      <c r="HW200"/>
      <c r="HX200"/>
      <c r="HY200"/>
      <c r="HZ200"/>
      <c r="IA200"/>
      <c r="IB200"/>
      <c r="IC200"/>
      <c r="ID200"/>
      <c r="IE200"/>
      <c r="IF200"/>
      <c r="IG200"/>
      <c r="IH200"/>
      <c r="II200"/>
      <c r="IJ200"/>
      <c r="IK200"/>
      <c r="IL200"/>
      <c r="IM200"/>
      <c r="IN200"/>
      <c r="IO200"/>
      <c r="IP200"/>
      <c r="IQ200"/>
      <c r="IR200"/>
      <c r="IS200"/>
      <c r="IT200"/>
      <c r="IU200"/>
      <c r="IV200"/>
      <c r="IW200"/>
      <c r="IX200"/>
      <c r="IY200"/>
    </row>
    <row r="201" spans="1:259" ht="48" customHeight="1" x14ac:dyDescent="0.2">
      <c r="A201" s="11" t="s">
        <v>224</v>
      </c>
      <c r="B201" s="25" t="str">
        <f>VLOOKUP(A201,'HECVAT - Full | Vendor Response'!A$27:B$284,2,FALSE)</f>
        <v>Do you monitor for intrusions on a 24 x 7 x 365 basis?</v>
      </c>
      <c r="C201" s="32" t="str">
        <f>IF(LEN(VLOOKUP($A201,Questions!$B:$AA,20,FALSE))=0,"",VLOOKUP($A201,Questions!$B:$AA,20,FALSE))</f>
        <v xml:space="preserve"> </v>
      </c>
      <c r="D201" s="34" t="str">
        <f>IF(LEN(VLOOKUP($A201,Questions!$B:$AA,21,FALSE))=0,"",VLOOKUP($A201,Questions!$B:$AA,21,FALSE))</f>
        <v xml:space="preserve"> </v>
      </c>
      <c r="E201" s="32" t="str">
        <f>IF(LEN(VLOOKUP($A201,Questions!$B:$AA,22,FALSE))=0,"",VLOOKUP($A201,Questions!$B:$AA,22,FALSE))</f>
        <v xml:space="preserve"> </v>
      </c>
      <c r="F201" s="33" t="str">
        <f>IF(LEN(VLOOKUP($A201,Questions!$B:$AA,23,FALSE))=0,"",VLOOKUP($A201,Questions!$B:$AA,23,FALSE))</f>
        <v xml:space="preserve"> </v>
      </c>
      <c r="G201" s="32" t="str">
        <f>IF(LEN(VLOOKUP($A201,Questions!$B:$AA,24,FALSE))=0,"",VLOOKUP($A201,Questions!$B:$AA,24,FALSE))</f>
        <v xml:space="preserve"> </v>
      </c>
      <c r="H201" s="32" t="str">
        <f>IF(LEN(VLOOKUP($A201,Questions!$B:$AA,25,FALSE))=0,"",VLOOKUP($A201,Questions!$B:$AA,25,FALSE))</f>
        <v xml:space="preserve"> </v>
      </c>
      <c r="I201" s="255" t="str">
        <f>IF(LEN(VLOOKUP($A201,Questions!$B:$AA,26,FALSE))=0,"",VLOOKUP($A201,Questions!$B:$AA,26,FALSE))</f>
        <v xml:space="preserve"> </v>
      </c>
      <c r="J201" s="255" t="str">
        <f>IF(LEN(VLOOKUP($A201,Questions!$B:$AB,27,FALSE))=0,"",VLOOKUP($A201,Questions!$B:$AB,27,FALSE))</f>
        <v xml:space="preserve"> </v>
      </c>
      <c r="K201"/>
      <c r="L201"/>
      <c r="M201"/>
      <c r="N201"/>
      <c r="O201"/>
      <c r="P201"/>
      <c r="Q201"/>
      <c r="R201"/>
      <c r="S201"/>
      <c r="T201"/>
      <c r="U201"/>
      <c r="V201"/>
      <c r="W201"/>
      <c r="X201"/>
      <c r="Y201"/>
      <c r="Z201"/>
      <c r="AA201"/>
      <c r="AB201"/>
      <c r="AC201"/>
      <c r="AD201"/>
      <c r="AE201"/>
      <c r="AF201"/>
      <c r="AG201"/>
      <c r="AH201"/>
      <c r="AI201"/>
      <c r="AJ201"/>
      <c r="AK201"/>
      <c r="AL201"/>
      <c r="AM201"/>
      <c r="AN201"/>
      <c r="AO201"/>
      <c r="AP201"/>
      <c r="AQ201"/>
      <c r="AR201"/>
      <c r="AS201"/>
      <c r="AT201"/>
      <c r="AU201"/>
      <c r="AV201"/>
      <c r="AW201"/>
      <c r="AX201"/>
      <c r="AY201"/>
      <c r="AZ201"/>
      <c r="BA201"/>
      <c r="BB201"/>
      <c r="BC201"/>
      <c r="BD201"/>
      <c r="BE201"/>
      <c r="BF201"/>
      <c r="BG201"/>
      <c r="BH201"/>
      <c r="BI201"/>
      <c r="BJ201"/>
      <c r="BK201"/>
      <c r="BL201"/>
      <c r="BM201"/>
      <c r="BN201"/>
      <c r="BO201"/>
      <c r="BP201"/>
      <c r="BQ201"/>
      <c r="BR201"/>
      <c r="BS201"/>
      <c r="BT201"/>
      <c r="BU201"/>
      <c r="BV201"/>
      <c r="BW201"/>
      <c r="BX201"/>
      <c r="BY201"/>
      <c r="BZ201"/>
      <c r="CA201"/>
      <c r="CB201"/>
      <c r="CC201"/>
      <c r="CD201"/>
      <c r="CE201"/>
      <c r="CF201"/>
      <c r="CG201"/>
      <c r="CH201"/>
      <c r="CI201"/>
      <c r="CJ201"/>
      <c r="CK201"/>
      <c r="CL201"/>
      <c r="CM201"/>
      <c r="CN201"/>
      <c r="CO201"/>
      <c r="CP201"/>
      <c r="CQ201"/>
      <c r="CR201"/>
      <c r="CS201"/>
      <c r="CT201"/>
      <c r="CU201"/>
      <c r="CV201"/>
      <c r="CW201"/>
      <c r="CX201"/>
      <c r="CY201"/>
      <c r="CZ201"/>
      <c r="DA201"/>
      <c r="DB201"/>
      <c r="DC201"/>
      <c r="DD201"/>
      <c r="DE201"/>
      <c r="DF201"/>
      <c r="DG201"/>
      <c r="DH201"/>
      <c r="DI201"/>
      <c r="DJ201"/>
      <c r="DK201"/>
      <c r="DL201"/>
      <c r="DM201"/>
      <c r="DN201"/>
      <c r="DO201"/>
      <c r="DP201"/>
      <c r="DQ201"/>
      <c r="DR201"/>
      <c r="DS201"/>
      <c r="DT201"/>
      <c r="DU201"/>
      <c r="DV201"/>
      <c r="DW201"/>
      <c r="DX201"/>
      <c r="DY201"/>
      <c r="DZ201"/>
      <c r="EA201"/>
      <c r="EB201"/>
      <c r="EC201"/>
      <c r="ED201"/>
      <c r="EE201"/>
      <c r="EF201"/>
      <c r="EG201"/>
      <c r="EH201"/>
      <c r="EI201"/>
      <c r="EJ201"/>
      <c r="EK201"/>
      <c r="EL201"/>
      <c r="EM201"/>
      <c r="EN201"/>
      <c r="EO201"/>
      <c r="EP201"/>
      <c r="EQ201"/>
      <c r="ER201"/>
      <c r="ES201"/>
      <c r="ET201"/>
      <c r="EU201"/>
      <c r="EV201"/>
      <c r="EW201"/>
      <c r="EX201"/>
      <c r="EY201"/>
      <c r="EZ201"/>
      <c r="FA201"/>
      <c r="FB201"/>
      <c r="FC201"/>
      <c r="FD201"/>
      <c r="FE201"/>
      <c r="FF201"/>
      <c r="FG201"/>
      <c r="FH201"/>
      <c r="FI201"/>
      <c r="FJ201"/>
      <c r="FK201"/>
      <c r="FL201"/>
      <c r="FM201"/>
      <c r="FN201"/>
      <c r="FO201"/>
      <c r="FP201"/>
      <c r="FQ201"/>
      <c r="FR201"/>
      <c r="FS201"/>
      <c r="FT201"/>
      <c r="FU201"/>
      <c r="FV201"/>
      <c r="FW201"/>
      <c r="FX201"/>
      <c r="FY201"/>
      <c r="FZ201"/>
      <c r="GA201"/>
      <c r="GB201"/>
      <c r="GC201"/>
      <c r="GD201"/>
      <c r="GE201"/>
      <c r="GF201"/>
      <c r="GG201"/>
      <c r="GH201"/>
      <c r="GI201"/>
      <c r="GJ201"/>
      <c r="GK201"/>
      <c r="GL201"/>
      <c r="GM201"/>
      <c r="GN201"/>
      <c r="GO201"/>
      <c r="GP201"/>
      <c r="GQ201"/>
      <c r="GR201"/>
      <c r="GS201"/>
      <c r="GT201"/>
      <c r="GU201"/>
      <c r="GV201"/>
      <c r="GW201"/>
      <c r="GX201"/>
      <c r="GY201"/>
      <c r="GZ201"/>
      <c r="HA201"/>
      <c r="HB201"/>
      <c r="HC201"/>
      <c r="HD201"/>
      <c r="HE201"/>
      <c r="HF201"/>
      <c r="HG201"/>
      <c r="HH201"/>
      <c r="HI201"/>
      <c r="HJ201"/>
      <c r="HK201"/>
      <c r="HL201"/>
      <c r="HM201"/>
      <c r="HN201"/>
      <c r="HO201"/>
      <c r="HP201"/>
      <c r="HQ201"/>
      <c r="HR201"/>
      <c r="HS201"/>
      <c r="HT201"/>
      <c r="HU201"/>
      <c r="HV201"/>
      <c r="HW201"/>
      <c r="HX201"/>
      <c r="HY201"/>
      <c r="HZ201"/>
      <c r="IA201"/>
      <c r="IB201"/>
      <c r="IC201"/>
      <c r="ID201"/>
      <c r="IE201"/>
      <c r="IF201"/>
      <c r="IG201"/>
      <c r="IH201"/>
      <c r="II201"/>
      <c r="IJ201"/>
      <c r="IK201"/>
      <c r="IL201"/>
      <c r="IM201"/>
      <c r="IN201"/>
      <c r="IO201"/>
      <c r="IP201"/>
      <c r="IQ201"/>
      <c r="IR201"/>
      <c r="IS201"/>
      <c r="IT201"/>
      <c r="IU201"/>
      <c r="IV201"/>
      <c r="IW201"/>
      <c r="IX201"/>
      <c r="IY201"/>
    </row>
    <row r="202" spans="1:259" ht="36" customHeight="1" x14ac:dyDescent="0.2">
      <c r="A202" s="11" t="s">
        <v>225</v>
      </c>
      <c r="B202" s="25" t="str">
        <f>VLOOKUP(A202,'HECVAT - Full | Vendor Response'!A$27:B$284,2,FALSE)</f>
        <v>Is intrusion monitoring performed internally or by a third-party service?</v>
      </c>
      <c r="C202" s="32" t="str">
        <f>IF(LEN(VLOOKUP($A202,Questions!$B:$AA,20,FALSE))=0,"",VLOOKUP($A202,Questions!$B:$AA,20,FALSE))</f>
        <v xml:space="preserve"> </v>
      </c>
      <c r="D202" s="34" t="str">
        <f>IF(LEN(VLOOKUP($A202,Questions!$B:$AA,21,FALSE))=0,"",VLOOKUP($A202,Questions!$B:$AA,21,FALSE))</f>
        <v xml:space="preserve"> </v>
      </c>
      <c r="E202" s="32" t="str">
        <f>IF(LEN(VLOOKUP($A202,Questions!$B:$AA,22,FALSE))=0,"",VLOOKUP($A202,Questions!$B:$AA,22,FALSE))</f>
        <v xml:space="preserve"> </v>
      </c>
      <c r="F202" s="32" t="str">
        <f>IF(LEN(VLOOKUP($A202,Questions!$B:$AA,23,FALSE))=0,"",VLOOKUP($A202,Questions!$B:$AA,23,FALSE))</f>
        <v xml:space="preserve"> </v>
      </c>
      <c r="G202" s="32" t="str">
        <f>IF(LEN(VLOOKUP($A202,Questions!$B:$AA,24,FALSE))=0,"",VLOOKUP($A202,Questions!$B:$AA,24,FALSE))</f>
        <v xml:space="preserve"> </v>
      </c>
      <c r="H202" s="32" t="str">
        <f>IF(LEN(VLOOKUP($A202,Questions!$B:$AA,25,FALSE))=0,"",VLOOKUP($A202,Questions!$B:$AA,25,FALSE))</f>
        <v xml:space="preserve"> </v>
      </c>
      <c r="I202" s="255" t="str">
        <f>IF(LEN(VLOOKUP($A202,Questions!$B:$AA,26,FALSE))=0,"",VLOOKUP($A202,Questions!$B:$AA,26,FALSE))</f>
        <v xml:space="preserve"> </v>
      </c>
      <c r="J202" s="255" t="str">
        <f>IF(LEN(VLOOKUP($A202,Questions!$B:$AB,27,FALSE))=0,"",VLOOKUP($A202,Questions!$B:$AB,27,FALSE))</f>
        <v xml:space="preserve"> </v>
      </c>
      <c r="K202"/>
      <c r="L202"/>
      <c r="M202"/>
      <c r="N202"/>
      <c r="O202"/>
      <c r="P202"/>
      <c r="Q202"/>
      <c r="R202"/>
      <c r="S202"/>
      <c r="T202"/>
      <c r="U202"/>
      <c r="V202"/>
      <c r="W202"/>
      <c r="X202"/>
      <c r="Y202"/>
      <c r="Z202"/>
      <c r="AA202"/>
      <c r="AB202"/>
      <c r="AC202"/>
      <c r="AD202"/>
      <c r="AE202"/>
      <c r="AF202"/>
      <c r="AG202"/>
      <c r="AH202"/>
      <c r="AI202"/>
      <c r="AJ202"/>
      <c r="AK202"/>
      <c r="AL202"/>
      <c r="AM202"/>
      <c r="AN202"/>
      <c r="AO202"/>
      <c r="AP202"/>
      <c r="AQ202"/>
      <c r="AR202"/>
      <c r="AS202"/>
      <c r="AT202"/>
      <c r="AU202"/>
      <c r="AV202"/>
      <c r="AW202"/>
      <c r="AX202"/>
      <c r="AY202"/>
      <c r="AZ202"/>
      <c r="BA202"/>
      <c r="BB202"/>
      <c r="BC202"/>
      <c r="BD202"/>
      <c r="BE202"/>
      <c r="BF202"/>
      <c r="BG202"/>
      <c r="BH202"/>
      <c r="BI202"/>
      <c r="BJ202"/>
      <c r="BK202"/>
      <c r="BL202"/>
      <c r="BM202"/>
      <c r="BN202"/>
      <c r="BO202"/>
      <c r="BP202"/>
      <c r="BQ202"/>
      <c r="BR202"/>
      <c r="BS202"/>
      <c r="BT202"/>
      <c r="BU202"/>
      <c r="BV202"/>
      <c r="BW202"/>
      <c r="BX202"/>
      <c r="BY202"/>
      <c r="BZ202"/>
      <c r="CA202"/>
      <c r="CB202"/>
      <c r="CC202"/>
      <c r="CD202"/>
      <c r="CE202"/>
      <c r="CF202"/>
      <c r="CG202"/>
      <c r="CH202"/>
      <c r="CI202"/>
      <c r="CJ202"/>
      <c r="CK202"/>
      <c r="CL202"/>
      <c r="CM202"/>
      <c r="CN202"/>
      <c r="CO202"/>
      <c r="CP202"/>
      <c r="CQ202"/>
      <c r="CR202"/>
      <c r="CS202"/>
      <c r="CT202"/>
      <c r="CU202"/>
      <c r="CV202"/>
      <c r="CW202"/>
      <c r="CX202"/>
      <c r="CY202"/>
      <c r="CZ202"/>
      <c r="DA202"/>
      <c r="DB202"/>
      <c r="DC202"/>
      <c r="DD202"/>
      <c r="DE202"/>
      <c r="DF202"/>
      <c r="DG202"/>
      <c r="DH202"/>
      <c r="DI202"/>
      <c r="DJ202"/>
      <c r="DK202"/>
      <c r="DL202"/>
      <c r="DM202"/>
      <c r="DN202"/>
      <c r="DO202"/>
      <c r="DP202"/>
      <c r="DQ202"/>
      <c r="DR202"/>
      <c r="DS202"/>
      <c r="DT202"/>
      <c r="DU202"/>
      <c r="DV202"/>
      <c r="DW202"/>
      <c r="DX202"/>
      <c r="DY202"/>
      <c r="DZ202"/>
      <c r="EA202"/>
      <c r="EB202"/>
      <c r="EC202"/>
      <c r="ED202"/>
      <c r="EE202"/>
      <c r="EF202"/>
      <c r="EG202"/>
      <c r="EH202"/>
      <c r="EI202"/>
      <c r="EJ202"/>
      <c r="EK202"/>
      <c r="EL202"/>
      <c r="EM202"/>
      <c r="EN202"/>
      <c r="EO202"/>
      <c r="EP202"/>
      <c r="EQ202"/>
      <c r="ER202"/>
      <c r="ES202"/>
      <c r="ET202"/>
      <c r="EU202"/>
      <c r="EV202"/>
      <c r="EW202"/>
      <c r="EX202"/>
      <c r="EY202"/>
      <c r="EZ202"/>
      <c r="FA202"/>
      <c r="FB202"/>
      <c r="FC202"/>
      <c r="FD202"/>
      <c r="FE202"/>
      <c r="FF202"/>
      <c r="FG202"/>
      <c r="FH202"/>
      <c r="FI202"/>
      <c r="FJ202"/>
      <c r="FK202"/>
      <c r="FL202"/>
      <c r="FM202"/>
      <c r="FN202"/>
      <c r="FO202"/>
      <c r="FP202"/>
      <c r="FQ202"/>
      <c r="FR202"/>
      <c r="FS202"/>
      <c r="FT202"/>
      <c r="FU202"/>
      <c r="FV202"/>
      <c r="FW202"/>
      <c r="FX202"/>
      <c r="FY202"/>
      <c r="FZ202"/>
      <c r="GA202"/>
      <c r="GB202"/>
      <c r="GC202"/>
      <c r="GD202"/>
      <c r="GE202"/>
      <c r="GF202"/>
      <c r="GG202"/>
      <c r="GH202"/>
      <c r="GI202"/>
      <c r="GJ202"/>
      <c r="GK202"/>
      <c r="GL202"/>
      <c r="GM202"/>
      <c r="GN202"/>
      <c r="GO202"/>
      <c r="GP202"/>
      <c r="GQ202"/>
      <c r="GR202"/>
      <c r="GS202"/>
      <c r="GT202"/>
      <c r="GU202"/>
      <c r="GV202"/>
      <c r="GW202"/>
      <c r="GX202"/>
      <c r="GY202"/>
      <c r="GZ202"/>
      <c r="HA202"/>
      <c r="HB202"/>
      <c r="HC202"/>
      <c r="HD202"/>
      <c r="HE202"/>
      <c r="HF202"/>
      <c r="HG202"/>
      <c r="HH202"/>
      <c r="HI202"/>
      <c r="HJ202"/>
      <c r="HK202"/>
      <c r="HL202"/>
      <c r="HM202"/>
      <c r="HN202"/>
      <c r="HO202"/>
      <c r="HP202"/>
      <c r="HQ202"/>
      <c r="HR202"/>
      <c r="HS202"/>
      <c r="HT202"/>
      <c r="HU202"/>
      <c r="HV202"/>
      <c r="HW202"/>
      <c r="HX202"/>
      <c r="HY202"/>
      <c r="HZ202"/>
      <c r="IA202"/>
      <c r="IB202"/>
      <c r="IC202"/>
      <c r="ID202"/>
      <c r="IE202"/>
      <c r="IF202"/>
      <c r="IG202"/>
      <c r="IH202"/>
      <c r="II202"/>
      <c r="IJ202"/>
      <c r="IK202"/>
      <c r="IL202"/>
      <c r="IM202"/>
      <c r="IN202"/>
      <c r="IO202"/>
      <c r="IP202"/>
      <c r="IQ202"/>
      <c r="IR202"/>
      <c r="IS202"/>
      <c r="IT202"/>
      <c r="IU202"/>
      <c r="IV202"/>
      <c r="IW202"/>
      <c r="IX202"/>
      <c r="IY202"/>
    </row>
    <row r="203" spans="1:259" ht="36" customHeight="1" x14ac:dyDescent="0.2">
      <c r="A203" s="11" t="s">
        <v>226</v>
      </c>
      <c r="B203" s="25" t="str">
        <f>VLOOKUP(A203,'HECVAT - Full | Vendor Response'!A$27:B$284,2,FALSE)</f>
        <v>Are audit logs available for all changes to the network, firewall, IDS, and IPS systems?</v>
      </c>
      <c r="C203" s="32" t="str">
        <f>IF(LEN(VLOOKUP($A203,Questions!$B:$AA,20,FALSE))=0,"",VLOOKUP($A203,Questions!$B:$AA,20,FALSE))</f>
        <v xml:space="preserve"> </v>
      </c>
      <c r="D203" s="34" t="str">
        <f>IF(LEN(VLOOKUP($A203,Questions!$B:$AA,21,FALSE))=0,"",VLOOKUP($A203,Questions!$B:$AA,21,FALSE))</f>
        <v xml:space="preserve"> </v>
      </c>
      <c r="E203" s="32" t="str">
        <f>IF(LEN(VLOOKUP($A203,Questions!$B:$AA,22,FALSE))=0,"",VLOOKUP($A203,Questions!$B:$AA,22,FALSE))</f>
        <v xml:space="preserve"> </v>
      </c>
      <c r="F203" s="32" t="str">
        <f>IF(LEN(VLOOKUP($A203,Questions!$B:$AA,23,FALSE))=0,"",VLOOKUP($A203,Questions!$B:$AA,23,FALSE))</f>
        <v xml:space="preserve"> </v>
      </c>
      <c r="G203" s="32" t="str">
        <f>IF(LEN(VLOOKUP($A203,Questions!$B:$AA,24,FALSE))=0,"",VLOOKUP($A203,Questions!$B:$AA,24,FALSE))</f>
        <v xml:space="preserve"> </v>
      </c>
      <c r="H203" s="32" t="str">
        <f>IF(LEN(VLOOKUP($A203,Questions!$B:$AA,25,FALSE))=0,"",VLOOKUP($A203,Questions!$B:$AA,25,FALSE))</f>
        <v xml:space="preserve"> </v>
      </c>
      <c r="I203" s="255" t="str">
        <f>IF(LEN(VLOOKUP($A203,Questions!$B:$AA,26,FALSE))=0,"",VLOOKUP($A203,Questions!$B:$AA,26,FALSE))</f>
        <v xml:space="preserve"> </v>
      </c>
      <c r="J203" s="255" t="str">
        <f>IF(LEN(VLOOKUP($A203,Questions!$B:$AB,27,FALSE))=0,"",VLOOKUP($A203,Questions!$B:$AB,27,FALSE))</f>
        <v xml:space="preserve"> </v>
      </c>
      <c r="K203" s="274" t="s">
        <v>3242</v>
      </c>
      <c r="L203"/>
      <c r="M203"/>
      <c r="N203"/>
      <c r="O203"/>
      <c r="P203"/>
      <c r="Q203"/>
      <c r="R203"/>
      <c r="S203"/>
      <c r="T203"/>
      <c r="U203"/>
      <c r="V203"/>
      <c r="W203"/>
      <c r="X203"/>
      <c r="Y203"/>
      <c r="Z203"/>
      <c r="AA203"/>
      <c r="AB203"/>
      <c r="AC203"/>
      <c r="AD203"/>
      <c r="AE203"/>
      <c r="AF203"/>
      <c r="AG203"/>
      <c r="AH203"/>
      <c r="AI203"/>
      <c r="AJ203"/>
      <c r="AK203"/>
      <c r="AL203"/>
      <c r="AM203"/>
      <c r="AN203"/>
      <c r="AO203"/>
      <c r="AP203"/>
      <c r="AQ203"/>
      <c r="AR203"/>
      <c r="AS203"/>
      <c r="AT203"/>
      <c r="AU203"/>
      <c r="AV203"/>
      <c r="AW203"/>
      <c r="AX203"/>
      <c r="AY203"/>
      <c r="AZ203"/>
      <c r="BA203"/>
      <c r="BB203"/>
      <c r="BC203"/>
      <c r="BD203"/>
      <c r="BE203"/>
      <c r="BF203"/>
      <c r="BG203"/>
      <c r="BH203"/>
      <c r="BI203"/>
      <c r="BJ203"/>
      <c r="BK203"/>
      <c r="BL203"/>
      <c r="BM203"/>
      <c r="BN203"/>
      <c r="BO203"/>
      <c r="BP203"/>
      <c r="BQ203"/>
      <c r="BR203"/>
      <c r="BS203"/>
      <c r="BT203"/>
      <c r="BU203"/>
      <c r="BV203"/>
      <c r="BW203"/>
      <c r="BX203"/>
      <c r="BY203"/>
      <c r="BZ203"/>
      <c r="CA203"/>
      <c r="CB203"/>
      <c r="CC203"/>
      <c r="CD203"/>
      <c r="CE203"/>
      <c r="CF203"/>
      <c r="CG203"/>
      <c r="CH203"/>
      <c r="CI203"/>
      <c r="CJ203"/>
      <c r="CK203"/>
      <c r="CL203"/>
      <c r="CM203"/>
      <c r="CN203"/>
      <c r="CO203"/>
      <c r="CP203"/>
      <c r="CQ203"/>
      <c r="CR203"/>
      <c r="CS203"/>
      <c r="CT203"/>
      <c r="CU203"/>
      <c r="CV203"/>
      <c r="CW203"/>
      <c r="CX203"/>
      <c r="CY203"/>
      <c r="CZ203"/>
      <c r="DA203"/>
      <c r="DB203"/>
      <c r="DC203"/>
      <c r="DD203"/>
      <c r="DE203"/>
      <c r="DF203"/>
      <c r="DG203"/>
      <c r="DH203"/>
      <c r="DI203"/>
      <c r="DJ203"/>
      <c r="DK203"/>
      <c r="DL203"/>
      <c r="DM203"/>
      <c r="DN203"/>
      <c r="DO203"/>
      <c r="DP203"/>
      <c r="DQ203"/>
      <c r="DR203"/>
      <c r="DS203"/>
      <c r="DT203"/>
      <c r="DU203"/>
      <c r="DV203"/>
      <c r="DW203"/>
      <c r="DX203"/>
      <c r="DY203"/>
      <c r="DZ203"/>
      <c r="EA203"/>
      <c r="EB203"/>
      <c r="EC203"/>
      <c r="ED203"/>
      <c r="EE203"/>
      <c r="EF203"/>
      <c r="EG203"/>
      <c r="EH203"/>
      <c r="EI203"/>
      <c r="EJ203"/>
      <c r="EK203"/>
      <c r="EL203"/>
      <c r="EM203"/>
      <c r="EN203"/>
      <c r="EO203"/>
      <c r="EP203"/>
      <c r="EQ203"/>
      <c r="ER203"/>
      <c r="ES203"/>
      <c r="ET203"/>
      <c r="EU203"/>
      <c r="EV203"/>
      <c r="EW203"/>
      <c r="EX203"/>
      <c r="EY203"/>
      <c r="EZ203"/>
      <c r="FA203"/>
      <c r="FB203"/>
      <c r="FC203"/>
      <c r="FD203"/>
      <c r="FE203"/>
      <c r="FF203"/>
      <c r="FG203"/>
      <c r="FH203"/>
      <c r="FI203"/>
      <c r="FJ203"/>
      <c r="FK203"/>
      <c r="FL203"/>
      <c r="FM203"/>
      <c r="FN203"/>
      <c r="FO203"/>
      <c r="FP203"/>
      <c r="FQ203"/>
      <c r="FR203"/>
      <c r="FS203"/>
      <c r="FT203"/>
      <c r="FU203"/>
      <c r="FV203"/>
      <c r="FW203"/>
      <c r="FX203"/>
      <c r="FY203"/>
      <c r="FZ203"/>
      <c r="GA203"/>
      <c r="GB203"/>
      <c r="GC203"/>
      <c r="GD203"/>
      <c r="GE203"/>
      <c r="GF203"/>
      <c r="GG203"/>
      <c r="GH203"/>
      <c r="GI203"/>
      <c r="GJ203"/>
      <c r="GK203"/>
      <c r="GL203"/>
      <c r="GM203"/>
      <c r="GN203"/>
      <c r="GO203"/>
      <c r="GP203"/>
      <c r="GQ203"/>
      <c r="GR203"/>
      <c r="GS203"/>
      <c r="GT203"/>
      <c r="GU203"/>
      <c r="GV203"/>
      <c r="GW203"/>
      <c r="GX203"/>
      <c r="GY203"/>
      <c r="GZ203"/>
      <c r="HA203"/>
      <c r="HB203"/>
      <c r="HC203"/>
      <c r="HD203"/>
      <c r="HE203"/>
      <c r="HF203"/>
      <c r="HG203"/>
      <c r="HH203"/>
      <c r="HI203"/>
      <c r="HJ203"/>
      <c r="HK203"/>
      <c r="HL203"/>
      <c r="HM203"/>
      <c r="HN203"/>
      <c r="HO203"/>
      <c r="HP203"/>
      <c r="HQ203"/>
      <c r="HR203"/>
      <c r="HS203"/>
      <c r="HT203"/>
      <c r="HU203"/>
      <c r="HV203"/>
      <c r="HW203"/>
      <c r="HX203"/>
      <c r="HY203"/>
      <c r="HZ203"/>
      <c r="IA203"/>
      <c r="IB203"/>
      <c r="IC203"/>
      <c r="ID203"/>
      <c r="IE203"/>
      <c r="IF203"/>
      <c r="IG203"/>
      <c r="IH203"/>
      <c r="II203"/>
      <c r="IJ203"/>
      <c r="IK203"/>
      <c r="IL203"/>
      <c r="IM203"/>
      <c r="IN203"/>
      <c r="IO203"/>
      <c r="IP203"/>
      <c r="IQ203"/>
      <c r="IR203"/>
      <c r="IS203"/>
      <c r="IT203"/>
      <c r="IU203"/>
      <c r="IV203"/>
      <c r="IW203"/>
      <c r="IX203"/>
      <c r="IY203"/>
    </row>
    <row r="204" spans="1:259" ht="36" customHeight="1" x14ac:dyDescent="0.2">
      <c r="A204" s="345" t="str">
        <f>IF($C$31="","Policies, Procedures, and Processes",IF($C$31="Yes","Pol/Pro/Proc - Optional based on QUALIFIER response.","Policies, Procedures, and Processes"))</f>
        <v>Policies, Procedures, and Processes</v>
      </c>
      <c r="B204" s="345"/>
      <c r="C204" s="20" t="str">
        <f>C$23</f>
        <v>CIS Critical Security Controls v6.1</v>
      </c>
      <c r="D204" s="20" t="str">
        <f t="shared" ref="D204:J204" si="13">D$23</f>
        <v>HIPAA</v>
      </c>
      <c r="E204" s="20" t="str">
        <f t="shared" si="13"/>
        <v>ISO 27002:27013</v>
      </c>
      <c r="F204" s="20" t="str">
        <f t="shared" si="13"/>
        <v>NIST Cybersecurity Framework</v>
      </c>
      <c r="G204" s="20" t="str">
        <f t="shared" si="13"/>
        <v>NIST SP 800-171r2</v>
      </c>
      <c r="H204" s="20" t="str">
        <f t="shared" si="13"/>
        <v>NIST SP 800-53r4</v>
      </c>
      <c r="I204" s="20" t="str">
        <f t="shared" si="13"/>
        <v>PCI DSS</v>
      </c>
      <c r="J204" s="20" t="str">
        <f t="shared" si="13"/>
        <v>Trusted CI</v>
      </c>
      <c r="K204"/>
      <c r="L204"/>
      <c r="M204"/>
      <c r="N204"/>
      <c r="O204"/>
      <c r="P204"/>
      <c r="Q204"/>
      <c r="R204"/>
      <c r="S204"/>
      <c r="T204"/>
      <c r="U204"/>
      <c r="V204"/>
      <c r="W204"/>
      <c r="X204"/>
      <c r="Y204"/>
      <c r="Z204"/>
      <c r="AA204"/>
      <c r="AB204"/>
      <c r="AC204"/>
      <c r="AD204"/>
      <c r="AE204"/>
      <c r="AF204"/>
      <c r="AG204"/>
      <c r="AH204"/>
      <c r="AI204"/>
      <c r="AJ204"/>
      <c r="AK204"/>
      <c r="AL204"/>
      <c r="AM204"/>
      <c r="AN204"/>
      <c r="AO204"/>
      <c r="AP204"/>
      <c r="AQ204"/>
      <c r="AR204"/>
      <c r="AS204"/>
      <c r="AT204"/>
      <c r="AU204"/>
      <c r="AV204"/>
      <c r="AW204"/>
      <c r="AX204"/>
      <c r="AY204"/>
      <c r="AZ204"/>
      <c r="BA204"/>
      <c r="BB204"/>
      <c r="BC204"/>
      <c r="BD204"/>
      <c r="BE204"/>
      <c r="BF204"/>
      <c r="BG204"/>
      <c r="BH204"/>
      <c r="BI204"/>
      <c r="BJ204"/>
      <c r="BK204"/>
      <c r="BL204"/>
      <c r="BM204"/>
      <c r="BN204"/>
      <c r="BO204"/>
      <c r="BP204"/>
      <c r="BQ204"/>
      <c r="BR204"/>
      <c r="BS204"/>
      <c r="BT204"/>
      <c r="BU204"/>
      <c r="BV204"/>
      <c r="BW204"/>
      <c r="BX204"/>
      <c r="BY204"/>
      <c r="BZ204"/>
      <c r="CA204"/>
      <c r="CB204"/>
      <c r="CC204"/>
      <c r="CD204"/>
      <c r="CE204"/>
      <c r="CF204"/>
      <c r="CG204"/>
      <c r="CH204"/>
      <c r="CI204"/>
      <c r="CJ204"/>
      <c r="CK204"/>
      <c r="CL204"/>
      <c r="CM204"/>
      <c r="CN204"/>
      <c r="CO204"/>
      <c r="CP204"/>
      <c r="CQ204"/>
      <c r="CR204"/>
      <c r="CS204"/>
      <c r="CT204"/>
      <c r="CU204"/>
      <c r="CV204"/>
      <c r="CW204"/>
      <c r="CX204"/>
      <c r="CY204"/>
      <c r="CZ204"/>
      <c r="DA204"/>
      <c r="DB204"/>
      <c r="DC204"/>
      <c r="DD204"/>
      <c r="DE204"/>
      <c r="DF204"/>
      <c r="DG204"/>
      <c r="DH204"/>
      <c r="DI204"/>
      <c r="DJ204"/>
      <c r="DK204"/>
      <c r="DL204"/>
      <c r="DM204"/>
      <c r="DN204"/>
      <c r="DO204"/>
      <c r="DP204"/>
      <c r="DQ204"/>
      <c r="DR204"/>
      <c r="DS204"/>
      <c r="DT204"/>
      <c r="DU204"/>
      <c r="DV204"/>
      <c r="DW204"/>
      <c r="DX204"/>
      <c r="DY204"/>
      <c r="DZ204"/>
      <c r="EA204"/>
      <c r="EB204"/>
      <c r="EC204"/>
      <c r="ED204"/>
      <c r="EE204"/>
      <c r="EF204"/>
      <c r="EG204"/>
      <c r="EH204"/>
      <c r="EI204"/>
      <c r="EJ204"/>
      <c r="EK204"/>
      <c r="EL204"/>
      <c r="EM204"/>
      <c r="EN204"/>
      <c r="EO204"/>
      <c r="EP204"/>
      <c r="EQ204"/>
      <c r="ER204"/>
      <c r="ES204"/>
      <c r="ET204"/>
      <c r="EU204"/>
      <c r="EV204"/>
      <c r="EW204"/>
      <c r="EX204"/>
      <c r="EY204"/>
      <c r="EZ204"/>
      <c r="FA204"/>
      <c r="FB204"/>
      <c r="FC204"/>
      <c r="FD204"/>
      <c r="FE204"/>
      <c r="FF204"/>
      <c r="FG204"/>
      <c r="FH204"/>
      <c r="FI204"/>
      <c r="FJ204"/>
      <c r="FK204"/>
      <c r="FL204"/>
      <c r="FM204"/>
      <c r="FN204"/>
      <c r="FO204"/>
      <c r="FP204"/>
      <c r="FQ204"/>
      <c r="FR204"/>
      <c r="FS204"/>
      <c r="FT204"/>
      <c r="FU204"/>
      <c r="FV204"/>
      <c r="FW204"/>
      <c r="FX204"/>
      <c r="FY204"/>
      <c r="FZ204"/>
      <c r="GA204"/>
      <c r="GB204"/>
      <c r="GC204"/>
      <c r="GD204"/>
      <c r="GE204"/>
      <c r="GF204"/>
      <c r="GG204"/>
      <c r="GH204"/>
      <c r="GI204"/>
      <c r="GJ204"/>
      <c r="GK204"/>
      <c r="GL204"/>
      <c r="GM204"/>
      <c r="GN204"/>
      <c r="GO204"/>
      <c r="GP204"/>
      <c r="GQ204"/>
      <c r="GR204"/>
      <c r="GS204"/>
      <c r="GT204"/>
      <c r="GU204"/>
      <c r="GV204"/>
      <c r="GW204"/>
      <c r="GX204"/>
      <c r="GY204"/>
      <c r="GZ204"/>
      <c r="HA204"/>
      <c r="HB204"/>
      <c r="HC204"/>
      <c r="HD204"/>
      <c r="HE204"/>
      <c r="HF204"/>
      <c r="HG204"/>
      <c r="HH204"/>
      <c r="HI204"/>
      <c r="HJ204"/>
      <c r="HK204"/>
      <c r="HL204"/>
      <c r="HM204"/>
      <c r="HN204"/>
      <c r="HO204"/>
      <c r="HP204"/>
      <c r="HQ204"/>
      <c r="HR204"/>
      <c r="HS204"/>
      <c r="HT204"/>
      <c r="HU204"/>
      <c r="HV204"/>
      <c r="HW204"/>
      <c r="HX204"/>
      <c r="HY204"/>
      <c r="HZ204"/>
      <c r="IA204"/>
      <c r="IB204"/>
      <c r="IC204"/>
      <c r="ID204"/>
      <c r="IE204"/>
      <c r="IF204"/>
      <c r="IG204"/>
      <c r="IH204"/>
      <c r="II204"/>
      <c r="IJ204"/>
      <c r="IK204"/>
      <c r="IL204"/>
      <c r="IM204"/>
      <c r="IN204"/>
      <c r="IO204"/>
      <c r="IP204"/>
      <c r="IQ204"/>
      <c r="IR204"/>
      <c r="IS204"/>
      <c r="IT204"/>
      <c r="IU204"/>
      <c r="IV204"/>
      <c r="IW204"/>
      <c r="IX204"/>
      <c r="IY204"/>
    </row>
    <row r="205" spans="1:259" ht="72" customHeight="1" x14ac:dyDescent="0.2">
      <c r="A205" s="11" t="s">
        <v>228</v>
      </c>
      <c r="B205" s="25" t="str">
        <f>VLOOKUP(A205,'HECVAT - Full | Vendor Response'!A$27:B$284,2,FALSE)</f>
        <v>Can you share the organization chart, mission statement, and policies for your information security unit?</v>
      </c>
      <c r="C205" s="33" t="str">
        <f>IF(LEN(VLOOKUP($A205,Questions!$B:$AA,20,FALSE))=0,"",VLOOKUP($A205,Questions!$B:$AA,20,FALSE))</f>
        <v xml:space="preserve"> </v>
      </c>
      <c r="D205" s="33" t="str">
        <f>IF(LEN(VLOOKUP($A205,Questions!$B:$AA,21,FALSE))=0,"",VLOOKUP($A205,Questions!$B:$AA,21,FALSE))</f>
        <v xml:space="preserve"> </v>
      </c>
      <c r="E205" s="32" t="str">
        <f>IF(LEN(VLOOKUP($A205,Questions!$B:$AA,22,FALSE))=0,"",VLOOKUP($A205,Questions!$B:$AA,22,FALSE))</f>
        <v xml:space="preserve"> </v>
      </c>
      <c r="F205" s="32" t="str">
        <f>IF(LEN(VLOOKUP($A205,Questions!$B:$AA,23,FALSE))=0,"",VLOOKUP($A205,Questions!$B:$AA,23,FALSE))</f>
        <v xml:space="preserve"> </v>
      </c>
      <c r="G205" s="32" t="str">
        <f>IF(LEN(VLOOKUP($A205,Questions!$B:$AA,24,FALSE))=0,"",VLOOKUP($A205,Questions!$B:$AA,24,FALSE))</f>
        <v xml:space="preserve"> </v>
      </c>
      <c r="H205" s="32" t="str">
        <f>IF(LEN(VLOOKUP($A205,Questions!$B:$AA,25,FALSE))=0,"",VLOOKUP($A205,Questions!$B:$AA,25,FALSE))</f>
        <v xml:space="preserve"> </v>
      </c>
      <c r="I205" s="32" t="str">
        <f>IF(LEN(VLOOKUP($A205,Questions!$B:$AA,26,FALSE))=0,"",VLOOKUP($A205,Questions!$B:$AA,26,FALSE))</f>
        <v xml:space="preserve"> </v>
      </c>
      <c r="J205" s="32" t="str">
        <f>IF(LEN(VLOOKUP($A205,Questions!$B:$AB,27,FALSE))=0,"",VLOOKUP($A205,Questions!$B:$AB,27,FALSE))</f>
        <v xml:space="preserve"> </v>
      </c>
      <c r="K205"/>
      <c r="L205"/>
      <c r="M205"/>
      <c r="N205"/>
      <c r="O205"/>
      <c r="P205"/>
      <c r="Q205"/>
      <c r="R205"/>
      <c r="S205"/>
      <c r="T205"/>
      <c r="U205"/>
      <c r="V205"/>
      <c r="W205"/>
      <c r="X205"/>
      <c r="Y205"/>
      <c r="Z205"/>
      <c r="AA205"/>
      <c r="AB205"/>
      <c r="AC205"/>
      <c r="AD205"/>
      <c r="AE205"/>
      <c r="AF205"/>
      <c r="AG205"/>
      <c r="AH205"/>
      <c r="AI205"/>
      <c r="AJ205"/>
      <c r="AK205"/>
      <c r="AL205"/>
      <c r="AM205"/>
      <c r="AN205"/>
      <c r="AO205"/>
      <c r="AP205"/>
      <c r="AQ205"/>
      <c r="AR205"/>
      <c r="AS205"/>
      <c r="AT205"/>
      <c r="AU205"/>
      <c r="AV205"/>
      <c r="AW205"/>
      <c r="AX205"/>
      <c r="AY205"/>
      <c r="AZ205"/>
      <c r="BA205"/>
      <c r="BB205"/>
      <c r="BC205"/>
      <c r="BD205"/>
      <c r="BE205"/>
      <c r="BF205"/>
      <c r="BG205"/>
      <c r="BH205"/>
      <c r="BI205"/>
      <c r="BJ205"/>
      <c r="BK205"/>
      <c r="BL205"/>
      <c r="BM205"/>
      <c r="BN205"/>
      <c r="BO205"/>
      <c r="BP205"/>
      <c r="BQ205"/>
      <c r="BR205"/>
      <c r="BS205"/>
      <c r="BT205"/>
      <c r="BU205"/>
      <c r="BV205"/>
      <c r="BW205"/>
      <c r="BX205"/>
      <c r="BY205"/>
      <c r="BZ205"/>
      <c r="CA205"/>
      <c r="CB205"/>
      <c r="CC205"/>
      <c r="CD205"/>
      <c r="CE205"/>
      <c r="CF205"/>
      <c r="CG205"/>
      <c r="CH205"/>
      <c r="CI205"/>
      <c r="CJ205"/>
      <c r="CK205"/>
      <c r="CL205"/>
      <c r="CM205"/>
      <c r="CN205"/>
      <c r="CO205"/>
      <c r="CP205"/>
      <c r="CQ205"/>
      <c r="CR205"/>
      <c r="CS205"/>
      <c r="CT205"/>
      <c r="CU205"/>
      <c r="CV205"/>
      <c r="CW205"/>
      <c r="CX205"/>
      <c r="CY205"/>
      <c r="CZ205"/>
      <c r="DA205"/>
      <c r="DB205"/>
      <c r="DC205"/>
      <c r="DD205"/>
      <c r="DE205"/>
      <c r="DF205"/>
      <c r="DG205"/>
      <c r="DH205"/>
      <c r="DI205"/>
      <c r="DJ205"/>
      <c r="DK205"/>
      <c r="DL205"/>
      <c r="DM205"/>
      <c r="DN205"/>
      <c r="DO205"/>
      <c r="DP205"/>
      <c r="DQ205"/>
      <c r="DR205"/>
      <c r="DS205"/>
      <c r="DT205"/>
      <c r="DU205"/>
      <c r="DV205"/>
      <c r="DW205"/>
      <c r="DX205"/>
      <c r="DY205"/>
      <c r="DZ205"/>
      <c r="EA205"/>
      <c r="EB205"/>
      <c r="EC205"/>
      <c r="ED205"/>
      <c r="EE205"/>
      <c r="EF205"/>
      <c r="EG205"/>
      <c r="EH205"/>
      <c r="EI205"/>
      <c r="EJ205"/>
      <c r="EK205"/>
      <c r="EL205"/>
      <c r="EM205"/>
      <c r="EN205"/>
      <c r="EO205"/>
      <c r="EP205"/>
      <c r="EQ205"/>
      <c r="ER205"/>
      <c r="ES205"/>
      <c r="ET205"/>
      <c r="EU205"/>
      <c r="EV205"/>
      <c r="EW205"/>
      <c r="EX205"/>
      <c r="EY205"/>
      <c r="EZ205"/>
      <c r="FA205"/>
      <c r="FB205"/>
      <c r="FC205"/>
      <c r="FD205"/>
      <c r="FE205"/>
      <c r="FF205"/>
      <c r="FG205"/>
      <c r="FH205"/>
      <c r="FI205"/>
      <c r="FJ205"/>
      <c r="FK205"/>
      <c r="FL205"/>
      <c r="FM205"/>
      <c r="FN205"/>
      <c r="FO205"/>
      <c r="FP205"/>
      <c r="FQ205"/>
      <c r="FR205"/>
      <c r="FS205"/>
      <c r="FT205"/>
      <c r="FU205"/>
      <c r="FV205"/>
      <c r="FW205"/>
      <c r="FX205"/>
      <c r="FY205"/>
      <c r="FZ205"/>
      <c r="GA205"/>
      <c r="GB205"/>
      <c r="GC205"/>
      <c r="GD205"/>
      <c r="GE205"/>
      <c r="GF205"/>
      <c r="GG205"/>
      <c r="GH205"/>
      <c r="GI205"/>
      <c r="GJ205"/>
      <c r="GK205"/>
      <c r="GL205"/>
      <c r="GM205"/>
      <c r="GN205"/>
      <c r="GO205"/>
      <c r="GP205"/>
      <c r="GQ205"/>
      <c r="GR205"/>
      <c r="GS205"/>
      <c r="GT205"/>
      <c r="GU205"/>
      <c r="GV205"/>
      <c r="GW205"/>
      <c r="GX205"/>
      <c r="GY205"/>
      <c r="GZ205"/>
      <c r="HA205"/>
      <c r="HB205"/>
      <c r="HC205"/>
      <c r="HD205"/>
      <c r="HE205"/>
      <c r="HF205"/>
      <c r="HG205"/>
      <c r="HH205"/>
      <c r="HI205"/>
      <c r="HJ205"/>
      <c r="HK205"/>
      <c r="HL205"/>
      <c r="HM205"/>
      <c r="HN205"/>
      <c r="HO205"/>
      <c r="HP205"/>
      <c r="HQ205"/>
      <c r="HR205"/>
      <c r="HS205"/>
      <c r="HT205"/>
      <c r="HU205"/>
      <c r="HV205"/>
      <c r="HW205"/>
      <c r="HX205"/>
      <c r="HY205"/>
      <c r="HZ205"/>
      <c r="IA205"/>
      <c r="IB205"/>
      <c r="IC205"/>
      <c r="ID205"/>
      <c r="IE205"/>
      <c r="IF205"/>
      <c r="IG205"/>
      <c r="IH205"/>
      <c r="II205"/>
      <c r="IJ205"/>
      <c r="IK205"/>
      <c r="IL205"/>
      <c r="IM205"/>
      <c r="IN205"/>
      <c r="IO205"/>
      <c r="IP205"/>
      <c r="IQ205"/>
      <c r="IR205"/>
      <c r="IS205"/>
      <c r="IT205"/>
      <c r="IU205"/>
      <c r="IV205"/>
      <c r="IW205"/>
      <c r="IX205"/>
      <c r="IY205"/>
    </row>
    <row r="206" spans="1:259" ht="36" customHeight="1" x14ac:dyDescent="0.2">
      <c r="A206" s="11" t="s">
        <v>229</v>
      </c>
      <c r="B206" s="25" t="str">
        <f>VLOOKUP(A206,'HECVAT - Full | Vendor Response'!A$27:B$284,2,FALSE)</f>
        <v>Do you have a documented patch management process?</v>
      </c>
      <c r="C206" s="32" t="str">
        <f>IF(LEN(VLOOKUP($A206,Questions!$B:$AA,20,FALSE))=0,"",VLOOKUP($A206,Questions!$B:$AA,20,FALSE))</f>
        <v xml:space="preserve"> </v>
      </c>
      <c r="D206" s="33" t="str">
        <f>IF(LEN(VLOOKUP($A206,Questions!$B:$AA,21,FALSE))=0,"",VLOOKUP($A206,Questions!$B:$AA,21,FALSE))</f>
        <v xml:space="preserve"> </v>
      </c>
      <c r="E206" s="32" t="str">
        <f>IF(LEN(VLOOKUP($A206,Questions!$B:$AA,22,FALSE))=0,"",VLOOKUP($A206,Questions!$B:$AA,22,FALSE))</f>
        <v xml:space="preserve"> </v>
      </c>
      <c r="F206" s="32" t="str">
        <f>IF(LEN(VLOOKUP($A206,Questions!$B:$AA,23,FALSE))=0,"",VLOOKUP($A206,Questions!$B:$AA,23,FALSE))</f>
        <v xml:space="preserve"> </v>
      </c>
      <c r="G206" s="33" t="str">
        <f>IF(LEN(VLOOKUP($A206,Questions!$B:$AA,24,FALSE))=0,"",VLOOKUP($A206,Questions!$B:$AA,24,FALSE))</f>
        <v xml:space="preserve"> </v>
      </c>
      <c r="H206" s="32" t="str">
        <f>IF(LEN(VLOOKUP($A206,Questions!$B:$AA,25,FALSE))=0,"",VLOOKUP($A206,Questions!$B:$AA,25,FALSE))</f>
        <v xml:space="preserve"> </v>
      </c>
      <c r="I206" s="32" t="str">
        <f>IF(LEN(VLOOKUP($A206,Questions!$B:$AA,26,FALSE))=0,"",VLOOKUP($A206,Questions!$B:$AA,26,FALSE))</f>
        <v xml:space="preserve"> </v>
      </c>
      <c r="J206" s="32" t="str">
        <f>IF(LEN(VLOOKUP($A206,Questions!$B:$AB,27,FALSE))=0,"",VLOOKUP($A206,Questions!$B:$AB,27,FALSE))</f>
        <v xml:space="preserve"> </v>
      </c>
      <c r="K206"/>
      <c r="L206"/>
      <c r="M206"/>
      <c r="N206"/>
      <c r="O206"/>
      <c r="P206"/>
      <c r="Q206"/>
      <c r="R206"/>
      <c r="S206"/>
      <c r="T206"/>
      <c r="U206"/>
      <c r="V206"/>
      <c r="W206"/>
      <c r="X206"/>
      <c r="Y206"/>
      <c r="Z206"/>
      <c r="AA206"/>
      <c r="AB206"/>
      <c r="AC206"/>
      <c r="AD206"/>
      <c r="AE206"/>
      <c r="AF206"/>
      <c r="AG206"/>
      <c r="AH206"/>
      <c r="AI206"/>
      <c r="AJ206"/>
      <c r="AK206"/>
      <c r="AL206"/>
      <c r="AM206"/>
      <c r="AN206"/>
      <c r="AO206"/>
      <c r="AP206"/>
      <c r="AQ206"/>
      <c r="AR206"/>
      <c r="AS206"/>
      <c r="AT206"/>
      <c r="AU206"/>
      <c r="AV206"/>
      <c r="AW206"/>
      <c r="AX206"/>
      <c r="AY206"/>
      <c r="AZ206"/>
      <c r="BA206"/>
      <c r="BB206"/>
      <c r="BC206"/>
      <c r="BD206"/>
      <c r="BE206"/>
      <c r="BF206"/>
      <c r="BG206"/>
      <c r="BH206"/>
      <c r="BI206"/>
      <c r="BJ206"/>
      <c r="BK206"/>
      <c r="BL206"/>
      <c r="BM206"/>
      <c r="BN206"/>
      <c r="BO206"/>
      <c r="BP206"/>
      <c r="BQ206"/>
      <c r="BR206"/>
      <c r="BS206"/>
      <c r="BT206"/>
      <c r="BU206"/>
      <c r="BV206"/>
      <c r="BW206"/>
      <c r="BX206"/>
      <c r="BY206"/>
      <c r="BZ206"/>
      <c r="CA206"/>
      <c r="CB206"/>
      <c r="CC206"/>
      <c r="CD206"/>
      <c r="CE206"/>
      <c r="CF206"/>
      <c r="CG206"/>
      <c r="CH206"/>
      <c r="CI206"/>
      <c r="CJ206"/>
      <c r="CK206"/>
      <c r="CL206"/>
      <c r="CM206"/>
      <c r="CN206"/>
      <c r="CO206"/>
      <c r="CP206"/>
      <c r="CQ206"/>
      <c r="CR206"/>
      <c r="CS206"/>
      <c r="CT206"/>
      <c r="CU206"/>
      <c r="CV206"/>
      <c r="CW206"/>
      <c r="CX206"/>
      <c r="CY206"/>
      <c r="CZ206"/>
      <c r="DA206"/>
      <c r="DB206"/>
      <c r="DC206"/>
      <c r="DD206"/>
      <c r="DE206"/>
      <c r="DF206"/>
      <c r="DG206"/>
      <c r="DH206"/>
      <c r="DI206"/>
      <c r="DJ206"/>
      <c r="DK206"/>
      <c r="DL206"/>
      <c r="DM206"/>
      <c r="DN206"/>
      <c r="DO206"/>
      <c r="DP206"/>
      <c r="DQ206"/>
      <c r="DR206"/>
      <c r="DS206"/>
      <c r="DT206"/>
      <c r="DU206"/>
      <c r="DV206"/>
      <c r="DW206"/>
      <c r="DX206"/>
      <c r="DY206"/>
      <c r="DZ206"/>
      <c r="EA206"/>
      <c r="EB206"/>
      <c r="EC206"/>
      <c r="ED206"/>
      <c r="EE206"/>
      <c r="EF206"/>
      <c r="EG206"/>
      <c r="EH206"/>
      <c r="EI206"/>
      <c r="EJ206"/>
      <c r="EK206"/>
      <c r="EL206"/>
      <c r="EM206"/>
      <c r="EN206"/>
      <c r="EO206"/>
      <c r="EP206"/>
      <c r="EQ206"/>
      <c r="ER206"/>
      <c r="ES206"/>
      <c r="ET206"/>
      <c r="EU206"/>
      <c r="EV206"/>
      <c r="EW206"/>
      <c r="EX206"/>
      <c r="EY206"/>
      <c r="EZ206"/>
      <c r="FA206"/>
      <c r="FB206"/>
      <c r="FC206"/>
      <c r="FD206"/>
      <c r="FE206"/>
      <c r="FF206"/>
      <c r="FG206"/>
      <c r="FH206"/>
      <c r="FI206"/>
      <c r="FJ206"/>
      <c r="FK206"/>
      <c r="FL206"/>
      <c r="FM206"/>
      <c r="FN206"/>
      <c r="FO206"/>
      <c r="FP206"/>
      <c r="FQ206"/>
      <c r="FR206"/>
      <c r="FS206"/>
      <c r="FT206"/>
      <c r="FU206"/>
      <c r="FV206"/>
      <c r="FW206"/>
      <c r="FX206"/>
      <c r="FY206"/>
      <c r="FZ206"/>
      <c r="GA206"/>
      <c r="GB206"/>
      <c r="GC206"/>
      <c r="GD206"/>
      <c r="GE206"/>
      <c r="GF206"/>
      <c r="GG206"/>
      <c r="GH206"/>
      <c r="GI206"/>
      <c r="GJ206"/>
      <c r="GK206"/>
      <c r="GL206"/>
      <c r="GM206"/>
      <c r="GN206"/>
      <c r="GO206"/>
      <c r="GP206"/>
      <c r="GQ206"/>
      <c r="GR206"/>
      <c r="GS206"/>
      <c r="GT206"/>
      <c r="GU206"/>
      <c r="GV206"/>
      <c r="GW206"/>
      <c r="GX206"/>
      <c r="GY206"/>
      <c r="GZ206"/>
      <c r="HA206"/>
      <c r="HB206"/>
      <c r="HC206"/>
      <c r="HD206"/>
      <c r="HE206"/>
      <c r="HF206"/>
      <c r="HG206"/>
      <c r="HH206"/>
      <c r="HI206"/>
      <c r="HJ206"/>
      <c r="HK206"/>
      <c r="HL206"/>
      <c r="HM206"/>
      <c r="HN206"/>
      <c r="HO206"/>
      <c r="HP206"/>
      <c r="HQ206"/>
      <c r="HR206"/>
      <c r="HS206"/>
      <c r="HT206"/>
      <c r="HU206"/>
      <c r="HV206"/>
      <c r="HW206"/>
      <c r="HX206"/>
      <c r="HY206"/>
      <c r="HZ206"/>
      <c r="IA206"/>
      <c r="IB206"/>
      <c r="IC206"/>
      <c r="ID206"/>
      <c r="IE206"/>
      <c r="IF206"/>
      <c r="IG206"/>
      <c r="IH206"/>
      <c r="II206"/>
      <c r="IJ206"/>
      <c r="IK206"/>
      <c r="IL206"/>
      <c r="IM206"/>
      <c r="IN206"/>
      <c r="IO206"/>
      <c r="IP206"/>
      <c r="IQ206"/>
      <c r="IR206"/>
      <c r="IS206"/>
      <c r="IT206"/>
      <c r="IU206"/>
      <c r="IV206"/>
      <c r="IW206"/>
      <c r="IX206"/>
      <c r="IY206"/>
    </row>
    <row r="207" spans="1:259" ht="36" customHeight="1" x14ac:dyDescent="0.2">
      <c r="A207" s="11" t="s">
        <v>230</v>
      </c>
      <c r="B207" s="25" t="str">
        <f>VLOOKUP(A207,'HECVAT - Full | Vendor Response'!A$27:B$284,2,FALSE)</f>
        <v>Can you accommodate encryption requirements using open standards?</v>
      </c>
      <c r="C207" s="32" t="str">
        <f>IF(LEN(VLOOKUP($A207,Questions!$B:$AA,20,FALSE))=0,"",VLOOKUP($A207,Questions!$B:$AA,20,FALSE))</f>
        <v xml:space="preserve"> </v>
      </c>
      <c r="D207" s="33" t="str">
        <f>IF(LEN(VLOOKUP($A207,Questions!$B:$AA,21,FALSE))=0,"",VLOOKUP($A207,Questions!$B:$AA,21,FALSE))</f>
        <v xml:space="preserve"> </v>
      </c>
      <c r="E207" s="32" t="str">
        <f>IF(LEN(VLOOKUP($A207,Questions!$B:$AA,22,FALSE))=0,"",VLOOKUP($A207,Questions!$B:$AA,22,FALSE))</f>
        <v xml:space="preserve"> </v>
      </c>
      <c r="F207" s="33" t="str">
        <f>IF(LEN(VLOOKUP($A207,Questions!$B:$AA,23,FALSE))=0,"",VLOOKUP($A207,Questions!$B:$AA,23,FALSE))</f>
        <v xml:space="preserve"> </v>
      </c>
      <c r="G207" s="33" t="str">
        <f>IF(LEN(VLOOKUP($A207,Questions!$B:$AA,24,FALSE))=0,"",VLOOKUP($A207,Questions!$B:$AA,24,FALSE))</f>
        <v xml:space="preserve"> </v>
      </c>
      <c r="H207" s="32" t="str">
        <f>IF(LEN(VLOOKUP($A207,Questions!$B:$AA,25,FALSE))=0,"",VLOOKUP($A207,Questions!$B:$AA,25,FALSE))</f>
        <v xml:space="preserve"> </v>
      </c>
      <c r="I207" s="32" t="str">
        <f>IF(LEN(VLOOKUP($A207,Questions!$B:$AA,26,FALSE))=0,"",VLOOKUP($A207,Questions!$B:$AA,26,FALSE))</f>
        <v xml:space="preserve"> </v>
      </c>
      <c r="J207" s="32" t="str">
        <f>IF(LEN(VLOOKUP($A207,Questions!$B:$AB,27,FALSE))=0,"",VLOOKUP($A207,Questions!$B:$AB,27,FALSE))</f>
        <v xml:space="preserve"> </v>
      </c>
      <c r="K207"/>
      <c r="L207"/>
      <c r="M207"/>
      <c r="N207"/>
      <c r="O207"/>
      <c r="P207"/>
      <c r="Q207"/>
      <c r="R207"/>
      <c r="S207"/>
      <c r="T207"/>
      <c r="U207"/>
      <c r="V207"/>
      <c r="W207"/>
      <c r="X207"/>
      <c r="Y207"/>
      <c r="Z207"/>
      <c r="AA207"/>
      <c r="AB207"/>
      <c r="AC207"/>
      <c r="AD207"/>
      <c r="AE207"/>
      <c r="AF207"/>
      <c r="AG207"/>
      <c r="AH207"/>
      <c r="AI207"/>
      <c r="AJ207"/>
      <c r="AK207"/>
      <c r="AL207"/>
      <c r="AM207"/>
      <c r="AN207"/>
      <c r="AO207"/>
      <c r="AP207"/>
      <c r="AQ207"/>
      <c r="AR207"/>
      <c r="AS207"/>
      <c r="AT207"/>
      <c r="AU207"/>
      <c r="AV207"/>
      <c r="AW207"/>
      <c r="AX207"/>
      <c r="AY207"/>
      <c r="AZ207"/>
      <c r="BA207"/>
      <c r="BB207"/>
      <c r="BC207"/>
      <c r="BD207"/>
      <c r="BE207"/>
      <c r="BF207"/>
      <c r="BG207"/>
      <c r="BH207"/>
      <c r="BI207"/>
      <c r="BJ207"/>
      <c r="BK207"/>
      <c r="BL207"/>
      <c r="BM207"/>
      <c r="BN207"/>
      <c r="BO207"/>
      <c r="BP207"/>
      <c r="BQ207"/>
      <c r="BR207"/>
      <c r="BS207"/>
      <c r="BT207"/>
      <c r="BU207"/>
      <c r="BV207"/>
      <c r="BW207"/>
      <c r="BX207"/>
      <c r="BY207"/>
      <c r="BZ207"/>
      <c r="CA207"/>
      <c r="CB207"/>
      <c r="CC207"/>
      <c r="CD207"/>
      <c r="CE207"/>
      <c r="CF207"/>
      <c r="CG207"/>
      <c r="CH207"/>
      <c r="CI207"/>
      <c r="CJ207"/>
      <c r="CK207"/>
      <c r="CL207"/>
      <c r="CM207"/>
      <c r="CN207"/>
      <c r="CO207"/>
      <c r="CP207"/>
      <c r="CQ207"/>
      <c r="CR207"/>
      <c r="CS207"/>
      <c r="CT207"/>
      <c r="CU207"/>
      <c r="CV207"/>
      <c r="CW207"/>
      <c r="CX207"/>
      <c r="CY207"/>
      <c r="CZ207"/>
      <c r="DA207"/>
      <c r="DB207"/>
      <c r="DC207"/>
      <c r="DD207"/>
      <c r="DE207"/>
      <c r="DF207"/>
      <c r="DG207"/>
      <c r="DH207"/>
      <c r="DI207"/>
      <c r="DJ207"/>
      <c r="DK207"/>
      <c r="DL207"/>
      <c r="DM207"/>
      <c r="DN207"/>
      <c r="DO207"/>
      <c r="DP207"/>
      <c r="DQ207"/>
      <c r="DR207"/>
      <c r="DS207"/>
      <c r="DT207"/>
      <c r="DU207"/>
      <c r="DV207"/>
      <c r="DW207"/>
      <c r="DX207"/>
      <c r="DY207"/>
      <c r="DZ207"/>
      <c r="EA207"/>
      <c r="EB207"/>
      <c r="EC207"/>
      <c r="ED207"/>
      <c r="EE207"/>
      <c r="EF207"/>
      <c r="EG207"/>
      <c r="EH207"/>
      <c r="EI207"/>
      <c r="EJ207"/>
      <c r="EK207"/>
      <c r="EL207"/>
      <c r="EM207"/>
      <c r="EN207"/>
      <c r="EO207"/>
      <c r="EP207"/>
      <c r="EQ207"/>
      <c r="ER207"/>
      <c r="ES207"/>
      <c r="ET207"/>
      <c r="EU207"/>
      <c r="EV207"/>
      <c r="EW207"/>
      <c r="EX207"/>
      <c r="EY207"/>
      <c r="EZ207"/>
      <c r="FA207"/>
      <c r="FB207"/>
      <c r="FC207"/>
      <c r="FD207"/>
      <c r="FE207"/>
      <c r="FF207"/>
      <c r="FG207"/>
      <c r="FH207"/>
      <c r="FI207"/>
      <c r="FJ207"/>
      <c r="FK207"/>
      <c r="FL207"/>
      <c r="FM207"/>
      <c r="FN207"/>
      <c r="FO207"/>
      <c r="FP207"/>
      <c r="FQ207"/>
      <c r="FR207"/>
      <c r="FS207"/>
      <c r="FT207"/>
      <c r="FU207"/>
      <c r="FV207"/>
      <c r="FW207"/>
      <c r="FX207"/>
      <c r="FY207"/>
      <c r="FZ207"/>
      <c r="GA207"/>
      <c r="GB207"/>
      <c r="GC207"/>
      <c r="GD207"/>
      <c r="GE207"/>
      <c r="GF207"/>
      <c r="GG207"/>
      <c r="GH207"/>
      <c r="GI207"/>
      <c r="GJ207"/>
      <c r="GK207"/>
      <c r="GL207"/>
      <c r="GM207"/>
      <c r="GN207"/>
      <c r="GO207"/>
      <c r="GP207"/>
      <c r="GQ207"/>
      <c r="GR207"/>
      <c r="GS207"/>
      <c r="GT207"/>
      <c r="GU207"/>
      <c r="GV207"/>
      <c r="GW207"/>
      <c r="GX207"/>
      <c r="GY207"/>
      <c r="GZ207"/>
      <c r="HA207"/>
      <c r="HB207"/>
      <c r="HC207"/>
      <c r="HD207"/>
      <c r="HE207"/>
      <c r="HF207"/>
      <c r="HG207"/>
      <c r="HH207"/>
      <c r="HI207"/>
      <c r="HJ207"/>
      <c r="HK207"/>
      <c r="HL207"/>
      <c r="HM207"/>
      <c r="HN207"/>
      <c r="HO207"/>
      <c r="HP207"/>
      <c r="HQ207"/>
      <c r="HR207"/>
      <c r="HS207"/>
      <c r="HT207"/>
      <c r="HU207"/>
      <c r="HV207"/>
      <c r="HW207"/>
      <c r="HX207"/>
      <c r="HY207"/>
      <c r="HZ207"/>
      <c r="IA207"/>
      <c r="IB207"/>
      <c r="IC207"/>
      <c r="ID207"/>
      <c r="IE207"/>
      <c r="IF207"/>
      <c r="IG207"/>
      <c r="IH207"/>
      <c r="II207"/>
      <c r="IJ207"/>
      <c r="IK207"/>
      <c r="IL207"/>
      <c r="IM207"/>
      <c r="IN207"/>
      <c r="IO207"/>
      <c r="IP207"/>
      <c r="IQ207"/>
      <c r="IR207"/>
      <c r="IS207"/>
      <c r="IT207"/>
      <c r="IU207"/>
      <c r="IV207"/>
      <c r="IW207"/>
      <c r="IX207"/>
      <c r="IY207"/>
    </row>
    <row r="208" spans="1:259" ht="48" customHeight="1" x14ac:dyDescent="0.2">
      <c r="A208" s="11" t="s">
        <v>231</v>
      </c>
      <c r="B208" s="25" t="str">
        <f>VLOOKUP(A208,'HECVAT - Full | Vendor Response'!A$27:B$284,2,FALSE)</f>
        <v>Are information security principles designed into the product lifecycle?</v>
      </c>
      <c r="C208" s="32" t="str">
        <f>IF(LEN(VLOOKUP($A208,Questions!$B:$AA,20,FALSE))=0,"",VLOOKUP($A208,Questions!$B:$AA,20,FALSE))</f>
        <v xml:space="preserve"> </v>
      </c>
      <c r="D208" s="33" t="str">
        <f>IF(LEN(VLOOKUP($A208,Questions!$B:$AA,21,FALSE))=0,"",VLOOKUP($A208,Questions!$B:$AA,21,FALSE))</f>
        <v xml:space="preserve"> </v>
      </c>
      <c r="E208" s="32" t="str">
        <f>IF(LEN(VLOOKUP($A208,Questions!$B:$AA,22,FALSE))=0,"",VLOOKUP($A208,Questions!$B:$AA,22,FALSE))</f>
        <v xml:space="preserve"> </v>
      </c>
      <c r="F208" s="33" t="str">
        <f>IF(LEN(VLOOKUP($A208,Questions!$B:$AA,23,FALSE))=0,"",VLOOKUP($A208,Questions!$B:$AA,23,FALSE))</f>
        <v xml:space="preserve"> </v>
      </c>
      <c r="G208" s="33" t="str">
        <f>IF(LEN(VLOOKUP($A208,Questions!$B:$AA,24,FALSE))=0,"",VLOOKUP($A208,Questions!$B:$AA,24,FALSE))</f>
        <v xml:space="preserve"> </v>
      </c>
      <c r="H208" s="32" t="str">
        <f>IF(LEN(VLOOKUP($A208,Questions!$B:$AA,25,FALSE))=0,"",VLOOKUP($A208,Questions!$B:$AA,25,FALSE))</f>
        <v xml:space="preserve"> </v>
      </c>
      <c r="I208" s="32" t="str">
        <f>IF(LEN(VLOOKUP($A208,Questions!$B:$AA,26,FALSE))=0,"",VLOOKUP($A208,Questions!$B:$AA,26,FALSE))</f>
        <v xml:space="preserve"> </v>
      </c>
      <c r="J208" s="32" t="str">
        <f>IF(LEN(VLOOKUP($A208,Questions!$B:$AB,27,FALSE))=0,"",VLOOKUP($A208,Questions!$B:$AB,27,FALSE))</f>
        <v xml:space="preserve"> </v>
      </c>
      <c r="K208"/>
      <c r="L208"/>
      <c r="M208"/>
      <c r="N208"/>
      <c r="O208"/>
      <c r="P208"/>
      <c r="Q208"/>
      <c r="R208"/>
      <c r="S208"/>
      <c r="T208"/>
      <c r="U208"/>
      <c r="V208"/>
      <c r="W208"/>
      <c r="X208"/>
      <c r="Y208"/>
      <c r="Z208"/>
      <c r="AA208"/>
      <c r="AB208"/>
      <c r="AC208"/>
      <c r="AD208"/>
      <c r="AE208"/>
      <c r="AF208"/>
      <c r="AG208"/>
      <c r="AH208"/>
      <c r="AI208"/>
      <c r="AJ208"/>
      <c r="AK208"/>
      <c r="AL208"/>
      <c r="AM208"/>
      <c r="AN208"/>
      <c r="AO208"/>
      <c r="AP208"/>
      <c r="AQ208"/>
      <c r="AR208"/>
      <c r="AS208"/>
      <c r="AT208"/>
      <c r="AU208"/>
      <c r="AV208"/>
      <c r="AW208"/>
      <c r="AX208"/>
      <c r="AY208"/>
      <c r="AZ208"/>
      <c r="BA208"/>
      <c r="BB208"/>
      <c r="BC208"/>
      <c r="BD208"/>
      <c r="BE208"/>
      <c r="BF208"/>
      <c r="BG208"/>
      <c r="BH208"/>
      <c r="BI208"/>
      <c r="BJ208"/>
      <c r="BK208"/>
      <c r="BL208"/>
      <c r="BM208"/>
      <c r="BN208"/>
      <c r="BO208"/>
      <c r="BP208"/>
      <c r="BQ208"/>
      <c r="BR208"/>
      <c r="BS208"/>
      <c r="BT208"/>
      <c r="BU208"/>
      <c r="BV208"/>
      <c r="BW208"/>
      <c r="BX208"/>
      <c r="BY208"/>
      <c r="BZ208"/>
      <c r="CA208"/>
      <c r="CB208"/>
      <c r="CC208"/>
      <c r="CD208"/>
      <c r="CE208"/>
      <c r="CF208"/>
      <c r="CG208"/>
      <c r="CH208"/>
      <c r="CI208"/>
      <c r="CJ208"/>
      <c r="CK208"/>
      <c r="CL208"/>
      <c r="CM208"/>
      <c r="CN208"/>
      <c r="CO208"/>
      <c r="CP208"/>
      <c r="CQ208"/>
      <c r="CR208"/>
      <c r="CS208"/>
      <c r="CT208"/>
      <c r="CU208"/>
      <c r="CV208"/>
      <c r="CW208"/>
      <c r="CX208"/>
      <c r="CY208"/>
      <c r="CZ208"/>
      <c r="DA208"/>
      <c r="DB208"/>
      <c r="DC208"/>
      <c r="DD208"/>
      <c r="DE208"/>
      <c r="DF208"/>
      <c r="DG208"/>
      <c r="DH208"/>
      <c r="DI208"/>
      <c r="DJ208"/>
      <c r="DK208"/>
      <c r="DL208"/>
      <c r="DM208"/>
      <c r="DN208"/>
      <c r="DO208"/>
      <c r="DP208"/>
      <c r="DQ208"/>
      <c r="DR208"/>
      <c r="DS208"/>
      <c r="DT208"/>
      <c r="DU208"/>
      <c r="DV208"/>
      <c r="DW208"/>
      <c r="DX208"/>
      <c r="DY208"/>
      <c r="DZ208"/>
      <c r="EA208"/>
      <c r="EB208"/>
      <c r="EC208"/>
      <c r="ED208"/>
      <c r="EE208"/>
      <c r="EF208"/>
      <c r="EG208"/>
      <c r="EH208"/>
      <c r="EI208"/>
      <c r="EJ208"/>
      <c r="EK208"/>
      <c r="EL208"/>
      <c r="EM208"/>
      <c r="EN208"/>
      <c r="EO208"/>
      <c r="EP208"/>
      <c r="EQ208"/>
      <c r="ER208"/>
      <c r="ES208"/>
      <c r="ET208"/>
      <c r="EU208"/>
      <c r="EV208"/>
      <c r="EW208"/>
      <c r="EX208"/>
      <c r="EY208"/>
      <c r="EZ208"/>
      <c r="FA208"/>
      <c r="FB208"/>
      <c r="FC208"/>
      <c r="FD208"/>
      <c r="FE208"/>
      <c r="FF208"/>
      <c r="FG208"/>
      <c r="FH208"/>
      <c r="FI208"/>
      <c r="FJ208"/>
      <c r="FK208"/>
      <c r="FL208"/>
      <c r="FM208"/>
      <c r="FN208"/>
      <c r="FO208"/>
      <c r="FP208"/>
      <c r="FQ208"/>
      <c r="FR208"/>
      <c r="FS208"/>
      <c r="FT208"/>
      <c r="FU208"/>
      <c r="FV208"/>
      <c r="FW208"/>
      <c r="FX208"/>
      <c r="FY208"/>
      <c r="FZ208"/>
      <c r="GA208"/>
      <c r="GB208"/>
      <c r="GC208"/>
      <c r="GD208"/>
      <c r="GE208"/>
      <c r="GF208"/>
      <c r="GG208"/>
      <c r="GH208"/>
      <c r="GI208"/>
      <c r="GJ208"/>
      <c r="GK208"/>
      <c r="GL208"/>
      <c r="GM208"/>
      <c r="GN208"/>
      <c r="GO208"/>
      <c r="GP208"/>
      <c r="GQ208"/>
      <c r="GR208"/>
      <c r="GS208"/>
      <c r="GT208"/>
      <c r="GU208"/>
      <c r="GV208"/>
      <c r="GW208"/>
      <c r="GX208"/>
      <c r="GY208"/>
      <c r="GZ208"/>
      <c r="HA208"/>
      <c r="HB208"/>
      <c r="HC208"/>
      <c r="HD208"/>
      <c r="HE208"/>
      <c r="HF208"/>
      <c r="HG208"/>
      <c r="HH208"/>
      <c r="HI208"/>
      <c r="HJ208"/>
      <c r="HK208"/>
      <c r="HL208"/>
      <c r="HM208"/>
      <c r="HN208"/>
      <c r="HO208"/>
      <c r="HP208"/>
      <c r="HQ208"/>
      <c r="HR208"/>
      <c r="HS208"/>
      <c r="HT208"/>
      <c r="HU208"/>
      <c r="HV208"/>
      <c r="HW208"/>
      <c r="HX208"/>
      <c r="HY208"/>
      <c r="HZ208"/>
      <c r="IA208"/>
      <c r="IB208"/>
      <c r="IC208"/>
      <c r="ID208"/>
      <c r="IE208"/>
      <c r="IF208"/>
      <c r="IG208"/>
      <c r="IH208"/>
      <c r="II208"/>
      <c r="IJ208"/>
      <c r="IK208"/>
      <c r="IL208"/>
      <c r="IM208"/>
      <c r="IN208"/>
      <c r="IO208"/>
      <c r="IP208"/>
      <c r="IQ208"/>
      <c r="IR208"/>
      <c r="IS208"/>
      <c r="IT208"/>
      <c r="IU208"/>
      <c r="IV208"/>
      <c r="IW208"/>
      <c r="IX208"/>
      <c r="IY208"/>
    </row>
    <row r="209" spans="1:259" ht="48" customHeight="1" x14ac:dyDescent="0.2">
      <c r="A209" s="11" t="s">
        <v>232</v>
      </c>
      <c r="B209" s="25" t="str">
        <f>VLOOKUP(A209,'HECVAT - Full | Vendor Response'!A$27:B$284,2,FALSE)</f>
        <v>Do you have a documented systems development life cycle (SDLC)?</v>
      </c>
      <c r="C209" s="32" t="str">
        <f>IF(LEN(VLOOKUP($A209,Questions!$B:$AA,20,FALSE))=0,"",VLOOKUP($A209,Questions!$B:$AA,20,FALSE))</f>
        <v xml:space="preserve"> </v>
      </c>
      <c r="D209" s="33" t="str">
        <f>IF(LEN(VLOOKUP($A209,Questions!$B:$AA,21,FALSE))=0,"",VLOOKUP($A209,Questions!$B:$AA,21,FALSE))</f>
        <v xml:space="preserve"> </v>
      </c>
      <c r="E209" s="32" t="str">
        <f>IF(LEN(VLOOKUP($A209,Questions!$B:$AA,22,FALSE))=0,"",VLOOKUP($A209,Questions!$B:$AA,22,FALSE))</f>
        <v xml:space="preserve"> </v>
      </c>
      <c r="F209" s="33" t="str">
        <f>IF(LEN(VLOOKUP($A209,Questions!$B:$AA,23,FALSE))=0,"",VLOOKUP($A209,Questions!$B:$AA,23,FALSE))</f>
        <v xml:space="preserve"> </v>
      </c>
      <c r="G209" s="33" t="str">
        <f>IF(LEN(VLOOKUP($A209,Questions!$B:$AA,24,FALSE))=0,"",VLOOKUP($A209,Questions!$B:$AA,24,FALSE))</f>
        <v xml:space="preserve"> </v>
      </c>
      <c r="H209" s="32" t="str">
        <f>IF(LEN(VLOOKUP($A209,Questions!$B:$AA,25,FALSE))=0,"",VLOOKUP($A209,Questions!$B:$AA,25,FALSE))</f>
        <v xml:space="preserve"> </v>
      </c>
      <c r="I209" s="32" t="str">
        <f>IF(LEN(VLOOKUP($A209,Questions!$B:$AA,26,FALSE))=0,"",VLOOKUP($A209,Questions!$B:$AA,26,FALSE))</f>
        <v xml:space="preserve"> </v>
      </c>
      <c r="J209" s="32" t="str">
        <f>IF(LEN(VLOOKUP($A209,Questions!$B:$AB,27,FALSE))=0,"",VLOOKUP($A209,Questions!$B:$AB,27,FALSE))</f>
        <v xml:space="preserve"> </v>
      </c>
      <c r="K209"/>
      <c r="L209"/>
      <c r="M209"/>
      <c r="N209"/>
      <c r="O209"/>
      <c r="P209"/>
      <c r="Q209"/>
      <c r="R209"/>
      <c r="S209"/>
      <c r="T209"/>
      <c r="U209"/>
      <c r="V209"/>
      <c r="W209"/>
      <c r="X209"/>
      <c r="Y209"/>
      <c r="Z209"/>
      <c r="AA209"/>
      <c r="AB209"/>
      <c r="AC209"/>
      <c r="AD209"/>
      <c r="AE209"/>
      <c r="AF209"/>
      <c r="AG209"/>
      <c r="AH209"/>
      <c r="AI209"/>
      <c r="AJ209"/>
      <c r="AK209"/>
      <c r="AL209"/>
      <c r="AM209"/>
      <c r="AN209"/>
      <c r="AO209"/>
      <c r="AP209"/>
      <c r="AQ209"/>
      <c r="AR209"/>
      <c r="AS209"/>
      <c r="AT209"/>
      <c r="AU209"/>
      <c r="AV209"/>
      <c r="AW209"/>
      <c r="AX209"/>
      <c r="AY209"/>
      <c r="AZ209"/>
      <c r="BA209"/>
      <c r="BB209"/>
      <c r="BC209"/>
      <c r="BD209"/>
      <c r="BE209"/>
      <c r="BF209"/>
      <c r="BG209"/>
      <c r="BH209"/>
      <c r="BI209"/>
      <c r="BJ209"/>
      <c r="BK209"/>
      <c r="BL209"/>
      <c r="BM209"/>
      <c r="BN209"/>
      <c r="BO209"/>
      <c r="BP209"/>
      <c r="BQ209"/>
      <c r="BR209"/>
      <c r="BS209"/>
      <c r="BT209"/>
      <c r="BU209"/>
      <c r="BV209"/>
      <c r="BW209"/>
      <c r="BX209"/>
      <c r="BY209"/>
      <c r="BZ209"/>
      <c r="CA209"/>
      <c r="CB209"/>
      <c r="CC209"/>
      <c r="CD209"/>
      <c r="CE209"/>
      <c r="CF209"/>
      <c r="CG209"/>
      <c r="CH209"/>
      <c r="CI209"/>
      <c r="CJ209"/>
      <c r="CK209"/>
      <c r="CL209"/>
      <c r="CM209"/>
      <c r="CN209"/>
      <c r="CO209"/>
      <c r="CP209"/>
      <c r="CQ209"/>
      <c r="CR209"/>
      <c r="CS209"/>
      <c r="CT209"/>
      <c r="CU209"/>
      <c r="CV209"/>
      <c r="CW209"/>
      <c r="CX209"/>
      <c r="CY209"/>
      <c r="CZ209"/>
      <c r="DA209"/>
      <c r="DB209"/>
      <c r="DC209"/>
      <c r="DD209"/>
      <c r="DE209"/>
      <c r="DF209"/>
      <c r="DG209"/>
      <c r="DH209"/>
      <c r="DI209"/>
      <c r="DJ209"/>
      <c r="DK209"/>
      <c r="DL209"/>
      <c r="DM209"/>
      <c r="DN209"/>
      <c r="DO209"/>
      <c r="DP209"/>
      <c r="DQ209"/>
      <c r="DR209"/>
      <c r="DS209"/>
      <c r="DT209"/>
      <c r="DU209"/>
      <c r="DV209"/>
      <c r="DW209"/>
      <c r="DX209"/>
      <c r="DY209"/>
      <c r="DZ209"/>
      <c r="EA209"/>
      <c r="EB209"/>
      <c r="EC209"/>
      <c r="ED209"/>
      <c r="EE209"/>
      <c r="EF209"/>
      <c r="EG209"/>
      <c r="EH209"/>
      <c r="EI209"/>
      <c r="EJ209"/>
      <c r="EK209"/>
      <c r="EL209"/>
      <c r="EM209"/>
      <c r="EN209"/>
      <c r="EO209"/>
      <c r="EP209"/>
      <c r="EQ209"/>
      <c r="ER209"/>
      <c r="ES209"/>
      <c r="ET209"/>
      <c r="EU209"/>
      <c r="EV209"/>
      <c r="EW209"/>
      <c r="EX209"/>
      <c r="EY209"/>
      <c r="EZ209"/>
      <c r="FA209"/>
      <c r="FB209"/>
      <c r="FC209"/>
      <c r="FD209"/>
      <c r="FE209"/>
      <c r="FF209"/>
      <c r="FG209"/>
      <c r="FH209"/>
      <c r="FI209"/>
      <c r="FJ209"/>
      <c r="FK209"/>
      <c r="FL209"/>
      <c r="FM209"/>
      <c r="FN209"/>
      <c r="FO209"/>
      <c r="FP209"/>
      <c r="FQ209"/>
      <c r="FR209"/>
      <c r="FS209"/>
      <c r="FT209"/>
      <c r="FU209"/>
      <c r="FV209"/>
      <c r="FW209"/>
      <c r="FX209"/>
      <c r="FY209"/>
      <c r="FZ209"/>
      <c r="GA209"/>
      <c r="GB209"/>
      <c r="GC209"/>
      <c r="GD209"/>
      <c r="GE209"/>
      <c r="GF209"/>
      <c r="GG209"/>
      <c r="GH209"/>
      <c r="GI209"/>
      <c r="GJ209"/>
      <c r="GK209"/>
      <c r="GL209"/>
      <c r="GM209"/>
      <c r="GN209"/>
      <c r="GO209"/>
      <c r="GP209"/>
      <c r="GQ209"/>
      <c r="GR209"/>
      <c r="GS209"/>
      <c r="GT209"/>
      <c r="GU209"/>
      <c r="GV209"/>
      <c r="GW209"/>
      <c r="GX209"/>
      <c r="GY209"/>
      <c r="GZ209"/>
      <c r="HA209"/>
      <c r="HB209"/>
      <c r="HC209"/>
      <c r="HD209"/>
      <c r="HE209"/>
      <c r="HF209"/>
      <c r="HG209"/>
      <c r="HH209"/>
      <c r="HI209"/>
      <c r="HJ209"/>
      <c r="HK209"/>
      <c r="HL209"/>
      <c r="HM209"/>
      <c r="HN209"/>
      <c r="HO209"/>
      <c r="HP209"/>
      <c r="HQ209"/>
      <c r="HR209"/>
      <c r="HS209"/>
      <c r="HT209"/>
      <c r="HU209"/>
      <c r="HV209"/>
      <c r="HW209"/>
      <c r="HX209"/>
      <c r="HY209"/>
      <c r="HZ209"/>
      <c r="IA209"/>
      <c r="IB209"/>
      <c r="IC209"/>
      <c r="ID209"/>
      <c r="IE209"/>
      <c r="IF209"/>
      <c r="IG209"/>
      <c r="IH209"/>
      <c r="II209"/>
      <c r="IJ209"/>
      <c r="IK209"/>
      <c r="IL209"/>
      <c r="IM209"/>
      <c r="IN209"/>
      <c r="IO209"/>
      <c r="IP209"/>
      <c r="IQ209"/>
      <c r="IR209"/>
      <c r="IS209"/>
      <c r="IT209"/>
      <c r="IU209"/>
      <c r="IV209"/>
      <c r="IW209"/>
      <c r="IX209"/>
      <c r="IY209"/>
    </row>
    <row r="210" spans="1:259" ht="48" customHeight="1" x14ac:dyDescent="0.2">
      <c r="A210" s="11" t="s">
        <v>233</v>
      </c>
      <c r="B210" s="25" t="str">
        <f>VLOOKUP(A210,'HECVAT - Full | Vendor Response'!A$27:B$284,2,FALSE)</f>
        <v>Will you comply with applicable breach notification laws?</v>
      </c>
      <c r="C210" s="32" t="str">
        <f>IF(LEN(VLOOKUP($A210,Questions!$B:$AA,20,FALSE))=0,"",VLOOKUP($A210,Questions!$B:$AA,20,FALSE))</f>
        <v xml:space="preserve"> </v>
      </c>
      <c r="D210" s="33" t="str">
        <f>IF(LEN(VLOOKUP($A210,Questions!$B:$AA,21,FALSE))=0,"",VLOOKUP($A210,Questions!$B:$AA,21,FALSE))</f>
        <v xml:space="preserve"> </v>
      </c>
      <c r="E210" s="32" t="str">
        <f>IF(LEN(VLOOKUP($A210,Questions!$B:$AA,22,FALSE))=0,"",VLOOKUP($A210,Questions!$B:$AA,22,FALSE))</f>
        <v xml:space="preserve"> </v>
      </c>
      <c r="F210" s="32" t="str">
        <f>IF(LEN(VLOOKUP($A210,Questions!$B:$AA,23,FALSE))=0,"",VLOOKUP($A210,Questions!$B:$AA,23,FALSE))</f>
        <v xml:space="preserve"> </v>
      </c>
      <c r="G210" s="33" t="str">
        <f>IF(LEN(VLOOKUP($A210,Questions!$B:$AA,24,FALSE))=0,"",VLOOKUP($A210,Questions!$B:$AA,24,FALSE))</f>
        <v xml:space="preserve"> </v>
      </c>
      <c r="H210" s="32" t="str">
        <f>IF(LEN(VLOOKUP($A210,Questions!$B:$AA,25,FALSE))=0,"",VLOOKUP($A210,Questions!$B:$AA,25,FALSE))</f>
        <v xml:space="preserve"> </v>
      </c>
      <c r="I210" s="32" t="str">
        <f>IF(LEN(VLOOKUP($A210,Questions!$B:$AA,26,FALSE))=0,"",VLOOKUP($A210,Questions!$B:$AA,26,FALSE))</f>
        <v xml:space="preserve"> </v>
      </c>
      <c r="J210" s="32" t="str">
        <f>IF(LEN(VLOOKUP($A210,Questions!$B:$AB,27,FALSE))=0,"",VLOOKUP($A210,Questions!$B:$AB,27,FALSE))</f>
        <v xml:space="preserve"> </v>
      </c>
      <c r="K210"/>
      <c r="L210"/>
      <c r="M210"/>
      <c r="N210"/>
      <c r="O210"/>
      <c r="P210"/>
      <c r="Q210"/>
      <c r="R210"/>
      <c r="S210"/>
      <c r="T210"/>
      <c r="U210"/>
      <c r="V210"/>
      <c r="W210"/>
      <c r="X210"/>
      <c r="Y210"/>
      <c r="Z210"/>
      <c r="AA210"/>
      <c r="AB210"/>
      <c r="AC210"/>
      <c r="AD210"/>
      <c r="AE210"/>
      <c r="AF210"/>
      <c r="AG210"/>
      <c r="AH210"/>
      <c r="AI210"/>
      <c r="AJ210"/>
      <c r="AK210"/>
      <c r="AL210"/>
      <c r="AM210"/>
      <c r="AN210"/>
      <c r="AO210"/>
      <c r="AP210"/>
      <c r="AQ210"/>
      <c r="AR210"/>
      <c r="AS210"/>
      <c r="AT210"/>
      <c r="AU210"/>
      <c r="AV210"/>
      <c r="AW210"/>
      <c r="AX210"/>
      <c r="AY210"/>
      <c r="AZ210"/>
      <c r="BA210"/>
      <c r="BB210"/>
      <c r="BC210"/>
      <c r="BD210"/>
      <c r="BE210"/>
      <c r="BF210"/>
      <c r="BG210"/>
      <c r="BH210"/>
      <c r="BI210"/>
      <c r="BJ210"/>
      <c r="BK210"/>
      <c r="BL210"/>
      <c r="BM210"/>
      <c r="BN210"/>
      <c r="BO210"/>
      <c r="BP210"/>
      <c r="BQ210"/>
      <c r="BR210"/>
      <c r="BS210"/>
      <c r="BT210"/>
      <c r="BU210"/>
      <c r="BV210"/>
      <c r="BW210"/>
      <c r="BX210"/>
      <c r="BY210"/>
      <c r="BZ210"/>
      <c r="CA210"/>
      <c r="CB210"/>
      <c r="CC210"/>
      <c r="CD210"/>
      <c r="CE210"/>
      <c r="CF210"/>
      <c r="CG210"/>
      <c r="CH210"/>
      <c r="CI210"/>
      <c r="CJ210"/>
      <c r="CK210"/>
      <c r="CL210"/>
      <c r="CM210"/>
      <c r="CN210"/>
      <c r="CO210"/>
      <c r="CP210"/>
      <c r="CQ210"/>
      <c r="CR210"/>
      <c r="CS210"/>
      <c r="CT210"/>
      <c r="CU210"/>
      <c r="CV210"/>
      <c r="CW210"/>
      <c r="CX210"/>
      <c r="CY210"/>
      <c r="CZ210"/>
      <c r="DA210"/>
      <c r="DB210"/>
      <c r="DC210"/>
      <c r="DD210"/>
      <c r="DE210"/>
      <c r="DF210"/>
      <c r="DG210"/>
      <c r="DH210"/>
      <c r="DI210"/>
      <c r="DJ210"/>
      <c r="DK210"/>
      <c r="DL210"/>
      <c r="DM210"/>
      <c r="DN210"/>
      <c r="DO210"/>
      <c r="DP210"/>
      <c r="DQ210"/>
      <c r="DR210"/>
      <c r="DS210"/>
      <c r="DT210"/>
      <c r="DU210"/>
      <c r="DV210"/>
      <c r="DW210"/>
      <c r="DX210"/>
      <c r="DY210"/>
      <c r="DZ210"/>
      <c r="EA210"/>
      <c r="EB210"/>
      <c r="EC210"/>
      <c r="ED210"/>
      <c r="EE210"/>
      <c r="EF210"/>
      <c r="EG210"/>
      <c r="EH210"/>
      <c r="EI210"/>
      <c r="EJ210"/>
      <c r="EK210"/>
      <c r="EL210"/>
      <c r="EM210"/>
      <c r="EN210"/>
      <c r="EO210"/>
      <c r="EP210"/>
      <c r="EQ210"/>
      <c r="ER210"/>
      <c r="ES210"/>
      <c r="ET210"/>
      <c r="EU210"/>
      <c r="EV210"/>
      <c r="EW210"/>
      <c r="EX210"/>
      <c r="EY210"/>
      <c r="EZ210"/>
      <c r="FA210"/>
      <c r="FB210"/>
      <c r="FC210"/>
      <c r="FD210"/>
      <c r="FE210"/>
      <c r="FF210"/>
      <c r="FG210"/>
      <c r="FH210"/>
      <c r="FI210"/>
      <c r="FJ210"/>
      <c r="FK210"/>
      <c r="FL210"/>
      <c r="FM210"/>
      <c r="FN210"/>
      <c r="FO210"/>
      <c r="FP210"/>
      <c r="FQ210"/>
      <c r="FR210"/>
      <c r="FS210"/>
      <c r="FT210"/>
      <c r="FU210"/>
      <c r="FV210"/>
      <c r="FW210"/>
      <c r="FX210"/>
      <c r="FY210"/>
      <c r="FZ210"/>
      <c r="GA210"/>
      <c r="GB210"/>
      <c r="GC210"/>
      <c r="GD210"/>
      <c r="GE210"/>
      <c r="GF210"/>
      <c r="GG210"/>
      <c r="GH210"/>
      <c r="GI210"/>
      <c r="GJ210"/>
      <c r="GK210"/>
      <c r="GL210"/>
      <c r="GM210"/>
      <c r="GN210"/>
      <c r="GO210"/>
      <c r="GP210"/>
      <c r="GQ210"/>
      <c r="GR210"/>
      <c r="GS210"/>
      <c r="GT210"/>
      <c r="GU210"/>
      <c r="GV210"/>
      <c r="GW210"/>
      <c r="GX210"/>
      <c r="GY210"/>
      <c r="GZ210"/>
      <c r="HA210"/>
      <c r="HB210"/>
      <c r="HC210"/>
      <c r="HD210"/>
      <c r="HE210"/>
      <c r="HF210"/>
      <c r="HG210"/>
      <c r="HH210"/>
      <c r="HI210"/>
      <c r="HJ210"/>
      <c r="HK210"/>
      <c r="HL210"/>
      <c r="HM210"/>
      <c r="HN210"/>
      <c r="HO210"/>
      <c r="HP210"/>
      <c r="HQ210"/>
      <c r="HR210"/>
      <c r="HS210"/>
      <c r="HT210"/>
      <c r="HU210"/>
      <c r="HV210"/>
      <c r="HW210"/>
      <c r="HX210"/>
      <c r="HY210"/>
      <c r="HZ210"/>
      <c r="IA210"/>
      <c r="IB210"/>
      <c r="IC210"/>
      <c r="ID210"/>
      <c r="IE210"/>
      <c r="IF210"/>
      <c r="IG210"/>
      <c r="IH210"/>
      <c r="II210"/>
      <c r="IJ210"/>
      <c r="IK210"/>
      <c r="IL210"/>
      <c r="IM210"/>
      <c r="IN210"/>
      <c r="IO210"/>
      <c r="IP210"/>
      <c r="IQ210"/>
      <c r="IR210"/>
      <c r="IS210"/>
      <c r="IT210"/>
      <c r="IU210"/>
      <c r="IV210"/>
      <c r="IW210"/>
      <c r="IX210"/>
      <c r="IY210"/>
    </row>
    <row r="211" spans="1:259" ht="84" customHeight="1" x14ac:dyDescent="0.2">
      <c r="A211" s="11" t="s">
        <v>234</v>
      </c>
      <c r="B211" s="25" t="str">
        <f>VLOOKUP(A211,'HECVAT - Full | Vendor Response'!A$27:B$284,2,FALSE)</f>
        <v>Will you comply with the institution's IT policies with regards to user privacy and data protection?</v>
      </c>
      <c r="C211" s="32" t="str">
        <f>IF(LEN(VLOOKUP($A211,Questions!$B:$AA,20,FALSE))=0,"",VLOOKUP($A211,Questions!$B:$AA,20,FALSE))</f>
        <v xml:space="preserve"> </v>
      </c>
      <c r="D211" s="33" t="str">
        <f>IF(LEN(VLOOKUP($A211,Questions!$B:$AA,21,FALSE))=0,"",VLOOKUP($A211,Questions!$B:$AA,21,FALSE))</f>
        <v xml:space="preserve"> </v>
      </c>
      <c r="E211" s="32" t="str">
        <f>IF(LEN(VLOOKUP($A211,Questions!$B:$AA,22,FALSE))=0,"",VLOOKUP($A211,Questions!$B:$AA,22,FALSE))</f>
        <v xml:space="preserve"> </v>
      </c>
      <c r="F211" s="32" t="str">
        <f>IF(LEN(VLOOKUP($A211,Questions!$B:$AA,23,FALSE))=0,"",VLOOKUP($A211,Questions!$B:$AA,23,FALSE))</f>
        <v xml:space="preserve"> </v>
      </c>
      <c r="G211" s="32" t="str">
        <f>IF(LEN(VLOOKUP($A211,Questions!$B:$AA,24,FALSE))=0,"",VLOOKUP($A211,Questions!$B:$AA,24,FALSE))</f>
        <v xml:space="preserve"> </v>
      </c>
      <c r="H211" s="32" t="str">
        <f>IF(LEN(VLOOKUP($A211,Questions!$B:$AA,25,FALSE))=0,"",VLOOKUP($A211,Questions!$B:$AA,25,FALSE))</f>
        <v xml:space="preserve"> </v>
      </c>
      <c r="I211" s="32" t="str">
        <f>IF(LEN(VLOOKUP($A211,Questions!$B:$AA,26,FALSE))=0,"",VLOOKUP($A211,Questions!$B:$AA,26,FALSE))</f>
        <v xml:space="preserve"> </v>
      </c>
      <c r="J211" s="32" t="str">
        <f>IF(LEN(VLOOKUP($A211,Questions!$B:$AB,27,FALSE))=0,"",VLOOKUP($A211,Questions!$B:$AB,27,FALSE))</f>
        <v xml:space="preserve"> </v>
      </c>
      <c r="K211"/>
      <c r="L211"/>
      <c r="M211"/>
      <c r="N211"/>
      <c r="O211"/>
      <c r="P211"/>
      <c r="Q211"/>
      <c r="R211"/>
      <c r="S211"/>
      <c r="T211"/>
      <c r="U211"/>
      <c r="V211"/>
      <c r="W211"/>
      <c r="X211"/>
      <c r="Y211"/>
      <c r="Z211"/>
      <c r="AA211"/>
      <c r="AB211"/>
      <c r="AC211"/>
      <c r="AD211"/>
      <c r="AE211"/>
      <c r="AF211"/>
      <c r="AG211"/>
      <c r="AH211"/>
      <c r="AI211"/>
      <c r="AJ211"/>
      <c r="AK211"/>
      <c r="AL211"/>
      <c r="AM211"/>
      <c r="AN211"/>
      <c r="AO211"/>
      <c r="AP211"/>
      <c r="AQ211"/>
      <c r="AR211"/>
      <c r="AS211"/>
      <c r="AT211"/>
      <c r="AU211"/>
      <c r="AV211"/>
      <c r="AW211"/>
      <c r="AX211"/>
      <c r="AY211"/>
      <c r="AZ211"/>
      <c r="BA211"/>
      <c r="BB211"/>
      <c r="BC211"/>
      <c r="BD211"/>
      <c r="BE211"/>
      <c r="BF211"/>
      <c r="BG211"/>
      <c r="BH211"/>
      <c r="BI211"/>
      <c r="BJ211"/>
      <c r="BK211"/>
      <c r="BL211"/>
      <c r="BM211"/>
      <c r="BN211"/>
      <c r="BO211"/>
      <c r="BP211"/>
      <c r="BQ211"/>
      <c r="BR211"/>
      <c r="BS211"/>
      <c r="BT211"/>
      <c r="BU211"/>
      <c r="BV211"/>
      <c r="BW211"/>
      <c r="BX211"/>
      <c r="BY211"/>
      <c r="BZ211"/>
      <c r="CA211"/>
      <c r="CB211"/>
      <c r="CC211"/>
      <c r="CD211"/>
      <c r="CE211"/>
      <c r="CF211"/>
      <c r="CG211"/>
      <c r="CH211"/>
      <c r="CI211"/>
      <c r="CJ211"/>
      <c r="CK211"/>
      <c r="CL211"/>
      <c r="CM211"/>
      <c r="CN211"/>
      <c r="CO211"/>
      <c r="CP211"/>
      <c r="CQ211"/>
      <c r="CR211"/>
      <c r="CS211"/>
      <c r="CT211"/>
      <c r="CU211"/>
      <c r="CV211"/>
      <c r="CW211"/>
      <c r="CX211"/>
      <c r="CY211"/>
      <c r="CZ211"/>
      <c r="DA211"/>
      <c r="DB211"/>
      <c r="DC211"/>
      <c r="DD211"/>
      <c r="DE211"/>
      <c r="DF211"/>
      <c r="DG211"/>
      <c r="DH211"/>
      <c r="DI211"/>
      <c r="DJ211"/>
      <c r="DK211"/>
      <c r="DL211"/>
      <c r="DM211"/>
      <c r="DN211"/>
      <c r="DO211"/>
      <c r="DP211"/>
      <c r="DQ211"/>
      <c r="DR211"/>
      <c r="DS211"/>
      <c r="DT211"/>
      <c r="DU211"/>
      <c r="DV211"/>
      <c r="DW211"/>
      <c r="DX211"/>
      <c r="DY211"/>
      <c r="DZ211"/>
      <c r="EA211"/>
      <c r="EB211"/>
      <c r="EC211"/>
      <c r="ED211"/>
      <c r="EE211"/>
      <c r="EF211"/>
      <c r="EG211"/>
      <c r="EH211"/>
      <c r="EI211"/>
      <c r="EJ211"/>
      <c r="EK211"/>
      <c r="EL211"/>
      <c r="EM211"/>
      <c r="EN211"/>
      <c r="EO211"/>
      <c r="EP211"/>
      <c r="EQ211"/>
      <c r="ER211"/>
      <c r="ES211"/>
      <c r="ET211"/>
      <c r="EU211"/>
      <c r="EV211"/>
      <c r="EW211"/>
      <c r="EX211"/>
      <c r="EY211"/>
      <c r="EZ211"/>
      <c r="FA211"/>
      <c r="FB211"/>
      <c r="FC211"/>
      <c r="FD211"/>
      <c r="FE211"/>
      <c r="FF211"/>
      <c r="FG211"/>
      <c r="FH211"/>
      <c r="FI211"/>
      <c r="FJ211"/>
      <c r="FK211"/>
      <c r="FL211"/>
      <c r="FM211"/>
      <c r="FN211"/>
      <c r="FO211"/>
      <c r="FP211"/>
      <c r="FQ211"/>
      <c r="FR211"/>
      <c r="FS211"/>
      <c r="FT211"/>
      <c r="FU211"/>
      <c r="FV211"/>
      <c r="FW211"/>
      <c r="FX211"/>
      <c r="FY211"/>
      <c r="FZ211"/>
      <c r="GA211"/>
      <c r="GB211"/>
      <c r="GC211"/>
      <c r="GD211"/>
      <c r="GE211"/>
      <c r="GF211"/>
      <c r="GG211"/>
      <c r="GH211"/>
      <c r="GI211"/>
      <c r="GJ211"/>
      <c r="GK211"/>
      <c r="GL211"/>
      <c r="GM211"/>
      <c r="GN211"/>
      <c r="GO211"/>
      <c r="GP211"/>
      <c r="GQ211"/>
      <c r="GR211"/>
      <c r="GS211"/>
      <c r="GT211"/>
      <c r="GU211"/>
      <c r="GV211"/>
      <c r="GW211"/>
      <c r="GX211"/>
      <c r="GY211"/>
      <c r="GZ211"/>
      <c r="HA211"/>
      <c r="HB211"/>
      <c r="HC211"/>
      <c r="HD211"/>
      <c r="HE211"/>
      <c r="HF211"/>
      <c r="HG211"/>
      <c r="HH211"/>
      <c r="HI211"/>
      <c r="HJ211"/>
      <c r="HK211"/>
      <c r="HL211"/>
      <c r="HM211"/>
      <c r="HN211"/>
      <c r="HO211"/>
      <c r="HP211"/>
      <c r="HQ211"/>
      <c r="HR211"/>
      <c r="HS211"/>
      <c r="HT211"/>
      <c r="HU211"/>
      <c r="HV211"/>
      <c r="HW211"/>
      <c r="HX211"/>
      <c r="HY211"/>
      <c r="HZ211"/>
      <c r="IA211"/>
      <c r="IB211"/>
      <c r="IC211"/>
      <c r="ID211"/>
      <c r="IE211"/>
      <c r="IF211"/>
      <c r="IG211"/>
      <c r="IH211"/>
      <c r="II211"/>
      <c r="IJ211"/>
      <c r="IK211"/>
      <c r="IL211"/>
      <c r="IM211"/>
      <c r="IN211"/>
      <c r="IO211"/>
      <c r="IP211"/>
      <c r="IQ211"/>
      <c r="IR211"/>
      <c r="IS211"/>
      <c r="IT211"/>
      <c r="IU211"/>
      <c r="IV211"/>
      <c r="IW211"/>
      <c r="IX211"/>
      <c r="IY211"/>
    </row>
    <row r="212" spans="1:259" ht="48" customHeight="1" x14ac:dyDescent="0.2">
      <c r="A212" s="11" t="s">
        <v>235</v>
      </c>
      <c r="B212" s="25" t="str">
        <f>VLOOKUP(A212,'HECVAT - Full | Vendor Response'!A$27:B$284,2,FALSE)</f>
        <v>Is your company subject to institution's geographic region's laws and regulations?</v>
      </c>
      <c r="C212" s="32" t="str">
        <f>IF(LEN(VLOOKUP($A212,Questions!$B:$AA,20,FALSE))=0,"",VLOOKUP($A212,Questions!$B:$AA,20,FALSE))</f>
        <v xml:space="preserve"> </v>
      </c>
      <c r="D212" s="33" t="str">
        <f>IF(LEN(VLOOKUP($A212,Questions!$B:$AA,21,FALSE))=0,"",VLOOKUP($A212,Questions!$B:$AA,21,FALSE))</f>
        <v xml:space="preserve"> </v>
      </c>
      <c r="E212" s="32" t="str">
        <f>IF(LEN(VLOOKUP($A212,Questions!$B:$AA,22,FALSE))=0,"",VLOOKUP($A212,Questions!$B:$AA,22,FALSE))</f>
        <v xml:space="preserve"> </v>
      </c>
      <c r="F212" s="33" t="str">
        <f>IF(LEN(VLOOKUP($A212,Questions!$B:$AA,23,FALSE))=0,"",VLOOKUP($A212,Questions!$B:$AA,23,FALSE))</f>
        <v xml:space="preserve"> </v>
      </c>
      <c r="G212" s="32" t="str">
        <f>IF(LEN(VLOOKUP($A212,Questions!$B:$AA,24,FALSE))=0,"",VLOOKUP($A212,Questions!$B:$AA,24,FALSE))</f>
        <v xml:space="preserve"> </v>
      </c>
      <c r="H212" s="32" t="str">
        <f>IF(LEN(VLOOKUP($A212,Questions!$B:$AA,25,FALSE))=0,"",VLOOKUP($A212,Questions!$B:$AA,25,FALSE))</f>
        <v xml:space="preserve"> </v>
      </c>
      <c r="I212" s="32" t="str">
        <f>IF(LEN(VLOOKUP($A212,Questions!$B:$AA,26,FALSE))=0,"",VLOOKUP($A212,Questions!$B:$AA,26,FALSE))</f>
        <v xml:space="preserve"> </v>
      </c>
      <c r="J212" s="32" t="str">
        <f>IF(LEN(VLOOKUP($A212,Questions!$B:$AB,27,FALSE))=0,"",VLOOKUP($A212,Questions!$B:$AB,27,FALSE))</f>
        <v xml:space="preserve"> </v>
      </c>
      <c r="K212"/>
      <c r="L212"/>
      <c r="M212"/>
      <c r="N212"/>
      <c r="O212"/>
      <c r="P212"/>
      <c r="Q212"/>
      <c r="R212"/>
      <c r="S212"/>
      <c r="T212"/>
      <c r="U212"/>
      <c r="V212"/>
      <c r="W212"/>
      <c r="X212"/>
      <c r="Y212"/>
      <c r="Z212"/>
      <c r="AA212"/>
      <c r="AB212"/>
      <c r="AC212"/>
      <c r="AD212"/>
      <c r="AE212"/>
      <c r="AF212"/>
      <c r="AG212"/>
      <c r="AH212"/>
      <c r="AI212"/>
      <c r="AJ212"/>
      <c r="AK212"/>
      <c r="AL212"/>
      <c r="AM212"/>
      <c r="AN212"/>
      <c r="AO212"/>
      <c r="AP212"/>
      <c r="AQ212"/>
      <c r="AR212"/>
      <c r="AS212"/>
      <c r="AT212"/>
      <c r="AU212"/>
      <c r="AV212"/>
      <c r="AW212"/>
      <c r="AX212"/>
      <c r="AY212"/>
      <c r="AZ212"/>
      <c r="BA212"/>
      <c r="BB212"/>
      <c r="BC212"/>
      <c r="BD212"/>
      <c r="BE212"/>
      <c r="BF212"/>
      <c r="BG212"/>
      <c r="BH212"/>
      <c r="BI212"/>
      <c r="BJ212"/>
      <c r="BK212"/>
      <c r="BL212"/>
      <c r="BM212"/>
      <c r="BN212"/>
      <c r="BO212"/>
      <c r="BP212"/>
      <c r="BQ212"/>
      <c r="BR212"/>
      <c r="BS212"/>
      <c r="BT212"/>
      <c r="BU212"/>
      <c r="BV212"/>
      <c r="BW212"/>
      <c r="BX212"/>
      <c r="BY212"/>
      <c r="BZ212"/>
      <c r="CA212"/>
      <c r="CB212"/>
      <c r="CC212"/>
      <c r="CD212"/>
      <c r="CE212"/>
      <c r="CF212"/>
      <c r="CG212"/>
      <c r="CH212"/>
      <c r="CI212"/>
      <c r="CJ212"/>
      <c r="CK212"/>
      <c r="CL212"/>
      <c r="CM212"/>
      <c r="CN212"/>
      <c r="CO212"/>
      <c r="CP212"/>
      <c r="CQ212"/>
      <c r="CR212"/>
      <c r="CS212"/>
      <c r="CT212"/>
      <c r="CU212"/>
      <c r="CV212"/>
      <c r="CW212"/>
      <c r="CX212"/>
      <c r="CY212"/>
      <c r="CZ212"/>
      <c r="DA212"/>
      <c r="DB212"/>
      <c r="DC212"/>
      <c r="DD212"/>
      <c r="DE212"/>
      <c r="DF212"/>
      <c r="DG212"/>
      <c r="DH212"/>
      <c r="DI212"/>
      <c r="DJ212"/>
      <c r="DK212"/>
      <c r="DL212"/>
      <c r="DM212"/>
      <c r="DN212"/>
      <c r="DO212"/>
      <c r="DP212"/>
      <c r="DQ212"/>
      <c r="DR212"/>
      <c r="DS212"/>
      <c r="DT212"/>
      <c r="DU212"/>
      <c r="DV212"/>
      <c r="DW212"/>
      <c r="DX212"/>
      <c r="DY212"/>
      <c r="DZ212"/>
      <c r="EA212"/>
      <c r="EB212"/>
      <c r="EC212"/>
      <c r="ED212"/>
      <c r="EE212"/>
      <c r="EF212"/>
      <c r="EG212"/>
      <c r="EH212"/>
      <c r="EI212"/>
      <c r="EJ212"/>
      <c r="EK212"/>
      <c r="EL212"/>
      <c r="EM212"/>
      <c r="EN212"/>
      <c r="EO212"/>
      <c r="EP212"/>
      <c r="EQ212"/>
      <c r="ER212"/>
      <c r="ES212"/>
      <c r="ET212"/>
      <c r="EU212"/>
      <c r="EV212"/>
      <c r="EW212"/>
      <c r="EX212"/>
      <c r="EY212"/>
      <c r="EZ212"/>
      <c r="FA212"/>
      <c r="FB212"/>
      <c r="FC212"/>
      <c r="FD212"/>
      <c r="FE212"/>
      <c r="FF212"/>
      <c r="FG212"/>
      <c r="FH212"/>
      <c r="FI212"/>
      <c r="FJ212"/>
      <c r="FK212"/>
      <c r="FL212"/>
      <c r="FM212"/>
      <c r="FN212"/>
      <c r="FO212"/>
      <c r="FP212"/>
      <c r="FQ212"/>
      <c r="FR212"/>
      <c r="FS212"/>
      <c r="FT212"/>
      <c r="FU212"/>
      <c r="FV212"/>
      <c r="FW212"/>
      <c r="FX212"/>
      <c r="FY212"/>
      <c r="FZ212"/>
      <c r="GA212"/>
      <c r="GB212"/>
      <c r="GC212"/>
      <c r="GD212"/>
      <c r="GE212"/>
      <c r="GF212"/>
      <c r="GG212"/>
      <c r="GH212"/>
      <c r="GI212"/>
      <c r="GJ212"/>
      <c r="GK212"/>
      <c r="GL212"/>
      <c r="GM212"/>
      <c r="GN212"/>
      <c r="GO212"/>
      <c r="GP212"/>
      <c r="GQ212"/>
      <c r="GR212"/>
      <c r="GS212"/>
      <c r="GT212"/>
      <c r="GU212"/>
      <c r="GV212"/>
      <c r="GW212"/>
      <c r="GX212"/>
      <c r="GY212"/>
      <c r="GZ212"/>
      <c r="HA212"/>
      <c r="HB212"/>
      <c r="HC212"/>
      <c r="HD212"/>
      <c r="HE212"/>
      <c r="HF212"/>
      <c r="HG212"/>
      <c r="HH212"/>
      <c r="HI212"/>
      <c r="HJ212"/>
      <c r="HK212"/>
      <c r="HL212"/>
      <c r="HM212"/>
      <c r="HN212"/>
      <c r="HO212"/>
      <c r="HP212"/>
      <c r="HQ212"/>
      <c r="HR212"/>
      <c r="HS212"/>
      <c r="HT212"/>
      <c r="HU212"/>
      <c r="HV212"/>
      <c r="HW212"/>
      <c r="HX212"/>
      <c r="HY212"/>
      <c r="HZ212"/>
      <c r="IA212"/>
      <c r="IB212"/>
      <c r="IC212"/>
      <c r="ID212"/>
      <c r="IE212"/>
      <c r="IF212"/>
      <c r="IG212"/>
      <c r="IH212"/>
      <c r="II212"/>
      <c r="IJ212"/>
      <c r="IK212"/>
      <c r="IL212"/>
      <c r="IM212"/>
      <c r="IN212"/>
      <c r="IO212"/>
      <c r="IP212"/>
      <c r="IQ212"/>
      <c r="IR212"/>
      <c r="IS212"/>
      <c r="IT212"/>
      <c r="IU212"/>
      <c r="IV212"/>
      <c r="IW212"/>
      <c r="IX212"/>
      <c r="IY212"/>
    </row>
    <row r="213" spans="1:259" ht="36" customHeight="1" x14ac:dyDescent="0.2">
      <c r="A213" s="11" t="s">
        <v>236</v>
      </c>
      <c r="B213" s="25" t="str">
        <f>VLOOKUP(A213,'HECVAT - Full | Vendor Response'!A$27:B$284,2,FALSE)</f>
        <v>Do you perform background screenings or multi-state background checks on all employees prior to their first day of work?</v>
      </c>
      <c r="C213" s="32" t="str">
        <f>IF(LEN(VLOOKUP($A213,Questions!$B:$AA,20,FALSE))=0,"",VLOOKUP($A213,Questions!$B:$AA,20,FALSE))</f>
        <v xml:space="preserve"> </v>
      </c>
      <c r="D213" s="33" t="str">
        <f>IF(LEN(VLOOKUP($A213,Questions!$B:$AA,21,FALSE))=0,"",VLOOKUP($A213,Questions!$B:$AA,21,FALSE))</f>
        <v xml:space="preserve"> </v>
      </c>
      <c r="E213" s="32" t="str">
        <f>IF(LEN(VLOOKUP($A213,Questions!$B:$AA,22,FALSE))=0,"",VLOOKUP($A213,Questions!$B:$AA,22,FALSE))</f>
        <v xml:space="preserve"> </v>
      </c>
      <c r="F213" s="32" t="str">
        <f>IF(LEN(VLOOKUP($A213,Questions!$B:$AA,23,FALSE))=0,"",VLOOKUP($A213,Questions!$B:$AA,23,FALSE))</f>
        <v xml:space="preserve"> </v>
      </c>
      <c r="G213" s="33" t="str">
        <f>IF(LEN(VLOOKUP($A213,Questions!$B:$AA,24,FALSE))=0,"",VLOOKUP($A213,Questions!$B:$AA,24,FALSE))</f>
        <v xml:space="preserve"> </v>
      </c>
      <c r="H213" s="32" t="str">
        <f>IF(LEN(VLOOKUP($A213,Questions!$B:$AA,25,FALSE))=0,"",VLOOKUP($A213,Questions!$B:$AA,25,FALSE))</f>
        <v xml:space="preserve"> </v>
      </c>
      <c r="I213" s="32" t="str">
        <f>IF(LEN(VLOOKUP($A213,Questions!$B:$AA,26,FALSE))=0,"",VLOOKUP($A213,Questions!$B:$AA,26,FALSE))</f>
        <v xml:space="preserve"> </v>
      </c>
      <c r="J213" s="32" t="str">
        <f>IF(LEN(VLOOKUP($A213,Questions!$B:$AB,27,FALSE))=0,"",VLOOKUP($A213,Questions!$B:$AB,27,FALSE))</f>
        <v xml:space="preserve"> </v>
      </c>
      <c r="K213"/>
      <c r="L213"/>
      <c r="M213"/>
      <c r="N213"/>
      <c r="O213"/>
      <c r="P213"/>
      <c r="Q213"/>
      <c r="R213"/>
      <c r="S213"/>
      <c r="T213"/>
      <c r="U213"/>
      <c r="V213"/>
      <c r="W213"/>
      <c r="X213"/>
      <c r="Y213"/>
      <c r="Z213"/>
      <c r="AA213"/>
      <c r="AB213"/>
      <c r="AC213"/>
      <c r="AD213"/>
      <c r="AE213"/>
      <c r="AF213"/>
      <c r="AG213"/>
      <c r="AH213"/>
      <c r="AI213"/>
      <c r="AJ213"/>
      <c r="AK213"/>
      <c r="AL213"/>
      <c r="AM213"/>
      <c r="AN213"/>
      <c r="AO213"/>
      <c r="AP213"/>
      <c r="AQ213"/>
      <c r="AR213"/>
      <c r="AS213"/>
      <c r="AT213"/>
      <c r="AU213"/>
      <c r="AV213"/>
      <c r="AW213"/>
      <c r="AX213"/>
      <c r="AY213"/>
      <c r="AZ213"/>
      <c r="BA213"/>
      <c r="BB213"/>
      <c r="BC213"/>
      <c r="BD213"/>
      <c r="BE213"/>
      <c r="BF213"/>
      <c r="BG213"/>
      <c r="BH213"/>
      <c r="BI213"/>
      <c r="BJ213"/>
      <c r="BK213"/>
      <c r="BL213"/>
      <c r="BM213"/>
      <c r="BN213"/>
      <c r="BO213"/>
      <c r="BP213"/>
      <c r="BQ213"/>
      <c r="BR213"/>
      <c r="BS213"/>
      <c r="BT213"/>
      <c r="BU213"/>
      <c r="BV213"/>
      <c r="BW213"/>
      <c r="BX213"/>
      <c r="BY213"/>
      <c r="BZ213"/>
      <c r="CA213"/>
      <c r="CB213"/>
      <c r="CC213"/>
      <c r="CD213"/>
      <c r="CE213"/>
      <c r="CF213"/>
      <c r="CG213"/>
      <c r="CH213"/>
      <c r="CI213"/>
      <c r="CJ213"/>
      <c r="CK213"/>
      <c r="CL213"/>
      <c r="CM213"/>
      <c r="CN213"/>
      <c r="CO213"/>
      <c r="CP213"/>
      <c r="CQ213"/>
      <c r="CR213"/>
      <c r="CS213"/>
      <c r="CT213"/>
      <c r="CU213"/>
      <c r="CV213"/>
      <c r="CW213"/>
      <c r="CX213"/>
      <c r="CY213"/>
      <c r="CZ213"/>
      <c r="DA213"/>
      <c r="DB213"/>
      <c r="DC213"/>
      <c r="DD213"/>
      <c r="DE213"/>
      <c r="DF213"/>
      <c r="DG213"/>
      <c r="DH213"/>
      <c r="DI213"/>
      <c r="DJ213"/>
      <c r="DK213"/>
      <c r="DL213"/>
      <c r="DM213"/>
      <c r="DN213"/>
      <c r="DO213"/>
      <c r="DP213"/>
      <c r="DQ213"/>
      <c r="DR213"/>
      <c r="DS213"/>
      <c r="DT213"/>
      <c r="DU213"/>
      <c r="DV213"/>
      <c r="DW213"/>
      <c r="DX213"/>
      <c r="DY213"/>
      <c r="DZ213"/>
      <c r="EA213"/>
      <c r="EB213"/>
      <c r="EC213"/>
      <c r="ED213"/>
      <c r="EE213"/>
      <c r="EF213"/>
      <c r="EG213"/>
      <c r="EH213"/>
      <c r="EI213"/>
      <c r="EJ213"/>
      <c r="EK213"/>
      <c r="EL213"/>
      <c r="EM213"/>
      <c r="EN213"/>
      <c r="EO213"/>
      <c r="EP213"/>
      <c r="EQ213"/>
      <c r="ER213"/>
      <c r="ES213"/>
      <c r="ET213"/>
      <c r="EU213"/>
      <c r="EV213"/>
      <c r="EW213"/>
      <c r="EX213"/>
      <c r="EY213"/>
      <c r="EZ213"/>
      <c r="FA213"/>
      <c r="FB213"/>
      <c r="FC213"/>
      <c r="FD213"/>
      <c r="FE213"/>
      <c r="FF213"/>
      <c r="FG213"/>
      <c r="FH213"/>
      <c r="FI213"/>
      <c r="FJ213"/>
      <c r="FK213"/>
      <c r="FL213"/>
      <c r="FM213"/>
      <c r="FN213"/>
      <c r="FO213"/>
      <c r="FP213"/>
      <c r="FQ213"/>
      <c r="FR213"/>
      <c r="FS213"/>
      <c r="FT213"/>
      <c r="FU213"/>
      <c r="FV213"/>
      <c r="FW213"/>
      <c r="FX213"/>
      <c r="FY213"/>
      <c r="FZ213"/>
      <c r="GA213"/>
      <c r="GB213"/>
      <c r="GC213"/>
      <c r="GD213"/>
      <c r="GE213"/>
      <c r="GF213"/>
      <c r="GG213"/>
      <c r="GH213"/>
      <c r="GI213"/>
      <c r="GJ213"/>
      <c r="GK213"/>
      <c r="GL213"/>
      <c r="GM213"/>
      <c r="GN213"/>
      <c r="GO213"/>
      <c r="GP213"/>
      <c r="GQ213"/>
      <c r="GR213"/>
      <c r="GS213"/>
      <c r="GT213"/>
      <c r="GU213"/>
      <c r="GV213"/>
      <c r="GW213"/>
      <c r="GX213"/>
      <c r="GY213"/>
      <c r="GZ213"/>
      <c r="HA213"/>
      <c r="HB213"/>
      <c r="HC213"/>
      <c r="HD213"/>
      <c r="HE213"/>
      <c r="HF213"/>
      <c r="HG213"/>
      <c r="HH213"/>
      <c r="HI213"/>
      <c r="HJ213"/>
      <c r="HK213"/>
      <c r="HL213"/>
      <c r="HM213"/>
      <c r="HN213"/>
      <c r="HO213"/>
      <c r="HP213"/>
      <c r="HQ213"/>
      <c r="HR213"/>
      <c r="HS213"/>
      <c r="HT213"/>
      <c r="HU213"/>
      <c r="HV213"/>
      <c r="HW213"/>
      <c r="HX213"/>
      <c r="HY213"/>
      <c r="HZ213"/>
      <c r="IA213"/>
      <c r="IB213"/>
      <c r="IC213"/>
      <c r="ID213"/>
      <c r="IE213"/>
      <c r="IF213"/>
      <c r="IG213"/>
      <c r="IH213"/>
      <c r="II213"/>
      <c r="IJ213"/>
      <c r="IK213"/>
      <c r="IL213"/>
      <c r="IM213"/>
      <c r="IN213"/>
      <c r="IO213"/>
      <c r="IP213"/>
      <c r="IQ213"/>
      <c r="IR213"/>
      <c r="IS213"/>
      <c r="IT213"/>
      <c r="IU213"/>
      <c r="IV213"/>
      <c r="IW213"/>
      <c r="IX213"/>
      <c r="IY213"/>
    </row>
    <row r="214" spans="1:259" ht="36" customHeight="1" x14ac:dyDescent="0.2">
      <c r="A214" s="11" t="s">
        <v>237</v>
      </c>
      <c r="B214" s="25" t="str">
        <f>VLOOKUP(A214,'HECVAT - Full | Vendor Response'!A$27:B$284,2,FALSE)</f>
        <v>Do you require new employees to fill out agreements and review policies?</v>
      </c>
      <c r="C214" s="32" t="str">
        <f>IF(LEN(VLOOKUP($A214,Questions!$B:$AA,20,FALSE))=0,"",VLOOKUP($A214,Questions!$B:$AA,20,FALSE))</f>
        <v xml:space="preserve"> </v>
      </c>
      <c r="D214" s="33" t="str">
        <f>IF(LEN(VLOOKUP($A214,Questions!$B:$AA,21,FALSE))=0,"",VLOOKUP($A214,Questions!$B:$AA,21,FALSE))</f>
        <v xml:space="preserve"> </v>
      </c>
      <c r="E214" s="32" t="str">
        <f>IF(LEN(VLOOKUP($A214,Questions!$B:$AA,22,FALSE))=0,"",VLOOKUP($A214,Questions!$B:$AA,22,FALSE))</f>
        <v xml:space="preserve"> </v>
      </c>
      <c r="F214" s="32" t="str">
        <f>IF(LEN(VLOOKUP($A214,Questions!$B:$AA,23,FALSE))=0,"",VLOOKUP($A214,Questions!$B:$AA,23,FALSE))</f>
        <v xml:space="preserve"> </v>
      </c>
      <c r="G214" s="32" t="str">
        <f>IF(LEN(VLOOKUP($A214,Questions!$B:$AA,24,FALSE))=0,"",VLOOKUP($A214,Questions!$B:$AA,24,FALSE))</f>
        <v xml:space="preserve"> </v>
      </c>
      <c r="H214" s="32" t="str">
        <f>IF(LEN(VLOOKUP($A214,Questions!$B:$AA,25,FALSE))=0,"",VLOOKUP($A214,Questions!$B:$AA,25,FALSE))</f>
        <v xml:space="preserve"> </v>
      </c>
      <c r="I214" s="32" t="str">
        <f>IF(LEN(VLOOKUP($A214,Questions!$B:$AA,26,FALSE))=0,"",VLOOKUP($A214,Questions!$B:$AA,26,FALSE))</f>
        <v xml:space="preserve"> </v>
      </c>
      <c r="J214" s="32" t="str">
        <f>IF(LEN(VLOOKUP($A214,Questions!$B:$AB,27,FALSE))=0,"",VLOOKUP($A214,Questions!$B:$AB,27,FALSE))</f>
        <v xml:space="preserve"> </v>
      </c>
      <c r="K214"/>
      <c r="L214"/>
      <c r="M214"/>
      <c r="N214"/>
      <c r="O214"/>
      <c r="P214"/>
      <c r="Q214"/>
      <c r="R214"/>
      <c r="S214"/>
      <c r="T214"/>
      <c r="U214"/>
      <c r="V214"/>
      <c r="W214"/>
      <c r="X214"/>
      <c r="Y214"/>
      <c r="Z214"/>
      <c r="AA214"/>
      <c r="AB214"/>
      <c r="AC214"/>
      <c r="AD214"/>
      <c r="AE214"/>
      <c r="AF214"/>
      <c r="AG214"/>
      <c r="AH214"/>
      <c r="AI214"/>
      <c r="AJ214"/>
      <c r="AK214"/>
      <c r="AL214"/>
      <c r="AM214"/>
      <c r="AN214"/>
      <c r="AO214"/>
      <c r="AP214"/>
      <c r="AQ214"/>
      <c r="AR214"/>
      <c r="AS214"/>
      <c r="AT214"/>
      <c r="AU214"/>
      <c r="AV214"/>
      <c r="AW214"/>
      <c r="AX214"/>
      <c r="AY214"/>
      <c r="AZ214"/>
      <c r="BA214"/>
      <c r="BB214"/>
      <c r="BC214"/>
      <c r="BD214"/>
      <c r="BE214"/>
      <c r="BF214"/>
      <c r="BG214"/>
      <c r="BH214"/>
      <c r="BI214"/>
      <c r="BJ214"/>
      <c r="BK214"/>
      <c r="BL214"/>
      <c r="BM214"/>
      <c r="BN214"/>
      <c r="BO214"/>
      <c r="BP214"/>
      <c r="BQ214"/>
      <c r="BR214"/>
      <c r="BS214"/>
      <c r="BT214"/>
      <c r="BU214"/>
      <c r="BV214"/>
      <c r="BW214"/>
      <c r="BX214"/>
      <c r="BY214"/>
      <c r="BZ214"/>
      <c r="CA214"/>
      <c r="CB214"/>
      <c r="CC214"/>
      <c r="CD214"/>
      <c r="CE214"/>
      <c r="CF214"/>
      <c r="CG214"/>
      <c r="CH214"/>
      <c r="CI214"/>
      <c r="CJ214"/>
      <c r="CK214"/>
      <c r="CL214"/>
      <c r="CM214"/>
      <c r="CN214"/>
      <c r="CO214"/>
      <c r="CP214"/>
      <c r="CQ214"/>
      <c r="CR214"/>
      <c r="CS214"/>
      <c r="CT214"/>
      <c r="CU214"/>
      <c r="CV214"/>
      <c r="CW214"/>
      <c r="CX214"/>
      <c r="CY214"/>
      <c r="CZ214"/>
      <c r="DA214"/>
      <c r="DB214"/>
      <c r="DC214"/>
      <c r="DD214"/>
      <c r="DE214"/>
      <c r="DF214"/>
      <c r="DG214"/>
      <c r="DH214"/>
      <c r="DI214"/>
      <c r="DJ214"/>
      <c r="DK214"/>
      <c r="DL214"/>
      <c r="DM214"/>
      <c r="DN214"/>
      <c r="DO214"/>
      <c r="DP214"/>
      <c r="DQ214"/>
      <c r="DR214"/>
      <c r="DS214"/>
      <c r="DT214"/>
      <c r="DU214"/>
      <c r="DV214"/>
      <c r="DW214"/>
      <c r="DX214"/>
      <c r="DY214"/>
      <c r="DZ214"/>
      <c r="EA214"/>
      <c r="EB214"/>
      <c r="EC214"/>
      <c r="ED214"/>
      <c r="EE214"/>
      <c r="EF214"/>
      <c r="EG214"/>
      <c r="EH214"/>
      <c r="EI214"/>
      <c r="EJ214"/>
      <c r="EK214"/>
      <c r="EL214"/>
      <c r="EM214"/>
      <c r="EN214"/>
      <c r="EO214"/>
      <c r="EP214"/>
      <c r="EQ214"/>
      <c r="ER214"/>
      <c r="ES214"/>
      <c r="ET214"/>
      <c r="EU214"/>
      <c r="EV214"/>
      <c r="EW214"/>
      <c r="EX214"/>
      <c r="EY214"/>
      <c r="EZ214"/>
      <c r="FA214"/>
      <c r="FB214"/>
      <c r="FC214"/>
      <c r="FD214"/>
      <c r="FE214"/>
      <c r="FF214"/>
      <c r="FG214"/>
      <c r="FH214"/>
      <c r="FI214"/>
      <c r="FJ214"/>
      <c r="FK214"/>
      <c r="FL214"/>
      <c r="FM214"/>
      <c r="FN214"/>
      <c r="FO214"/>
      <c r="FP214"/>
      <c r="FQ214"/>
      <c r="FR214"/>
      <c r="FS214"/>
      <c r="FT214"/>
      <c r="FU214"/>
      <c r="FV214"/>
      <c r="FW214"/>
      <c r="FX214"/>
      <c r="FY214"/>
      <c r="FZ214"/>
      <c r="GA214"/>
      <c r="GB214"/>
      <c r="GC214"/>
      <c r="GD214"/>
      <c r="GE214"/>
      <c r="GF214"/>
      <c r="GG214"/>
      <c r="GH214"/>
      <c r="GI214"/>
      <c r="GJ214"/>
      <c r="GK214"/>
      <c r="GL214"/>
      <c r="GM214"/>
      <c r="GN214"/>
      <c r="GO214"/>
      <c r="GP214"/>
      <c r="GQ214"/>
      <c r="GR214"/>
      <c r="GS214"/>
      <c r="GT214"/>
      <c r="GU214"/>
      <c r="GV214"/>
      <c r="GW214"/>
      <c r="GX214"/>
      <c r="GY214"/>
      <c r="GZ214"/>
      <c r="HA214"/>
      <c r="HB214"/>
      <c r="HC214"/>
      <c r="HD214"/>
      <c r="HE214"/>
      <c r="HF214"/>
      <c r="HG214"/>
      <c r="HH214"/>
      <c r="HI214"/>
      <c r="HJ214"/>
      <c r="HK214"/>
      <c r="HL214"/>
      <c r="HM214"/>
      <c r="HN214"/>
      <c r="HO214"/>
      <c r="HP214"/>
      <c r="HQ214"/>
      <c r="HR214"/>
      <c r="HS214"/>
      <c r="HT214"/>
      <c r="HU214"/>
      <c r="HV214"/>
      <c r="HW214"/>
      <c r="HX214"/>
      <c r="HY214"/>
      <c r="HZ214"/>
      <c r="IA214"/>
      <c r="IB214"/>
      <c r="IC214"/>
      <c r="ID214"/>
      <c r="IE214"/>
      <c r="IF214"/>
      <c r="IG214"/>
      <c r="IH214"/>
      <c r="II214"/>
      <c r="IJ214"/>
      <c r="IK214"/>
      <c r="IL214"/>
      <c r="IM214"/>
      <c r="IN214"/>
      <c r="IO214"/>
      <c r="IP214"/>
      <c r="IQ214"/>
      <c r="IR214"/>
      <c r="IS214"/>
      <c r="IT214"/>
      <c r="IU214"/>
      <c r="IV214"/>
      <c r="IW214"/>
      <c r="IX214"/>
      <c r="IY214"/>
    </row>
    <row r="215" spans="1:259" ht="36" customHeight="1" x14ac:dyDescent="0.2">
      <c r="A215" s="11" t="s">
        <v>238</v>
      </c>
      <c r="B215" s="25" t="str">
        <f>VLOOKUP(A215,'HECVAT - Full | Vendor Response'!A$27:B$284,2,FALSE)</f>
        <v>Do you have a documented information security policy?</v>
      </c>
      <c r="C215" s="32" t="str">
        <f>IF(LEN(VLOOKUP($A215,Questions!$B:$AA,20,FALSE))=0,"",VLOOKUP($A215,Questions!$B:$AA,20,FALSE))</f>
        <v xml:space="preserve"> </v>
      </c>
      <c r="D215" s="33" t="str">
        <f>IF(LEN(VLOOKUP($A215,Questions!$B:$AA,21,FALSE))=0,"",VLOOKUP($A215,Questions!$B:$AA,21,FALSE))</f>
        <v xml:space="preserve"> </v>
      </c>
      <c r="E215" s="32" t="str">
        <f>IF(LEN(VLOOKUP($A215,Questions!$B:$AA,22,FALSE))=0,"",VLOOKUP($A215,Questions!$B:$AA,22,FALSE))</f>
        <v xml:space="preserve"> </v>
      </c>
      <c r="F215" s="32" t="str">
        <f>IF(LEN(VLOOKUP($A215,Questions!$B:$AA,23,FALSE))=0,"",VLOOKUP($A215,Questions!$B:$AA,23,FALSE))</f>
        <v xml:space="preserve"> </v>
      </c>
      <c r="G215" s="32" t="str">
        <f>IF(LEN(VLOOKUP($A215,Questions!$B:$AA,24,FALSE))=0,"",VLOOKUP($A215,Questions!$B:$AA,24,FALSE))</f>
        <v xml:space="preserve"> </v>
      </c>
      <c r="H215" s="32" t="str">
        <f>IF(LEN(VLOOKUP($A215,Questions!$B:$AA,25,FALSE))=0,"",VLOOKUP($A215,Questions!$B:$AA,25,FALSE))</f>
        <v xml:space="preserve"> </v>
      </c>
      <c r="I215" s="32" t="str">
        <f>IF(LEN(VLOOKUP($A215,Questions!$B:$AA,26,FALSE))=0,"",VLOOKUP($A215,Questions!$B:$AA,26,FALSE))</f>
        <v xml:space="preserve"> </v>
      </c>
      <c r="J215" s="32" t="str">
        <f>IF(LEN(VLOOKUP($A215,Questions!$B:$AB,27,FALSE))=0,"",VLOOKUP($A215,Questions!$B:$AB,27,FALSE))</f>
        <v xml:space="preserve"> </v>
      </c>
      <c r="K215"/>
      <c r="L215"/>
      <c r="M215"/>
      <c r="N215"/>
      <c r="O215"/>
      <c r="P215"/>
      <c r="Q215"/>
      <c r="R215"/>
      <c r="S215"/>
      <c r="T215"/>
      <c r="U215"/>
      <c r="V215"/>
      <c r="W215"/>
      <c r="X215"/>
      <c r="Y215"/>
      <c r="Z215"/>
      <c r="AA215"/>
      <c r="AB215"/>
      <c r="AC215"/>
      <c r="AD215"/>
      <c r="AE215"/>
      <c r="AF215"/>
      <c r="AG215"/>
      <c r="AH215"/>
      <c r="AI215"/>
      <c r="AJ215"/>
      <c r="AK215"/>
      <c r="AL215"/>
      <c r="AM215"/>
      <c r="AN215"/>
      <c r="AO215"/>
      <c r="AP215"/>
      <c r="AQ215"/>
      <c r="AR215"/>
      <c r="AS215"/>
      <c r="AT215"/>
      <c r="AU215"/>
      <c r="AV215"/>
      <c r="AW215"/>
      <c r="AX215"/>
      <c r="AY215"/>
      <c r="AZ215"/>
      <c r="BA215"/>
      <c r="BB215"/>
      <c r="BC215"/>
      <c r="BD215"/>
      <c r="BE215"/>
      <c r="BF215"/>
      <c r="BG215"/>
      <c r="BH215"/>
      <c r="BI215"/>
      <c r="BJ215"/>
      <c r="BK215"/>
      <c r="BL215"/>
      <c r="BM215"/>
      <c r="BN215"/>
      <c r="BO215"/>
      <c r="BP215"/>
      <c r="BQ215"/>
      <c r="BR215"/>
      <c r="BS215"/>
      <c r="BT215"/>
      <c r="BU215"/>
      <c r="BV215"/>
      <c r="BW215"/>
      <c r="BX215"/>
      <c r="BY215"/>
      <c r="BZ215"/>
      <c r="CA215"/>
      <c r="CB215"/>
      <c r="CC215"/>
      <c r="CD215"/>
      <c r="CE215"/>
      <c r="CF215"/>
      <c r="CG215"/>
      <c r="CH215"/>
      <c r="CI215"/>
      <c r="CJ215"/>
      <c r="CK215"/>
      <c r="CL215"/>
      <c r="CM215"/>
      <c r="CN215"/>
      <c r="CO215"/>
      <c r="CP215"/>
      <c r="CQ215"/>
      <c r="CR215"/>
      <c r="CS215"/>
      <c r="CT215"/>
      <c r="CU215"/>
      <c r="CV215"/>
      <c r="CW215"/>
      <c r="CX215"/>
      <c r="CY215"/>
      <c r="CZ215"/>
      <c r="DA215"/>
      <c r="DB215"/>
      <c r="DC215"/>
      <c r="DD215"/>
      <c r="DE215"/>
      <c r="DF215"/>
      <c r="DG215"/>
      <c r="DH215"/>
      <c r="DI215"/>
      <c r="DJ215"/>
      <c r="DK215"/>
      <c r="DL215"/>
      <c r="DM215"/>
      <c r="DN215"/>
      <c r="DO215"/>
      <c r="DP215"/>
      <c r="DQ215"/>
      <c r="DR215"/>
      <c r="DS215"/>
      <c r="DT215"/>
      <c r="DU215"/>
      <c r="DV215"/>
      <c r="DW215"/>
      <c r="DX215"/>
      <c r="DY215"/>
      <c r="DZ215"/>
      <c r="EA215"/>
      <c r="EB215"/>
      <c r="EC215"/>
      <c r="ED215"/>
      <c r="EE215"/>
      <c r="EF215"/>
      <c r="EG215"/>
      <c r="EH215"/>
      <c r="EI215"/>
      <c r="EJ215"/>
      <c r="EK215"/>
      <c r="EL215"/>
      <c r="EM215"/>
      <c r="EN215"/>
      <c r="EO215"/>
      <c r="EP215"/>
      <c r="EQ215"/>
      <c r="ER215"/>
      <c r="ES215"/>
      <c r="ET215"/>
      <c r="EU215"/>
      <c r="EV215"/>
      <c r="EW215"/>
      <c r="EX215"/>
      <c r="EY215"/>
      <c r="EZ215"/>
      <c r="FA215"/>
      <c r="FB215"/>
      <c r="FC215"/>
      <c r="FD215"/>
      <c r="FE215"/>
      <c r="FF215"/>
      <c r="FG215"/>
      <c r="FH215"/>
      <c r="FI215"/>
      <c r="FJ215"/>
      <c r="FK215"/>
      <c r="FL215"/>
      <c r="FM215"/>
      <c r="FN215"/>
      <c r="FO215"/>
      <c r="FP215"/>
      <c r="FQ215"/>
      <c r="FR215"/>
      <c r="FS215"/>
      <c r="FT215"/>
      <c r="FU215"/>
      <c r="FV215"/>
      <c r="FW215"/>
      <c r="FX215"/>
      <c r="FY215"/>
      <c r="FZ215"/>
      <c r="GA215"/>
      <c r="GB215"/>
      <c r="GC215"/>
      <c r="GD215"/>
      <c r="GE215"/>
      <c r="GF215"/>
      <c r="GG215"/>
      <c r="GH215"/>
      <c r="GI215"/>
      <c r="GJ215"/>
      <c r="GK215"/>
      <c r="GL215"/>
      <c r="GM215"/>
      <c r="GN215"/>
      <c r="GO215"/>
      <c r="GP215"/>
      <c r="GQ215"/>
      <c r="GR215"/>
      <c r="GS215"/>
      <c r="GT215"/>
      <c r="GU215"/>
      <c r="GV215"/>
      <c r="GW215"/>
      <c r="GX215"/>
      <c r="GY215"/>
      <c r="GZ215"/>
      <c r="HA215"/>
      <c r="HB215"/>
      <c r="HC215"/>
      <c r="HD215"/>
      <c r="HE215"/>
      <c r="HF215"/>
      <c r="HG215"/>
      <c r="HH215"/>
      <c r="HI215"/>
      <c r="HJ215"/>
      <c r="HK215"/>
      <c r="HL215"/>
      <c r="HM215"/>
      <c r="HN215"/>
      <c r="HO215"/>
      <c r="HP215"/>
      <c r="HQ215"/>
      <c r="HR215"/>
      <c r="HS215"/>
      <c r="HT215"/>
      <c r="HU215"/>
      <c r="HV215"/>
      <c r="HW215"/>
      <c r="HX215"/>
      <c r="HY215"/>
      <c r="HZ215"/>
      <c r="IA215"/>
      <c r="IB215"/>
      <c r="IC215"/>
      <c r="ID215"/>
      <c r="IE215"/>
      <c r="IF215"/>
      <c r="IG215"/>
      <c r="IH215"/>
      <c r="II215"/>
      <c r="IJ215"/>
      <c r="IK215"/>
      <c r="IL215"/>
      <c r="IM215"/>
      <c r="IN215"/>
      <c r="IO215"/>
      <c r="IP215"/>
      <c r="IQ215"/>
      <c r="IR215"/>
      <c r="IS215"/>
      <c r="IT215"/>
      <c r="IU215"/>
      <c r="IV215"/>
      <c r="IW215"/>
      <c r="IX215"/>
      <c r="IY215"/>
    </row>
    <row r="216" spans="1:259" ht="48" customHeight="1" x14ac:dyDescent="0.2">
      <c r="A216" s="11" t="s">
        <v>239</v>
      </c>
      <c r="B216" s="25" t="str">
        <f>VLOOKUP(A216,'HECVAT - Full | Vendor Response'!A$27:B$284,2,FALSE)</f>
        <v>Do you have an information security awareness program?</v>
      </c>
      <c r="C216" s="32" t="str">
        <f>IF(LEN(VLOOKUP($A216,Questions!$B:$AA,20,FALSE))=0,"",VLOOKUP($A216,Questions!$B:$AA,20,FALSE))</f>
        <v xml:space="preserve"> </v>
      </c>
      <c r="D216" s="33" t="str">
        <f>IF(LEN(VLOOKUP($A216,Questions!$B:$AA,21,FALSE))=0,"",VLOOKUP($A216,Questions!$B:$AA,21,FALSE))</f>
        <v xml:space="preserve"> </v>
      </c>
      <c r="E216" s="32" t="str">
        <f>IF(LEN(VLOOKUP($A216,Questions!$B:$AA,22,FALSE))=0,"",VLOOKUP($A216,Questions!$B:$AA,22,FALSE))</f>
        <v xml:space="preserve"> </v>
      </c>
      <c r="F216" s="33" t="str">
        <f>IF(LEN(VLOOKUP($A216,Questions!$B:$AA,23,FALSE))=0,"",VLOOKUP($A216,Questions!$B:$AA,23,FALSE))</f>
        <v xml:space="preserve"> </v>
      </c>
      <c r="G216" s="32" t="str">
        <f>IF(LEN(VLOOKUP($A216,Questions!$B:$AA,24,FALSE))=0,"",VLOOKUP($A216,Questions!$B:$AA,24,FALSE))</f>
        <v xml:space="preserve"> </v>
      </c>
      <c r="H216" s="32" t="str">
        <f>IF(LEN(VLOOKUP($A216,Questions!$B:$AA,25,FALSE))=0,"",VLOOKUP($A216,Questions!$B:$AA,25,FALSE))</f>
        <v xml:space="preserve"> </v>
      </c>
      <c r="I216" s="32" t="str">
        <f>IF(LEN(VLOOKUP($A216,Questions!$B:$AA,26,FALSE))=0,"",VLOOKUP($A216,Questions!$B:$AA,26,FALSE))</f>
        <v xml:space="preserve"> </v>
      </c>
      <c r="J216" s="32" t="str">
        <f>IF(LEN(VLOOKUP($A216,Questions!$B:$AB,27,FALSE))=0,"",VLOOKUP($A216,Questions!$B:$AB,27,FALSE))</f>
        <v xml:space="preserve"> </v>
      </c>
      <c r="K216"/>
      <c r="L216"/>
      <c r="M216"/>
      <c r="N216"/>
      <c r="O216"/>
      <c r="P216"/>
      <c r="Q216"/>
      <c r="R216"/>
      <c r="S216"/>
      <c r="T216"/>
      <c r="U216"/>
      <c r="V216"/>
      <c r="W216"/>
      <c r="X216"/>
      <c r="Y216"/>
      <c r="Z216"/>
      <c r="AA216"/>
      <c r="AB216"/>
      <c r="AC216"/>
      <c r="AD216"/>
      <c r="AE216"/>
      <c r="AF216"/>
      <c r="AG216"/>
      <c r="AH216"/>
      <c r="AI216"/>
      <c r="AJ216"/>
      <c r="AK216"/>
      <c r="AL216"/>
      <c r="AM216"/>
      <c r="AN216"/>
      <c r="AO216"/>
      <c r="AP216"/>
      <c r="AQ216"/>
      <c r="AR216"/>
      <c r="AS216"/>
      <c r="AT216"/>
      <c r="AU216"/>
      <c r="AV216"/>
      <c r="AW216"/>
      <c r="AX216"/>
      <c r="AY216"/>
      <c r="AZ216"/>
      <c r="BA216"/>
      <c r="BB216"/>
      <c r="BC216"/>
      <c r="BD216"/>
      <c r="BE216"/>
      <c r="BF216"/>
      <c r="BG216"/>
      <c r="BH216"/>
      <c r="BI216"/>
      <c r="BJ216"/>
      <c r="BK216"/>
      <c r="BL216"/>
      <c r="BM216"/>
      <c r="BN216"/>
      <c r="BO216"/>
      <c r="BP216"/>
      <c r="BQ216"/>
      <c r="BR216"/>
      <c r="BS216"/>
      <c r="BT216"/>
      <c r="BU216"/>
      <c r="BV216"/>
      <c r="BW216"/>
      <c r="BX216"/>
      <c r="BY216"/>
      <c r="BZ216"/>
      <c r="CA216"/>
      <c r="CB216"/>
      <c r="CC216"/>
      <c r="CD216"/>
      <c r="CE216"/>
      <c r="CF216"/>
      <c r="CG216"/>
      <c r="CH216"/>
      <c r="CI216"/>
      <c r="CJ216"/>
      <c r="CK216"/>
      <c r="CL216"/>
      <c r="CM216"/>
      <c r="CN216"/>
      <c r="CO216"/>
      <c r="CP216"/>
      <c r="CQ216"/>
      <c r="CR216"/>
      <c r="CS216"/>
      <c r="CT216"/>
      <c r="CU216"/>
      <c r="CV216"/>
      <c r="CW216"/>
      <c r="CX216"/>
      <c r="CY216"/>
      <c r="CZ216"/>
      <c r="DA216"/>
      <c r="DB216"/>
      <c r="DC216"/>
      <c r="DD216"/>
      <c r="DE216"/>
      <c r="DF216"/>
      <c r="DG216"/>
      <c r="DH216"/>
      <c r="DI216"/>
      <c r="DJ216"/>
      <c r="DK216"/>
      <c r="DL216"/>
      <c r="DM216"/>
      <c r="DN216"/>
      <c r="DO216"/>
      <c r="DP216"/>
      <c r="DQ216"/>
      <c r="DR216"/>
      <c r="DS216"/>
      <c r="DT216"/>
      <c r="DU216"/>
      <c r="DV216"/>
      <c r="DW216"/>
      <c r="DX216"/>
      <c r="DY216"/>
      <c r="DZ216"/>
      <c r="EA216"/>
      <c r="EB216"/>
      <c r="EC216"/>
      <c r="ED216"/>
      <c r="EE216"/>
      <c r="EF216"/>
      <c r="EG216"/>
      <c r="EH216"/>
      <c r="EI216"/>
      <c r="EJ216"/>
      <c r="EK216"/>
      <c r="EL216"/>
      <c r="EM216"/>
      <c r="EN216"/>
      <c r="EO216"/>
      <c r="EP216"/>
      <c r="EQ216"/>
      <c r="ER216"/>
      <c r="ES216"/>
      <c r="ET216"/>
      <c r="EU216"/>
      <c r="EV216"/>
      <c r="EW216"/>
      <c r="EX216"/>
      <c r="EY216"/>
      <c r="EZ216"/>
      <c r="FA216"/>
      <c r="FB216"/>
      <c r="FC216"/>
      <c r="FD216"/>
      <c r="FE216"/>
      <c r="FF216"/>
      <c r="FG216"/>
      <c r="FH216"/>
      <c r="FI216"/>
      <c r="FJ216"/>
      <c r="FK216"/>
      <c r="FL216"/>
      <c r="FM216"/>
      <c r="FN216"/>
      <c r="FO216"/>
      <c r="FP216"/>
      <c r="FQ216"/>
      <c r="FR216"/>
      <c r="FS216"/>
      <c r="FT216"/>
      <c r="FU216"/>
      <c r="FV216"/>
      <c r="FW216"/>
      <c r="FX216"/>
      <c r="FY216"/>
      <c r="FZ216"/>
      <c r="GA216"/>
      <c r="GB216"/>
      <c r="GC216"/>
      <c r="GD216"/>
      <c r="GE216"/>
      <c r="GF216"/>
      <c r="GG216"/>
      <c r="GH216"/>
      <c r="GI216"/>
      <c r="GJ216"/>
      <c r="GK216"/>
      <c r="GL216"/>
      <c r="GM216"/>
      <c r="GN216"/>
      <c r="GO216"/>
      <c r="GP216"/>
      <c r="GQ216"/>
      <c r="GR216"/>
      <c r="GS216"/>
      <c r="GT216"/>
      <c r="GU216"/>
      <c r="GV216"/>
      <c r="GW216"/>
      <c r="GX216"/>
      <c r="GY216"/>
      <c r="GZ216"/>
      <c r="HA216"/>
      <c r="HB216"/>
      <c r="HC216"/>
      <c r="HD216"/>
      <c r="HE216"/>
      <c r="HF216"/>
      <c r="HG216"/>
      <c r="HH216"/>
      <c r="HI216"/>
      <c r="HJ216"/>
      <c r="HK216"/>
      <c r="HL216"/>
      <c r="HM216"/>
      <c r="HN216"/>
      <c r="HO216"/>
      <c r="HP216"/>
      <c r="HQ216"/>
      <c r="HR216"/>
      <c r="HS216"/>
      <c r="HT216"/>
      <c r="HU216"/>
      <c r="HV216"/>
      <c r="HW216"/>
      <c r="HX216"/>
      <c r="HY216"/>
      <c r="HZ216"/>
      <c r="IA216"/>
      <c r="IB216"/>
      <c r="IC216"/>
      <c r="ID216"/>
      <c r="IE216"/>
      <c r="IF216"/>
      <c r="IG216"/>
      <c r="IH216"/>
      <c r="II216"/>
      <c r="IJ216"/>
      <c r="IK216"/>
      <c r="IL216"/>
      <c r="IM216"/>
      <c r="IN216"/>
      <c r="IO216"/>
      <c r="IP216"/>
      <c r="IQ216"/>
      <c r="IR216"/>
      <c r="IS216"/>
      <c r="IT216"/>
      <c r="IU216"/>
      <c r="IV216"/>
      <c r="IW216"/>
      <c r="IX216"/>
      <c r="IY216"/>
    </row>
    <row r="217" spans="1:259" ht="36" customHeight="1" x14ac:dyDescent="0.2">
      <c r="A217" s="11" t="s">
        <v>240</v>
      </c>
      <c r="B217" s="25" t="str">
        <f>VLOOKUP(A217,'HECVAT - Full | Vendor Response'!A$27:B$284,2,FALSE)</f>
        <v>Is security awareness training mandatory for all employees?</v>
      </c>
      <c r="C217" s="32" t="str">
        <f>IF(LEN(VLOOKUP($A217,Questions!$B:$AA,20,FALSE))=0,"",VLOOKUP($A217,Questions!$B:$AA,20,FALSE))</f>
        <v xml:space="preserve"> </v>
      </c>
      <c r="D217" s="33" t="str">
        <f>IF(LEN(VLOOKUP($A217,Questions!$B:$AA,21,FALSE))=0,"",VLOOKUP($A217,Questions!$B:$AA,21,FALSE))</f>
        <v xml:space="preserve"> </v>
      </c>
      <c r="E217" s="32" t="str">
        <f>IF(LEN(VLOOKUP($A217,Questions!$B:$AA,22,FALSE))=0,"",VLOOKUP($A217,Questions!$B:$AA,22,FALSE))</f>
        <v xml:space="preserve"> </v>
      </c>
      <c r="F217" s="32" t="str">
        <f>IF(LEN(VLOOKUP($A217,Questions!$B:$AA,23,FALSE))=0,"",VLOOKUP($A217,Questions!$B:$AA,23,FALSE))</f>
        <v xml:space="preserve"> </v>
      </c>
      <c r="G217" s="33" t="str">
        <f>IF(LEN(VLOOKUP($A217,Questions!$B:$AA,24,FALSE))=0,"",VLOOKUP($A217,Questions!$B:$AA,24,FALSE))</f>
        <v xml:space="preserve"> </v>
      </c>
      <c r="H217" s="32" t="str">
        <f>IF(LEN(VLOOKUP($A217,Questions!$B:$AA,25,FALSE))=0,"",VLOOKUP($A217,Questions!$B:$AA,25,FALSE))</f>
        <v xml:space="preserve"> </v>
      </c>
      <c r="I217" s="32" t="str">
        <f>IF(LEN(VLOOKUP($A217,Questions!$B:$AA,26,FALSE))=0,"",VLOOKUP($A217,Questions!$B:$AA,26,FALSE))</f>
        <v xml:space="preserve"> </v>
      </c>
      <c r="J217" s="32" t="str">
        <f>IF(LEN(VLOOKUP($A217,Questions!$B:$AB,27,FALSE))=0,"",VLOOKUP($A217,Questions!$B:$AB,27,FALSE))</f>
        <v xml:space="preserve"> </v>
      </c>
      <c r="K217"/>
      <c r="L217"/>
      <c r="M217"/>
      <c r="N217"/>
      <c r="O217"/>
      <c r="P217"/>
      <c r="Q217"/>
      <c r="R217"/>
      <c r="S217"/>
      <c r="T217"/>
      <c r="U217"/>
      <c r="V217"/>
      <c r="W217"/>
      <c r="X217"/>
      <c r="Y217"/>
      <c r="Z217"/>
      <c r="AA217"/>
      <c r="AB217"/>
      <c r="AC217"/>
      <c r="AD217"/>
      <c r="AE217"/>
      <c r="AF217"/>
      <c r="AG217"/>
      <c r="AH217"/>
      <c r="AI217"/>
      <c r="AJ217"/>
      <c r="AK217"/>
      <c r="AL217"/>
      <c r="AM217"/>
      <c r="AN217"/>
      <c r="AO217"/>
      <c r="AP217"/>
      <c r="AQ217"/>
      <c r="AR217"/>
      <c r="AS217"/>
      <c r="AT217"/>
      <c r="AU217"/>
      <c r="AV217"/>
      <c r="AW217"/>
      <c r="AX217"/>
      <c r="AY217"/>
      <c r="AZ217"/>
      <c r="BA217"/>
      <c r="BB217"/>
      <c r="BC217"/>
      <c r="BD217"/>
      <c r="BE217"/>
      <c r="BF217"/>
      <c r="BG217"/>
      <c r="BH217"/>
      <c r="BI217"/>
      <c r="BJ217"/>
      <c r="BK217"/>
      <c r="BL217"/>
      <c r="BM217"/>
      <c r="BN217"/>
      <c r="BO217"/>
      <c r="BP217"/>
      <c r="BQ217"/>
      <c r="BR217"/>
      <c r="BS217"/>
      <c r="BT217"/>
      <c r="BU217"/>
      <c r="BV217"/>
      <c r="BW217"/>
      <c r="BX217"/>
      <c r="BY217"/>
      <c r="BZ217"/>
      <c r="CA217"/>
      <c r="CB217"/>
      <c r="CC217"/>
      <c r="CD217"/>
      <c r="CE217"/>
      <c r="CF217"/>
      <c r="CG217"/>
      <c r="CH217"/>
      <c r="CI217"/>
      <c r="CJ217"/>
      <c r="CK217"/>
      <c r="CL217"/>
      <c r="CM217"/>
      <c r="CN217"/>
      <c r="CO217"/>
      <c r="CP217"/>
      <c r="CQ217"/>
      <c r="CR217"/>
      <c r="CS217"/>
      <c r="CT217"/>
      <c r="CU217"/>
      <c r="CV217"/>
      <c r="CW217"/>
      <c r="CX217"/>
      <c r="CY217"/>
      <c r="CZ217"/>
      <c r="DA217"/>
      <c r="DB217"/>
      <c r="DC217"/>
      <c r="DD217"/>
      <c r="DE217"/>
      <c r="DF217"/>
      <c r="DG217"/>
      <c r="DH217"/>
      <c r="DI217"/>
      <c r="DJ217"/>
      <c r="DK217"/>
      <c r="DL217"/>
      <c r="DM217"/>
      <c r="DN217"/>
      <c r="DO217"/>
      <c r="DP217"/>
      <c r="DQ217"/>
      <c r="DR217"/>
      <c r="DS217"/>
      <c r="DT217"/>
      <c r="DU217"/>
      <c r="DV217"/>
      <c r="DW217"/>
      <c r="DX217"/>
      <c r="DY217"/>
      <c r="DZ217"/>
      <c r="EA217"/>
      <c r="EB217"/>
      <c r="EC217"/>
      <c r="ED217"/>
      <c r="EE217"/>
      <c r="EF217"/>
      <c r="EG217"/>
      <c r="EH217"/>
      <c r="EI217"/>
      <c r="EJ217"/>
      <c r="EK217"/>
      <c r="EL217"/>
      <c r="EM217"/>
      <c r="EN217"/>
      <c r="EO217"/>
      <c r="EP217"/>
      <c r="EQ217"/>
      <c r="ER217"/>
      <c r="ES217"/>
      <c r="ET217"/>
      <c r="EU217"/>
      <c r="EV217"/>
      <c r="EW217"/>
      <c r="EX217"/>
      <c r="EY217"/>
      <c r="EZ217"/>
      <c r="FA217"/>
      <c r="FB217"/>
      <c r="FC217"/>
      <c r="FD217"/>
      <c r="FE217"/>
      <c r="FF217"/>
      <c r="FG217"/>
      <c r="FH217"/>
      <c r="FI217"/>
      <c r="FJ217"/>
      <c r="FK217"/>
      <c r="FL217"/>
      <c r="FM217"/>
      <c r="FN217"/>
      <c r="FO217"/>
      <c r="FP217"/>
      <c r="FQ217"/>
      <c r="FR217"/>
      <c r="FS217"/>
      <c r="FT217"/>
      <c r="FU217"/>
      <c r="FV217"/>
      <c r="FW217"/>
      <c r="FX217"/>
      <c r="FY217"/>
      <c r="FZ217"/>
      <c r="GA217"/>
      <c r="GB217"/>
      <c r="GC217"/>
      <c r="GD217"/>
      <c r="GE217"/>
      <c r="GF217"/>
      <c r="GG217"/>
      <c r="GH217"/>
      <c r="GI217"/>
      <c r="GJ217"/>
      <c r="GK217"/>
      <c r="GL217"/>
      <c r="GM217"/>
      <c r="GN217"/>
      <c r="GO217"/>
      <c r="GP217"/>
      <c r="GQ217"/>
      <c r="GR217"/>
      <c r="GS217"/>
      <c r="GT217"/>
      <c r="GU217"/>
      <c r="GV217"/>
      <c r="GW217"/>
      <c r="GX217"/>
      <c r="GY217"/>
      <c r="GZ217"/>
      <c r="HA217"/>
      <c r="HB217"/>
      <c r="HC217"/>
      <c r="HD217"/>
      <c r="HE217"/>
      <c r="HF217"/>
      <c r="HG217"/>
      <c r="HH217"/>
      <c r="HI217"/>
      <c r="HJ217"/>
      <c r="HK217"/>
      <c r="HL217"/>
      <c r="HM217"/>
      <c r="HN217"/>
      <c r="HO217"/>
      <c r="HP217"/>
      <c r="HQ217"/>
      <c r="HR217"/>
      <c r="HS217"/>
      <c r="HT217"/>
      <c r="HU217"/>
      <c r="HV217"/>
      <c r="HW217"/>
      <c r="HX217"/>
      <c r="HY217"/>
      <c r="HZ217"/>
      <c r="IA217"/>
      <c r="IB217"/>
      <c r="IC217"/>
      <c r="ID217"/>
      <c r="IE217"/>
      <c r="IF217"/>
      <c r="IG217"/>
      <c r="IH217"/>
      <c r="II217"/>
      <c r="IJ217"/>
      <c r="IK217"/>
      <c r="IL217"/>
      <c r="IM217"/>
      <c r="IN217"/>
      <c r="IO217"/>
      <c r="IP217"/>
      <c r="IQ217"/>
      <c r="IR217"/>
      <c r="IS217"/>
      <c r="IT217"/>
      <c r="IU217"/>
      <c r="IV217"/>
      <c r="IW217"/>
      <c r="IX217"/>
      <c r="IY217"/>
    </row>
    <row r="218" spans="1:259" ht="48" customHeight="1" x14ac:dyDescent="0.2">
      <c r="A218" s="11" t="s">
        <v>241</v>
      </c>
      <c r="B218" s="25" t="str">
        <f>VLOOKUP(A218,'HECVAT - Full | Vendor Response'!A$27:B$284,2,FALSE)</f>
        <v>Do you have process and procedure(s) documented, and currently followed, that require a review and update of the access list(s) for privileged accounts?</v>
      </c>
      <c r="C218" s="32" t="str">
        <f>IF(LEN(VLOOKUP($A218,Questions!$B:$AA,20,FALSE))=0,"",VLOOKUP($A218,Questions!$B:$AA,20,FALSE))</f>
        <v xml:space="preserve"> </v>
      </c>
      <c r="D218" s="33" t="str">
        <f>IF(LEN(VLOOKUP($A218,Questions!$B:$AA,21,FALSE))=0,"",VLOOKUP($A218,Questions!$B:$AA,21,FALSE))</f>
        <v xml:space="preserve"> </v>
      </c>
      <c r="E218" s="32" t="str">
        <f>IF(LEN(VLOOKUP($A218,Questions!$B:$AA,22,FALSE))=0,"",VLOOKUP($A218,Questions!$B:$AA,22,FALSE))</f>
        <v xml:space="preserve"> </v>
      </c>
      <c r="F218" s="32" t="str">
        <f>IF(LEN(VLOOKUP($A218,Questions!$B:$AA,23,FALSE))=0,"",VLOOKUP($A218,Questions!$B:$AA,23,FALSE))</f>
        <v xml:space="preserve"> </v>
      </c>
      <c r="G218" s="32" t="str">
        <f>IF(LEN(VLOOKUP($A218,Questions!$B:$AA,24,FALSE))=0,"",VLOOKUP($A218,Questions!$B:$AA,24,FALSE))</f>
        <v xml:space="preserve"> </v>
      </c>
      <c r="H218" s="32" t="str">
        <f>IF(LEN(VLOOKUP($A218,Questions!$B:$AA,25,FALSE))=0,"",VLOOKUP($A218,Questions!$B:$AA,25,FALSE))</f>
        <v xml:space="preserve"> </v>
      </c>
      <c r="I218" s="32" t="str">
        <f>IF(LEN(VLOOKUP($A218,Questions!$B:$AA,26,FALSE))=0,"",VLOOKUP($A218,Questions!$B:$AA,26,FALSE))</f>
        <v xml:space="preserve"> </v>
      </c>
      <c r="J218" s="32" t="str">
        <f>IF(LEN(VLOOKUP($A218,Questions!$B:$AB,27,FALSE))=0,"",VLOOKUP($A218,Questions!$B:$AB,27,FALSE))</f>
        <v xml:space="preserve"> </v>
      </c>
      <c r="K218"/>
      <c r="L218"/>
      <c r="M218"/>
      <c r="N218"/>
      <c r="O218"/>
      <c r="P218"/>
      <c r="Q218"/>
      <c r="R218"/>
      <c r="S218"/>
      <c r="T218"/>
      <c r="U218"/>
      <c r="V218"/>
      <c r="W218"/>
      <c r="X218"/>
      <c r="Y218"/>
      <c r="Z218"/>
      <c r="AA218"/>
      <c r="AB218"/>
      <c r="AC218"/>
      <c r="AD218"/>
      <c r="AE218"/>
      <c r="AF218"/>
      <c r="AG218"/>
      <c r="AH218"/>
      <c r="AI218"/>
      <c r="AJ218"/>
      <c r="AK218"/>
      <c r="AL218"/>
      <c r="AM218"/>
      <c r="AN218"/>
      <c r="AO218"/>
      <c r="AP218"/>
      <c r="AQ218"/>
      <c r="AR218"/>
      <c r="AS218"/>
      <c r="AT218"/>
      <c r="AU218"/>
      <c r="AV218"/>
      <c r="AW218"/>
      <c r="AX218"/>
      <c r="AY218"/>
      <c r="AZ218"/>
      <c r="BA218"/>
      <c r="BB218"/>
      <c r="BC218"/>
      <c r="BD218"/>
      <c r="BE218"/>
      <c r="BF218"/>
      <c r="BG218"/>
      <c r="BH218"/>
      <c r="BI218"/>
      <c r="BJ218"/>
      <c r="BK218"/>
      <c r="BL218"/>
      <c r="BM218"/>
      <c r="BN218"/>
      <c r="BO218"/>
      <c r="BP218"/>
      <c r="BQ218"/>
      <c r="BR218"/>
      <c r="BS218"/>
      <c r="BT218"/>
      <c r="BU218"/>
      <c r="BV218"/>
      <c r="BW218"/>
      <c r="BX218"/>
      <c r="BY218"/>
      <c r="BZ218"/>
      <c r="CA218"/>
      <c r="CB218"/>
      <c r="CC218"/>
      <c r="CD218"/>
      <c r="CE218"/>
      <c r="CF218"/>
      <c r="CG218"/>
      <c r="CH218"/>
      <c r="CI218"/>
      <c r="CJ218"/>
      <c r="CK218"/>
      <c r="CL218"/>
      <c r="CM218"/>
      <c r="CN218"/>
      <c r="CO218"/>
      <c r="CP218"/>
      <c r="CQ218"/>
      <c r="CR218"/>
      <c r="CS218"/>
      <c r="CT218"/>
      <c r="CU218"/>
      <c r="CV218"/>
      <c r="CW218"/>
      <c r="CX218"/>
      <c r="CY218"/>
      <c r="CZ218"/>
      <c r="DA218"/>
      <c r="DB218"/>
      <c r="DC218"/>
      <c r="DD218"/>
      <c r="DE218"/>
      <c r="DF218"/>
      <c r="DG218"/>
      <c r="DH218"/>
      <c r="DI218"/>
      <c r="DJ218"/>
      <c r="DK218"/>
      <c r="DL218"/>
      <c r="DM218"/>
      <c r="DN218"/>
      <c r="DO218"/>
      <c r="DP218"/>
      <c r="DQ218"/>
      <c r="DR218"/>
      <c r="DS218"/>
      <c r="DT218"/>
      <c r="DU218"/>
      <c r="DV218"/>
      <c r="DW218"/>
      <c r="DX218"/>
      <c r="DY218"/>
      <c r="DZ218"/>
      <c r="EA218"/>
      <c r="EB218"/>
      <c r="EC218"/>
      <c r="ED218"/>
      <c r="EE218"/>
      <c r="EF218"/>
      <c r="EG218"/>
      <c r="EH218"/>
      <c r="EI218"/>
      <c r="EJ218"/>
      <c r="EK218"/>
      <c r="EL218"/>
      <c r="EM218"/>
      <c r="EN218"/>
      <c r="EO218"/>
      <c r="EP218"/>
      <c r="EQ218"/>
      <c r="ER218"/>
      <c r="ES218"/>
      <c r="ET218"/>
      <c r="EU218"/>
      <c r="EV218"/>
      <c r="EW218"/>
      <c r="EX218"/>
      <c r="EY218"/>
      <c r="EZ218"/>
      <c r="FA218"/>
      <c r="FB218"/>
      <c r="FC218"/>
      <c r="FD218"/>
      <c r="FE218"/>
      <c r="FF218"/>
      <c r="FG218"/>
      <c r="FH218"/>
      <c r="FI218"/>
      <c r="FJ218"/>
      <c r="FK218"/>
      <c r="FL218"/>
      <c r="FM218"/>
      <c r="FN218"/>
      <c r="FO218"/>
      <c r="FP218"/>
      <c r="FQ218"/>
      <c r="FR218"/>
      <c r="FS218"/>
      <c r="FT218"/>
      <c r="FU218"/>
      <c r="FV218"/>
      <c r="FW218"/>
      <c r="FX218"/>
      <c r="FY218"/>
      <c r="FZ218"/>
      <c r="GA218"/>
      <c r="GB218"/>
      <c r="GC218"/>
      <c r="GD218"/>
      <c r="GE218"/>
      <c r="GF218"/>
      <c r="GG218"/>
      <c r="GH218"/>
      <c r="GI218"/>
      <c r="GJ218"/>
      <c r="GK218"/>
      <c r="GL218"/>
      <c r="GM218"/>
      <c r="GN218"/>
      <c r="GO218"/>
      <c r="GP218"/>
      <c r="GQ218"/>
      <c r="GR218"/>
      <c r="GS218"/>
      <c r="GT218"/>
      <c r="GU218"/>
      <c r="GV218"/>
      <c r="GW218"/>
      <c r="GX218"/>
      <c r="GY218"/>
      <c r="GZ218"/>
      <c r="HA218"/>
      <c r="HB218"/>
      <c r="HC218"/>
      <c r="HD218"/>
      <c r="HE218"/>
      <c r="HF218"/>
      <c r="HG218"/>
      <c r="HH218"/>
      <c r="HI218"/>
      <c r="HJ218"/>
      <c r="HK218"/>
      <c r="HL218"/>
      <c r="HM218"/>
      <c r="HN218"/>
      <c r="HO218"/>
      <c r="HP218"/>
      <c r="HQ218"/>
      <c r="HR218"/>
      <c r="HS218"/>
      <c r="HT218"/>
      <c r="HU218"/>
      <c r="HV218"/>
      <c r="HW218"/>
      <c r="HX218"/>
      <c r="HY218"/>
      <c r="HZ218"/>
      <c r="IA218"/>
      <c r="IB218"/>
      <c r="IC218"/>
      <c r="ID218"/>
      <c r="IE218"/>
      <c r="IF218"/>
      <c r="IG218"/>
      <c r="IH218"/>
      <c r="II218"/>
      <c r="IJ218"/>
      <c r="IK218"/>
      <c r="IL218"/>
      <c r="IM218"/>
      <c r="IN218"/>
      <c r="IO218"/>
      <c r="IP218"/>
      <c r="IQ218"/>
      <c r="IR218"/>
      <c r="IS218"/>
      <c r="IT218"/>
      <c r="IU218"/>
      <c r="IV218"/>
      <c r="IW218"/>
      <c r="IX218"/>
      <c r="IY218"/>
    </row>
    <row r="219" spans="1:259" ht="36" customHeight="1" x14ac:dyDescent="0.2">
      <c r="A219" s="11" t="s">
        <v>242</v>
      </c>
      <c r="B219" s="25" t="str">
        <f>VLOOKUP(A219,'HECVAT - Full | Vendor Response'!A$27:B$284,2,FALSE)</f>
        <v>Do you have documented, and currently implemented, internal audit processes and procedures?</v>
      </c>
      <c r="C219" s="32" t="str">
        <f>IF(LEN(VLOOKUP($A219,Questions!$B:$AA,20,FALSE))=0,"",VLOOKUP($A219,Questions!$B:$AA,20,FALSE))</f>
        <v xml:space="preserve"> </v>
      </c>
      <c r="D219" s="33" t="str">
        <f>IF(LEN(VLOOKUP($A219,Questions!$B:$AA,21,FALSE))=0,"",VLOOKUP($A219,Questions!$B:$AA,21,FALSE))</f>
        <v xml:space="preserve"> </v>
      </c>
      <c r="E219" s="32" t="str">
        <f>IF(LEN(VLOOKUP($A219,Questions!$B:$AA,22,FALSE))=0,"",VLOOKUP($A219,Questions!$B:$AA,22,FALSE))</f>
        <v xml:space="preserve"> </v>
      </c>
      <c r="F219" s="32" t="str">
        <f>IF(LEN(VLOOKUP($A219,Questions!$B:$AA,23,FALSE))=0,"",VLOOKUP($A219,Questions!$B:$AA,23,FALSE))</f>
        <v xml:space="preserve"> </v>
      </c>
      <c r="G219" s="33" t="str">
        <f>IF(LEN(VLOOKUP($A219,Questions!$B:$AA,24,FALSE))=0,"",VLOOKUP($A219,Questions!$B:$AA,24,FALSE))</f>
        <v xml:space="preserve"> </v>
      </c>
      <c r="H219" s="32" t="str">
        <f>IF(LEN(VLOOKUP($A219,Questions!$B:$AA,25,FALSE))=0,"",VLOOKUP($A219,Questions!$B:$AA,25,FALSE))</f>
        <v xml:space="preserve"> </v>
      </c>
      <c r="I219" s="32" t="str">
        <f>IF(LEN(VLOOKUP($A219,Questions!$B:$AA,26,FALSE))=0,"",VLOOKUP($A219,Questions!$B:$AA,26,FALSE))</f>
        <v xml:space="preserve"> </v>
      </c>
      <c r="J219" s="32" t="str">
        <f>IF(LEN(VLOOKUP($A219,Questions!$B:$AB,27,FALSE))=0,"",VLOOKUP($A219,Questions!$B:$AB,27,FALSE))</f>
        <v xml:space="preserve"> </v>
      </c>
      <c r="K219"/>
      <c r="L219"/>
      <c r="M219"/>
      <c r="N219"/>
      <c r="O219"/>
      <c r="P219"/>
      <c r="Q219"/>
      <c r="R219"/>
      <c r="S219"/>
      <c r="T219"/>
      <c r="U219"/>
      <c r="V219"/>
      <c r="W219"/>
      <c r="X219"/>
      <c r="Y219"/>
      <c r="Z219"/>
      <c r="AA219"/>
      <c r="AB219"/>
      <c r="AC219"/>
      <c r="AD219"/>
      <c r="AE219"/>
      <c r="AF219"/>
      <c r="AG219"/>
      <c r="AH219"/>
      <c r="AI219"/>
      <c r="AJ219"/>
      <c r="AK219"/>
      <c r="AL219"/>
      <c r="AM219"/>
      <c r="AN219"/>
      <c r="AO219"/>
      <c r="AP219"/>
      <c r="AQ219"/>
      <c r="AR219"/>
      <c r="AS219"/>
      <c r="AT219"/>
      <c r="AU219"/>
      <c r="AV219"/>
      <c r="AW219"/>
      <c r="AX219"/>
      <c r="AY219"/>
      <c r="AZ219"/>
      <c r="BA219"/>
      <c r="BB219"/>
      <c r="BC219"/>
      <c r="BD219"/>
      <c r="BE219"/>
      <c r="BF219"/>
      <c r="BG219"/>
      <c r="BH219"/>
      <c r="BI219"/>
      <c r="BJ219"/>
      <c r="BK219"/>
      <c r="BL219"/>
      <c r="BM219"/>
      <c r="BN219"/>
      <c r="BO219"/>
      <c r="BP219"/>
      <c r="BQ219"/>
      <c r="BR219"/>
      <c r="BS219"/>
      <c r="BT219"/>
      <c r="BU219"/>
      <c r="BV219"/>
      <c r="BW219"/>
      <c r="BX219"/>
      <c r="BY219"/>
      <c r="BZ219"/>
      <c r="CA219"/>
      <c r="CB219"/>
      <c r="CC219"/>
      <c r="CD219"/>
      <c r="CE219"/>
      <c r="CF219"/>
      <c r="CG219"/>
      <c r="CH219"/>
      <c r="CI219"/>
      <c r="CJ219"/>
      <c r="CK219"/>
      <c r="CL219"/>
      <c r="CM219"/>
      <c r="CN219"/>
      <c r="CO219"/>
      <c r="CP219"/>
      <c r="CQ219"/>
      <c r="CR219"/>
      <c r="CS219"/>
      <c r="CT219"/>
      <c r="CU219"/>
      <c r="CV219"/>
      <c r="CW219"/>
      <c r="CX219"/>
      <c r="CY219"/>
      <c r="CZ219"/>
      <c r="DA219"/>
      <c r="DB219"/>
      <c r="DC219"/>
      <c r="DD219"/>
      <c r="DE219"/>
      <c r="DF219"/>
      <c r="DG219"/>
      <c r="DH219"/>
      <c r="DI219"/>
      <c r="DJ219"/>
      <c r="DK219"/>
      <c r="DL219"/>
      <c r="DM219"/>
      <c r="DN219"/>
      <c r="DO219"/>
      <c r="DP219"/>
      <c r="DQ219"/>
      <c r="DR219"/>
      <c r="DS219"/>
      <c r="DT219"/>
      <c r="DU219"/>
      <c r="DV219"/>
      <c r="DW219"/>
      <c r="DX219"/>
      <c r="DY219"/>
      <c r="DZ219"/>
      <c r="EA219"/>
      <c r="EB219"/>
      <c r="EC219"/>
      <c r="ED219"/>
      <c r="EE219"/>
      <c r="EF219"/>
      <c r="EG219"/>
      <c r="EH219"/>
      <c r="EI219"/>
      <c r="EJ219"/>
      <c r="EK219"/>
      <c r="EL219"/>
      <c r="EM219"/>
      <c r="EN219"/>
      <c r="EO219"/>
      <c r="EP219"/>
      <c r="EQ219"/>
      <c r="ER219"/>
      <c r="ES219"/>
      <c r="ET219"/>
      <c r="EU219"/>
      <c r="EV219"/>
      <c r="EW219"/>
      <c r="EX219"/>
      <c r="EY219"/>
      <c r="EZ219"/>
      <c r="FA219"/>
      <c r="FB219"/>
      <c r="FC219"/>
      <c r="FD219"/>
      <c r="FE219"/>
      <c r="FF219"/>
      <c r="FG219"/>
      <c r="FH219"/>
      <c r="FI219"/>
      <c r="FJ219"/>
      <c r="FK219"/>
      <c r="FL219"/>
      <c r="FM219"/>
      <c r="FN219"/>
      <c r="FO219"/>
      <c r="FP219"/>
      <c r="FQ219"/>
      <c r="FR219"/>
      <c r="FS219"/>
      <c r="FT219"/>
      <c r="FU219"/>
      <c r="FV219"/>
      <c r="FW219"/>
      <c r="FX219"/>
      <c r="FY219"/>
      <c r="FZ219"/>
      <c r="GA219"/>
      <c r="GB219"/>
      <c r="GC219"/>
      <c r="GD219"/>
      <c r="GE219"/>
      <c r="GF219"/>
      <c r="GG219"/>
      <c r="GH219"/>
      <c r="GI219"/>
      <c r="GJ219"/>
      <c r="GK219"/>
      <c r="GL219"/>
      <c r="GM219"/>
      <c r="GN219"/>
      <c r="GO219"/>
      <c r="GP219"/>
      <c r="GQ219"/>
      <c r="GR219"/>
      <c r="GS219"/>
      <c r="GT219"/>
      <c r="GU219"/>
      <c r="GV219"/>
      <c r="GW219"/>
      <c r="GX219"/>
      <c r="GY219"/>
      <c r="GZ219"/>
      <c r="HA219"/>
      <c r="HB219"/>
      <c r="HC219"/>
      <c r="HD219"/>
      <c r="HE219"/>
      <c r="HF219"/>
      <c r="HG219"/>
      <c r="HH219"/>
      <c r="HI219"/>
      <c r="HJ219"/>
      <c r="HK219"/>
      <c r="HL219"/>
      <c r="HM219"/>
      <c r="HN219"/>
      <c r="HO219"/>
      <c r="HP219"/>
      <c r="HQ219"/>
      <c r="HR219"/>
      <c r="HS219"/>
      <c r="HT219"/>
      <c r="HU219"/>
      <c r="HV219"/>
      <c r="HW219"/>
      <c r="HX219"/>
      <c r="HY219"/>
      <c r="HZ219"/>
      <c r="IA219"/>
      <c r="IB219"/>
      <c r="IC219"/>
      <c r="ID219"/>
      <c r="IE219"/>
      <c r="IF219"/>
      <c r="IG219"/>
      <c r="IH219"/>
      <c r="II219"/>
      <c r="IJ219"/>
      <c r="IK219"/>
      <c r="IL219"/>
      <c r="IM219"/>
      <c r="IN219"/>
      <c r="IO219"/>
      <c r="IP219"/>
      <c r="IQ219"/>
      <c r="IR219"/>
      <c r="IS219"/>
      <c r="IT219"/>
      <c r="IU219"/>
      <c r="IV219"/>
      <c r="IW219"/>
      <c r="IX219"/>
      <c r="IY219"/>
    </row>
    <row r="220" spans="1:259" ht="48" customHeight="1" x14ac:dyDescent="0.2">
      <c r="A220" s="11" t="s">
        <v>243</v>
      </c>
      <c r="B220" s="25" t="str">
        <f>VLOOKUP(A220,'HECVAT - Full | Vendor Response'!A$27:B$284,2,FALSE)</f>
        <v>Does your organization have physical security controls and policies in place?</v>
      </c>
      <c r="C220" s="32" t="str">
        <f>IF(LEN(VLOOKUP($A220,Questions!$B:$AA,20,FALSE))=0,"",VLOOKUP($A220,Questions!$B:$AA,20,FALSE))</f>
        <v xml:space="preserve"> </v>
      </c>
      <c r="D220" s="32" t="str">
        <f>IF(LEN(VLOOKUP($A220,Questions!$B:$AA,21,FALSE))=0,"",VLOOKUP($A220,Questions!$B:$AA,21,FALSE))</f>
        <v xml:space="preserve"> </v>
      </c>
      <c r="E220" s="32" t="str">
        <f>IF(LEN(VLOOKUP($A220,Questions!$B:$AA,22,FALSE))=0,"",VLOOKUP($A220,Questions!$B:$AA,22,FALSE))</f>
        <v xml:space="preserve"> </v>
      </c>
      <c r="F220" s="32" t="str">
        <f>IF(LEN(VLOOKUP($A220,Questions!$B:$AA,23,FALSE))=0,"",VLOOKUP($A220,Questions!$B:$AA,23,FALSE))</f>
        <v xml:space="preserve"> </v>
      </c>
      <c r="G220" s="33" t="str">
        <f>IF(LEN(VLOOKUP($A220,Questions!$B:$AA,24,FALSE))=0,"",VLOOKUP($A220,Questions!$B:$AA,24,FALSE))</f>
        <v xml:space="preserve"> </v>
      </c>
      <c r="H220" s="32" t="str">
        <f>IF(LEN(VLOOKUP($A220,Questions!$B:$AA,25,FALSE))=0,"",VLOOKUP($A220,Questions!$B:$AA,25,FALSE))</f>
        <v xml:space="preserve"> </v>
      </c>
      <c r="I220" s="32" t="str">
        <f>IF(LEN(VLOOKUP($A220,Questions!$B:$AA,26,FALSE))=0,"",VLOOKUP($A220,Questions!$B:$AA,26,FALSE))</f>
        <v xml:space="preserve"> </v>
      </c>
      <c r="J220" s="32" t="str">
        <f>IF(LEN(VLOOKUP($A220,Questions!$B:$AB,27,FALSE))=0,"",VLOOKUP($A220,Questions!$B:$AB,27,FALSE))</f>
        <v xml:space="preserve"> </v>
      </c>
      <c r="K220" s="274" t="s">
        <v>3242</v>
      </c>
      <c r="L220"/>
      <c r="M220"/>
      <c r="N220"/>
      <c r="O220"/>
      <c r="P220"/>
      <c r="Q220"/>
      <c r="R220"/>
      <c r="S220"/>
      <c r="T220"/>
      <c r="U220"/>
      <c r="V220"/>
      <c r="W220"/>
      <c r="X220"/>
      <c r="Y220"/>
      <c r="Z220"/>
      <c r="AA220"/>
      <c r="AB220"/>
      <c r="AC220"/>
      <c r="AD220"/>
      <c r="AE220"/>
      <c r="AF220"/>
      <c r="AG220"/>
      <c r="AH220"/>
      <c r="AI220"/>
      <c r="AJ220"/>
      <c r="AK220"/>
      <c r="AL220"/>
      <c r="AM220"/>
      <c r="AN220"/>
      <c r="AO220"/>
      <c r="AP220"/>
      <c r="AQ220"/>
      <c r="AR220"/>
      <c r="AS220"/>
      <c r="AT220"/>
      <c r="AU220"/>
      <c r="AV220"/>
      <c r="AW220"/>
      <c r="AX220"/>
      <c r="AY220"/>
      <c r="AZ220"/>
      <c r="BA220"/>
      <c r="BB220"/>
      <c r="BC220"/>
      <c r="BD220"/>
      <c r="BE220"/>
      <c r="BF220"/>
      <c r="BG220"/>
      <c r="BH220"/>
      <c r="BI220"/>
      <c r="BJ220"/>
      <c r="BK220"/>
      <c r="BL220"/>
      <c r="BM220"/>
      <c r="BN220"/>
      <c r="BO220"/>
      <c r="BP220"/>
      <c r="BQ220"/>
      <c r="BR220"/>
      <c r="BS220"/>
      <c r="BT220"/>
      <c r="BU220"/>
      <c r="BV220"/>
      <c r="BW220"/>
      <c r="BX220"/>
      <c r="BY220"/>
      <c r="BZ220"/>
      <c r="CA220"/>
      <c r="CB220"/>
      <c r="CC220"/>
      <c r="CD220"/>
      <c r="CE220"/>
      <c r="CF220"/>
      <c r="CG220"/>
      <c r="CH220"/>
      <c r="CI220"/>
      <c r="CJ220"/>
      <c r="CK220"/>
      <c r="CL220"/>
      <c r="CM220"/>
      <c r="CN220"/>
      <c r="CO220"/>
      <c r="CP220"/>
      <c r="CQ220"/>
      <c r="CR220"/>
      <c r="CS220"/>
      <c r="CT220"/>
      <c r="CU220"/>
      <c r="CV220"/>
      <c r="CW220"/>
      <c r="CX220"/>
      <c r="CY220"/>
      <c r="CZ220"/>
      <c r="DA220"/>
      <c r="DB220"/>
      <c r="DC220"/>
      <c r="DD220"/>
      <c r="DE220"/>
      <c r="DF220"/>
      <c r="DG220"/>
      <c r="DH220"/>
      <c r="DI220"/>
      <c r="DJ220"/>
      <c r="DK220"/>
      <c r="DL220"/>
      <c r="DM220"/>
      <c r="DN220"/>
      <c r="DO220"/>
      <c r="DP220"/>
      <c r="DQ220"/>
      <c r="DR220"/>
      <c r="DS220"/>
      <c r="DT220"/>
      <c r="DU220"/>
      <c r="DV220"/>
      <c r="DW220"/>
      <c r="DX220"/>
      <c r="DY220"/>
      <c r="DZ220"/>
      <c r="EA220"/>
      <c r="EB220"/>
      <c r="EC220"/>
      <c r="ED220"/>
      <c r="EE220"/>
      <c r="EF220"/>
      <c r="EG220"/>
      <c r="EH220"/>
      <c r="EI220"/>
      <c r="EJ220"/>
      <c r="EK220"/>
      <c r="EL220"/>
      <c r="EM220"/>
      <c r="EN220"/>
      <c r="EO220"/>
      <c r="EP220"/>
      <c r="EQ220"/>
      <c r="ER220"/>
      <c r="ES220"/>
      <c r="ET220"/>
      <c r="EU220"/>
      <c r="EV220"/>
      <c r="EW220"/>
      <c r="EX220"/>
      <c r="EY220"/>
      <c r="EZ220"/>
      <c r="FA220"/>
      <c r="FB220"/>
      <c r="FC220"/>
      <c r="FD220"/>
      <c r="FE220"/>
      <c r="FF220"/>
      <c r="FG220"/>
      <c r="FH220"/>
      <c r="FI220"/>
      <c r="FJ220"/>
      <c r="FK220"/>
      <c r="FL220"/>
      <c r="FM220"/>
      <c r="FN220"/>
      <c r="FO220"/>
      <c r="FP220"/>
      <c r="FQ220"/>
      <c r="FR220"/>
      <c r="FS220"/>
      <c r="FT220"/>
      <c r="FU220"/>
      <c r="FV220"/>
      <c r="FW220"/>
      <c r="FX220"/>
      <c r="FY220"/>
      <c r="FZ220"/>
      <c r="GA220"/>
      <c r="GB220"/>
      <c r="GC220"/>
      <c r="GD220"/>
      <c r="GE220"/>
      <c r="GF220"/>
      <c r="GG220"/>
      <c r="GH220"/>
      <c r="GI220"/>
      <c r="GJ220"/>
      <c r="GK220"/>
      <c r="GL220"/>
      <c r="GM220"/>
      <c r="GN220"/>
      <c r="GO220"/>
      <c r="GP220"/>
      <c r="GQ220"/>
      <c r="GR220"/>
      <c r="GS220"/>
      <c r="GT220"/>
      <c r="GU220"/>
      <c r="GV220"/>
      <c r="GW220"/>
      <c r="GX220"/>
      <c r="GY220"/>
      <c r="GZ220"/>
      <c r="HA220"/>
      <c r="HB220"/>
      <c r="HC220"/>
      <c r="HD220"/>
      <c r="HE220"/>
      <c r="HF220"/>
      <c r="HG220"/>
      <c r="HH220"/>
      <c r="HI220"/>
      <c r="HJ220"/>
      <c r="HK220"/>
      <c r="HL220"/>
      <c r="HM220"/>
      <c r="HN220"/>
      <c r="HO220"/>
      <c r="HP220"/>
      <c r="HQ220"/>
      <c r="HR220"/>
      <c r="HS220"/>
      <c r="HT220"/>
      <c r="HU220"/>
      <c r="HV220"/>
      <c r="HW220"/>
      <c r="HX220"/>
      <c r="HY220"/>
      <c r="HZ220"/>
      <c r="IA220"/>
      <c r="IB220"/>
      <c r="IC220"/>
      <c r="ID220"/>
      <c r="IE220"/>
      <c r="IF220"/>
      <c r="IG220"/>
      <c r="IH220"/>
      <c r="II220"/>
      <c r="IJ220"/>
      <c r="IK220"/>
      <c r="IL220"/>
      <c r="IM220"/>
      <c r="IN220"/>
      <c r="IO220"/>
      <c r="IP220"/>
      <c r="IQ220"/>
      <c r="IR220"/>
      <c r="IS220"/>
      <c r="IT220"/>
      <c r="IU220"/>
      <c r="IV220"/>
      <c r="IW220"/>
      <c r="IX220"/>
      <c r="IY220"/>
    </row>
    <row r="221" spans="1:259" ht="36" customHeight="1" x14ac:dyDescent="0.2">
      <c r="A221" s="345" t="s">
        <v>244</v>
      </c>
      <c r="B221" s="345"/>
      <c r="C221" s="20" t="str">
        <f>C$23</f>
        <v>CIS Critical Security Controls v6.1</v>
      </c>
      <c r="D221" s="20" t="str">
        <f t="shared" ref="D221:J221" si="14">D$23</f>
        <v>HIPAA</v>
      </c>
      <c r="E221" s="20" t="str">
        <f t="shared" si="14"/>
        <v>ISO 27002:27013</v>
      </c>
      <c r="F221" s="20" t="str">
        <f t="shared" si="14"/>
        <v>NIST Cybersecurity Framework</v>
      </c>
      <c r="G221" s="20" t="str">
        <f t="shared" si="14"/>
        <v>NIST SP 800-171r2</v>
      </c>
      <c r="H221" s="20" t="str">
        <f t="shared" si="14"/>
        <v>NIST SP 800-53r4</v>
      </c>
      <c r="I221" s="20" t="str">
        <f t="shared" si="14"/>
        <v>PCI DSS</v>
      </c>
      <c r="J221" s="20" t="str">
        <f t="shared" si="14"/>
        <v>Trusted CI</v>
      </c>
      <c r="K221"/>
      <c r="L221"/>
      <c r="M221"/>
      <c r="N221"/>
      <c r="O221"/>
      <c r="P221"/>
      <c r="Q221"/>
      <c r="R221"/>
      <c r="S221"/>
      <c r="T221"/>
      <c r="U221"/>
      <c r="V221"/>
      <c r="W221"/>
      <c r="X221"/>
      <c r="Y221"/>
      <c r="Z221"/>
      <c r="AA221"/>
      <c r="AB221"/>
      <c r="AC221"/>
      <c r="AD221"/>
      <c r="AE221"/>
      <c r="AF221"/>
      <c r="AG221"/>
      <c r="AH221"/>
      <c r="AI221"/>
      <c r="AJ221"/>
      <c r="AK221"/>
      <c r="AL221"/>
      <c r="AM221"/>
      <c r="AN221"/>
      <c r="AO221"/>
      <c r="AP221"/>
      <c r="AQ221"/>
      <c r="AR221"/>
      <c r="AS221"/>
      <c r="AT221"/>
      <c r="AU221"/>
      <c r="AV221"/>
      <c r="AW221"/>
      <c r="AX221"/>
      <c r="AY221"/>
      <c r="AZ221"/>
      <c r="BA221"/>
      <c r="BB221"/>
      <c r="BC221"/>
      <c r="BD221"/>
      <c r="BE221"/>
      <c r="BF221"/>
      <c r="BG221"/>
      <c r="BH221"/>
      <c r="BI221"/>
      <c r="BJ221"/>
      <c r="BK221"/>
      <c r="BL221"/>
      <c r="BM221"/>
      <c r="BN221"/>
      <c r="BO221"/>
      <c r="BP221"/>
      <c r="BQ221"/>
      <c r="BR221"/>
      <c r="BS221"/>
      <c r="BT221"/>
      <c r="BU221"/>
      <c r="BV221"/>
      <c r="BW221"/>
      <c r="BX221"/>
      <c r="BY221"/>
      <c r="BZ221"/>
      <c r="CA221"/>
      <c r="CB221"/>
      <c r="CC221"/>
      <c r="CD221"/>
      <c r="CE221"/>
      <c r="CF221"/>
      <c r="CG221"/>
      <c r="CH221"/>
      <c r="CI221"/>
      <c r="CJ221"/>
      <c r="CK221"/>
      <c r="CL221"/>
      <c r="CM221"/>
      <c r="CN221"/>
      <c r="CO221"/>
      <c r="CP221"/>
      <c r="CQ221"/>
      <c r="CR221"/>
      <c r="CS221"/>
      <c r="CT221"/>
      <c r="CU221"/>
      <c r="CV221"/>
      <c r="CW221"/>
      <c r="CX221"/>
      <c r="CY221"/>
      <c r="CZ221"/>
      <c r="DA221"/>
      <c r="DB221"/>
      <c r="DC221"/>
      <c r="DD221"/>
      <c r="DE221"/>
      <c r="DF221"/>
      <c r="DG221"/>
      <c r="DH221"/>
      <c r="DI221"/>
      <c r="DJ221"/>
      <c r="DK221"/>
      <c r="DL221"/>
      <c r="DM221"/>
      <c r="DN221"/>
      <c r="DO221"/>
      <c r="DP221"/>
      <c r="DQ221"/>
      <c r="DR221"/>
      <c r="DS221"/>
      <c r="DT221"/>
      <c r="DU221"/>
      <c r="DV221"/>
      <c r="DW221"/>
      <c r="DX221"/>
      <c r="DY221"/>
      <c r="DZ221"/>
      <c r="EA221"/>
      <c r="EB221"/>
      <c r="EC221"/>
      <c r="ED221"/>
      <c r="EE221"/>
      <c r="EF221"/>
      <c r="EG221"/>
      <c r="EH221"/>
      <c r="EI221"/>
      <c r="EJ221"/>
      <c r="EK221"/>
      <c r="EL221"/>
      <c r="EM221"/>
      <c r="EN221"/>
      <c r="EO221"/>
      <c r="EP221"/>
      <c r="EQ221"/>
      <c r="ER221"/>
      <c r="ES221"/>
      <c r="ET221"/>
      <c r="EU221"/>
      <c r="EV221"/>
      <c r="EW221"/>
      <c r="EX221"/>
      <c r="EY221"/>
      <c r="EZ221"/>
      <c r="FA221"/>
      <c r="FB221"/>
      <c r="FC221"/>
      <c r="FD221"/>
      <c r="FE221"/>
      <c r="FF221"/>
      <c r="FG221"/>
      <c r="FH221"/>
      <c r="FI221"/>
      <c r="FJ221"/>
      <c r="FK221"/>
      <c r="FL221"/>
      <c r="FM221"/>
      <c r="FN221"/>
      <c r="FO221"/>
      <c r="FP221"/>
      <c r="FQ221"/>
      <c r="FR221"/>
      <c r="FS221"/>
      <c r="FT221"/>
      <c r="FU221"/>
      <c r="FV221"/>
      <c r="FW221"/>
      <c r="FX221"/>
      <c r="FY221"/>
      <c r="FZ221"/>
      <c r="GA221"/>
      <c r="GB221"/>
      <c r="GC221"/>
      <c r="GD221"/>
      <c r="GE221"/>
      <c r="GF221"/>
      <c r="GG221"/>
      <c r="GH221"/>
      <c r="GI221"/>
      <c r="GJ221"/>
      <c r="GK221"/>
      <c r="GL221"/>
      <c r="GM221"/>
      <c r="GN221"/>
      <c r="GO221"/>
      <c r="GP221"/>
      <c r="GQ221"/>
      <c r="GR221"/>
      <c r="GS221"/>
      <c r="GT221"/>
      <c r="GU221"/>
      <c r="GV221"/>
      <c r="GW221"/>
      <c r="GX221"/>
      <c r="GY221"/>
      <c r="GZ221"/>
      <c r="HA221"/>
      <c r="HB221"/>
      <c r="HC221"/>
      <c r="HD221"/>
      <c r="HE221"/>
      <c r="HF221"/>
      <c r="HG221"/>
      <c r="HH221"/>
      <c r="HI221"/>
      <c r="HJ221"/>
      <c r="HK221"/>
      <c r="HL221"/>
      <c r="HM221"/>
      <c r="HN221"/>
      <c r="HO221"/>
      <c r="HP221"/>
      <c r="HQ221"/>
      <c r="HR221"/>
      <c r="HS221"/>
      <c r="HT221"/>
      <c r="HU221"/>
      <c r="HV221"/>
      <c r="HW221"/>
      <c r="HX221"/>
      <c r="HY221"/>
      <c r="HZ221"/>
      <c r="IA221"/>
      <c r="IB221"/>
      <c r="IC221"/>
      <c r="ID221"/>
      <c r="IE221"/>
      <c r="IF221"/>
      <c r="IG221"/>
      <c r="IH221"/>
      <c r="II221"/>
      <c r="IJ221"/>
      <c r="IK221"/>
      <c r="IL221"/>
      <c r="IM221"/>
      <c r="IN221"/>
      <c r="IO221"/>
      <c r="IP221"/>
      <c r="IQ221"/>
      <c r="IR221"/>
      <c r="IS221"/>
      <c r="IT221"/>
      <c r="IU221"/>
      <c r="IV221"/>
      <c r="IW221"/>
      <c r="IX221"/>
      <c r="IY221"/>
    </row>
    <row r="222" spans="1:259" ht="70.25" customHeight="1" x14ac:dyDescent="0.2">
      <c r="A222" s="11" t="s">
        <v>2799</v>
      </c>
      <c r="B222" s="25" t="e">
        <f>VLOOKUP(A222,'HECVAT - Full | Vendor Response'!A$27:B$284,2,FALSE)</f>
        <v>#N/A</v>
      </c>
      <c r="C222" s="33" t="e">
        <f>IF(LEN(VLOOKUP($A222,Questions!$B:$AA,20,FALSE))=0,"",VLOOKUP($A222,Questions!$B:$AA,20,FALSE))</f>
        <v>#N/A</v>
      </c>
      <c r="D222" s="33" t="e">
        <f>IF(LEN(VLOOKUP($A222,Questions!$B:$AA,21,FALSE))=0,"",VLOOKUP($A222,Questions!$B:$AA,21,FALSE))</f>
        <v>#N/A</v>
      </c>
      <c r="E222" s="32" t="e">
        <f>IF(LEN(VLOOKUP($A222,Questions!$B:$AA,22,FALSE))=0,"",VLOOKUP($A222,Questions!$B:$AA,22,FALSE))</f>
        <v>#N/A</v>
      </c>
      <c r="F222" s="33" t="e">
        <f>IF(LEN(VLOOKUP($A222,Questions!$B:$AA,23,FALSE))=0,"",VLOOKUP($A222,Questions!$B:$AA,23,FALSE))</f>
        <v>#N/A</v>
      </c>
      <c r="G222" s="33" t="e">
        <f>IF(LEN(VLOOKUP($A222,Questions!$B:$AA,24,FALSE))=0,"",VLOOKUP($A222,Questions!$B:$AA,24,FALSE))</f>
        <v>#N/A</v>
      </c>
      <c r="H222" s="32" t="e">
        <f>IF(LEN(VLOOKUP($A222,Questions!$B:$AA,25,FALSE))=0,"",VLOOKUP($A222,Questions!$B:$AA,25,FALSE))</f>
        <v>#N/A</v>
      </c>
      <c r="I222" s="33" t="e">
        <f>IF(LEN(VLOOKUP($A222,Questions!$B:$AA,26,FALSE))=0,"",VLOOKUP($A222,Questions!$B:$AA,26,FALSE))</f>
        <v>#N/A</v>
      </c>
      <c r="J222" s="33" t="e">
        <f>IF(LEN(VLOOKUP($A222,Questions!$B:$AB,27,FALSE))=0,"",VLOOKUP($A222,Questions!$B:$AB,27,FALSE))</f>
        <v>#N/A</v>
      </c>
      <c r="K222"/>
      <c r="L222"/>
      <c r="M222"/>
      <c r="N222"/>
      <c r="O222"/>
      <c r="P222"/>
      <c r="Q222"/>
      <c r="R222"/>
      <c r="S222"/>
      <c r="T222"/>
      <c r="U222"/>
      <c r="V222"/>
      <c r="W222"/>
      <c r="X222"/>
      <c r="Y222"/>
      <c r="Z222"/>
      <c r="AA222"/>
      <c r="AB222"/>
      <c r="AC222"/>
      <c r="AD222"/>
      <c r="AE222"/>
      <c r="AF222"/>
      <c r="AG222"/>
      <c r="AH222"/>
      <c r="AI222"/>
      <c r="AJ222"/>
      <c r="AK222"/>
      <c r="AL222"/>
      <c r="AM222"/>
      <c r="AN222"/>
      <c r="AO222"/>
      <c r="AP222"/>
      <c r="AQ222"/>
      <c r="AR222"/>
      <c r="AS222"/>
      <c r="AT222"/>
      <c r="AU222"/>
      <c r="AV222"/>
      <c r="AW222"/>
      <c r="AX222"/>
      <c r="AY222"/>
      <c r="AZ222"/>
      <c r="BA222"/>
      <c r="BB222"/>
      <c r="BC222"/>
      <c r="BD222"/>
      <c r="BE222"/>
      <c r="BF222"/>
      <c r="BG222"/>
      <c r="BH222"/>
      <c r="BI222"/>
      <c r="BJ222"/>
      <c r="BK222"/>
      <c r="BL222"/>
      <c r="BM222"/>
      <c r="BN222"/>
      <c r="BO222"/>
      <c r="BP222"/>
      <c r="BQ222"/>
      <c r="BR222"/>
      <c r="BS222"/>
      <c r="BT222"/>
      <c r="BU222"/>
      <c r="BV222"/>
      <c r="BW222"/>
      <c r="BX222"/>
      <c r="BY222"/>
      <c r="BZ222"/>
      <c r="CA222"/>
      <c r="CB222"/>
      <c r="CC222"/>
      <c r="CD222"/>
      <c r="CE222"/>
      <c r="CF222"/>
      <c r="CG222"/>
      <c r="CH222"/>
      <c r="CI222"/>
      <c r="CJ222"/>
      <c r="CK222"/>
      <c r="CL222"/>
      <c r="CM222"/>
      <c r="CN222"/>
      <c r="CO222"/>
      <c r="CP222"/>
      <c r="CQ222"/>
      <c r="CR222"/>
      <c r="CS222"/>
      <c r="CT222"/>
      <c r="CU222"/>
      <c r="CV222"/>
      <c r="CW222"/>
      <c r="CX222"/>
      <c r="CY222"/>
      <c r="CZ222"/>
      <c r="DA222"/>
      <c r="DB222"/>
      <c r="DC222"/>
      <c r="DD222"/>
      <c r="DE222"/>
      <c r="DF222"/>
      <c r="DG222"/>
      <c r="DH222"/>
      <c r="DI222"/>
      <c r="DJ222"/>
      <c r="DK222"/>
      <c r="DL222"/>
      <c r="DM222"/>
      <c r="DN222"/>
      <c r="DO222"/>
      <c r="DP222"/>
      <c r="DQ222"/>
      <c r="DR222"/>
      <c r="DS222"/>
      <c r="DT222"/>
      <c r="DU222"/>
      <c r="DV222"/>
      <c r="DW222"/>
      <c r="DX222"/>
      <c r="DY222"/>
      <c r="DZ222"/>
      <c r="EA222"/>
      <c r="EB222"/>
      <c r="EC222"/>
      <c r="ED222"/>
      <c r="EE222"/>
      <c r="EF222"/>
      <c r="EG222"/>
      <c r="EH222"/>
      <c r="EI222"/>
      <c r="EJ222"/>
      <c r="EK222"/>
      <c r="EL222"/>
      <c r="EM222"/>
      <c r="EN222"/>
      <c r="EO222"/>
      <c r="EP222"/>
      <c r="EQ222"/>
      <c r="ER222"/>
      <c r="ES222"/>
      <c r="ET222"/>
      <c r="EU222"/>
      <c r="EV222"/>
      <c r="EW222"/>
      <c r="EX222"/>
      <c r="EY222"/>
      <c r="EZ222"/>
      <c r="FA222"/>
      <c r="FB222"/>
      <c r="FC222"/>
      <c r="FD222"/>
      <c r="FE222"/>
      <c r="FF222"/>
      <c r="FG222"/>
      <c r="FH222"/>
      <c r="FI222"/>
      <c r="FJ222"/>
      <c r="FK222"/>
      <c r="FL222"/>
      <c r="FM222"/>
      <c r="FN222"/>
      <c r="FO222"/>
      <c r="FP222"/>
      <c r="FQ222"/>
      <c r="FR222"/>
      <c r="FS222"/>
      <c r="FT222"/>
      <c r="FU222"/>
      <c r="FV222"/>
      <c r="FW222"/>
      <c r="FX222"/>
      <c r="FY222"/>
      <c r="FZ222"/>
      <c r="GA222"/>
      <c r="GB222"/>
      <c r="GC222"/>
      <c r="GD222"/>
      <c r="GE222"/>
      <c r="GF222"/>
      <c r="GG222"/>
      <c r="GH222"/>
      <c r="GI222"/>
      <c r="GJ222"/>
      <c r="GK222"/>
      <c r="GL222"/>
      <c r="GM222"/>
      <c r="GN222"/>
      <c r="GO222"/>
      <c r="GP222"/>
      <c r="GQ222"/>
      <c r="GR222"/>
      <c r="GS222"/>
      <c r="GT222"/>
      <c r="GU222"/>
      <c r="GV222"/>
      <c r="GW222"/>
      <c r="GX222"/>
      <c r="GY222"/>
      <c r="GZ222"/>
      <c r="HA222"/>
      <c r="HB222"/>
      <c r="HC222"/>
      <c r="HD222"/>
      <c r="HE222"/>
      <c r="HF222"/>
      <c r="HG222"/>
      <c r="HH222"/>
      <c r="HI222"/>
      <c r="HJ222"/>
      <c r="HK222"/>
      <c r="HL222"/>
      <c r="HM222"/>
      <c r="HN222"/>
      <c r="HO222"/>
      <c r="HP222"/>
      <c r="HQ222"/>
      <c r="HR222"/>
      <c r="HS222"/>
      <c r="HT222"/>
      <c r="HU222"/>
      <c r="HV222"/>
      <c r="HW222"/>
      <c r="HX222"/>
      <c r="HY222"/>
      <c r="HZ222"/>
      <c r="IA222"/>
      <c r="IB222"/>
      <c r="IC222"/>
      <c r="ID222"/>
      <c r="IE222"/>
      <c r="IF222"/>
      <c r="IG222"/>
      <c r="IH222"/>
      <c r="II222"/>
      <c r="IJ222"/>
      <c r="IK222"/>
      <c r="IL222"/>
      <c r="IM222"/>
      <c r="IN222"/>
      <c r="IO222"/>
      <c r="IP222"/>
      <c r="IQ222"/>
      <c r="IR222"/>
      <c r="IS222"/>
      <c r="IT222"/>
      <c r="IU222"/>
      <c r="IV222"/>
      <c r="IW222"/>
      <c r="IX222"/>
      <c r="IY222"/>
    </row>
    <row r="223" spans="1:259" ht="70.25" customHeight="1" x14ac:dyDescent="0.2">
      <c r="A223" s="11" t="s">
        <v>2800</v>
      </c>
      <c r="B223" s="25" t="e">
        <f>VLOOKUP(A223,'HECVAT - Full | Vendor Response'!A$27:B$284,2,FALSE)</f>
        <v>#N/A</v>
      </c>
      <c r="C223" s="33" t="e">
        <f>IF(LEN(VLOOKUP($A223,Questions!$B:$AA,20,FALSE))=0,"",VLOOKUP($A223,Questions!$B:$AA,20,FALSE))</f>
        <v>#N/A</v>
      </c>
      <c r="D223" s="33" t="e">
        <f>IF(LEN(VLOOKUP($A223,Questions!$B:$AA,21,FALSE))=0,"",VLOOKUP($A223,Questions!$B:$AA,21,FALSE))</f>
        <v>#N/A</v>
      </c>
      <c r="E223" s="32" t="e">
        <f>IF(LEN(VLOOKUP($A223,Questions!$B:$AA,22,FALSE))=0,"",VLOOKUP($A223,Questions!$B:$AA,22,FALSE))</f>
        <v>#N/A</v>
      </c>
      <c r="F223" s="33" t="e">
        <f>IF(LEN(VLOOKUP($A223,Questions!$B:$AA,23,FALSE))=0,"",VLOOKUP($A223,Questions!$B:$AA,23,FALSE))</f>
        <v>#N/A</v>
      </c>
      <c r="G223" s="33" t="e">
        <f>IF(LEN(VLOOKUP($A223,Questions!$B:$AA,24,FALSE))=0,"",VLOOKUP($A223,Questions!$B:$AA,24,FALSE))</f>
        <v>#N/A</v>
      </c>
      <c r="H223" s="32" t="e">
        <f>IF(LEN(VLOOKUP($A223,Questions!$B:$AA,25,FALSE))=0,"",VLOOKUP($A223,Questions!$B:$AA,25,FALSE))</f>
        <v>#N/A</v>
      </c>
      <c r="I223" s="33" t="e">
        <f>IF(LEN(VLOOKUP($A223,Questions!$B:$AA,26,FALSE))=0,"",VLOOKUP($A223,Questions!$B:$AA,26,FALSE))</f>
        <v>#N/A</v>
      </c>
      <c r="J223" s="33" t="e">
        <f>IF(LEN(VLOOKUP($A223,Questions!$B:$AB,27,FALSE))=0,"",VLOOKUP($A223,Questions!$B:$AB,27,FALSE))</f>
        <v>#N/A</v>
      </c>
      <c r="K223"/>
      <c r="L223"/>
      <c r="M223"/>
      <c r="N223"/>
      <c r="O223"/>
      <c r="P223"/>
      <c r="Q223"/>
      <c r="R223"/>
      <c r="S223"/>
      <c r="T223"/>
      <c r="U223"/>
      <c r="V223"/>
      <c r="W223"/>
      <c r="X223"/>
      <c r="Y223"/>
      <c r="Z223"/>
      <c r="AA223"/>
      <c r="AB223"/>
      <c r="AC223"/>
      <c r="AD223"/>
      <c r="AE223"/>
      <c r="AF223"/>
      <c r="AG223"/>
      <c r="AH223"/>
      <c r="AI223"/>
      <c r="AJ223"/>
      <c r="AK223"/>
      <c r="AL223"/>
      <c r="AM223"/>
      <c r="AN223"/>
      <c r="AO223"/>
      <c r="AP223"/>
      <c r="AQ223"/>
      <c r="AR223"/>
      <c r="AS223"/>
      <c r="AT223"/>
      <c r="AU223"/>
      <c r="AV223"/>
      <c r="AW223"/>
      <c r="AX223"/>
      <c r="AY223"/>
      <c r="AZ223"/>
      <c r="BA223"/>
      <c r="BB223"/>
      <c r="BC223"/>
      <c r="BD223"/>
      <c r="BE223"/>
      <c r="BF223"/>
      <c r="BG223"/>
      <c r="BH223"/>
      <c r="BI223"/>
      <c r="BJ223"/>
      <c r="BK223"/>
      <c r="BL223"/>
      <c r="BM223"/>
      <c r="BN223"/>
      <c r="BO223"/>
      <c r="BP223"/>
      <c r="BQ223"/>
      <c r="BR223"/>
      <c r="BS223"/>
      <c r="BT223"/>
      <c r="BU223"/>
      <c r="BV223"/>
      <c r="BW223"/>
      <c r="BX223"/>
      <c r="BY223"/>
      <c r="BZ223"/>
      <c r="CA223"/>
      <c r="CB223"/>
      <c r="CC223"/>
      <c r="CD223"/>
      <c r="CE223"/>
      <c r="CF223"/>
      <c r="CG223"/>
      <c r="CH223"/>
      <c r="CI223"/>
      <c r="CJ223"/>
      <c r="CK223"/>
      <c r="CL223"/>
      <c r="CM223"/>
      <c r="CN223"/>
      <c r="CO223"/>
      <c r="CP223"/>
      <c r="CQ223"/>
      <c r="CR223"/>
      <c r="CS223"/>
      <c r="CT223"/>
      <c r="CU223"/>
      <c r="CV223"/>
      <c r="CW223"/>
      <c r="CX223"/>
      <c r="CY223"/>
      <c r="CZ223"/>
      <c r="DA223"/>
      <c r="DB223"/>
      <c r="DC223"/>
      <c r="DD223"/>
      <c r="DE223"/>
      <c r="DF223"/>
      <c r="DG223"/>
      <c r="DH223"/>
      <c r="DI223"/>
      <c r="DJ223"/>
      <c r="DK223"/>
      <c r="DL223"/>
      <c r="DM223"/>
      <c r="DN223"/>
      <c r="DO223"/>
      <c r="DP223"/>
      <c r="DQ223"/>
      <c r="DR223"/>
      <c r="DS223"/>
      <c r="DT223"/>
      <c r="DU223"/>
      <c r="DV223"/>
      <c r="DW223"/>
      <c r="DX223"/>
      <c r="DY223"/>
      <c r="DZ223"/>
      <c r="EA223"/>
      <c r="EB223"/>
      <c r="EC223"/>
      <c r="ED223"/>
      <c r="EE223"/>
      <c r="EF223"/>
      <c r="EG223"/>
      <c r="EH223"/>
      <c r="EI223"/>
      <c r="EJ223"/>
      <c r="EK223"/>
      <c r="EL223"/>
      <c r="EM223"/>
      <c r="EN223"/>
      <c r="EO223"/>
      <c r="EP223"/>
      <c r="EQ223"/>
      <c r="ER223"/>
      <c r="ES223"/>
      <c r="ET223"/>
      <c r="EU223"/>
      <c r="EV223"/>
      <c r="EW223"/>
      <c r="EX223"/>
      <c r="EY223"/>
      <c r="EZ223"/>
      <c r="FA223"/>
      <c r="FB223"/>
      <c r="FC223"/>
      <c r="FD223"/>
      <c r="FE223"/>
      <c r="FF223"/>
      <c r="FG223"/>
      <c r="FH223"/>
      <c r="FI223"/>
      <c r="FJ223"/>
      <c r="FK223"/>
      <c r="FL223"/>
      <c r="FM223"/>
      <c r="FN223"/>
      <c r="FO223"/>
      <c r="FP223"/>
      <c r="FQ223"/>
      <c r="FR223"/>
      <c r="FS223"/>
      <c r="FT223"/>
      <c r="FU223"/>
      <c r="FV223"/>
      <c r="FW223"/>
      <c r="FX223"/>
      <c r="FY223"/>
      <c r="FZ223"/>
      <c r="GA223"/>
      <c r="GB223"/>
      <c r="GC223"/>
      <c r="GD223"/>
      <c r="GE223"/>
      <c r="GF223"/>
      <c r="GG223"/>
      <c r="GH223"/>
      <c r="GI223"/>
      <c r="GJ223"/>
      <c r="GK223"/>
      <c r="GL223"/>
      <c r="GM223"/>
      <c r="GN223"/>
      <c r="GO223"/>
      <c r="GP223"/>
      <c r="GQ223"/>
      <c r="GR223"/>
      <c r="GS223"/>
      <c r="GT223"/>
      <c r="GU223"/>
      <c r="GV223"/>
      <c r="GW223"/>
      <c r="GX223"/>
      <c r="GY223"/>
      <c r="GZ223"/>
      <c r="HA223"/>
      <c r="HB223"/>
      <c r="HC223"/>
      <c r="HD223"/>
      <c r="HE223"/>
      <c r="HF223"/>
      <c r="HG223"/>
      <c r="HH223"/>
      <c r="HI223"/>
      <c r="HJ223"/>
      <c r="HK223"/>
      <c r="HL223"/>
      <c r="HM223"/>
      <c r="HN223"/>
      <c r="HO223"/>
      <c r="HP223"/>
      <c r="HQ223"/>
      <c r="HR223"/>
      <c r="HS223"/>
      <c r="HT223"/>
      <c r="HU223"/>
      <c r="HV223"/>
      <c r="HW223"/>
      <c r="HX223"/>
      <c r="HY223"/>
      <c r="HZ223"/>
      <c r="IA223"/>
      <c r="IB223"/>
      <c r="IC223"/>
      <c r="ID223"/>
      <c r="IE223"/>
      <c r="IF223"/>
      <c r="IG223"/>
      <c r="IH223"/>
      <c r="II223"/>
      <c r="IJ223"/>
      <c r="IK223"/>
      <c r="IL223"/>
      <c r="IM223"/>
      <c r="IN223"/>
      <c r="IO223"/>
      <c r="IP223"/>
      <c r="IQ223"/>
      <c r="IR223"/>
      <c r="IS223"/>
      <c r="IT223"/>
      <c r="IU223"/>
      <c r="IV223"/>
      <c r="IW223"/>
      <c r="IX223"/>
      <c r="IY223"/>
    </row>
    <row r="224" spans="1:259" ht="70.25" customHeight="1" x14ac:dyDescent="0.2">
      <c r="A224" s="11" t="s">
        <v>2801</v>
      </c>
      <c r="B224" s="25" t="e">
        <f>VLOOKUP(A224,'HECVAT - Full | Vendor Response'!A$27:B$284,2,FALSE)</f>
        <v>#N/A</v>
      </c>
      <c r="C224" s="33" t="e">
        <f>IF(LEN(VLOOKUP($A224,Questions!$B:$AA,20,FALSE))=0,"",VLOOKUP($A224,Questions!$B:$AA,20,FALSE))</f>
        <v>#N/A</v>
      </c>
      <c r="D224" s="33" t="e">
        <f>IF(LEN(VLOOKUP($A224,Questions!$B:$AA,21,FALSE))=0,"",VLOOKUP($A224,Questions!$B:$AA,21,FALSE))</f>
        <v>#N/A</v>
      </c>
      <c r="E224" s="32" t="e">
        <f>IF(LEN(VLOOKUP($A224,Questions!$B:$AA,22,FALSE))=0,"",VLOOKUP($A224,Questions!$B:$AA,22,FALSE))</f>
        <v>#N/A</v>
      </c>
      <c r="F224" s="33" t="e">
        <f>IF(LEN(VLOOKUP($A224,Questions!$B:$AA,23,FALSE))=0,"",VLOOKUP($A224,Questions!$B:$AA,23,FALSE))</f>
        <v>#N/A</v>
      </c>
      <c r="G224" s="33" t="e">
        <f>IF(LEN(VLOOKUP($A224,Questions!$B:$AA,24,FALSE))=0,"",VLOOKUP($A224,Questions!$B:$AA,24,FALSE))</f>
        <v>#N/A</v>
      </c>
      <c r="H224" s="32" t="e">
        <f>IF(LEN(VLOOKUP($A224,Questions!$B:$AA,25,FALSE))=0,"",VLOOKUP($A224,Questions!$B:$AA,25,FALSE))</f>
        <v>#N/A</v>
      </c>
      <c r="I224" s="33" t="e">
        <f>IF(LEN(VLOOKUP($A224,Questions!$B:$AA,26,FALSE))=0,"",VLOOKUP($A224,Questions!$B:$AA,26,FALSE))</f>
        <v>#N/A</v>
      </c>
      <c r="J224" s="33" t="e">
        <f>IF(LEN(VLOOKUP($A224,Questions!$B:$AB,27,FALSE))=0,"",VLOOKUP($A224,Questions!$B:$AB,27,FALSE))</f>
        <v>#N/A</v>
      </c>
      <c r="K224"/>
      <c r="L224"/>
      <c r="M224"/>
      <c r="N224"/>
      <c r="O224"/>
      <c r="P224"/>
      <c r="Q224"/>
      <c r="R224"/>
      <c r="S224"/>
      <c r="T224"/>
      <c r="U224"/>
      <c r="V224"/>
      <c r="W224"/>
      <c r="X224"/>
      <c r="Y224"/>
      <c r="Z224"/>
      <c r="AA224"/>
      <c r="AB224"/>
      <c r="AC224"/>
      <c r="AD224"/>
      <c r="AE224"/>
      <c r="AF224"/>
      <c r="AG224"/>
      <c r="AH224"/>
      <c r="AI224"/>
      <c r="AJ224"/>
      <c r="AK224"/>
      <c r="AL224"/>
      <c r="AM224"/>
      <c r="AN224"/>
      <c r="AO224"/>
      <c r="AP224"/>
      <c r="AQ224"/>
      <c r="AR224"/>
      <c r="AS224"/>
      <c r="AT224"/>
      <c r="AU224"/>
      <c r="AV224"/>
      <c r="AW224"/>
      <c r="AX224"/>
      <c r="AY224"/>
      <c r="AZ224"/>
      <c r="BA224"/>
      <c r="BB224"/>
      <c r="BC224"/>
      <c r="BD224"/>
      <c r="BE224"/>
      <c r="BF224"/>
      <c r="BG224"/>
      <c r="BH224"/>
      <c r="BI224"/>
      <c r="BJ224"/>
      <c r="BK224"/>
      <c r="BL224"/>
      <c r="BM224"/>
      <c r="BN224"/>
      <c r="BO224"/>
      <c r="BP224"/>
      <c r="BQ224"/>
      <c r="BR224"/>
      <c r="BS224"/>
      <c r="BT224"/>
      <c r="BU224"/>
      <c r="BV224"/>
      <c r="BW224"/>
      <c r="BX224"/>
      <c r="BY224"/>
      <c r="BZ224"/>
      <c r="CA224"/>
      <c r="CB224"/>
      <c r="CC224"/>
      <c r="CD224"/>
      <c r="CE224"/>
      <c r="CF224"/>
      <c r="CG224"/>
      <c r="CH224"/>
      <c r="CI224"/>
      <c r="CJ224"/>
      <c r="CK224"/>
      <c r="CL224"/>
      <c r="CM224"/>
      <c r="CN224"/>
      <c r="CO224"/>
      <c r="CP224"/>
      <c r="CQ224"/>
      <c r="CR224"/>
      <c r="CS224"/>
      <c r="CT224"/>
      <c r="CU224"/>
      <c r="CV224"/>
      <c r="CW224"/>
      <c r="CX224"/>
      <c r="CY224"/>
      <c r="CZ224"/>
      <c r="DA224"/>
      <c r="DB224"/>
      <c r="DC224"/>
      <c r="DD224"/>
      <c r="DE224"/>
      <c r="DF224"/>
      <c r="DG224"/>
      <c r="DH224"/>
      <c r="DI224"/>
      <c r="DJ224"/>
      <c r="DK224"/>
      <c r="DL224"/>
      <c r="DM224"/>
      <c r="DN224"/>
      <c r="DO224"/>
      <c r="DP224"/>
      <c r="DQ224"/>
      <c r="DR224"/>
      <c r="DS224"/>
      <c r="DT224"/>
      <c r="DU224"/>
      <c r="DV224"/>
      <c r="DW224"/>
      <c r="DX224"/>
      <c r="DY224"/>
      <c r="DZ224"/>
      <c r="EA224"/>
      <c r="EB224"/>
      <c r="EC224"/>
      <c r="ED224"/>
      <c r="EE224"/>
      <c r="EF224"/>
      <c r="EG224"/>
      <c r="EH224"/>
      <c r="EI224"/>
      <c r="EJ224"/>
      <c r="EK224"/>
      <c r="EL224"/>
      <c r="EM224"/>
      <c r="EN224"/>
      <c r="EO224"/>
      <c r="EP224"/>
      <c r="EQ224"/>
      <c r="ER224"/>
      <c r="ES224"/>
      <c r="ET224"/>
      <c r="EU224"/>
      <c r="EV224"/>
      <c r="EW224"/>
      <c r="EX224"/>
      <c r="EY224"/>
      <c r="EZ224"/>
      <c r="FA224"/>
      <c r="FB224"/>
      <c r="FC224"/>
      <c r="FD224"/>
      <c r="FE224"/>
      <c r="FF224"/>
      <c r="FG224"/>
      <c r="FH224"/>
      <c r="FI224"/>
      <c r="FJ224"/>
      <c r="FK224"/>
      <c r="FL224"/>
      <c r="FM224"/>
      <c r="FN224"/>
      <c r="FO224"/>
      <c r="FP224"/>
      <c r="FQ224"/>
      <c r="FR224"/>
      <c r="FS224"/>
      <c r="FT224"/>
      <c r="FU224"/>
      <c r="FV224"/>
      <c r="FW224"/>
      <c r="FX224"/>
      <c r="FY224"/>
      <c r="FZ224"/>
      <c r="GA224"/>
      <c r="GB224"/>
      <c r="GC224"/>
      <c r="GD224"/>
      <c r="GE224"/>
      <c r="GF224"/>
      <c r="GG224"/>
      <c r="GH224"/>
      <c r="GI224"/>
      <c r="GJ224"/>
      <c r="GK224"/>
      <c r="GL224"/>
      <c r="GM224"/>
      <c r="GN224"/>
      <c r="GO224"/>
      <c r="GP224"/>
      <c r="GQ224"/>
      <c r="GR224"/>
      <c r="GS224"/>
      <c r="GT224"/>
      <c r="GU224"/>
      <c r="GV224"/>
      <c r="GW224"/>
      <c r="GX224"/>
      <c r="GY224"/>
      <c r="GZ224"/>
      <c r="HA224"/>
      <c r="HB224"/>
      <c r="HC224"/>
      <c r="HD224"/>
      <c r="HE224"/>
      <c r="HF224"/>
      <c r="HG224"/>
      <c r="HH224"/>
      <c r="HI224"/>
      <c r="HJ224"/>
      <c r="HK224"/>
      <c r="HL224"/>
      <c r="HM224"/>
      <c r="HN224"/>
      <c r="HO224"/>
      <c r="HP224"/>
      <c r="HQ224"/>
      <c r="HR224"/>
      <c r="HS224"/>
      <c r="HT224"/>
      <c r="HU224"/>
      <c r="HV224"/>
      <c r="HW224"/>
      <c r="HX224"/>
      <c r="HY224"/>
      <c r="HZ224"/>
      <c r="IA224"/>
      <c r="IB224"/>
      <c r="IC224"/>
      <c r="ID224"/>
      <c r="IE224"/>
      <c r="IF224"/>
      <c r="IG224"/>
      <c r="IH224"/>
      <c r="II224"/>
      <c r="IJ224"/>
      <c r="IK224"/>
      <c r="IL224"/>
      <c r="IM224"/>
      <c r="IN224"/>
      <c r="IO224"/>
      <c r="IP224"/>
      <c r="IQ224"/>
      <c r="IR224"/>
      <c r="IS224"/>
      <c r="IT224"/>
      <c r="IU224"/>
      <c r="IV224"/>
      <c r="IW224"/>
      <c r="IX224"/>
      <c r="IY224"/>
    </row>
    <row r="225" spans="1:259" ht="70.25" customHeight="1" x14ac:dyDescent="0.2">
      <c r="A225" s="11" t="s">
        <v>2802</v>
      </c>
      <c r="B225" s="25" t="e">
        <f>VLOOKUP(A225,'HECVAT - Full | Vendor Response'!A$27:B$284,2,FALSE)</f>
        <v>#N/A</v>
      </c>
      <c r="C225" s="33" t="e">
        <f>IF(LEN(VLOOKUP($A225,Questions!$B:$AA,20,FALSE))=0,"",VLOOKUP($A225,Questions!$B:$AA,20,FALSE))</f>
        <v>#N/A</v>
      </c>
      <c r="D225" s="33" t="e">
        <f>IF(LEN(VLOOKUP($A225,Questions!$B:$AA,21,FALSE))=0,"",VLOOKUP($A225,Questions!$B:$AA,21,FALSE))</f>
        <v>#N/A</v>
      </c>
      <c r="E225" s="32" t="e">
        <f>IF(LEN(VLOOKUP($A225,Questions!$B:$AA,22,FALSE))=0,"",VLOOKUP($A225,Questions!$B:$AA,22,FALSE))</f>
        <v>#N/A</v>
      </c>
      <c r="F225" s="33" t="e">
        <f>IF(LEN(VLOOKUP($A225,Questions!$B:$AA,23,FALSE))=0,"",VLOOKUP($A225,Questions!$B:$AA,23,FALSE))</f>
        <v>#N/A</v>
      </c>
      <c r="G225" s="33" t="e">
        <f>IF(LEN(VLOOKUP($A225,Questions!$B:$AA,24,FALSE))=0,"",VLOOKUP($A225,Questions!$B:$AA,24,FALSE))</f>
        <v>#N/A</v>
      </c>
      <c r="H225" s="32" t="e">
        <f>IF(LEN(VLOOKUP($A225,Questions!$B:$AA,25,FALSE))=0,"",VLOOKUP($A225,Questions!$B:$AA,25,FALSE))</f>
        <v>#N/A</v>
      </c>
      <c r="I225" s="33" t="e">
        <f>IF(LEN(VLOOKUP($A225,Questions!$B:$AA,26,FALSE))=0,"",VLOOKUP($A225,Questions!$B:$AA,26,FALSE))</f>
        <v>#N/A</v>
      </c>
      <c r="J225" s="33" t="e">
        <f>IF(LEN(VLOOKUP($A225,Questions!$B:$AB,27,FALSE))=0,"",VLOOKUP($A225,Questions!$B:$AB,27,FALSE))</f>
        <v>#N/A</v>
      </c>
      <c r="K225" s="274" t="s">
        <v>3242</v>
      </c>
      <c r="L225"/>
      <c r="M225"/>
      <c r="N225"/>
      <c r="O225"/>
      <c r="P225"/>
      <c r="Q225"/>
      <c r="R225"/>
      <c r="S225"/>
      <c r="T225"/>
      <c r="U225"/>
      <c r="V225"/>
      <c r="W225"/>
      <c r="X225"/>
      <c r="Y225"/>
      <c r="Z225"/>
      <c r="AA225"/>
      <c r="AB225"/>
      <c r="AC225"/>
      <c r="AD225"/>
      <c r="AE225"/>
      <c r="AF225"/>
      <c r="AG225"/>
      <c r="AH225"/>
      <c r="AI225"/>
      <c r="AJ225"/>
      <c r="AK225"/>
      <c r="AL225"/>
      <c r="AM225"/>
      <c r="AN225"/>
      <c r="AO225"/>
      <c r="AP225"/>
      <c r="AQ225"/>
      <c r="AR225"/>
      <c r="AS225"/>
      <c r="AT225"/>
      <c r="AU225"/>
      <c r="AV225"/>
      <c r="AW225"/>
      <c r="AX225"/>
      <c r="AY225"/>
      <c r="AZ225"/>
      <c r="BA225"/>
      <c r="BB225"/>
      <c r="BC225"/>
      <c r="BD225"/>
      <c r="BE225"/>
      <c r="BF225"/>
      <c r="BG225"/>
      <c r="BH225"/>
      <c r="BI225"/>
      <c r="BJ225"/>
      <c r="BK225"/>
      <c r="BL225"/>
      <c r="BM225"/>
      <c r="BN225"/>
      <c r="BO225"/>
      <c r="BP225"/>
      <c r="BQ225"/>
      <c r="BR225"/>
      <c r="BS225"/>
      <c r="BT225"/>
      <c r="BU225"/>
      <c r="BV225"/>
      <c r="BW225"/>
      <c r="BX225"/>
      <c r="BY225"/>
      <c r="BZ225"/>
      <c r="CA225"/>
      <c r="CB225"/>
      <c r="CC225"/>
      <c r="CD225"/>
      <c r="CE225"/>
      <c r="CF225"/>
      <c r="CG225"/>
      <c r="CH225"/>
      <c r="CI225"/>
      <c r="CJ225"/>
      <c r="CK225"/>
      <c r="CL225"/>
      <c r="CM225"/>
      <c r="CN225"/>
      <c r="CO225"/>
      <c r="CP225"/>
      <c r="CQ225"/>
      <c r="CR225"/>
      <c r="CS225"/>
      <c r="CT225"/>
      <c r="CU225"/>
      <c r="CV225"/>
      <c r="CW225"/>
      <c r="CX225"/>
      <c r="CY225"/>
      <c r="CZ225"/>
      <c r="DA225"/>
      <c r="DB225"/>
      <c r="DC225"/>
      <c r="DD225"/>
      <c r="DE225"/>
      <c r="DF225"/>
      <c r="DG225"/>
      <c r="DH225"/>
      <c r="DI225"/>
      <c r="DJ225"/>
      <c r="DK225"/>
      <c r="DL225"/>
      <c r="DM225"/>
      <c r="DN225"/>
      <c r="DO225"/>
      <c r="DP225"/>
      <c r="DQ225"/>
      <c r="DR225"/>
      <c r="DS225"/>
      <c r="DT225"/>
      <c r="DU225"/>
      <c r="DV225"/>
      <c r="DW225"/>
      <c r="DX225"/>
      <c r="DY225"/>
      <c r="DZ225"/>
      <c r="EA225"/>
      <c r="EB225"/>
      <c r="EC225"/>
      <c r="ED225"/>
      <c r="EE225"/>
      <c r="EF225"/>
      <c r="EG225"/>
      <c r="EH225"/>
      <c r="EI225"/>
      <c r="EJ225"/>
      <c r="EK225"/>
      <c r="EL225"/>
      <c r="EM225"/>
      <c r="EN225"/>
      <c r="EO225"/>
      <c r="EP225"/>
      <c r="EQ225"/>
      <c r="ER225"/>
      <c r="ES225"/>
      <c r="ET225"/>
      <c r="EU225"/>
      <c r="EV225"/>
      <c r="EW225"/>
      <c r="EX225"/>
      <c r="EY225"/>
      <c r="EZ225"/>
      <c r="FA225"/>
      <c r="FB225"/>
      <c r="FC225"/>
      <c r="FD225"/>
      <c r="FE225"/>
      <c r="FF225"/>
      <c r="FG225"/>
      <c r="FH225"/>
      <c r="FI225"/>
      <c r="FJ225"/>
      <c r="FK225"/>
      <c r="FL225"/>
      <c r="FM225"/>
      <c r="FN225"/>
      <c r="FO225"/>
      <c r="FP225"/>
      <c r="FQ225"/>
      <c r="FR225"/>
      <c r="FS225"/>
      <c r="FT225"/>
      <c r="FU225"/>
      <c r="FV225"/>
      <c r="FW225"/>
      <c r="FX225"/>
      <c r="FY225"/>
      <c r="FZ225"/>
      <c r="GA225"/>
      <c r="GB225"/>
      <c r="GC225"/>
      <c r="GD225"/>
      <c r="GE225"/>
      <c r="GF225"/>
      <c r="GG225"/>
      <c r="GH225"/>
      <c r="GI225"/>
      <c r="GJ225"/>
      <c r="GK225"/>
      <c r="GL225"/>
      <c r="GM225"/>
      <c r="GN225"/>
      <c r="GO225"/>
      <c r="GP225"/>
      <c r="GQ225"/>
      <c r="GR225"/>
      <c r="GS225"/>
      <c r="GT225"/>
      <c r="GU225"/>
      <c r="GV225"/>
      <c r="GW225"/>
      <c r="GX225"/>
      <c r="GY225"/>
      <c r="GZ225"/>
      <c r="HA225"/>
      <c r="HB225"/>
      <c r="HC225"/>
      <c r="HD225"/>
      <c r="HE225"/>
      <c r="HF225"/>
      <c r="HG225"/>
      <c r="HH225"/>
      <c r="HI225"/>
      <c r="HJ225"/>
      <c r="HK225"/>
      <c r="HL225"/>
      <c r="HM225"/>
      <c r="HN225"/>
      <c r="HO225"/>
      <c r="HP225"/>
      <c r="HQ225"/>
      <c r="HR225"/>
      <c r="HS225"/>
      <c r="HT225"/>
      <c r="HU225"/>
      <c r="HV225"/>
      <c r="HW225"/>
      <c r="HX225"/>
      <c r="HY225"/>
      <c r="HZ225"/>
      <c r="IA225"/>
      <c r="IB225"/>
      <c r="IC225"/>
      <c r="ID225"/>
      <c r="IE225"/>
      <c r="IF225"/>
      <c r="IG225"/>
      <c r="IH225"/>
      <c r="II225"/>
      <c r="IJ225"/>
      <c r="IK225"/>
      <c r="IL225"/>
      <c r="IM225"/>
      <c r="IN225"/>
      <c r="IO225"/>
      <c r="IP225"/>
      <c r="IQ225"/>
      <c r="IR225"/>
      <c r="IS225"/>
      <c r="IT225"/>
      <c r="IU225"/>
      <c r="IV225"/>
      <c r="IW225"/>
      <c r="IX225"/>
      <c r="IY225"/>
    </row>
    <row r="226" spans="1:259" ht="36" customHeight="1" x14ac:dyDescent="0.2">
      <c r="A226" s="345" t="str">
        <f>IF($C$31="","Quality Assurance",IF($C$31="Yes","Quality Assurance - Optional based on QUALIFIER response.","Quality Assurance"))</f>
        <v>Quality Assurance</v>
      </c>
      <c r="B226" s="345"/>
      <c r="C226" s="20" t="str">
        <f>C$23</f>
        <v>CIS Critical Security Controls v6.1</v>
      </c>
      <c r="D226" s="20" t="str">
        <f t="shared" ref="D226:J226" si="15">D$23</f>
        <v>HIPAA</v>
      </c>
      <c r="E226" s="20" t="str">
        <f t="shared" si="15"/>
        <v>ISO 27002:27013</v>
      </c>
      <c r="F226" s="20" t="str">
        <f t="shared" si="15"/>
        <v>NIST Cybersecurity Framework</v>
      </c>
      <c r="G226" s="20" t="str">
        <f t="shared" si="15"/>
        <v>NIST SP 800-171r2</v>
      </c>
      <c r="H226" s="20" t="str">
        <f t="shared" si="15"/>
        <v>NIST SP 800-53r4</v>
      </c>
      <c r="I226" s="20" t="str">
        <f t="shared" si="15"/>
        <v>PCI DSS</v>
      </c>
      <c r="J226" s="20" t="str">
        <f t="shared" si="15"/>
        <v>Trusted CI</v>
      </c>
      <c r="K226"/>
      <c r="L226"/>
      <c r="M226"/>
      <c r="N226"/>
      <c r="O226"/>
      <c r="P226"/>
      <c r="Q226"/>
      <c r="R226"/>
      <c r="S226"/>
      <c r="T226"/>
      <c r="U226"/>
      <c r="V226"/>
      <c r="W226"/>
      <c r="X226"/>
      <c r="Y226"/>
      <c r="Z226"/>
      <c r="AA226"/>
      <c r="AB226"/>
      <c r="AC226"/>
      <c r="AD226"/>
      <c r="AE226"/>
      <c r="AF226"/>
      <c r="AG226"/>
      <c r="AH226"/>
      <c r="AI226"/>
      <c r="AJ226"/>
      <c r="AK226"/>
      <c r="AL226"/>
      <c r="AM226"/>
      <c r="AN226"/>
      <c r="AO226"/>
      <c r="AP226"/>
      <c r="AQ226"/>
      <c r="AR226"/>
      <c r="AS226"/>
      <c r="AT226"/>
      <c r="AU226"/>
      <c r="AV226"/>
      <c r="AW226"/>
      <c r="AX226"/>
      <c r="AY226"/>
      <c r="AZ226"/>
      <c r="BA226"/>
      <c r="BB226"/>
      <c r="BC226"/>
      <c r="BD226"/>
      <c r="BE226"/>
      <c r="BF226"/>
      <c r="BG226"/>
      <c r="BH226"/>
      <c r="BI226"/>
      <c r="BJ226"/>
      <c r="BK226"/>
      <c r="BL226"/>
      <c r="BM226"/>
      <c r="BN226"/>
      <c r="BO226"/>
      <c r="BP226"/>
      <c r="BQ226"/>
      <c r="BR226"/>
      <c r="BS226"/>
      <c r="BT226"/>
      <c r="BU226"/>
      <c r="BV226"/>
      <c r="BW226"/>
      <c r="BX226"/>
      <c r="BY226"/>
      <c r="BZ226"/>
      <c r="CA226"/>
      <c r="CB226"/>
      <c r="CC226"/>
      <c r="CD226"/>
      <c r="CE226"/>
      <c r="CF226"/>
      <c r="CG226"/>
      <c r="CH226"/>
      <c r="CI226"/>
      <c r="CJ226"/>
      <c r="CK226"/>
      <c r="CL226"/>
      <c r="CM226"/>
      <c r="CN226"/>
      <c r="CO226"/>
      <c r="CP226"/>
      <c r="CQ226"/>
      <c r="CR226"/>
      <c r="CS226"/>
      <c r="CT226"/>
      <c r="CU226"/>
      <c r="CV226"/>
      <c r="CW226"/>
      <c r="CX226"/>
      <c r="CY226"/>
      <c r="CZ226"/>
      <c r="DA226"/>
      <c r="DB226"/>
      <c r="DC226"/>
      <c r="DD226"/>
      <c r="DE226"/>
      <c r="DF226"/>
      <c r="DG226"/>
      <c r="DH226"/>
      <c r="DI226"/>
      <c r="DJ226"/>
      <c r="DK226"/>
      <c r="DL226"/>
      <c r="DM226"/>
      <c r="DN226"/>
      <c r="DO226"/>
      <c r="DP226"/>
      <c r="DQ226"/>
      <c r="DR226"/>
      <c r="DS226"/>
      <c r="DT226"/>
      <c r="DU226"/>
      <c r="DV226"/>
      <c r="DW226"/>
      <c r="DX226"/>
      <c r="DY226"/>
      <c r="DZ226"/>
      <c r="EA226"/>
      <c r="EB226"/>
      <c r="EC226"/>
      <c r="ED226"/>
      <c r="EE226"/>
      <c r="EF226"/>
      <c r="EG226"/>
      <c r="EH226"/>
      <c r="EI226"/>
      <c r="EJ226"/>
      <c r="EK226"/>
      <c r="EL226"/>
      <c r="EM226"/>
      <c r="EN226"/>
      <c r="EO226"/>
      <c r="EP226"/>
      <c r="EQ226"/>
      <c r="ER226"/>
      <c r="ES226"/>
      <c r="ET226"/>
      <c r="EU226"/>
      <c r="EV226"/>
      <c r="EW226"/>
      <c r="EX226"/>
      <c r="EY226"/>
      <c r="EZ226"/>
      <c r="FA226"/>
      <c r="FB226"/>
      <c r="FC226"/>
      <c r="FD226"/>
      <c r="FE226"/>
      <c r="FF226"/>
      <c r="FG226"/>
      <c r="FH226"/>
      <c r="FI226"/>
      <c r="FJ226"/>
      <c r="FK226"/>
      <c r="FL226"/>
      <c r="FM226"/>
      <c r="FN226"/>
      <c r="FO226"/>
      <c r="FP226"/>
      <c r="FQ226"/>
      <c r="FR226"/>
      <c r="FS226"/>
      <c r="FT226"/>
      <c r="FU226"/>
      <c r="FV226"/>
      <c r="FW226"/>
      <c r="FX226"/>
      <c r="FY226"/>
      <c r="FZ226"/>
      <c r="GA226"/>
      <c r="GB226"/>
      <c r="GC226"/>
      <c r="GD226"/>
      <c r="GE226"/>
      <c r="GF226"/>
      <c r="GG226"/>
      <c r="GH226"/>
      <c r="GI226"/>
      <c r="GJ226"/>
      <c r="GK226"/>
      <c r="GL226"/>
      <c r="GM226"/>
      <c r="GN226"/>
      <c r="GO226"/>
      <c r="GP226"/>
      <c r="GQ226"/>
      <c r="GR226"/>
      <c r="GS226"/>
      <c r="GT226"/>
      <c r="GU226"/>
      <c r="GV226"/>
      <c r="GW226"/>
      <c r="GX226"/>
      <c r="GY226"/>
      <c r="GZ226"/>
      <c r="HA226"/>
      <c r="HB226"/>
      <c r="HC226"/>
      <c r="HD226"/>
      <c r="HE226"/>
      <c r="HF226"/>
      <c r="HG226"/>
      <c r="HH226"/>
      <c r="HI226"/>
      <c r="HJ226"/>
      <c r="HK226"/>
      <c r="HL226"/>
      <c r="HM226"/>
      <c r="HN226"/>
      <c r="HO226"/>
      <c r="HP226"/>
      <c r="HQ226"/>
      <c r="HR226"/>
      <c r="HS226"/>
      <c r="HT226"/>
      <c r="HU226"/>
      <c r="HV226"/>
      <c r="HW226"/>
      <c r="HX226"/>
      <c r="HY226"/>
      <c r="HZ226"/>
      <c r="IA226"/>
      <c r="IB226"/>
      <c r="IC226"/>
      <c r="ID226"/>
      <c r="IE226"/>
      <c r="IF226"/>
      <c r="IG226"/>
      <c r="IH226"/>
      <c r="II226"/>
      <c r="IJ226"/>
      <c r="IK226"/>
      <c r="IL226"/>
      <c r="IM226"/>
      <c r="IN226"/>
      <c r="IO226"/>
      <c r="IP226"/>
      <c r="IQ226"/>
      <c r="IR226"/>
      <c r="IS226"/>
      <c r="IT226"/>
      <c r="IU226"/>
      <c r="IV226"/>
      <c r="IW226"/>
      <c r="IX226"/>
      <c r="IY226"/>
    </row>
    <row r="227" spans="1:259" ht="48" customHeight="1" x14ac:dyDescent="0.2">
      <c r="A227" s="11" t="s">
        <v>250</v>
      </c>
      <c r="B227" s="25" t="str">
        <f>VLOOKUP(A227,'HECVAT - Full | Vendor Response'!A$27:B$284,2,FALSE)</f>
        <v>Do you have a documented and currently implemented Quality Assurance program?</v>
      </c>
      <c r="C227" s="32" t="str">
        <f>IF(LEN(VLOOKUP($A227,Questions!$B:$AA,20,FALSE))=0,"",VLOOKUP($A227,Questions!$B:$AA,20,FALSE))</f>
        <v xml:space="preserve"> </v>
      </c>
      <c r="D227" s="34" t="str">
        <f>IF(LEN(VLOOKUP($A227,Questions!$B:$AA,21,FALSE))=0,"",VLOOKUP($A227,Questions!$B:$AA,21,FALSE))</f>
        <v xml:space="preserve"> </v>
      </c>
      <c r="E227" s="34" t="str">
        <f>IF(LEN(VLOOKUP($A227,Questions!$B:$AA,22,FALSE))=0,"",VLOOKUP($A227,Questions!$B:$AA,22,FALSE))</f>
        <v xml:space="preserve"> </v>
      </c>
      <c r="F227" s="34" t="str">
        <f>IF(LEN(VLOOKUP($A227,Questions!$B:$AA,23,FALSE))=0,"",VLOOKUP($A227,Questions!$B:$AA,23,FALSE))</f>
        <v xml:space="preserve"> </v>
      </c>
      <c r="G227" s="34" t="str">
        <f>IF(LEN(VLOOKUP($A227,Questions!$B:$AA,24,FALSE))=0,"",VLOOKUP($A227,Questions!$B:$AA,24,FALSE))</f>
        <v xml:space="preserve"> </v>
      </c>
      <c r="H227" s="34" t="str">
        <f>IF(LEN(VLOOKUP($A227,Questions!$B:$AA,25,FALSE))=0,"",VLOOKUP($A227,Questions!$B:$AA,25,FALSE))</f>
        <v xml:space="preserve"> </v>
      </c>
      <c r="I227" s="34" t="str">
        <f>IF(LEN(VLOOKUP($A227,Questions!$B:$AA,26,FALSE))=0,"",VLOOKUP($A227,Questions!$B:$AA,26,FALSE))</f>
        <v xml:space="preserve"> </v>
      </c>
      <c r="J227" s="34" t="str">
        <f>IF(LEN(VLOOKUP($A227,Questions!$B:$AB,27,FALSE))=0,"",VLOOKUP($A227,Questions!$B:$AB,27,FALSE))</f>
        <v xml:space="preserve"> </v>
      </c>
      <c r="K227"/>
      <c r="L227"/>
      <c r="M227"/>
      <c r="N227"/>
      <c r="O227"/>
      <c r="P227"/>
      <c r="Q227"/>
      <c r="R227"/>
      <c r="S227"/>
      <c r="T227"/>
      <c r="U227"/>
      <c r="V227"/>
      <c r="W227"/>
      <c r="X227"/>
      <c r="Y227"/>
      <c r="Z227"/>
      <c r="AA227"/>
      <c r="AB227"/>
      <c r="AC227"/>
      <c r="AD227"/>
      <c r="AE227"/>
      <c r="AF227"/>
      <c r="AG227"/>
      <c r="AH227"/>
      <c r="AI227"/>
      <c r="AJ227"/>
      <c r="AK227"/>
      <c r="AL227"/>
      <c r="AM227"/>
      <c r="AN227"/>
      <c r="AO227"/>
      <c r="AP227"/>
      <c r="AQ227"/>
      <c r="AR227"/>
      <c r="AS227"/>
      <c r="AT227"/>
      <c r="AU227"/>
      <c r="AV227"/>
      <c r="AW227"/>
      <c r="AX227"/>
      <c r="AY227"/>
      <c r="AZ227"/>
      <c r="BA227"/>
      <c r="BB227"/>
      <c r="BC227"/>
      <c r="BD227"/>
      <c r="BE227"/>
      <c r="BF227"/>
      <c r="BG227"/>
      <c r="BH227"/>
      <c r="BI227"/>
      <c r="BJ227"/>
      <c r="BK227"/>
      <c r="BL227"/>
      <c r="BM227"/>
      <c r="BN227"/>
      <c r="BO227"/>
      <c r="BP227"/>
      <c r="BQ227"/>
      <c r="BR227"/>
      <c r="BS227"/>
      <c r="BT227"/>
      <c r="BU227"/>
      <c r="BV227"/>
      <c r="BW227"/>
      <c r="BX227"/>
      <c r="BY227"/>
      <c r="BZ227"/>
      <c r="CA227"/>
      <c r="CB227"/>
      <c r="CC227"/>
      <c r="CD227"/>
      <c r="CE227"/>
      <c r="CF227"/>
      <c r="CG227"/>
      <c r="CH227"/>
      <c r="CI227"/>
      <c r="CJ227"/>
      <c r="CK227"/>
      <c r="CL227"/>
      <c r="CM227"/>
      <c r="CN227"/>
      <c r="CO227"/>
      <c r="CP227"/>
      <c r="CQ227"/>
      <c r="CR227"/>
      <c r="CS227"/>
      <c r="CT227"/>
      <c r="CU227"/>
      <c r="CV227"/>
      <c r="CW227"/>
      <c r="CX227"/>
      <c r="CY227"/>
      <c r="CZ227"/>
      <c r="DA227"/>
      <c r="DB227"/>
      <c r="DC227"/>
      <c r="DD227"/>
      <c r="DE227"/>
      <c r="DF227"/>
      <c r="DG227"/>
      <c r="DH227"/>
      <c r="DI227"/>
      <c r="DJ227"/>
      <c r="DK227"/>
      <c r="DL227"/>
      <c r="DM227"/>
      <c r="DN227"/>
      <c r="DO227"/>
      <c r="DP227"/>
      <c r="DQ227"/>
      <c r="DR227"/>
      <c r="DS227"/>
      <c r="DT227"/>
      <c r="DU227"/>
      <c r="DV227"/>
      <c r="DW227"/>
      <c r="DX227"/>
      <c r="DY227"/>
      <c r="DZ227"/>
      <c r="EA227"/>
      <c r="EB227"/>
      <c r="EC227"/>
      <c r="ED227"/>
      <c r="EE227"/>
      <c r="EF227"/>
      <c r="EG227"/>
      <c r="EH227"/>
      <c r="EI227"/>
      <c r="EJ227"/>
      <c r="EK227"/>
      <c r="EL227"/>
      <c r="EM227"/>
      <c r="EN227"/>
      <c r="EO227"/>
      <c r="EP227"/>
      <c r="EQ227"/>
      <c r="ER227"/>
      <c r="ES227"/>
      <c r="ET227"/>
      <c r="EU227"/>
      <c r="EV227"/>
      <c r="EW227"/>
      <c r="EX227"/>
      <c r="EY227"/>
      <c r="EZ227"/>
      <c r="FA227"/>
      <c r="FB227"/>
      <c r="FC227"/>
      <c r="FD227"/>
      <c r="FE227"/>
      <c r="FF227"/>
      <c r="FG227"/>
      <c r="FH227"/>
      <c r="FI227"/>
      <c r="FJ227"/>
      <c r="FK227"/>
      <c r="FL227"/>
      <c r="FM227"/>
      <c r="FN227"/>
      <c r="FO227"/>
      <c r="FP227"/>
      <c r="FQ227"/>
      <c r="FR227"/>
      <c r="FS227"/>
      <c r="FT227"/>
      <c r="FU227"/>
      <c r="FV227"/>
      <c r="FW227"/>
      <c r="FX227"/>
      <c r="FY227"/>
      <c r="FZ227"/>
      <c r="GA227"/>
      <c r="GB227"/>
      <c r="GC227"/>
      <c r="GD227"/>
      <c r="GE227"/>
      <c r="GF227"/>
      <c r="GG227"/>
      <c r="GH227"/>
      <c r="GI227"/>
      <c r="GJ227"/>
      <c r="GK227"/>
      <c r="GL227"/>
      <c r="GM227"/>
      <c r="GN227"/>
      <c r="GO227"/>
      <c r="GP227"/>
      <c r="GQ227"/>
      <c r="GR227"/>
      <c r="GS227"/>
      <c r="GT227"/>
      <c r="GU227"/>
      <c r="GV227"/>
      <c r="GW227"/>
      <c r="GX227"/>
      <c r="GY227"/>
      <c r="GZ227"/>
      <c r="HA227"/>
      <c r="HB227"/>
      <c r="HC227"/>
      <c r="HD227"/>
      <c r="HE227"/>
      <c r="HF227"/>
      <c r="HG227"/>
      <c r="HH227"/>
      <c r="HI227"/>
      <c r="HJ227"/>
      <c r="HK227"/>
      <c r="HL227"/>
      <c r="HM227"/>
      <c r="HN227"/>
      <c r="HO227"/>
      <c r="HP227"/>
      <c r="HQ227"/>
      <c r="HR227"/>
      <c r="HS227"/>
      <c r="HT227"/>
      <c r="HU227"/>
      <c r="HV227"/>
      <c r="HW227"/>
      <c r="HX227"/>
      <c r="HY227"/>
      <c r="HZ227"/>
      <c r="IA227"/>
      <c r="IB227"/>
      <c r="IC227"/>
      <c r="ID227"/>
      <c r="IE227"/>
      <c r="IF227"/>
      <c r="IG227"/>
      <c r="IH227"/>
      <c r="II227"/>
      <c r="IJ227"/>
      <c r="IK227"/>
      <c r="IL227"/>
      <c r="IM227"/>
      <c r="IN227"/>
      <c r="IO227"/>
      <c r="IP227"/>
      <c r="IQ227"/>
      <c r="IR227"/>
      <c r="IS227"/>
      <c r="IT227"/>
      <c r="IU227"/>
      <c r="IV227"/>
      <c r="IW227"/>
      <c r="IX227"/>
      <c r="IY227"/>
    </row>
    <row r="228" spans="1:259" ht="36" customHeight="1" x14ac:dyDescent="0.2">
      <c r="A228" s="11" t="s">
        <v>251</v>
      </c>
      <c r="B228" s="25" t="str">
        <f>VLOOKUP(A228,'HECVAT - Full | Vendor Response'!A$27:B$284,2,FALSE)</f>
        <v>Do you comply with ISO 9001?</v>
      </c>
      <c r="C228" s="32" t="str">
        <f>IF(LEN(VLOOKUP($A228,Questions!$B:$AA,20,FALSE))=0,"",VLOOKUP($A228,Questions!$B:$AA,20,FALSE))</f>
        <v xml:space="preserve"> </v>
      </c>
      <c r="D228" s="34" t="str">
        <f>IF(LEN(VLOOKUP($A228,Questions!$B:$AA,21,FALSE))=0,"",VLOOKUP($A228,Questions!$B:$AA,21,FALSE))</f>
        <v xml:space="preserve"> </v>
      </c>
      <c r="E228" s="32" t="str">
        <f>IF(LEN(VLOOKUP($A228,Questions!$B:$AA,22,FALSE))=0,"",VLOOKUP($A228,Questions!$B:$AA,22,FALSE))</f>
        <v xml:space="preserve"> </v>
      </c>
      <c r="F228" s="33" t="str">
        <f>IF(LEN(VLOOKUP($A228,Questions!$B:$AA,23,FALSE))=0,"",VLOOKUP($A228,Questions!$B:$AA,23,FALSE))</f>
        <v xml:space="preserve"> </v>
      </c>
      <c r="G228" s="33" t="str">
        <f>IF(LEN(VLOOKUP($A228,Questions!$B:$AA,24,FALSE))=0,"",VLOOKUP($A228,Questions!$B:$AA,24,FALSE))</f>
        <v xml:space="preserve"> </v>
      </c>
      <c r="H228" s="34" t="str">
        <f>IF(LEN(VLOOKUP($A228,Questions!$B:$AA,25,FALSE))=0,"",VLOOKUP($A228,Questions!$B:$AA,25,FALSE))</f>
        <v xml:space="preserve"> </v>
      </c>
      <c r="I228" s="34" t="str">
        <f>IF(LEN(VLOOKUP($A228,Questions!$B:$AA,26,FALSE))=0,"",VLOOKUP($A228,Questions!$B:$AA,26,FALSE))</f>
        <v xml:space="preserve"> </v>
      </c>
      <c r="J228" s="34" t="str">
        <f>IF(LEN(VLOOKUP($A228,Questions!$B:$AB,27,FALSE))=0,"",VLOOKUP($A228,Questions!$B:$AB,27,FALSE))</f>
        <v xml:space="preserve"> </v>
      </c>
      <c r="K228"/>
      <c r="L228"/>
      <c r="M228"/>
      <c r="N228"/>
      <c r="O228"/>
      <c r="P228"/>
      <c r="Q228"/>
      <c r="R228"/>
      <c r="S228"/>
      <c r="T228"/>
      <c r="U228"/>
      <c r="V228"/>
      <c r="W228"/>
      <c r="X228"/>
      <c r="Y228"/>
      <c r="Z228"/>
      <c r="AA228"/>
      <c r="AB228"/>
      <c r="AC228"/>
      <c r="AD228"/>
      <c r="AE228"/>
      <c r="AF228"/>
      <c r="AG228"/>
      <c r="AH228"/>
      <c r="AI228"/>
      <c r="AJ228"/>
      <c r="AK228"/>
      <c r="AL228"/>
      <c r="AM228"/>
      <c r="AN228"/>
      <c r="AO228"/>
      <c r="AP228"/>
      <c r="AQ228"/>
      <c r="AR228"/>
      <c r="AS228"/>
      <c r="AT228"/>
      <c r="AU228"/>
      <c r="AV228"/>
      <c r="AW228"/>
      <c r="AX228"/>
      <c r="AY228"/>
      <c r="AZ228"/>
      <c r="BA228"/>
      <c r="BB228"/>
      <c r="BC228"/>
      <c r="BD228"/>
      <c r="BE228"/>
      <c r="BF228"/>
      <c r="BG228"/>
      <c r="BH228"/>
      <c r="BI228"/>
      <c r="BJ228"/>
      <c r="BK228"/>
      <c r="BL228"/>
      <c r="BM228"/>
      <c r="BN228"/>
      <c r="BO228"/>
      <c r="BP228"/>
      <c r="BQ228"/>
      <c r="BR228"/>
      <c r="BS228"/>
      <c r="BT228"/>
      <c r="BU228"/>
      <c r="BV228"/>
      <c r="BW228"/>
      <c r="BX228"/>
      <c r="BY228"/>
      <c r="BZ228"/>
      <c r="CA228"/>
      <c r="CB228"/>
      <c r="CC228"/>
      <c r="CD228"/>
      <c r="CE228"/>
      <c r="CF228"/>
      <c r="CG228"/>
      <c r="CH228"/>
      <c r="CI228"/>
      <c r="CJ228"/>
      <c r="CK228"/>
      <c r="CL228"/>
      <c r="CM228"/>
      <c r="CN228"/>
      <c r="CO228"/>
      <c r="CP228"/>
      <c r="CQ228"/>
      <c r="CR228"/>
      <c r="CS228"/>
      <c r="CT228"/>
      <c r="CU228"/>
      <c r="CV228"/>
      <c r="CW228"/>
      <c r="CX228"/>
      <c r="CY228"/>
      <c r="CZ228"/>
      <c r="DA228"/>
      <c r="DB228"/>
      <c r="DC228"/>
      <c r="DD228"/>
      <c r="DE228"/>
      <c r="DF228"/>
      <c r="DG228"/>
      <c r="DH228"/>
      <c r="DI228"/>
      <c r="DJ228"/>
      <c r="DK228"/>
      <c r="DL228"/>
      <c r="DM228"/>
      <c r="DN228"/>
      <c r="DO228"/>
      <c r="DP228"/>
      <c r="DQ228"/>
      <c r="DR228"/>
      <c r="DS228"/>
      <c r="DT228"/>
      <c r="DU228"/>
      <c r="DV228"/>
      <c r="DW228"/>
      <c r="DX228"/>
      <c r="DY228"/>
      <c r="DZ228"/>
      <c r="EA228"/>
      <c r="EB228"/>
      <c r="EC228"/>
      <c r="ED228"/>
      <c r="EE228"/>
      <c r="EF228"/>
      <c r="EG228"/>
      <c r="EH228"/>
      <c r="EI228"/>
      <c r="EJ228"/>
      <c r="EK228"/>
      <c r="EL228"/>
      <c r="EM228"/>
      <c r="EN228"/>
      <c r="EO228"/>
      <c r="EP228"/>
      <c r="EQ228"/>
      <c r="ER228"/>
      <c r="ES228"/>
      <c r="ET228"/>
      <c r="EU228"/>
      <c r="EV228"/>
      <c r="EW228"/>
      <c r="EX228"/>
      <c r="EY228"/>
      <c r="EZ228"/>
      <c r="FA228"/>
      <c r="FB228"/>
      <c r="FC228"/>
      <c r="FD228"/>
      <c r="FE228"/>
      <c r="FF228"/>
      <c r="FG228"/>
      <c r="FH228"/>
      <c r="FI228"/>
      <c r="FJ228"/>
      <c r="FK228"/>
      <c r="FL228"/>
      <c r="FM228"/>
      <c r="FN228"/>
      <c r="FO228"/>
      <c r="FP228"/>
      <c r="FQ228"/>
      <c r="FR228"/>
      <c r="FS228"/>
      <c r="FT228"/>
      <c r="FU228"/>
      <c r="FV228"/>
      <c r="FW228"/>
      <c r="FX228"/>
      <c r="FY228"/>
      <c r="FZ228"/>
      <c r="GA228"/>
      <c r="GB228"/>
      <c r="GC228"/>
      <c r="GD228"/>
      <c r="GE228"/>
      <c r="GF228"/>
      <c r="GG228"/>
      <c r="GH228"/>
      <c r="GI228"/>
      <c r="GJ228"/>
      <c r="GK228"/>
      <c r="GL228"/>
      <c r="GM228"/>
      <c r="GN228"/>
      <c r="GO228"/>
      <c r="GP228"/>
      <c r="GQ228"/>
      <c r="GR228"/>
      <c r="GS228"/>
      <c r="GT228"/>
      <c r="GU228"/>
      <c r="GV228"/>
      <c r="GW228"/>
      <c r="GX228"/>
      <c r="GY228"/>
      <c r="GZ228"/>
      <c r="HA228"/>
      <c r="HB228"/>
      <c r="HC228"/>
      <c r="HD228"/>
      <c r="HE228"/>
      <c r="HF228"/>
      <c r="HG228"/>
      <c r="HH228"/>
      <c r="HI228"/>
      <c r="HJ228"/>
      <c r="HK228"/>
      <c r="HL228"/>
      <c r="HM228"/>
      <c r="HN228"/>
      <c r="HO228"/>
      <c r="HP228"/>
      <c r="HQ228"/>
      <c r="HR228"/>
      <c r="HS228"/>
      <c r="HT228"/>
      <c r="HU228"/>
      <c r="HV228"/>
      <c r="HW228"/>
      <c r="HX228"/>
      <c r="HY228"/>
      <c r="HZ228"/>
      <c r="IA228"/>
      <c r="IB228"/>
      <c r="IC228"/>
      <c r="ID228"/>
      <c r="IE228"/>
      <c r="IF228"/>
      <c r="IG228"/>
      <c r="IH228"/>
      <c r="II228"/>
      <c r="IJ228"/>
      <c r="IK228"/>
      <c r="IL228"/>
      <c r="IM228"/>
      <c r="IN228"/>
      <c r="IO228"/>
      <c r="IP228"/>
      <c r="IQ228"/>
      <c r="IR228"/>
      <c r="IS228"/>
      <c r="IT228"/>
      <c r="IU228"/>
      <c r="IV228"/>
      <c r="IW228"/>
      <c r="IX228"/>
      <c r="IY228"/>
    </row>
    <row r="229" spans="1:259" ht="53" customHeight="1" x14ac:dyDescent="0.2">
      <c r="A229" s="11" t="s">
        <v>252</v>
      </c>
      <c r="B229" s="25" t="str">
        <f>VLOOKUP(A229,'HECVAT - Full | Vendor Response'!A$27:B$284,2,FALSE)</f>
        <v>Will your company provide quality and performance metrics in relation to the scope of services and performance expectations for the services you are offering?</v>
      </c>
      <c r="C229" s="32" t="str">
        <f>IF(LEN(VLOOKUP($A229,Questions!$B:$AA,20,FALSE))=0,"",VLOOKUP($A229,Questions!$B:$AA,20,FALSE))</f>
        <v xml:space="preserve"> </v>
      </c>
      <c r="D229" s="34" t="str">
        <f>IF(LEN(VLOOKUP($A229,Questions!$B:$AA,21,FALSE))=0,"",VLOOKUP($A229,Questions!$B:$AA,21,FALSE))</f>
        <v xml:space="preserve"> </v>
      </c>
      <c r="E229" s="34" t="str">
        <f>IF(LEN(VLOOKUP($A229,Questions!$B:$AA,22,FALSE))=0,"",VLOOKUP($A229,Questions!$B:$AA,22,FALSE))</f>
        <v xml:space="preserve"> </v>
      </c>
      <c r="F229" s="33" t="str">
        <f>IF(LEN(VLOOKUP($A229,Questions!$B:$AA,23,FALSE))=0,"",VLOOKUP($A229,Questions!$B:$AA,23,FALSE))</f>
        <v xml:space="preserve"> </v>
      </c>
      <c r="G229" s="33" t="str">
        <f>IF(LEN(VLOOKUP($A229,Questions!$B:$AA,24,FALSE))=0,"",VLOOKUP($A229,Questions!$B:$AA,24,FALSE))</f>
        <v xml:space="preserve"> </v>
      </c>
      <c r="H229" s="34" t="str">
        <f>IF(LEN(VLOOKUP($A229,Questions!$B:$AA,25,FALSE))=0,"",VLOOKUP($A229,Questions!$B:$AA,25,FALSE))</f>
        <v xml:space="preserve"> </v>
      </c>
      <c r="I229" s="34" t="str">
        <f>IF(LEN(VLOOKUP($A229,Questions!$B:$AA,26,FALSE))=0,"",VLOOKUP($A229,Questions!$B:$AA,26,FALSE))</f>
        <v xml:space="preserve"> </v>
      </c>
      <c r="J229" s="34" t="str">
        <f>IF(LEN(VLOOKUP($A229,Questions!$B:$AB,27,FALSE))=0,"",VLOOKUP($A229,Questions!$B:$AB,27,FALSE))</f>
        <v xml:space="preserve"> </v>
      </c>
      <c r="K229"/>
      <c r="L229"/>
      <c r="M229"/>
      <c r="N229"/>
      <c r="O229"/>
      <c r="P229"/>
      <c r="Q229"/>
      <c r="R229"/>
      <c r="S229"/>
      <c r="T229"/>
      <c r="U229"/>
      <c r="V229"/>
      <c r="W229"/>
      <c r="X229"/>
      <c r="Y229"/>
      <c r="Z229"/>
      <c r="AA229"/>
      <c r="AB229"/>
      <c r="AC229"/>
      <c r="AD229"/>
      <c r="AE229"/>
      <c r="AF229"/>
      <c r="AG229"/>
      <c r="AH229"/>
      <c r="AI229"/>
      <c r="AJ229"/>
      <c r="AK229"/>
      <c r="AL229"/>
      <c r="AM229"/>
      <c r="AN229"/>
      <c r="AO229"/>
      <c r="AP229"/>
      <c r="AQ229"/>
      <c r="AR229"/>
      <c r="AS229"/>
      <c r="AT229"/>
      <c r="AU229"/>
      <c r="AV229"/>
      <c r="AW229"/>
      <c r="AX229"/>
      <c r="AY229"/>
      <c r="AZ229"/>
      <c r="BA229"/>
      <c r="BB229"/>
      <c r="BC229"/>
      <c r="BD229"/>
      <c r="BE229"/>
      <c r="BF229"/>
      <c r="BG229"/>
      <c r="BH229"/>
      <c r="BI229"/>
      <c r="BJ229"/>
      <c r="BK229"/>
      <c r="BL229"/>
      <c r="BM229"/>
      <c r="BN229"/>
      <c r="BO229"/>
      <c r="BP229"/>
      <c r="BQ229"/>
      <c r="BR229"/>
      <c r="BS229"/>
      <c r="BT229"/>
      <c r="BU229"/>
      <c r="BV229"/>
      <c r="BW229"/>
      <c r="BX229"/>
      <c r="BY229"/>
      <c r="BZ229"/>
      <c r="CA229"/>
      <c r="CB229"/>
      <c r="CC229"/>
      <c r="CD229"/>
      <c r="CE229"/>
      <c r="CF229"/>
      <c r="CG229"/>
      <c r="CH229"/>
      <c r="CI229"/>
      <c r="CJ229"/>
      <c r="CK229"/>
      <c r="CL229"/>
      <c r="CM229"/>
      <c r="CN229"/>
      <c r="CO229"/>
      <c r="CP229"/>
      <c r="CQ229"/>
      <c r="CR229"/>
      <c r="CS229"/>
      <c r="CT229"/>
      <c r="CU229"/>
      <c r="CV229"/>
      <c r="CW229"/>
      <c r="CX229"/>
      <c r="CY229"/>
      <c r="CZ229"/>
      <c r="DA229"/>
      <c r="DB229"/>
      <c r="DC229"/>
      <c r="DD229"/>
      <c r="DE229"/>
      <c r="DF229"/>
      <c r="DG229"/>
      <c r="DH229"/>
      <c r="DI229"/>
      <c r="DJ229"/>
      <c r="DK229"/>
      <c r="DL229"/>
      <c r="DM229"/>
      <c r="DN229"/>
      <c r="DO229"/>
      <c r="DP229"/>
      <c r="DQ229"/>
      <c r="DR229"/>
      <c r="DS229"/>
      <c r="DT229"/>
      <c r="DU229"/>
      <c r="DV229"/>
      <c r="DW229"/>
      <c r="DX229"/>
      <c r="DY229"/>
      <c r="DZ229"/>
      <c r="EA229"/>
      <c r="EB229"/>
      <c r="EC229"/>
      <c r="ED229"/>
      <c r="EE229"/>
      <c r="EF229"/>
      <c r="EG229"/>
      <c r="EH229"/>
      <c r="EI229"/>
      <c r="EJ229"/>
      <c r="EK229"/>
      <c r="EL229"/>
      <c r="EM229"/>
      <c r="EN229"/>
      <c r="EO229"/>
      <c r="EP229"/>
      <c r="EQ229"/>
      <c r="ER229"/>
      <c r="ES229"/>
      <c r="ET229"/>
      <c r="EU229"/>
      <c r="EV229"/>
      <c r="EW229"/>
      <c r="EX229"/>
      <c r="EY229"/>
      <c r="EZ229"/>
      <c r="FA229"/>
      <c r="FB229"/>
      <c r="FC229"/>
      <c r="FD229"/>
      <c r="FE229"/>
      <c r="FF229"/>
      <c r="FG229"/>
      <c r="FH229"/>
      <c r="FI229"/>
      <c r="FJ229"/>
      <c r="FK229"/>
      <c r="FL229"/>
      <c r="FM229"/>
      <c r="FN229"/>
      <c r="FO229"/>
      <c r="FP229"/>
      <c r="FQ229"/>
      <c r="FR229"/>
      <c r="FS229"/>
      <c r="FT229"/>
      <c r="FU229"/>
      <c r="FV229"/>
      <c r="FW229"/>
      <c r="FX229"/>
      <c r="FY229"/>
      <c r="FZ229"/>
      <c r="GA229"/>
      <c r="GB229"/>
      <c r="GC229"/>
      <c r="GD229"/>
      <c r="GE229"/>
      <c r="GF229"/>
      <c r="GG229"/>
      <c r="GH229"/>
      <c r="GI229"/>
      <c r="GJ229"/>
      <c r="GK229"/>
      <c r="GL229"/>
      <c r="GM229"/>
      <c r="GN229"/>
      <c r="GO229"/>
      <c r="GP229"/>
      <c r="GQ229"/>
      <c r="GR229"/>
      <c r="GS229"/>
      <c r="GT229"/>
      <c r="GU229"/>
      <c r="GV229"/>
      <c r="GW229"/>
      <c r="GX229"/>
      <c r="GY229"/>
      <c r="GZ229"/>
      <c r="HA229"/>
      <c r="HB229"/>
      <c r="HC229"/>
      <c r="HD229"/>
      <c r="HE229"/>
      <c r="HF229"/>
      <c r="HG229"/>
      <c r="HH229"/>
      <c r="HI229"/>
      <c r="HJ229"/>
      <c r="HK229"/>
      <c r="HL229"/>
      <c r="HM229"/>
      <c r="HN229"/>
      <c r="HO229"/>
      <c r="HP229"/>
      <c r="HQ229"/>
      <c r="HR229"/>
      <c r="HS229"/>
      <c r="HT229"/>
      <c r="HU229"/>
      <c r="HV229"/>
      <c r="HW229"/>
      <c r="HX229"/>
      <c r="HY229"/>
      <c r="HZ229"/>
      <c r="IA229"/>
      <c r="IB229"/>
      <c r="IC229"/>
      <c r="ID229"/>
      <c r="IE229"/>
      <c r="IF229"/>
      <c r="IG229"/>
      <c r="IH229"/>
      <c r="II229"/>
      <c r="IJ229"/>
      <c r="IK229"/>
      <c r="IL229"/>
      <c r="IM229"/>
      <c r="IN229"/>
      <c r="IO229"/>
      <c r="IP229"/>
      <c r="IQ229"/>
      <c r="IR229"/>
      <c r="IS229"/>
      <c r="IT229"/>
      <c r="IU229"/>
      <c r="IV229"/>
      <c r="IW229"/>
      <c r="IX229"/>
      <c r="IY229"/>
    </row>
    <row r="230" spans="1:259" ht="53" customHeight="1" x14ac:dyDescent="0.2">
      <c r="A230" s="11" t="s">
        <v>253</v>
      </c>
      <c r="B230" s="25" t="str">
        <f>VLOOKUP(A230,'HECVAT - Full | Vendor Response'!A$27:B$284,2,FALSE)</f>
        <v>Do you incorporate customer feedback into security feature requests?</v>
      </c>
      <c r="C230" s="33" t="str">
        <f>IF(LEN(VLOOKUP($A230,Questions!$B:$AA,20,FALSE))=0,"",VLOOKUP($A230,Questions!$B:$AA,20,FALSE))</f>
        <v xml:space="preserve"> </v>
      </c>
      <c r="D230" s="34" t="str">
        <f>IF(LEN(VLOOKUP($A230,Questions!$B:$AA,21,FALSE))=0,"",VLOOKUP($A230,Questions!$B:$AA,21,FALSE))</f>
        <v xml:space="preserve"> </v>
      </c>
      <c r="E230" s="34" t="str">
        <f>IF(LEN(VLOOKUP($A230,Questions!$B:$AA,22,FALSE))=0,"",VLOOKUP($A230,Questions!$B:$AA,22,FALSE))</f>
        <v xml:space="preserve"> </v>
      </c>
      <c r="F230" s="33" t="str">
        <f>IF(LEN(VLOOKUP($A230,Questions!$B:$AA,23,FALSE))=0,"",VLOOKUP($A230,Questions!$B:$AA,23,FALSE))</f>
        <v xml:space="preserve"> </v>
      </c>
      <c r="G230" s="33" t="str">
        <f>IF(LEN(VLOOKUP($A230,Questions!$B:$AA,24,FALSE))=0,"",VLOOKUP($A230,Questions!$B:$AA,24,FALSE))</f>
        <v xml:space="preserve"> </v>
      </c>
      <c r="H230" s="34" t="str">
        <f>IF(LEN(VLOOKUP($A230,Questions!$B:$AA,25,FALSE))=0,"",VLOOKUP($A230,Questions!$B:$AA,25,FALSE))</f>
        <v xml:space="preserve"> </v>
      </c>
      <c r="I230" s="34" t="str">
        <f>IF(LEN(VLOOKUP($A230,Questions!$B:$AA,26,FALSE))=0,"",VLOOKUP($A230,Questions!$B:$AA,26,FALSE))</f>
        <v xml:space="preserve"> </v>
      </c>
      <c r="J230" s="34" t="str">
        <f>IF(LEN(VLOOKUP($A230,Questions!$B:$AB,27,FALSE))=0,"",VLOOKUP($A230,Questions!$B:$AB,27,FALSE))</f>
        <v xml:space="preserve"> </v>
      </c>
      <c r="K230"/>
      <c r="L230"/>
      <c r="M230"/>
      <c r="N230"/>
      <c r="O230"/>
      <c r="P230"/>
      <c r="Q230"/>
      <c r="R230"/>
      <c r="S230"/>
      <c r="T230"/>
      <c r="U230"/>
      <c r="V230"/>
      <c r="W230"/>
      <c r="X230"/>
      <c r="Y230"/>
      <c r="Z230"/>
      <c r="AA230"/>
      <c r="AB230"/>
      <c r="AC230"/>
      <c r="AD230"/>
      <c r="AE230"/>
      <c r="AF230"/>
      <c r="AG230"/>
      <c r="AH230"/>
      <c r="AI230"/>
      <c r="AJ230"/>
      <c r="AK230"/>
      <c r="AL230"/>
      <c r="AM230"/>
      <c r="AN230"/>
      <c r="AO230"/>
      <c r="AP230"/>
      <c r="AQ230"/>
      <c r="AR230"/>
      <c r="AS230"/>
      <c r="AT230"/>
      <c r="AU230"/>
      <c r="AV230"/>
      <c r="AW230"/>
      <c r="AX230"/>
      <c r="AY230"/>
      <c r="AZ230"/>
      <c r="BA230"/>
      <c r="BB230"/>
      <c r="BC230"/>
      <c r="BD230"/>
      <c r="BE230"/>
      <c r="BF230"/>
      <c r="BG230"/>
      <c r="BH230"/>
      <c r="BI230"/>
      <c r="BJ230"/>
      <c r="BK230"/>
      <c r="BL230"/>
      <c r="BM230"/>
      <c r="BN230"/>
      <c r="BO230"/>
      <c r="BP230"/>
      <c r="BQ230"/>
      <c r="BR230"/>
      <c r="BS230"/>
      <c r="BT230"/>
      <c r="BU230"/>
      <c r="BV230"/>
      <c r="BW230"/>
      <c r="BX230"/>
      <c r="BY230"/>
      <c r="BZ230"/>
      <c r="CA230"/>
      <c r="CB230"/>
      <c r="CC230"/>
      <c r="CD230"/>
      <c r="CE230"/>
      <c r="CF230"/>
      <c r="CG230"/>
      <c r="CH230"/>
      <c r="CI230"/>
      <c r="CJ230"/>
      <c r="CK230"/>
      <c r="CL230"/>
      <c r="CM230"/>
      <c r="CN230"/>
      <c r="CO230"/>
      <c r="CP230"/>
      <c r="CQ230"/>
      <c r="CR230"/>
      <c r="CS230"/>
      <c r="CT230"/>
      <c r="CU230"/>
      <c r="CV230"/>
      <c r="CW230"/>
      <c r="CX230"/>
      <c r="CY230"/>
      <c r="CZ230"/>
      <c r="DA230"/>
      <c r="DB230"/>
      <c r="DC230"/>
      <c r="DD230"/>
      <c r="DE230"/>
      <c r="DF230"/>
      <c r="DG230"/>
      <c r="DH230"/>
      <c r="DI230"/>
      <c r="DJ230"/>
      <c r="DK230"/>
      <c r="DL230"/>
      <c r="DM230"/>
      <c r="DN230"/>
      <c r="DO230"/>
      <c r="DP230"/>
      <c r="DQ230"/>
      <c r="DR230"/>
      <c r="DS230"/>
      <c r="DT230"/>
      <c r="DU230"/>
      <c r="DV230"/>
      <c r="DW230"/>
      <c r="DX230"/>
      <c r="DY230"/>
      <c r="DZ230"/>
      <c r="EA230"/>
      <c r="EB230"/>
      <c r="EC230"/>
      <c r="ED230"/>
      <c r="EE230"/>
      <c r="EF230"/>
      <c r="EG230"/>
      <c r="EH230"/>
      <c r="EI230"/>
      <c r="EJ230"/>
      <c r="EK230"/>
      <c r="EL230"/>
      <c r="EM230"/>
      <c r="EN230"/>
      <c r="EO230"/>
      <c r="EP230"/>
      <c r="EQ230"/>
      <c r="ER230"/>
      <c r="ES230"/>
      <c r="ET230"/>
      <c r="EU230"/>
      <c r="EV230"/>
      <c r="EW230"/>
      <c r="EX230"/>
      <c r="EY230"/>
      <c r="EZ230"/>
      <c r="FA230"/>
      <c r="FB230"/>
      <c r="FC230"/>
      <c r="FD230"/>
      <c r="FE230"/>
      <c r="FF230"/>
      <c r="FG230"/>
      <c r="FH230"/>
      <c r="FI230"/>
      <c r="FJ230"/>
      <c r="FK230"/>
      <c r="FL230"/>
      <c r="FM230"/>
      <c r="FN230"/>
      <c r="FO230"/>
      <c r="FP230"/>
      <c r="FQ230"/>
      <c r="FR230"/>
      <c r="FS230"/>
      <c r="FT230"/>
      <c r="FU230"/>
      <c r="FV230"/>
      <c r="FW230"/>
      <c r="FX230"/>
      <c r="FY230"/>
      <c r="FZ230"/>
      <c r="GA230"/>
      <c r="GB230"/>
      <c r="GC230"/>
      <c r="GD230"/>
      <c r="GE230"/>
      <c r="GF230"/>
      <c r="GG230"/>
      <c r="GH230"/>
      <c r="GI230"/>
      <c r="GJ230"/>
      <c r="GK230"/>
      <c r="GL230"/>
      <c r="GM230"/>
      <c r="GN230"/>
      <c r="GO230"/>
      <c r="GP230"/>
      <c r="GQ230"/>
      <c r="GR230"/>
      <c r="GS230"/>
      <c r="GT230"/>
      <c r="GU230"/>
      <c r="GV230"/>
      <c r="GW230"/>
      <c r="GX230"/>
      <c r="GY230"/>
      <c r="GZ230"/>
      <c r="HA230"/>
      <c r="HB230"/>
      <c r="HC230"/>
      <c r="HD230"/>
      <c r="HE230"/>
      <c r="HF230"/>
      <c r="HG230"/>
      <c r="HH230"/>
      <c r="HI230"/>
      <c r="HJ230"/>
      <c r="HK230"/>
      <c r="HL230"/>
      <c r="HM230"/>
      <c r="HN230"/>
      <c r="HO230"/>
      <c r="HP230"/>
      <c r="HQ230"/>
      <c r="HR230"/>
      <c r="HS230"/>
      <c r="HT230"/>
      <c r="HU230"/>
      <c r="HV230"/>
      <c r="HW230"/>
      <c r="HX230"/>
      <c r="HY230"/>
      <c r="HZ230"/>
      <c r="IA230"/>
      <c r="IB230"/>
      <c r="IC230"/>
      <c r="ID230"/>
      <c r="IE230"/>
      <c r="IF230"/>
      <c r="IG230"/>
      <c r="IH230"/>
      <c r="II230"/>
      <c r="IJ230"/>
      <c r="IK230"/>
      <c r="IL230"/>
      <c r="IM230"/>
      <c r="IN230"/>
      <c r="IO230"/>
      <c r="IP230"/>
      <c r="IQ230"/>
      <c r="IR230"/>
      <c r="IS230"/>
      <c r="IT230"/>
      <c r="IU230"/>
      <c r="IV230"/>
      <c r="IW230"/>
      <c r="IX230"/>
      <c r="IY230"/>
    </row>
    <row r="231" spans="1:259" ht="48" customHeight="1" x14ac:dyDescent="0.2">
      <c r="A231" s="11" t="s">
        <v>254</v>
      </c>
      <c r="B231" s="25" t="str">
        <f>VLOOKUP(A231,'HECVAT - Full | Vendor Response'!A$27:B$284,2,FALSE)</f>
        <v>Can you provide an evaluation site to the institution for testing?</v>
      </c>
      <c r="C231" s="32" t="str">
        <f>IF(LEN(VLOOKUP($A231,Questions!$B:$AA,20,FALSE))=0,"",VLOOKUP($A231,Questions!$B:$AA,20,FALSE))</f>
        <v xml:space="preserve"> </v>
      </c>
      <c r="D231" s="34" t="str">
        <f>IF(LEN(VLOOKUP($A231,Questions!$B:$AA,21,FALSE))=0,"",VLOOKUP($A231,Questions!$B:$AA,21,FALSE))</f>
        <v xml:space="preserve"> </v>
      </c>
      <c r="E231" s="34" t="str">
        <f>IF(LEN(VLOOKUP($A231,Questions!$B:$AA,22,FALSE))=0,"",VLOOKUP($A231,Questions!$B:$AA,22,FALSE))</f>
        <v xml:space="preserve"> </v>
      </c>
      <c r="F231" s="33" t="str">
        <f>IF(LEN(VLOOKUP($A231,Questions!$B:$AA,23,FALSE))=0,"",VLOOKUP($A231,Questions!$B:$AA,23,FALSE))</f>
        <v xml:space="preserve"> </v>
      </c>
      <c r="G231" s="33" t="str">
        <f>IF(LEN(VLOOKUP($A231,Questions!$B:$AA,24,FALSE))=0,"",VLOOKUP($A231,Questions!$B:$AA,24,FALSE))</f>
        <v xml:space="preserve"> </v>
      </c>
      <c r="H231" s="34" t="str">
        <f>IF(LEN(VLOOKUP($A231,Questions!$B:$AA,25,FALSE))=0,"",VLOOKUP($A231,Questions!$B:$AA,25,FALSE))</f>
        <v xml:space="preserve"> </v>
      </c>
      <c r="I231" s="34" t="str">
        <f>IF(LEN(VLOOKUP($A231,Questions!$B:$AA,26,FALSE))=0,"",VLOOKUP($A231,Questions!$B:$AA,26,FALSE))</f>
        <v xml:space="preserve"> </v>
      </c>
      <c r="J231" s="34" t="str">
        <f>IF(LEN(VLOOKUP($A231,Questions!$B:$AB,27,FALSE))=0,"",VLOOKUP($A231,Questions!$B:$AB,27,FALSE))</f>
        <v xml:space="preserve"> </v>
      </c>
      <c r="K231" s="274" t="s">
        <v>3242</v>
      </c>
      <c r="L231"/>
      <c r="M231"/>
      <c r="N231"/>
      <c r="O231"/>
      <c r="P231"/>
      <c r="Q231"/>
      <c r="R231"/>
      <c r="S231"/>
      <c r="T231"/>
      <c r="U231"/>
      <c r="V231"/>
      <c r="W231"/>
      <c r="X231"/>
      <c r="Y231"/>
      <c r="Z231"/>
      <c r="AA231"/>
      <c r="AB231"/>
      <c r="AC231"/>
      <c r="AD231"/>
      <c r="AE231"/>
      <c r="AF231"/>
      <c r="AG231"/>
      <c r="AH231"/>
      <c r="AI231"/>
      <c r="AJ231"/>
      <c r="AK231"/>
      <c r="AL231"/>
      <c r="AM231"/>
      <c r="AN231"/>
      <c r="AO231"/>
      <c r="AP231"/>
      <c r="AQ231"/>
      <c r="AR231"/>
      <c r="AS231"/>
      <c r="AT231"/>
      <c r="AU231"/>
      <c r="AV231"/>
      <c r="AW231"/>
      <c r="AX231"/>
      <c r="AY231"/>
      <c r="AZ231"/>
      <c r="BA231"/>
      <c r="BB231"/>
      <c r="BC231"/>
      <c r="BD231"/>
      <c r="BE231"/>
      <c r="BF231"/>
      <c r="BG231"/>
      <c r="BH231"/>
      <c r="BI231"/>
      <c r="BJ231"/>
      <c r="BK231"/>
      <c r="BL231"/>
      <c r="BM231"/>
      <c r="BN231"/>
      <c r="BO231"/>
      <c r="BP231"/>
      <c r="BQ231"/>
      <c r="BR231"/>
      <c r="BS231"/>
      <c r="BT231"/>
      <c r="BU231"/>
      <c r="BV231"/>
      <c r="BW231"/>
      <c r="BX231"/>
      <c r="BY231"/>
      <c r="BZ231"/>
      <c r="CA231"/>
      <c r="CB231"/>
      <c r="CC231"/>
      <c r="CD231"/>
      <c r="CE231"/>
      <c r="CF231"/>
      <c r="CG231"/>
      <c r="CH231"/>
      <c r="CI231"/>
      <c r="CJ231"/>
      <c r="CK231"/>
      <c r="CL231"/>
      <c r="CM231"/>
      <c r="CN231"/>
      <c r="CO231"/>
      <c r="CP231"/>
      <c r="CQ231"/>
      <c r="CR231"/>
      <c r="CS231"/>
      <c r="CT231"/>
      <c r="CU231"/>
      <c r="CV231"/>
      <c r="CW231"/>
      <c r="CX231"/>
      <c r="CY231"/>
      <c r="CZ231"/>
      <c r="DA231"/>
      <c r="DB231"/>
      <c r="DC231"/>
      <c r="DD231"/>
      <c r="DE231"/>
      <c r="DF231"/>
      <c r="DG231"/>
      <c r="DH231"/>
      <c r="DI231"/>
      <c r="DJ231"/>
      <c r="DK231"/>
      <c r="DL231"/>
      <c r="DM231"/>
      <c r="DN231"/>
      <c r="DO231"/>
      <c r="DP231"/>
      <c r="DQ231"/>
      <c r="DR231"/>
      <c r="DS231"/>
      <c r="DT231"/>
      <c r="DU231"/>
      <c r="DV231"/>
      <c r="DW231"/>
      <c r="DX231"/>
      <c r="DY231"/>
      <c r="DZ231"/>
      <c r="EA231"/>
      <c r="EB231"/>
      <c r="EC231"/>
      <c r="ED231"/>
      <c r="EE231"/>
      <c r="EF231"/>
      <c r="EG231"/>
      <c r="EH231"/>
      <c r="EI231"/>
      <c r="EJ231"/>
      <c r="EK231"/>
      <c r="EL231"/>
      <c r="EM231"/>
      <c r="EN231"/>
      <c r="EO231"/>
      <c r="EP231"/>
      <c r="EQ231"/>
      <c r="ER231"/>
      <c r="ES231"/>
      <c r="ET231"/>
      <c r="EU231"/>
      <c r="EV231"/>
      <c r="EW231"/>
      <c r="EX231"/>
      <c r="EY231"/>
      <c r="EZ231"/>
      <c r="FA231"/>
      <c r="FB231"/>
      <c r="FC231"/>
      <c r="FD231"/>
      <c r="FE231"/>
      <c r="FF231"/>
      <c r="FG231"/>
      <c r="FH231"/>
      <c r="FI231"/>
      <c r="FJ231"/>
      <c r="FK231"/>
      <c r="FL231"/>
      <c r="FM231"/>
      <c r="FN231"/>
      <c r="FO231"/>
      <c r="FP231"/>
      <c r="FQ231"/>
      <c r="FR231"/>
      <c r="FS231"/>
      <c r="FT231"/>
      <c r="FU231"/>
      <c r="FV231"/>
      <c r="FW231"/>
      <c r="FX231"/>
      <c r="FY231"/>
      <c r="FZ231"/>
      <c r="GA231"/>
      <c r="GB231"/>
      <c r="GC231"/>
      <c r="GD231"/>
      <c r="GE231"/>
      <c r="GF231"/>
      <c r="GG231"/>
      <c r="GH231"/>
      <c r="GI231"/>
      <c r="GJ231"/>
      <c r="GK231"/>
      <c r="GL231"/>
      <c r="GM231"/>
      <c r="GN231"/>
      <c r="GO231"/>
      <c r="GP231"/>
      <c r="GQ231"/>
      <c r="GR231"/>
      <c r="GS231"/>
      <c r="GT231"/>
      <c r="GU231"/>
      <c r="GV231"/>
      <c r="GW231"/>
      <c r="GX231"/>
      <c r="GY231"/>
      <c r="GZ231"/>
      <c r="HA231"/>
      <c r="HB231"/>
      <c r="HC231"/>
      <c r="HD231"/>
      <c r="HE231"/>
      <c r="HF231"/>
      <c r="HG231"/>
      <c r="HH231"/>
      <c r="HI231"/>
      <c r="HJ231"/>
      <c r="HK231"/>
      <c r="HL231"/>
      <c r="HM231"/>
      <c r="HN231"/>
      <c r="HO231"/>
      <c r="HP231"/>
      <c r="HQ231"/>
      <c r="HR231"/>
      <c r="HS231"/>
      <c r="HT231"/>
      <c r="HU231"/>
      <c r="HV231"/>
      <c r="HW231"/>
      <c r="HX231"/>
      <c r="HY231"/>
      <c r="HZ231"/>
      <c r="IA231"/>
      <c r="IB231"/>
      <c r="IC231"/>
      <c r="ID231"/>
      <c r="IE231"/>
      <c r="IF231"/>
      <c r="IG231"/>
      <c r="IH231"/>
      <c r="II231"/>
      <c r="IJ231"/>
      <c r="IK231"/>
      <c r="IL231"/>
      <c r="IM231"/>
      <c r="IN231"/>
      <c r="IO231"/>
      <c r="IP231"/>
      <c r="IQ231"/>
      <c r="IR231"/>
      <c r="IS231"/>
      <c r="IT231"/>
      <c r="IU231"/>
      <c r="IV231"/>
      <c r="IW231"/>
      <c r="IX231"/>
      <c r="IY231"/>
    </row>
    <row r="232" spans="1:259" ht="36" customHeight="1" x14ac:dyDescent="0.2">
      <c r="A232" s="345" t="str">
        <f>IF($C$31="","Vulnerability Scanning",IF($C$31="Yes","Vulnerability Scanning - Optional based on QUALIFIER response.","Vulnerability Scanning"))</f>
        <v>Vulnerability Scanning</v>
      </c>
      <c r="B232" s="345"/>
      <c r="C232" s="20" t="str">
        <f>C$23</f>
        <v>CIS Critical Security Controls v6.1</v>
      </c>
      <c r="D232" s="20" t="str">
        <f t="shared" ref="D232:J232" si="16">D$23</f>
        <v>HIPAA</v>
      </c>
      <c r="E232" s="20" t="str">
        <f t="shared" si="16"/>
        <v>ISO 27002:27013</v>
      </c>
      <c r="F232" s="20" t="str">
        <f t="shared" si="16"/>
        <v>NIST Cybersecurity Framework</v>
      </c>
      <c r="G232" s="20" t="str">
        <f t="shared" si="16"/>
        <v>NIST SP 800-171r2</v>
      </c>
      <c r="H232" s="20" t="str">
        <f t="shared" si="16"/>
        <v>NIST SP 800-53r4</v>
      </c>
      <c r="I232" s="20" t="str">
        <f t="shared" si="16"/>
        <v>PCI DSS</v>
      </c>
      <c r="J232" s="20" t="str">
        <f t="shared" si="16"/>
        <v>Trusted CI</v>
      </c>
      <c r="K232"/>
      <c r="L232"/>
      <c r="M232"/>
      <c r="N232"/>
      <c r="O232"/>
      <c r="P232"/>
      <c r="Q232"/>
      <c r="R232"/>
      <c r="S232"/>
      <c r="T232"/>
      <c r="U232"/>
      <c r="V232"/>
      <c r="W232"/>
      <c r="X232"/>
      <c r="Y232"/>
      <c r="Z232"/>
      <c r="AA232"/>
      <c r="AB232"/>
      <c r="AC232"/>
      <c r="AD232"/>
      <c r="AE232"/>
      <c r="AF232"/>
      <c r="AG232"/>
      <c r="AH232"/>
      <c r="AI232"/>
      <c r="AJ232"/>
      <c r="AK232"/>
      <c r="AL232"/>
      <c r="AM232"/>
      <c r="AN232"/>
      <c r="AO232"/>
      <c r="AP232"/>
      <c r="AQ232"/>
      <c r="AR232"/>
      <c r="AS232"/>
      <c r="AT232"/>
      <c r="AU232"/>
      <c r="AV232"/>
      <c r="AW232"/>
      <c r="AX232"/>
      <c r="AY232"/>
      <c r="AZ232"/>
      <c r="BA232"/>
      <c r="BB232"/>
      <c r="BC232"/>
      <c r="BD232"/>
      <c r="BE232"/>
      <c r="BF232"/>
      <c r="BG232"/>
      <c r="BH232"/>
      <c r="BI232"/>
      <c r="BJ232"/>
      <c r="BK232"/>
      <c r="BL232"/>
      <c r="BM232"/>
      <c r="BN232"/>
      <c r="BO232"/>
      <c r="BP232"/>
      <c r="BQ232"/>
      <c r="BR232"/>
      <c r="BS232"/>
      <c r="BT232"/>
      <c r="BU232"/>
      <c r="BV232"/>
      <c r="BW232"/>
      <c r="BX232"/>
      <c r="BY232"/>
      <c r="BZ232"/>
      <c r="CA232"/>
      <c r="CB232"/>
      <c r="CC232"/>
      <c r="CD232"/>
      <c r="CE232"/>
      <c r="CF232"/>
      <c r="CG232"/>
      <c r="CH232"/>
      <c r="CI232"/>
      <c r="CJ232"/>
      <c r="CK232"/>
      <c r="CL232"/>
      <c r="CM232"/>
      <c r="CN232"/>
      <c r="CO232"/>
      <c r="CP232"/>
      <c r="CQ232"/>
      <c r="CR232"/>
      <c r="CS232"/>
      <c r="CT232"/>
      <c r="CU232"/>
      <c r="CV232"/>
      <c r="CW232"/>
      <c r="CX232"/>
      <c r="CY232"/>
      <c r="CZ232"/>
      <c r="DA232"/>
      <c r="DB232"/>
      <c r="DC232"/>
      <c r="DD232"/>
      <c r="DE232"/>
      <c r="DF232"/>
      <c r="DG232"/>
      <c r="DH232"/>
      <c r="DI232"/>
      <c r="DJ232"/>
      <c r="DK232"/>
      <c r="DL232"/>
      <c r="DM232"/>
      <c r="DN232"/>
      <c r="DO232"/>
      <c r="DP232"/>
      <c r="DQ232"/>
      <c r="DR232"/>
      <c r="DS232"/>
      <c r="DT232"/>
      <c r="DU232"/>
      <c r="DV232"/>
      <c r="DW232"/>
      <c r="DX232"/>
      <c r="DY232"/>
      <c r="DZ232"/>
      <c r="EA232"/>
      <c r="EB232"/>
      <c r="EC232"/>
      <c r="ED232"/>
      <c r="EE232"/>
      <c r="EF232"/>
      <c r="EG232"/>
      <c r="EH232"/>
      <c r="EI232"/>
      <c r="EJ232"/>
      <c r="EK232"/>
      <c r="EL232"/>
      <c r="EM232"/>
      <c r="EN232"/>
      <c r="EO232"/>
      <c r="EP232"/>
      <c r="EQ232"/>
      <c r="ER232"/>
      <c r="ES232"/>
      <c r="ET232"/>
      <c r="EU232"/>
      <c r="EV232"/>
      <c r="EW232"/>
      <c r="EX232"/>
      <c r="EY232"/>
      <c r="EZ232"/>
      <c r="FA232"/>
      <c r="FB232"/>
      <c r="FC232"/>
      <c r="FD232"/>
      <c r="FE232"/>
      <c r="FF232"/>
      <c r="FG232"/>
      <c r="FH232"/>
      <c r="FI232"/>
      <c r="FJ232"/>
      <c r="FK232"/>
      <c r="FL232"/>
      <c r="FM232"/>
      <c r="FN232"/>
      <c r="FO232"/>
      <c r="FP232"/>
      <c r="FQ232"/>
      <c r="FR232"/>
      <c r="FS232"/>
      <c r="FT232"/>
      <c r="FU232"/>
      <c r="FV232"/>
      <c r="FW232"/>
      <c r="FX232"/>
      <c r="FY232"/>
      <c r="FZ232"/>
      <c r="GA232"/>
      <c r="GB232"/>
      <c r="GC232"/>
      <c r="GD232"/>
      <c r="GE232"/>
      <c r="GF232"/>
      <c r="GG232"/>
      <c r="GH232"/>
      <c r="GI232"/>
      <c r="GJ232"/>
      <c r="GK232"/>
      <c r="GL232"/>
      <c r="GM232"/>
      <c r="GN232"/>
      <c r="GO232"/>
      <c r="GP232"/>
      <c r="GQ232"/>
      <c r="GR232"/>
      <c r="GS232"/>
      <c r="GT232"/>
      <c r="GU232"/>
      <c r="GV232"/>
      <c r="GW232"/>
      <c r="GX232"/>
      <c r="GY232"/>
      <c r="GZ232"/>
      <c r="HA232"/>
      <c r="HB232"/>
      <c r="HC232"/>
      <c r="HD232"/>
      <c r="HE232"/>
      <c r="HF232"/>
      <c r="HG232"/>
      <c r="HH232"/>
      <c r="HI232"/>
      <c r="HJ232"/>
      <c r="HK232"/>
      <c r="HL232"/>
      <c r="HM232"/>
      <c r="HN232"/>
      <c r="HO232"/>
      <c r="HP232"/>
      <c r="HQ232"/>
      <c r="HR232"/>
      <c r="HS232"/>
      <c r="HT232"/>
      <c r="HU232"/>
      <c r="HV232"/>
      <c r="HW232"/>
      <c r="HX232"/>
      <c r="HY232"/>
      <c r="HZ232"/>
      <c r="IA232"/>
      <c r="IB232"/>
      <c r="IC232"/>
      <c r="ID232"/>
      <c r="IE232"/>
      <c r="IF232"/>
      <c r="IG232"/>
      <c r="IH232"/>
      <c r="II232"/>
      <c r="IJ232"/>
      <c r="IK232"/>
      <c r="IL232"/>
      <c r="IM232"/>
      <c r="IN232"/>
      <c r="IO232"/>
      <c r="IP232"/>
      <c r="IQ232"/>
      <c r="IR232"/>
      <c r="IS232"/>
      <c r="IT232"/>
      <c r="IU232"/>
      <c r="IV232"/>
      <c r="IW232"/>
      <c r="IX232"/>
      <c r="IY232"/>
    </row>
    <row r="233" spans="1:259" ht="36" customHeight="1" x14ac:dyDescent="0.2">
      <c r="A233" s="11" t="s">
        <v>256</v>
      </c>
      <c r="B233" s="25" t="str">
        <f>VLOOKUP(A233,'HECVAT - Full | Vendor Response'!A$27:B$284,2,FALSE)</f>
        <v>Are your systems and applications regularly scanned externally for vulnerabilities?</v>
      </c>
      <c r="C233" s="32" t="str">
        <f>IF(LEN(VLOOKUP($A233,Questions!$B:$AA,20,FALSE))=0,"",VLOOKUP($A233,Questions!$B:$AA,20,FALSE))</f>
        <v xml:space="preserve"> </v>
      </c>
      <c r="D233" s="34" t="str">
        <f>IF(LEN(VLOOKUP($A233,Questions!$B:$AA,21,FALSE))=0,"",VLOOKUP($A233,Questions!$B:$AA,21,FALSE))</f>
        <v xml:space="preserve"> </v>
      </c>
      <c r="E233" s="32" t="str">
        <f>IF(LEN(VLOOKUP($A233,Questions!$B:$AA,22,FALSE))=0,"",VLOOKUP($A233,Questions!$B:$AA,22,FALSE))</f>
        <v xml:space="preserve"> </v>
      </c>
      <c r="F233" s="32" t="str">
        <f>IF(LEN(VLOOKUP($A233,Questions!$B:$AA,23,FALSE))=0,"",VLOOKUP($A233,Questions!$B:$AA,23,FALSE))</f>
        <v xml:space="preserve"> </v>
      </c>
      <c r="G233" s="32" t="str">
        <f>IF(LEN(VLOOKUP($A233,Questions!$B:$AA,24,FALSE))=0,"",VLOOKUP($A233,Questions!$B:$AA,24,FALSE))</f>
        <v xml:space="preserve"> </v>
      </c>
      <c r="H233" s="32" t="str">
        <f>IF(LEN(VLOOKUP($A233,Questions!$B:$AA,25,FALSE))=0,"",VLOOKUP($A233,Questions!$B:$AA,25,FALSE))</f>
        <v xml:space="preserve"> </v>
      </c>
      <c r="I233" s="255" t="str">
        <f>IF(LEN(VLOOKUP($A233,Questions!$B:$AA,26,FALSE))=0,"",VLOOKUP($A233,Questions!$B:$AA,26,FALSE))</f>
        <v xml:space="preserve"> </v>
      </c>
      <c r="J233" s="255" t="str">
        <f>IF(LEN(VLOOKUP($A233,Questions!$B:$AB,27,FALSE))=0,"",VLOOKUP($A233,Questions!$B:$AB,27,FALSE))</f>
        <v xml:space="preserve"> </v>
      </c>
      <c r="K233"/>
      <c r="L233"/>
      <c r="M233"/>
      <c r="N233"/>
      <c r="O233"/>
      <c r="P233"/>
      <c r="Q233"/>
      <c r="R233"/>
      <c r="S233"/>
      <c r="T233"/>
      <c r="U233"/>
      <c r="V233"/>
      <c r="W233"/>
      <c r="X233"/>
      <c r="Y233"/>
      <c r="Z233"/>
      <c r="AA233"/>
      <c r="AB233"/>
      <c r="AC233"/>
      <c r="AD233"/>
      <c r="AE233"/>
      <c r="AF233"/>
      <c r="AG233"/>
      <c r="AH233"/>
      <c r="AI233"/>
      <c r="AJ233"/>
      <c r="AK233"/>
      <c r="AL233"/>
      <c r="AM233"/>
      <c r="AN233"/>
      <c r="AO233"/>
      <c r="AP233"/>
      <c r="AQ233"/>
      <c r="AR233"/>
      <c r="AS233"/>
      <c r="AT233"/>
      <c r="AU233"/>
      <c r="AV233"/>
      <c r="AW233"/>
      <c r="AX233"/>
      <c r="AY233"/>
      <c r="AZ233"/>
      <c r="BA233"/>
      <c r="BB233"/>
      <c r="BC233"/>
      <c r="BD233"/>
      <c r="BE233"/>
      <c r="BF233"/>
      <c r="BG233"/>
      <c r="BH233"/>
      <c r="BI233"/>
      <c r="BJ233"/>
      <c r="BK233"/>
      <c r="BL233"/>
      <c r="BM233"/>
      <c r="BN233"/>
      <c r="BO233"/>
      <c r="BP233"/>
      <c r="BQ233"/>
      <c r="BR233"/>
      <c r="BS233"/>
      <c r="BT233"/>
      <c r="BU233"/>
      <c r="BV233"/>
      <c r="BW233"/>
      <c r="BX233"/>
      <c r="BY233"/>
      <c r="BZ233"/>
      <c r="CA233"/>
      <c r="CB233"/>
      <c r="CC233"/>
      <c r="CD233"/>
      <c r="CE233"/>
      <c r="CF233"/>
      <c r="CG233"/>
      <c r="CH233"/>
      <c r="CI233"/>
      <c r="CJ233"/>
      <c r="CK233"/>
      <c r="CL233"/>
      <c r="CM233"/>
      <c r="CN233"/>
      <c r="CO233"/>
      <c r="CP233"/>
      <c r="CQ233"/>
      <c r="CR233"/>
      <c r="CS233"/>
      <c r="CT233"/>
      <c r="CU233"/>
      <c r="CV233"/>
      <c r="CW233"/>
      <c r="CX233"/>
      <c r="CY233"/>
      <c r="CZ233"/>
      <c r="DA233"/>
      <c r="DB233"/>
      <c r="DC233"/>
      <c r="DD233"/>
      <c r="DE233"/>
      <c r="DF233"/>
      <c r="DG233"/>
      <c r="DH233"/>
      <c r="DI233"/>
      <c r="DJ233"/>
      <c r="DK233"/>
      <c r="DL233"/>
      <c r="DM233"/>
      <c r="DN233"/>
      <c r="DO233"/>
      <c r="DP233"/>
      <c r="DQ233"/>
      <c r="DR233"/>
      <c r="DS233"/>
      <c r="DT233"/>
      <c r="DU233"/>
      <c r="DV233"/>
      <c r="DW233"/>
      <c r="DX233"/>
      <c r="DY233"/>
      <c r="DZ233"/>
      <c r="EA233"/>
      <c r="EB233"/>
      <c r="EC233"/>
      <c r="ED233"/>
      <c r="EE233"/>
      <c r="EF233"/>
      <c r="EG233"/>
      <c r="EH233"/>
      <c r="EI233"/>
      <c r="EJ233"/>
      <c r="EK233"/>
      <c r="EL233"/>
      <c r="EM233"/>
      <c r="EN233"/>
      <c r="EO233"/>
      <c r="EP233"/>
      <c r="EQ233"/>
      <c r="ER233"/>
      <c r="ES233"/>
      <c r="ET233"/>
      <c r="EU233"/>
      <c r="EV233"/>
      <c r="EW233"/>
      <c r="EX233"/>
      <c r="EY233"/>
      <c r="EZ233"/>
      <c r="FA233"/>
      <c r="FB233"/>
      <c r="FC233"/>
      <c r="FD233"/>
      <c r="FE233"/>
      <c r="FF233"/>
      <c r="FG233"/>
      <c r="FH233"/>
      <c r="FI233"/>
      <c r="FJ233"/>
      <c r="FK233"/>
      <c r="FL233"/>
      <c r="FM233"/>
      <c r="FN233"/>
      <c r="FO233"/>
      <c r="FP233"/>
      <c r="FQ233"/>
      <c r="FR233"/>
      <c r="FS233"/>
      <c r="FT233"/>
      <c r="FU233"/>
      <c r="FV233"/>
      <c r="FW233"/>
      <c r="FX233"/>
      <c r="FY233"/>
      <c r="FZ233"/>
      <c r="GA233"/>
      <c r="GB233"/>
      <c r="GC233"/>
      <c r="GD233"/>
      <c r="GE233"/>
      <c r="GF233"/>
      <c r="GG233"/>
      <c r="GH233"/>
      <c r="GI233"/>
      <c r="GJ233"/>
      <c r="GK233"/>
      <c r="GL233"/>
      <c r="GM233"/>
      <c r="GN233"/>
      <c r="GO233"/>
      <c r="GP233"/>
      <c r="GQ233"/>
      <c r="GR233"/>
      <c r="GS233"/>
      <c r="GT233"/>
      <c r="GU233"/>
      <c r="GV233"/>
      <c r="GW233"/>
      <c r="GX233"/>
      <c r="GY233"/>
      <c r="GZ233"/>
      <c r="HA233"/>
      <c r="HB233"/>
      <c r="HC233"/>
      <c r="HD233"/>
      <c r="HE233"/>
      <c r="HF233"/>
      <c r="HG233"/>
      <c r="HH233"/>
      <c r="HI233"/>
      <c r="HJ233"/>
      <c r="HK233"/>
      <c r="HL233"/>
      <c r="HM233"/>
      <c r="HN233"/>
      <c r="HO233"/>
      <c r="HP233"/>
      <c r="HQ233"/>
      <c r="HR233"/>
      <c r="HS233"/>
      <c r="HT233"/>
      <c r="HU233"/>
      <c r="HV233"/>
      <c r="HW233"/>
      <c r="HX233"/>
      <c r="HY233"/>
      <c r="HZ233"/>
      <c r="IA233"/>
      <c r="IB233"/>
      <c r="IC233"/>
      <c r="ID233"/>
      <c r="IE233"/>
      <c r="IF233"/>
      <c r="IG233"/>
      <c r="IH233"/>
      <c r="II233"/>
      <c r="IJ233"/>
      <c r="IK233"/>
      <c r="IL233"/>
      <c r="IM233"/>
      <c r="IN233"/>
      <c r="IO233"/>
      <c r="IP233"/>
      <c r="IQ233"/>
      <c r="IR233"/>
      <c r="IS233"/>
      <c r="IT233"/>
      <c r="IU233"/>
      <c r="IV233"/>
      <c r="IW233"/>
      <c r="IX233"/>
      <c r="IY233"/>
    </row>
    <row r="234" spans="1:259" ht="36" customHeight="1" x14ac:dyDescent="0.2">
      <c r="A234" s="11" t="s">
        <v>257</v>
      </c>
      <c r="B234" s="25" t="str">
        <f>VLOOKUP(A234,'HECVAT - Full | Vendor Response'!A$27:B$284,2,FALSE)</f>
        <v>Have your systems and applications had a third-party security assessment completed in the last year?</v>
      </c>
      <c r="C234" s="32" t="str">
        <f>IF(LEN(VLOOKUP($A234,Questions!$B:$AA,20,FALSE))=0,"",VLOOKUP($A234,Questions!$B:$AA,20,FALSE))</f>
        <v xml:space="preserve"> </v>
      </c>
      <c r="D234" s="34" t="str">
        <f>IF(LEN(VLOOKUP($A234,Questions!$B:$AA,21,FALSE))=0,"",VLOOKUP($A234,Questions!$B:$AA,21,FALSE))</f>
        <v xml:space="preserve"> </v>
      </c>
      <c r="E234" s="32" t="str">
        <f>IF(LEN(VLOOKUP($A234,Questions!$B:$AA,22,FALSE))=0,"",VLOOKUP($A234,Questions!$B:$AA,22,FALSE))</f>
        <v xml:space="preserve"> </v>
      </c>
      <c r="F234" s="32" t="str">
        <f>IF(LEN(VLOOKUP($A234,Questions!$B:$AA,23,FALSE))=0,"",VLOOKUP($A234,Questions!$B:$AA,23,FALSE))</f>
        <v xml:space="preserve"> </v>
      </c>
      <c r="G234" s="32" t="str">
        <f>IF(LEN(VLOOKUP($A234,Questions!$B:$AA,24,FALSE))=0,"",VLOOKUP($A234,Questions!$B:$AA,24,FALSE))</f>
        <v xml:space="preserve"> </v>
      </c>
      <c r="H234" s="32" t="str">
        <f>IF(LEN(VLOOKUP($A234,Questions!$B:$AA,25,FALSE))=0,"",VLOOKUP($A234,Questions!$B:$AA,25,FALSE))</f>
        <v xml:space="preserve"> </v>
      </c>
      <c r="I234" s="255" t="str">
        <f>IF(LEN(VLOOKUP($A234,Questions!$B:$AA,26,FALSE))=0,"",VLOOKUP($A234,Questions!$B:$AA,26,FALSE))</f>
        <v xml:space="preserve"> </v>
      </c>
      <c r="J234" s="255" t="str">
        <f>IF(LEN(VLOOKUP($A234,Questions!$B:$AB,27,FALSE))=0,"",VLOOKUP($A234,Questions!$B:$AB,27,FALSE))</f>
        <v xml:space="preserve"> </v>
      </c>
      <c r="K234"/>
      <c r="L234"/>
      <c r="M234"/>
      <c r="N234"/>
      <c r="O234"/>
      <c r="P234"/>
      <c r="Q234"/>
      <c r="R234"/>
      <c r="S234"/>
      <c r="T234"/>
      <c r="U234"/>
      <c r="V234"/>
      <c r="W234"/>
      <c r="X234"/>
      <c r="Y234"/>
      <c r="Z234"/>
      <c r="AA234"/>
      <c r="AB234"/>
      <c r="AC234"/>
      <c r="AD234"/>
      <c r="AE234"/>
      <c r="AF234"/>
      <c r="AG234"/>
      <c r="AH234"/>
      <c r="AI234"/>
      <c r="AJ234"/>
      <c r="AK234"/>
      <c r="AL234"/>
      <c r="AM234"/>
      <c r="AN234"/>
      <c r="AO234"/>
      <c r="AP234"/>
      <c r="AQ234"/>
      <c r="AR234"/>
      <c r="AS234"/>
      <c r="AT234"/>
      <c r="AU234"/>
      <c r="AV234"/>
      <c r="AW234"/>
      <c r="AX234"/>
      <c r="AY234"/>
      <c r="AZ234"/>
      <c r="BA234"/>
      <c r="BB234"/>
      <c r="BC234"/>
      <c r="BD234"/>
      <c r="BE234"/>
      <c r="BF234"/>
      <c r="BG234"/>
      <c r="BH234"/>
      <c r="BI234"/>
      <c r="BJ234"/>
      <c r="BK234"/>
      <c r="BL234"/>
      <c r="BM234"/>
      <c r="BN234"/>
      <c r="BO234"/>
      <c r="BP234"/>
      <c r="BQ234"/>
      <c r="BR234"/>
      <c r="BS234"/>
      <c r="BT234"/>
      <c r="BU234"/>
      <c r="BV234"/>
      <c r="BW234"/>
      <c r="BX234"/>
      <c r="BY234"/>
      <c r="BZ234"/>
      <c r="CA234"/>
      <c r="CB234"/>
      <c r="CC234"/>
      <c r="CD234"/>
      <c r="CE234"/>
      <c r="CF234"/>
      <c r="CG234"/>
      <c r="CH234"/>
      <c r="CI234"/>
      <c r="CJ234"/>
      <c r="CK234"/>
      <c r="CL234"/>
      <c r="CM234"/>
      <c r="CN234"/>
      <c r="CO234"/>
      <c r="CP234"/>
      <c r="CQ234"/>
      <c r="CR234"/>
      <c r="CS234"/>
      <c r="CT234"/>
      <c r="CU234"/>
      <c r="CV234"/>
      <c r="CW234"/>
      <c r="CX234"/>
      <c r="CY234"/>
      <c r="CZ234"/>
      <c r="DA234"/>
      <c r="DB234"/>
      <c r="DC234"/>
      <c r="DD234"/>
      <c r="DE234"/>
      <c r="DF234"/>
      <c r="DG234"/>
      <c r="DH234"/>
      <c r="DI234"/>
      <c r="DJ234"/>
      <c r="DK234"/>
      <c r="DL234"/>
      <c r="DM234"/>
      <c r="DN234"/>
      <c r="DO234"/>
      <c r="DP234"/>
      <c r="DQ234"/>
      <c r="DR234"/>
      <c r="DS234"/>
      <c r="DT234"/>
      <c r="DU234"/>
      <c r="DV234"/>
      <c r="DW234"/>
      <c r="DX234"/>
      <c r="DY234"/>
      <c r="DZ234"/>
      <c r="EA234"/>
      <c r="EB234"/>
      <c r="EC234"/>
      <c r="ED234"/>
      <c r="EE234"/>
      <c r="EF234"/>
      <c r="EG234"/>
      <c r="EH234"/>
      <c r="EI234"/>
      <c r="EJ234"/>
      <c r="EK234"/>
      <c r="EL234"/>
      <c r="EM234"/>
      <c r="EN234"/>
      <c r="EO234"/>
      <c r="EP234"/>
      <c r="EQ234"/>
      <c r="ER234"/>
      <c r="ES234"/>
      <c r="ET234"/>
      <c r="EU234"/>
      <c r="EV234"/>
      <c r="EW234"/>
      <c r="EX234"/>
      <c r="EY234"/>
      <c r="EZ234"/>
      <c r="FA234"/>
      <c r="FB234"/>
      <c r="FC234"/>
      <c r="FD234"/>
      <c r="FE234"/>
      <c r="FF234"/>
      <c r="FG234"/>
      <c r="FH234"/>
      <c r="FI234"/>
      <c r="FJ234"/>
      <c r="FK234"/>
      <c r="FL234"/>
      <c r="FM234"/>
      <c r="FN234"/>
      <c r="FO234"/>
      <c r="FP234"/>
      <c r="FQ234"/>
      <c r="FR234"/>
      <c r="FS234"/>
      <c r="FT234"/>
      <c r="FU234"/>
      <c r="FV234"/>
      <c r="FW234"/>
      <c r="FX234"/>
      <c r="FY234"/>
      <c r="FZ234"/>
      <c r="GA234"/>
      <c r="GB234"/>
      <c r="GC234"/>
      <c r="GD234"/>
      <c r="GE234"/>
      <c r="GF234"/>
      <c r="GG234"/>
      <c r="GH234"/>
      <c r="GI234"/>
      <c r="GJ234"/>
      <c r="GK234"/>
      <c r="GL234"/>
      <c r="GM234"/>
      <c r="GN234"/>
      <c r="GO234"/>
      <c r="GP234"/>
      <c r="GQ234"/>
      <c r="GR234"/>
      <c r="GS234"/>
      <c r="GT234"/>
      <c r="GU234"/>
      <c r="GV234"/>
      <c r="GW234"/>
      <c r="GX234"/>
      <c r="GY234"/>
      <c r="GZ234"/>
      <c r="HA234"/>
      <c r="HB234"/>
      <c r="HC234"/>
      <c r="HD234"/>
      <c r="HE234"/>
      <c r="HF234"/>
      <c r="HG234"/>
      <c r="HH234"/>
      <c r="HI234"/>
      <c r="HJ234"/>
      <c r="HK234"/>
      <c r="HL234"/>
      <c r="HM234"/>
      <c r="HN234"/>
      <c r="HO234"/>
      <c r="HP234"/>
      <c r="HQ234"/>
      <c r="HR234"/>
      <c r="HS234"/>
      <c r="HT234"/>
      <c r="HU234"/>
      <c r="HV234"/>
      <c r="HW234"/>
      <c r="HX234"/>
      <c r="HY234"/>
      <c r="HZ234"/>
      <c r="IA234"/>
      <c r="IB234"/>
      <c r="IC234"/>
      <c r="ID234"/>
      <c r="IE234"/>
      <c r="IF234"/>
      <c r="IG234"/>
      <c r="IH234"/>
      <c r="II234"/>
      <c r="IJ234"/>
      <c r="IK234"/>
      <c r="IL234"/>
      <c r="IM234"/>
      <c r="IN234"/>
      <c r="IO234"/>
      <c r="IP234"/>
      <c r="IQ234"/>
      <c r="IR234"/>
      <c r="IS234"/>
      <c r="IT234"/>
      <c r="IU234"/>
      <c r="IV234"/>
      <c r="IW234"/>
      <c r="IX234"/>
      <c r="IY234"/>
    </row>
    <row r="235" spans="1:259" ht="65" customHeight="1" x14ac:dyDescent="0.2">
      <c r="A235" s="11" t="s">
        <v>258</v>
      </c>
      <c r="B235" s="25" t="str">
        <f>VLOOKUP(A235,'HECVAT - Full | Vendor Response'!A$27:B$284,2,FALSE)</f>
        <v>Are your systems and applications scanned with an authenticated user account for vulnerabilities (that are remediated) prior to new releases?</v>
      </c>
      <c r="C235" s="32" t="str">
        <f>IF(LEN(VLOOKUP($A235,Questions!$B:$AA,20,FALSE))=0,"",VLOOKUP($A235,Questions!$B:$AA,20,FALSE))</f>
        <v xml:space="preserve"> </v>
      </c>
      <c r="D235" s="34" t="str">
        <f>IF(LEN(VLOOKUP($A235,Questions!$B:$AA,21,FALSE))=0,"",VLOOKUP($A235,Questions!$B:$AA,21,FALSE))</f>
        <v xml:space="preserve"> </v>
      </c>
      <c r="E235" s="33" t="str">
        <f>IF(LEN(VLOOKUP($A235,Questions!$B:$AA,22,FALSE))=0,"",VLOOKUP($A235,Questions!$B:$AA,22,FALSE))</f>
        <v xml:space="preserve"> </v>
      </c>
      <c r="F235" s="32" t="str">
        <f>IF(LEN(VLOOKUP($A235,Questions!$B:$AA,23,FALSE))=0,"",VLOOKUP($A235,Questions!$B:$AA,23,FALSE))</f>
        <v xml:space="preserve"> </v>
      </c>
      <c r="G235" s="32" t="str">
        <f>IF(LEN(VLOOKUP($A235,Questions!$B:$AA,24,FALSE))=0,"",VLOOKUP($A235,Questions!$B:$AA,24,FALSE))</f>
        <v xml:space="preserve"> </v>
      </c>
      <c r="H235" s="32" t="str">
        <f>IF(LEN(VLOOKUP($A235,Questions!$B:$AA,25,FALSE))=0,"",VLOOKUP($A235,Questions!$B:$AA,25,FALSE))</f>
        <v xml:space="preserve"> </v>
      </c>
      <c r="I235" s="255" t="str">
        <f>IF(LEN(VLOOKUP($A235,Questions!$B:$AA,26,FALSE))=0,"",VLOOKUP($A235,Questions!$B:$AA,26,FALSE))</f>
        <v xml:space="preserve"> </v>
      </c>
      <c r="J235" s="255" t="str">
        <f>IF(LEN(VLOOKUP($A235,Questions!$B:$AB,27,FALSE))=0,"",VLOOKUP($A235,Questions!$B:$AB,27,FALSE))</f>
        <v xml:space="preserve"> </v>
      </c>
      <c r="K235"/>
      <c r="L235"/>
      <c r="M235"/>
      <c r="N235"/>
      <c r="O235"/>
      <c r="P235"/>
      <c r="Q235"/>
      <c r="R235"/>
      <c r="S235"/>
      <c r="T235"/>
      <c r="U235"/>
      <c r="V235"/>
      <c r="W235"/>
      <c r="X235"/>
      <c r="Y235"/>
      <c r="Z235"/>
      <c r="AA235"/>
      <c r="AB235"/>
      <c r="AC235"/>
      <c r="AD235"/>
      <c r="AE235"/>
      <c r="AF235"/>
      <c r="AG235"/>
      <c r="AH235"/>
      <c r="AI235"/>
      <c r="AJ235"/>
      <c r="AK235"/>
      <c r="AL235"/>
      <c r="AM235"/>
      <c r="AN235"/>
      <c r="AO235"/>
      <c r="AP235"/>
      <c r="AQ235"/>
      <c r="AR235"/>
      <c r="AS235"/>
      <c r="AT235"/>
      <c r="AU235"/>
      <c r="AV235"/>
      <c r="AW235"/>
      <c r="AX235"/>
      <c r="AY235"/>
      <c r="AZ235"/>
      <c r="BA235"/>
      <c r="BB235"/>
      <c r="BC235"/>
      <c r="BD235"/>
      <c r="BE235"/>
      <c r="BF235"/>
      <c r="BG235"/>
      <c r="BH235"/>
      <c r="BI235"/>
      <c r="BJ235"/>
      <c r="BK235"/>
      <c r="BL235"/>
      <c r="BM235"/>
      <c r="BN235"/>
      <c r="BO235"/>
      <c r="BP235"/>
      <c r="BQ235"/>
      <c r="BR235"/>
      <c r="BS235"/>
      <c r="BT235"/>
      <c r="BU235"/>
      <c r="BV235"/>
      <c r="BW235"/>
      <c r="BX235"/>
      <c r="BY235"/>
      <c r="BZ235"/>
      <c r="CA235"/>
      <c r="CB235"/>
      <c r="CC235"/>
      <c r="CD235"/>
      <c r="CE235"/>
      <c r="CF235"/>
      <c r="CG235"/>
      <c r="CH235"/>
      <c r="CI235"/>
      <c r="CJ235"/>
      <c r="CK235"/>
      <c r="CL235"/>
      <c r="CM235"/>
      <c r="CN235"/>
      <c r="CO235"/>
      <c r="CP235"/>
      <c r="CQ235"/>
      <c r="CR235"/>
      <c r="CS235"/>
      <c r="CT235"/>
      <c r="CU235"/>
      <c r="CV235"/>
      <c r="CW235"/>
      <c r="CX235"/>
      <c r="CY235"/>
      <c r="CZ235"/>
      <c r="DA235"/>
      <c r="DB235"/>
      <c r="DC235"/>
      <c r="DD235"/>
      <c r="DE235"/>
      <c r="DF235"/>
      <c r="DG235"/>
      <c r="DH235"/>
      <c r="DI235"/>
      <c r="DJ235"/>
      <c r="DK235"/>
      <c r="DL235"/>
      <c r="DM235"/>
      <c r="DN235"/>
      <c r="DO235"/>
      <c r="DP235"/>
      <c r="DQ235"/>
      <c r="DR235"/>
      <c r="DS235"/>
      <c r="DT235"/>
      <c r="DU235"/>
      <c r="DV235"/>
      <c r="DW235"/>
      <c r="DX235"/>
      <c r="DY235"/>
      <c r="DZ235"/>
      <c r="EA235"/>
      <c r="EB235"/>
      <c r="EC235"/>
      <c r="ED235"/>
      <c r="EE235"/>
      <c r="EF235"/>
      <c r="EG235"/>
      <c r="EH235"/>
      <c r="EI235"/>
      <c r="EJ235"/>
      <c r="EK235"/>
      <c r="EL235"/>
      <c r="EM235"/>
      <c r="EN235"/>
      <c r="EO235"/>
      <c r="EP235"/>
      <c r="EQ235"/>
      <c r="ER235"/>
      <c r="ES235"/>
      <c r="ET235"/>
      <c r="EU235"/>
      <c r="EV235"/>
      <c r="EW235"/>
      <c r="EX235"/>
      <c r="EY235"/>
      <c r="EZ235"/>
      <c r="FA235"/>
      <c r="FB235"/>
      <c r="FC235"/>
      <c r="FD235"/>
      <c r="FE235"/>
      <c r="FF235"/>
      <c r="FG235"/>
      <c r="FH235"/>
      <c r="FI235"/>
      <c r="FJ235"/>
      <c r="FK235"/>
      <c r="FL235"/>
      <c r="FM235"/>
      <c r="FN235"/>
      <c r="FO235"/>
      <c r="FP235"/>
      <c r="FQ235"/>
      <c r="FR235"/>
      <c r="FS235"/>
      <c r="FT235"/>
      <c r="FU235"/>
      <c r="FV235"/>
      <c r="FW235"/>
      <c r="FX235"/>
      <c r="FY235"/>
      <c r="FZ235"/>
      <c r="GA235"/>
      <c r="GB235"/>
      <c r="GC235"/>
      <c r="GD235"/>
      <c r="GE235"/>
      <c r="GF235"/>
      <c r="GG235"/>
      <c r="GH235"/>
      <c r="GI235"/>
      <c r="GJ235"/>
      <c r="GK235"/>
      <c r="GL235"/>
      <c r="GM235"/>
      <c r="GN235"/>
      <c r="GO235"/>
      <c r="GP235"/>
      <c r="GQ235"/>
      <c r="GR235"/>
      <c r="GS235"/>
      <c r="GT235"/>
      <c r="GU235"/>
      <c r="GV235"/>
      <c r="GW235"/>
      <c r="GX235"/>
      <c r="GY235"/>
      <c r="GZ235"/>
      <c r="HA235"/>
      <c r="HB235"/>
      <c r="HC235"/>
      <c r="HD235"/>
      <c r="HE235"/>
      <c r="HF235"/>
      <c r="HG235"/>
      <c r="HH235"/>
      <c r="HI235"/>
      <c r="HJ235"/>
      <c r="HK235"/>
      <c r="HL235"/>
      <c r="HM235"/>
      <c r="HN235"/>
      <c r="HO235"/>
      <c r="HP235"/>
      <c r="HQ235"/>
      <c r="HR235"/>
      <c r="HS235"/>
      <c r="HT235"/>
      <c r="HU235"/>
      <c r="HV235"/>
      <c r="HW235"/>
      <c r="HX235"/>
      <c r="HY235"/>
      <c r="HZ235"/>
      <c r="IA235"/>
      <c r="IB235"/>
      <c r="IC235"/>
      <c r="ID235"/>
      <c r="IE235"/>
      <c r="IF235"/>
      <c r="IG235"/>
      <c r="IH235"/>
      <c r="II235"/>
      <c r="IJ235"/>
      <c r="IK235"/>
      <c r="IL235"/>
      <c r="IM235"/>
      <c r="IN235"/>
      <c r="IO235"/>
      <c r="IP235"/>
      <c r="IQ235"/>
      <c r="IR235"/>
      <c r="IS235"/>
      <c r="IT235"/>
      <c r="IU235"/>
      <c r="IV235"/>
      <c r="IW235"/>
      <c r="IX235"/>
      <c r="IY235"/>
    </row>
    <row r="236" spans="1:259" ht="49.25" customHeight="1" x14ac:dyDescent="0.2">
      <c r="A236" s="11" t="s">
        <v>259</v>
      </c>
      <c r="B236" s="25" t="str">
        <f>VLOOKUP(A236,'HECVAT - Full | Vendor Response'!A$27:B$284,2,FALSE)</f>
        <v>Will you provide results of application and system vulnerability scans to the institution?</v>
      </c>
      <c r="C236" s="32" t="str">
        <f>IF(LEN(VLOOKUP($A236,Questions!$B:$AA,20,FALSE))=0,"",VLOOKUP($A236,Questions!$B:$AA,20,FALSE))</f>
        <v xml:space="preserve"> </v>
      </c>
      <c r="D236" s="34" t="str">
        <f>IF(LEN(VLOOKUP($A236,Questions!$B:$AA,21,FALSE))=0,"",VLOOKUP($A236,Questions!$B:$AA,21,FALSE))</f>
        <v xml:space="preserve"> </v>
      </c>
      <c r="E236" s="33" t="str">
        <f>IF(LEN(VLOOKUP($A236,Questions!$B:$AA,22,FALSE))=0,"",VLOOKUP($A236,Questions!$B:$AA,22,FALSE))</f>
        <v xml:space="preserve"> </v>
      </c>
      <c r="F236" s="32" t="str">
        <f>IF(LEN(VLOOKUP($A236,Questions!$B:$AA,23,FALSE))=0,"",VLOOKUP($A236,Questions!$B:$AA,23,FALSE))</f>
        <v xml:space="preserve"> </v>
      </c>
      <c r="G236" s="32" t="str">
        <f>IF(LEN(VLOOKUP($A236,Questions!$B:$AA,24,FALSE))=0,"",VLOOKUP($A236,Questions!$B:$AA,24,FALSE))</f>
        <v xml:space="preserve"> </v>
      </c>
      <c r="H236" s="32" t="str">
        <f>IF(LEN(VLOOKUP($A236,Questions!$B:$AA,25,FALSE))=0,"",VLOOKUP($A236,Questions!$B:$AA,25,FALSE))</f>
        <v xml:space="preserve"> </v>
      </c>
      <c r="I236" s="255" t="str">
        <f>IF(LEN(VLOOKUP($A236,Questions!$B:$AA,26,FALSE))=0,"",VLOOKUP($A236,Questions!$B:$AA,26,FALSE))</f>
        <v xml:space="preserve"> </v>
      </c>
      <c r="J236" s="255" t="str">
        <f>IF(LEN(VLOOKUP($A236,Questions!$B:$AB,27,FALSE))=0,"",VLOOKUP($A236,Questions!$B:$AB,27,FALSE))</f>
        <v xml:space="preserve"> </v>
      </c>
      <c r="K236"/>
      <c r="L236"/>
      <c r="M236"/>
      <c r="N236"/>
      <c r="O236"/>
      <c r="P236"/>
      <c r="Q236"/>
      <c r="R236"/>
      <c r="S236"/>
      <c r="T236"/>
      <c r="U236"/>
      <c r="V236"/>
      <c r="W236"/>
      <c r="X236"/>
      <c r="Y236"/>
      <c r="Z236"/>
      <c r="AA236"/>
      <c r="AB236"/>
      <c r="AC236"/>
      <c r="AD236"/>
      <c r="AE236"/>
      <c r="AF236"/>
      <c r="AG236"/>
      <c r="AH236"/>
      <c r="AI236"/>
      <c r="AJ236"/>
      <c r="AK236"/>
      <c r="AL236"/>
      <c r="AM236"/>
      <c r="AN236"/>
      <c r="AO236"/>
      <c r="AP236"/>
      <c r="AQ236"/>
      <c r="AR236"/>
      <c r="AS236"/>
      <c r="AT236"/>
      <c r="AU236"/>
      <c r="AV236"/>
      <c r="AW236"/>
      <c r="AX236"/>
      <c r="AY236"/>
      <c r="AZ236"/>
      <c r="BA236"/>
      <c r="BB236"/>
      <c r="BC236"/>
      <c r="BD236"/>
      <c r="BE236"/>
      <c r="BF236"/>
      <c r="BG236"/>
      <c r="BH236"/>
      <c r="BI236"/>
      <c r="BJ236"/>
      <c r="BK236"/>
      <c r="BL236"/>
      <c r="BM236"/>
      <c r="BN236"/>
      <c r="BO236"/>
      <c r="BP236"/>
      <c r="BQ236"/>
      <c r="BR236"/>
      <c r="BS236"/>
      <c r="BT236"/>
      <c r="BU236"/>
      <c r="BV236"/>
      <c r="BW236"/>
      <c r="BX236"/>
      <c r="BY236"/>
      <c r="BZ236"/>
      <c r="CA236"/>
      <c r="CB236"/>
      <c r="CC236"/>
      <c r="CD236"/>
      <c r="CE236"/>
      <c r="CF236"/>
      <c r="CG236"/>
      <c r="CH236"/>
      <c r="CI236"/>
      <c r="CJ236"/>
      <c r="CK236"/>
      <c r="CL236"/>
      <c r="CM236"/>
      <c r="CN236"/>
      <c r="CO236"/>
      <c r="CP236"/>
      <c r="CQ236"/>
      <c r="CR236"/>
      <c r="CS236"/>
      <c r="CT236"/>
      <c r="CU236"/>
      <c r="CV236"/>
      <c r="CW236"/>
      <c r="CX236"/>
      <c r="CY236"/>
      <c r="CZ236"/>
      <c r="DA236"/>
      <c r="DB236"/>
      <c r="DC236"/>
      <c r="DD236"/>
      <c r="DE236"/>
      <c r="DF236"/>
      <c r="DG236"/>
      <c r="DH236"/>
      <c r="DI236"/>
      <c r="DJ236"/>
      <c r="DK236"/>
      <c r="DL236"/>
      <c r="DM236"/>
      <c r="DN236"/>
      <c r="DO236"/>
      <c r="DP236"/>
      <c r="DQ236"/>
      <c r="DR236"/>
      <c r="DS236"/>
      <c r="DT236"/>
      <c r="DU236"/>
      <c r="DV236"/>
      <c r="DW236"/>
      <c r="DX236"/>
      <c r="DY236"/>
      <c r="DZ236"/>
      <c r="EA236"/>
      <c r="EB236"/>
      <c r="EC236"/>
      <c r="ED236"/>
      <c r="EE236"/>
      <c r="EF236"/>
      <c r="EG236"/>
      <c r="EH236"/>
      <c r="EI236"/>
      <c r="EJ236"/>
      <c r="EK236"/>
      <c r="EL236"/>
      <c r="EM236"/>
      <c r="EN236"/>
      <c r="EO236"/>
      <c r="EP236"/>
      <c r="EQ236"/>
      <c r="ER236"/>
      <c r="ES236"/>
      <c r="ET236"/>
      <c r="EU236"/>
      <c r="EV236"/>
      <c r="EW236"/>
      <c r="EX236"/>
      <c r="EY236"/>
      <c r="EZ236"/>
      <c r="FA236"/>
      <c r="FB236"/>
      <c r="FC236"/>
      <c r="FD236"/>
      <c r="FE236"/>
      <c r="FF236"/>
      <c r="FG236"/>
      <c r="FH236"/>
      <c r="FI236"/>
      <c r="FJ236"/>
      <c r="FK236"/>
      <c r="FL236"/>
      <c r="FM236"/>
      <c r="FN236"/>
      <c r="FO236"/>
      <c r="FP236"/>
      <c r="FQ236"/>
      <c r="FR236"/>
      <c r="FS236"/>
      <c r="FT236"/>
      <c r="FU236"/>
      <c r="FV236"/>
      <c r="FW236"/>
      <c r="FX236"/>
      <c r="FY236"/>
      <c r="FZ236"/>
      <c r="GA236"/>
      <c r="GB236"/>
      <c r="GC236"/>
      <c r="GD236"/>
      <c r="GE236"/>
      <c r="GF236"/>
      <c r="GG236"/>
      <c r="GH236"/>
      <c r="GI236"/>
      <c r="GJ236"/>
      <c r="GK236"/>
      <c r="GL236"/>
      <c r="GM236"/>
      <c r="GN236"/>
      <c r="GO236"/>
      <c r="GP236"/>
      <c r="GQ236"/>
      <c r="GR236"/>
      <c r="GS236"/>
      <c r="GT236"/>
      <c r="GU236"/>
      <c r="GV236"/>
      <c r="GW236"/>
      <c r="GX236"/>
      <c r="GY236"/>
      <c r="GZ236"/>
      <c r="HA236"/>
      <c r="HB236"/>
      <c r="HC236"/>
      <c r="HD236"/>
      <c r="HE236"/>
      <c r="HF236"/>
      <c r="HG236"/>
      <c r="HH236"/>
      <c r="HI236"/>
      <c r="HJ236"/>
      <c r="HK236"/>
      <c r="HL236"/>
      <c r="HM236"/>
      <c r="HN236"/>
      <c r="HO236"/>
      <c r="HP236"/>
      <c r="HQ236"/>
      <c r="HR236"/>
      <c r="HS236"/>
      <c r="HT236"/>
      <c r="HU236"/>
      <c r="HV236"/>
      <c r="HW236"/>
      <c r="HX236"/>
      <c r="HY236"/>
      <c r="HZ236"/>
      <c r="IA236"/>
      <c r="IB236"/>
      <c r="IC236"/>
      <c r="ID236"/>
      <c r="IE236"/>
      <c r="IF236"/>
      <c r="IG236"/>
      <c r="IH236"/>
      <c r="II236"/>
      <c r="IJ236"/>
      <c r="IK236"/>
      <c r="IL236"/>
      <c r="IM236"/>
      <c r="IN236"/>
      <c r="IO236"/>
      <c r="IP236"/>
      <c r="IQ236"/>
      <c r="IR236"/>
      <c r="IS236"/>
      <c r="IT236"/>
      <c r="IU236"/>
      <c r="IV236"/>
      <c r="IW236"/>
      <c r="IX236"/>
      <c r="IY236"/>
    </row>
    <row r="237" spans="1:259" ht="36" customHeight="1" x14ac:dyDescent="0.2">
      <c r="A237" s="11" t="s">
        <v>260</v>
      </c>
      <c r="B237" s="25" t="str">
        <f>VLOOKUP(A237,'HECVAT - Full | Vendor Response'!A$27:B$284,2,FALSE)</f>
        <v>Describe or provide a reference to how you monitor for and protect against common web application security vulnerabilities (e.g., SQL injection, XSS, XSRF, etc.).</v>
      </c>
      <c r="C237" s="32" t="str">
        <f>IF(LEN(VLOOKUP($A237,Questions!$B:$AA,20,FALSE))=0,"",VLOOKUP($A237,Questions!$B:$AA,20,FALSE))</f>
        <v xml:space="preserve"> </v>
      </c>
      <c r="D237" s="34" t="str">
        <f>IF(LEN(VLOOKUP($A237,Questions!$B:$AA,21,FALSE))=0,"",VLOOKUP($A237,Questions!$B:$AA,21,FALSE))</f>
        <v xml:space="preserve"> </v>
      </c>
      <c r="E237" s="33" t="str">
        <f>IF(LEN(VLOOKUP($A237,Questions!$B:$AA,22,FALSE))=0,"",VLOOKUP($A237,Questions!$B:$AA,22,FALSE))</f>
        <v xml:space="preserve"> </v>
      </c>
      <c r="F237" s="32" t="str">
        <f>IF(LEN(VLOOKUP($A237,Questions!$B:$AA,23,FALSE))=0,"",VLOOKUP($A237,Questions!$B:$AA,23,FALSE))</f>
        <v xml:space="preserve"> </v>
      </c>
      <c r="G237" s="33" t="str">
        <f>IF(LEN(VLOOKUP($A237,Questions!$B:$AA,24,FALSE))=0,"",VLOOKUP($A237,Questions!$B:$AA,24,FALSE))</f>
        <v xml:space="preserve"> </v>
      </c>
      <c r="H237" s="32" t="str">
        <f>IF(LEN(VLOOKUP($A237,Questions!$B:$AA,25,FALSE))=0,"",VLOOKUP($A237,Questions!$B:$AA,25,FALSE))</f>
        <v xml:space="preserve"> </v>
      </c>
      <c r="I237" s="255" t="str">
        <f>IF(LEN(VLOOKUP($A237,Questions!$B:$AA,26,FALSE))=0,"",VLOOKUP($A237,Questions!$B:$AA,26,FALSE))</f>
        <v xml:space="preserve"> </v>
      </c>
      <c r="J237" s="255" t="str">
        <f>IF(LEN(VLOOKUP($A237,Questions!$B:$AB,27,FALSE))=0,"",VLOOKUP($A237,Questions!$B:$AB,27,FALSE))</f>
        <v xml:space="preserve"> </v>
      </c>
      <c r="K237"/>
      <c r="L237"/>
      <c r="M237"/>
      <c r="N237"/>
      <c r="O237"/>
      <c r="P237"/>
      <c r="Q237"/>
      <c r="R237"/>
      <c r="S237"/>
      <c r="T237"/>
      <c r="U237"/>
      <c r="V237"/>
      <c r="W237"/>
      <c r="X237"/>
      <c r="Y237"/>
      <c r="Z237"/>
      <c r="AA237"/>
      <c r="AB237"/>
      <c r="AC237"/>
      <c r="AD237"/>
      <c r="AE237"/>
      <c r="AF237"/>
      <c r="AG237"/>
      <c r="AH237"/>
      <c r="AI237"/>
      <c r="AJ237"/>
      <c r="AK237"/>
      <c r="AL237"/>
      <c r="AM237"/>
      <c r="AN237"/>
      <c r="AO237"/>
      <c r="AP237"/>
      <c r="AQ237"/>
      <c r="AR237"/>
      <c r="AS237"/>
      <c r="AT237"/>
      <c r="AU237"/>
      <c r="AV237"/>
      <c r="AW237"/>
      <c r="AX237"/>
      <c r="AY237"/>
      <c r="AZ237"/>
      <c r="BA237"/>
      <c r="BB237"/>
      <c r="BC237"/>
      <c r="BD237"/>
      <c r="BE237"/>
      <c r="BF237"/>
      <c r="BG237"/>
      <c r="BH237"/>
      <c r="BI237"/>
      <c r="BJ237"/>
      <c r="BK237"/>
      <c r="BL237"/>
      <c r="BM237"/>
      <c r="BN237"/>
      <c r="BO237"/>
      <c r="BP237"/>
      <c r="BQ237"/>
      <c r="BR237"/>
      <c r="BS237"/>
      <c r="BT237"/>
      <c r="BU237"/>
      <c r="BV237"/>
      <c r="BW237"/>
      <c r="BX237"/>
      <c r="BY237"/>
      <c r="BZ237"/>
      <c r="CA237"/>
      <c r="CB237"/>
      <c r="CC237"/>
      <c r="CD237"/>
      <c r="CE237"/>
      <c r="CF237"/>
      <c r="CG237"/>
      <c r="CH237"/>
      <c r="CI237"/>
      <c r="CJ237"/>
      <c r="CK237"/>
      <c r="CL237"/>
      <c r="CM237"/>
      <c r="CN237"/>
      <c r="CO237"/>
      <c r="CP237"/>
      <c r="CQ237"/>
      <c r="CR237"/>
      <c r="CS237"/>
      <c r="CT237"/>
      <c r="CU237"/>
      <c r="CV237"/>
      <c r="CW237"/>
      <c r="CX237"/>
      <c r="CY237"/>
      <c r="CZ237"/>
      <c r="DA237"/>
      <c r="DB237"/>
      <c r="DC237"/>
      <c r="DD237"/>
      <c r="DE237"/>
      <c r="DF237"/>
      <c r="DG237"/>
      <c r="DH237"/>
      <c r="DI237"/>
      <c r="DJ237"/>
      <c r="DK237"/>
      <c r="DL237"/>
      <c r="DM237"/>
      <c r="DN237"/>
      <c r="DO237"/>
      <c r="DP237"/>
      <c r="DQ237"/>
      <c r="DR237"/>
      <c r="DS237"/>
      <c r="DT237"/>
      <c r="DU237"/>
      <c r="DV237"/>
      <c r="DW237"/>
      <c r="DX237"/>
      <c r="DY237"/>
      <c r="DZ237"/>
      <c r="EA237"/>
      <c r="EB237"/>
      <c r="EC237"/>
      <c r="ED237"/>
      <c r="EE237"/>
      <c r="EF237"/>
      <c r="EG237"/>
      <c r="EH237"/>
      <c r="EI237"/>
      <c r="EJ237"/>
      <c r="EK237"/>
      <c r="EL237"/>
      <c r="EM237"/>
      <c r="EN237"/>
      <c r="EO237"/>
      <c r="EP237"/>
      <c r="EQ237"/>
      <c r="ER237"/>
      <c r="ES237"/>
      <c r="ET237"/>
      <c r="EU237"/>
      <c r="EV237"/>
      <c r="EW237"/>
      <c r="EX237"/>
      <c r="EY237"/>
      <c r="EZ237"/>
      <c r="FA237"/>
      <c r="FB237"/>
      <c r="FC237"/>
      <c r="FD237"/>
      <c r="FE237"/>
      <c r="FF237"/>
      <c r="FG237"/>
      <c r="FH237"/>
      <c r="FI237"/>
      <c r="FJ237"/>
      <c r="FK237"/>
      <c r="FL237"/>
      <c r="FM237"/>
      <c r="FN237"/>
      <c r="FO237"/>
      <c r="FP237"/>
      <c r="FQ237"/>
      <c r="FR237"/>
      <c r="FS237"/>
      <c r="FT237"/>
      <c r="FU237"/>
      <c r="FV237"/>
      <c r="FW237"/>
      <c r="FX237"/>
      <c r="FY237"/>
      <c r="FZ237"/>
      <c r="GA237"/>
      <c r="GB237"/>
      <c r="GC237"/>
      <c r="GD237"/>
      <c r="GE237"/>
      <c r="GF237"/>
      <c r="GG237"/>
      <c r="GH237"/>
      <c r="GI237"/>
      <c r="GJ237"/>
      <c r="GK237"/>
      <c r="GL237"/>
      <c r="GM237"/>
      <c r="GN237"/>
      <c r="GO237"/>
      <c r="GP237"/>
      <c r="GQ237"/>
      <c r="GR237"/>
      <c r="GS237"/>
      <c r="GT237"/>
      <c r="GU237"/>
      <c r="GV237"/>
      <c r="GW237"/>
      <c r="GX237"/>
      <c r="GY237"/>
      <c r="GZ237"/>
      <c r="HA237"/>
      <c r="HB237"/>
      <c r="HC237"/>
      <c r="HD237"/>
      <c r="HE237"/>
      <c r="HF237"/>
      <c r="HG237"/>
      <c r="HH237"/>
      <c r="HI237"/>
      <c r="HJ237"/>
      <c r="HK237"/>
      <c r="HL237"/>
      <c r="HM237"/>
      <c r="HN237"/>
      <c r="HO237"/>
      <c r="HP237"/>
      <c r="HQ237"/>
      <c r="HR237"/>
      <c r="HS237"/>
      <c r="HT237"/>
      <c r="HU237"/>
      <c r="HV237"/>
      <c r="HW237"/>
      <c r="HX237"/>
      <c r="HY237"/>
      <c r="HZ237"/>
      <c r="IA237"/>
      <c r="IB237"/>
      <c r="IC237"/>
      <c r="ID237"/>
      <c r="IE237"/>
      <c r="IF237"/>
      <c r="IG237"/>
      <c r="IH237"/>
      <c r="II237"/>
      <c r="IJ237"/>
      <c r="IK237"/>
      <c r="IL237"/>
      <c r="IM237"/>
      <c r="IN237"/>
      <c r="IO237"/>
      <c r="IP237"/>
      <c r="IQ237"/>
      <c r="IR237"/>
      <c r="IS237"/>
      <c r="IT237"/>
      <c r="IU237"/>
      <c r="IV237"/>
      <c r="IW237"/>
      <c r="IX237"/>
      <c r="IY237"/>
    </row>
    <row r="238" spans="1:259" ht="65" customHeight="1" x14ac:dyDescent="0.2">
      <c r="A238" s="11" t="s">
        <v>261</v>
      </c>
      <c r="B238" s="25" t="str">
        <f>VLOOKUP(A238,'HECVAT - Full | Vendor Response'!A$27:B$284,2,FALSE)</f>
        <v>Will you allow the institution to perform its own vulnerability testing and/or scanning of your systems and/or application, provided that testing is performed at a mutually agreed upon time and date?</v>
      </c>
      <c r="C238" s="32" t="str">
        <f>IF(LEN(VLOOKUP($A238,Questions!$B:$AA,20,FALSE))=0,"",VLOOKUP($A238,Questions!$B:$AA,20,FALSE))</f>
        <v xml:space="preserve"> </v>
      </c>
      <c r="D238" s="34" t="str">
        <f>IF(LEN(VLOOKUP($A238,Questions!$B:$AA,21,FALSE))=0,"",VLOOKUP($A238,Questions!$B:$AA,21,FALSE))</f>
        <v xml:space="preserve"> </v>
      </c>
      <c r="E238" s="33" t="str">
        <f>IF(LEN(VLOOKUP($A238,Questions!$B:$AA,22,FALSE))=0,"",VLOOKUP($A238,Questions!$B:$AA,22,FALSE))</f>
        <v xml:space="preserve"> </v>
      </c>
      <c r="F238" s="32" t="str">
        <f>IF(LEN(VLOOKUP($A238,Questions!$B:$AA,23,FALSE))=0,"",VLOOKUP($A238,Questions!$B:$AA,23,FALSE))</f>
        <v xml:space="preserve"> </v>
      </c>
      <c r="G238" s="32" t="str">
        <f>IF(LEN(VLOOKUP($A238,Questions!$B:$AA,24,FALSE))=0,"",VLOOKUP($A238,Questions!$B:$AA,24,FALSE))</f>
        <v xml:space="preserve"> </v>
      </c>
      <c r="H238" s="32" t="str">
        <f>IF(LEN(VLOOKUP($A238,Questions!$B:$AA,25,FALSE))=0,"",VLOOKUP($A238,Questions!$B:$AA,25,FALSE))</f>
        <v xml:space="preserve"> </v>
      </c>
      <c r="I238" s="255" t="str">
        <f>IF(LEN(VLOOKUP($A238,Questions!$B:$AA,26,FALSE))=0,"",VLOOKUP($A238,Questions!$B:$AA,26,FALSE))</f>
        <v xml:space="preserve"> </v>
      </c>
      <c r="J238" s="255" t="str">
        <f>IF(LEN(VLOOKUP($A238,Questions!$B:$AB,27,FALSE))=0,"",VLOOKUP($A238,Questions!$B:$AB,27,FALSE))</f>
        <v xml:space="preserve"> </v>
      </c>
      <c r="K238" s="274" t="s">
        <v>3242</v>
      </c>
      <c r="L238"/>
      <c r="M238"/>
      <c r="N238"/>
      <c r="O238"/>
      <c r="P238"/>
      <c r="Q238"/>
      <c r="R238"/>
      <c r="S238"/>
      <c r="T238"/>
      <c r="U238"/>
      <c r="V238"/>
      <c r="W238"/>
      <c r="X238"/>
      <c r="Y238"/>
      <c r="Z238"/>
      <c r="AA238"/>
      <c r="AB238"/>
      <c r="AC238"/>
      <c r="AD238"/>
      <c r="AE238"/>
      <c r="AF238"/>
      <c r="AG238"/>
      <c r="AH238"/>
      <c r="AI238"/>
      <c r="AJ238"/>
      <c r="AK238"/>
      <c r="AL238"/>
      <c r="AM238"/>
      <c r="AN238"/>
      <c r="AO238"/>
      <c r="AP238"/>
      <c r="AQ238"/>
      <c r="AR238"/>
      <c r="AS238"/>
      <c r="AT238"/>
      <c r="AU238"/>
      <c r="AV238"/>
      <c r="AW238"/>
      <c r="AX238"/>
      <c r="AY238"/>
      <c r="AZ238"/>
      <c r="BA238"/>
      <c r="BB238"/>
      <c r="BC238"/>
      <c r="BD238"/>
      <c r="BE238"/>
      <c r="BF238"/>
      <c r="BG238"/>
      <c r="BH238"/>
      <c r="BI238"/>
      <c r="BJ238"/>
      <c r="BK238"/>
      <c r="BL238"/>
      <c r="BM238"/>
      <c r="BN238"/>
      <c r="BO238"/>
      <c r="BP238"/>
      <c r="BQ238"/>
      <c r="BR238"/>
      <c r="BS238"/>
      <c r="BT238"/>
      <c r="BU238"/>
      <c r="BV238"/>
      <c r="BW238"/>
      <c r="BX238"/>
      <c r="BY238"/>
      <c r="BZ238"/>
      <c r="CA238"/>
      <c r="CB238"/>
      <c r="CC238"/>
      <c r="CD238"/>
      <c r="CE238"/>
      <c r="CF238"/>
      <c r="CG238"/>
      <c r="CH238"/>
      <c r="CI238"/>
      <c r="CJ238"/>
      <c r="CK238"/>
      <c r="CL238"/>
      <c r="CM238"/>
      <c r="CN238"/>
      <c r="CO238"/>
      <c r="CP238"/>
      <c r="CQ238"/>
      <c r="CR238"/>
      <c r="CS238"/>
      <c r="CT238"/>
      <c r="CU238"/>
      <c r="CV238"/>
      <c r="CW238"/>
      <c r="CX238"/>
      <c r="CY238"/>
      <c r="CZ238"/>
      <c r="DA238"/>
      <c r="DB238"/>
      <c r="DC238"/>
      <c r="DD238"/>
      <c r="DE238"/>
      <c r="DF238"/>
      <c r="DG238"/>
      <c r="DH238"/>
      <c r="DI238"/>
      <c r="DJ238"/>
      <c r="DK238"/>
      <c r="DL238"/>
      <c r="DM238"/>
      <c r="DN238"/>
      <c r="DO238"/>
      <c r="DP238"/>
      <c r="DQ238"/>
      <c r="DR238"/>
      <c r="DS238"/>
      <c r="DT238"/>
      <c r="DU238"/>
      <c r="DV238"/>
      <c r="DW238"/>
      <c r="DX238"/>
      <c r="DY238"/>
      <c r="DZ238"/>
      <c r="EA238"/>
      <c r="EB238"/>
      <c r="EC238"/>
      <c r="ED238"/>
      <c r="EE238"/>
      <c r="EF238"/>
      <c r="EG238"/>
      <c r="EH238"/>
      <c r="EI238"/>
      <c r="EJ238"/>
      <c r="EK238"/>
      <c r="EL238"/>
      <c r="EM238"/>
      <c r="EN238"/>
      <c r="EO238"/>
      <c r="EP238"/>
      <c r="EQ238"/>
      <c r="ER238"/>
      <c r="ES238"/>
      <c r="ET238"/>
      <c r="EU238"/>
      <c r="EV238"/>
      <c r="EW238"/>
      <c r="EX238"/>
      <c r="EY238"/>
      <c r="EZ238"/>
      <c r="FA238"/>
      <c r="FB238"/>
      <c r="FC238"/>
      <c r="FD238"/>
      <c r="FE238"/>
      <c r="FF238"/>
      <c r="FG238"/>
      <c r="FH238"/>
      <c r="FI238"/>
      <c r="FJ238"/>
      <c r="FK238"/>
      <c r="FL238"/>
      <c r="FM238"/>
      <c r="FN238"/>
      <c r="FO238"/>
      <c r="FP238"/>
      <c r="FQ238"/>
      <c r="FR238"/>
      <c r="FS238"/>
      <c r="FT238"/>
      <c r="FU238"/>
      <c r="FV238"/>
      <c r="FW238"/>
      <c r="FX238"/>
      <c r="FY238"/>
      <c r="FZ238"/>
      <c r="GA238"/>
      <c r="GB238"/>
      <c r="GC238"/>
      <c r="GD238"/>
      <c r="GE238"/>
      <c r="GF238"/>
      <c r="GG238"/>
      <c r="GH238"/>
      <c r="GI238"/>
      <c r="GJ238"/>
      <c r="GK238"/>
      <c r="GL238"/>
      <c r="GM238"/>
      <c r="GN238"/>
      <c r="GO238"/>
      <c r="GP238"/>
      <c r="GQ238"/>
      <c r="GR238"/>
      <c r="GS238"/>
      <c r="GT238"/>
      <c r="GU238"/>
      <c r="GV238"/>
      <c r="GW238"/>
      <c r="GX238"/>
      <c r="GY238"/>
      <c r="GZ238"/>
      <c r="HA238"/>
      <c r="HB238"/>
      <c r="HC238"/>
      <c r="HD238"/>
      <c r="HE238"/>
      <c r="HF238"/>
      <c r="HG238"/>
      <c r="HH238"/>
      <c r="HI238"/>
      <c r="HJ238"/>
      <c r="HK238"/>
      <c r="HL238"/>
      <c r="HM238"/>
      <c r="HN238"/>
      <c r="HO238"/>
      <c r="HP238"/>
      <c r="HQ238"/>
      <c r="HR238"/>
      <c r="HS238"/>
      <c r="HT238"/>
      <c r="HU238"/>
      <c r="HV238"/>
      <c r="HW238"/>
      <c r="HX238"/>
      <c r="HY238"/>
      <c r="HZ238"/>
      <c r="IA238"/>
      <c r="IB238"/>
      <c r="IC238"/>
      <c r="ID238"/>
      <c r="IE238"/>
      <c r="IF238"/>
      <c r="IG238"/>
      <c r="IH238"/>
      <c r="II238"/>
      <c r="IJ238"/>
      <c r="IK238"/>
      <c r="IL238"/>
      <c r="IM238"/>
      <c r="IN238"/>
      <c r="IO238"/>
      <c r="IP238"/>
      <c r="IQ238"/>
      <c r="IR238"/>
      <c r="IS238"/>
      <c r="IT238"/>
      <c r="IU238"/>
      <c r="IV238"/>
      <c r="IW238"/>
      <c r="IX238"/>
      <c r="IY238"/>
    </row>
    <row r="239" spans="1:259" ht="36" customHeight="1" x14ac:dyDescent="0.2">
      <c r="A239" s="345" t="str">
        <f>IF(OR($C$25="No",$C$31="Yes"),"HIPAA - Optional based on QUALIFIER response.","HIPAA")</f>
        <v>HIPAA</v>
      </c>
      <c r="B239" s="345"/>
      <c r="C239" s="20" t="str">
        <f>C$23</f>
        <v>CIS Critical Security Controls v6.1</v>
      </c>
      <c r="D239" s="20" t="str">
        <f t="shared" ref="D239:J239" si="17">D$23</f>
        <v>HIPAA</v>
      </c>
      <c r="E239" s="20" t="str">
        <f t="shared" si="17"/>
        <v>ISO 27002:27013</v>
      </c>
      <c r="F239" s="20" t="str">
        <f t="shared" si="17"/>
        <v>NIST Cybersecurity Framework</v>
      </c>
      <c r="G239" s="20" t="str">
        <f t="shared" si="17"/>
        <v>NIST SP 800-171r2</v>
      </c>
      <c r="H239" s="20" t="str">
        <f t="shared" si="17"/>
        <v>NIST SP 800-53r4</v>
      </c>
      <c r="I239" s="20" t="str">
        <f t="shared" si="17"/>
        <v>PCI DSS</v>
      </c>
      <c r="J239" s="20" t="str">
        <f t="shared" si="17"/>
        <v>Trusted CI</v>
      </c>
      <c r="K239"/>
      <c r="L239"/>
      <c r="M239"/>
      <c r="N239"/>
      <c r="O239"/>
      <c r="P239"/>
      <c r="Q239"/>
      <c r="R239"/>
      <c r="S239"/>
      <c r="T239"/>
      <c r="U239"/>
      <c r="V239"/>
      <c r="W239"/>
      <c r="X239"/>
      <c r="Y239"/>
      <c r="Z239"/>
      <c r="AA239"/>
      <c r="AB239"/>
      <c r="AC239"/>
      <c r="AD239"/>
      <c r="AE239"/>
      <c r="AF239"/>
      <c r="AG239"/>
      <c r="AH239"/>
      <c r="AI239"/>
      <c r="AJ239"/>
      <c r="AK239"/>
      <c r="AL239"/>
      <c r="AM239"/>
      <c r="AN239"/>
      <c r="AO239"/>
      <c r="AP239"/>
      <c r="AQ239"/>
      <c r="AR239"/>
      <c r="AS239"/>
      <c r="AT239"/>
      <c r="AU239"/>
      <c r="AV239"/>
      <c r="AW239"/>
      <c r="AX239"/>
      <c r="AY239"/>
      <c r="AZ239"/>
      <c r="BA239"/>
      <c r="BB239"/>
      <c r="BC239"/>
      <c r="BD239"/>
      <c r="BE239"/>
      <c r="BF239"/>
      <c r="BG239"/>
      <c r="BH239"/>
      <c r="BI239"/>
      <c r="BJ239"/>
      <c r="BK239"/>
      <c r="BL239"/>
      <c r="BM239"/>
      <c r="BN239"/>
      <c r="BO239"/>
      <c r="BP239"/>
      <c r="BQ239"/>
      <c r="BR239"/>
      <c r="BS239"/>
      <c r="BT239"/>
      <c r="BU239"/>
      <c r="BV239"/>
      <c r="BW239"/>
      <c r="BX239"/>
      <c r="BY239"/>
      <c r="BZ239"/>
      <c r="CA239"/>
      <c r="CB239"/>
      <c r="CC239"/>
      <c r="CD239"/>
      <c r="CE239"/>
      <c r="CF239"/>
      <c r="CG239"/>
      <c r="CH239"/>
      <c r="CI239"/>
      <c r="CJ239"/>
      <c r="CK239"/>
      <c r="CL239"/>
      <c r="CM239"/>
      <c r="CN239"/>
      <c r="CO239"/>
      <c r="CP239"/>
      <c r="CQ239"/>
      <c r="CR239"/>
      <c r="CS239"/>
      <c r="CT239"/>
      <c r="CU239"/>
      <c r="CV239"/>
      <c r="CW239"/>
      <c r="CX239"/>
      <c r="CY239"/>
      <c r="CZ239"/>
      <c r="DA239"/>
      <c r="DB239"/>
      <c r="DC239"/>
      <c r="DD239"/>
      <c r="DE239"/>
      <c r="DF239"/>
      <c r="DG239"/>
      <c r="DH239"/>
      <c r="DI239"/>
      <c r="DJ239"/>
      <c r="DK239"/>
      <c r="DL239"/>
      <c r="DM239"/>
      <c r="DN239"/>
      <c r="DO239"/>
      <c r="DP239"/>
      <c r="DQ239"/>
      <c r="DR239"/>
      <c r="DS239"/>
      <c r="DT239"/>
      <c r="DU239"/>
      <c r="DV239"/>
      <c r="DW239"/>
      <c r="DX239"/>
      <c r="DY239"/>
      <c r="DZ239"/>
      <c r="EA239"/>
      <c r="EB239"/>
      <c r="EC239"/>
      <c r="ED239"/>
      <c r="EE239"/>
      <c r="EF239"/>
      <c r="EG239"/>
      <c r="EH239"/>
      <c r="EI239"/>
      <c r="EJ239"/>
      <c r="EK239"/>
      <c r="EL239"/>
      <c r="EM239"/>
      <c r="EN239"/>
      <c r="EO239"/>
      <c r="EP239"/>
      <c r="EQ239"/>
      <c r="ER239"/>
      <c r="ES239"/>
      <c r="ET239"/>
      <c r="EU239"/>
      <c r="EV239"/>
      <c r="EW239"/>
      <c r="EX239"/>
      <c r="EY239"/>
      <c r="EZ239"/>
      <c r="FA239"/>
      <c r="FB239"/>
      <c r="FC239"/>
      <c r="FD239"/>
      <c r="FE239"/>
      <c r="FF239"/>
      <c r="FG239"/>
      <c r="FH239"/>
      <c r="FI239"/>
      <c r="FJ239"/>
      <c r="FK239"/>
      <c r="FL239"/>
      <c r="FM239"/>
      <c r="FN239"/>
      <c r="FO239"/>
      <c r="FP239"/>
      <c r="FQ239"/>
      <c r="FR239"/>
      <c r="FS239"/>
      <c r="FT239"/>
      <c r="FU239"/>
      <c r="FV239"/>
      <c r="FW239"/>
      <c r="FX239"/>
      <c r="FY239"/>
      <c r="FZ239"/>
      <c r="GA239"/>
      <c r="GB239"/>
      <c r="GC239"/>
      <c r="GD239"/>
      <c r="GE239"/>
      <c r="GF239"/>
      <c r="GG239"/>
      <c r="GH239"/>
      <c r="GI239"/>
      <c r="GJ239"/>
      <c r="GK239"/>
      <c r="GL239"/>
      <c r="GM239"/>
      <c r="GN239"/>
      <c r="GO239"/>
      <c r="GP239"/>
      <c r="GQ239"/>
      <c r="GR239"/>
      <c r="GS239"/>
      <c r="GT239"/>
      <c r="GU239"/>
      <c r="GV239"/>
      <c r="GW239"/>
      <c r="GX239"/>
      <c r="GY239"/>
      <c r="GZ239"/>
      <c r="HA239"/>
      <c r="HB239"/>
      <c r="HC239"/>
      <c r="HD239"/>
      <c r="HE239"/>
      <c r="HF239"/>
      <c r="HG239"/>
      <c r="HH239"/>
      <c r="HI239"/>
      <c r="HJ239"/>
      <c r="HK239"/>
      <c r="HL239"/>
      <c r="HM239"/>
      <c r="HN239"/>
      <c r="HO239"/>
      <c r="HP239"/>
      <c r="HQ239"/>
      <c r="HR239"/>
      <c r="HS239"/>
      <c r="HT239"/>
      <c r="HU239"/>
      <c r="HV239"/>
      <c r="HW239"/>
      <c r="HX239"/>
      <c r="HY239"/>
      <c r="HZ239"/>
      <c r="IA239"/>
      <c r="IB239"/>
      <c r="IC239"/>
      <c r="ID239"/>
      <c r="IE239"/>
      <c r="IF239"/>
      <c r="IG239"/>
      <c r="IH239"/>
      <c r="II239"/>
      <c r="IJ239"/>
      <c r="IK239"/>
      <c r="IL239"/>
      <c r="IM239"/>
      <c r="IN239"/>
      <c r="IO239"/>
      <c r="IP239"/>
      <c r="IQ239"/>
      <c r="IR239"/>
      <c r="IS239"/>
      <c r="IT239"/>
      <c r="IU239"/>
      <c r="IV239"/>
      <c r="IW239"/>
      <c r="IX239"/>
      <c r="IY239"/>
    </row>
    <row r="240" spans="1:259" ht="65" customHeight="1" x14ac:dyDescent="0.2">
      <c r="A240" s="11" t="s">
        <v>262</v>
      </c>
      <c r="B240" s="25" t="str">
        <f>VLOOKUP(A240,'HECVAT - Full | Vendor Response'!A$27:B$284,2,FALSE)</f>
        <v>Do your workforce members receive regular training related to the HIPAA Privacy and Security Rules and the HITECH Act?</v>
      </c>
      <c r="C240" s="32" t="str">
        <f>IF(LEN(VLOOKUP($A240,Questions!$B:$AA,20,FALSE))=0,"",VLOOKUP($A240,Questions!$B:$AA,20,FALSE))</f>
        <v xml:space="preserve"> </v>
      </c>
      <c r="D240" s="32" t="str">
        <f>IF(LEN(VLOOKUP($A240,Questions!$B:$AA,21,FALSE))=0,"",VLOOKUP($A240,Questions!$B:$AA,21,FALSE))</f>
        <v xml:space="preserve"> </v>
      </c>
      <c r="E240" s="32" t="str">
        <f>IF(LEN(VLOOKUP($A240,Questions!$B:$AA,22,FALSE))=0,"",VLOOKUP($A240,Questions!$B:$AA,22,FALSE))</f>
        <v xml:space="preserve"> </v>
      </c>
      <c r="F240" s="32" t="str">
        <f>IF(LEN(VLOOKUP($A240,Questions!$B:$AA,23,FALSE))=0,"",VLOOKUP($A240,Questions!$B:$AA,23,FALSE))</f>
        <v xml:space="preserve"> </v>
      </c>
      <c r="G240" s="32" t="str">
        <f>IF(LEN(VLOOKUP($A240,Questions!$B:$AA,24,FALSE))=0,"",VLOOKUP($A240,Questions!$B:$AA,24,FALSE))</f>
        <v xml:space="preserve"> </v>
      </c>
      <c r="H240" s="32" t="str">
        <f>IF(LEN(VLOOKUP($A240,Questions!$B:$AA,25,FALSE))=0,"",VLOOKUP($A240,Questions!$B:$AA,25,FALSE))</f>
        <v xml:space="preserve"> </v>
      </c>
      <c r="I240" s="33" t="str">
        <f>IF(LEN(VLOOKUP($A240,Questions!$B:$AA,26,FALSE))=0,"",VLOOKUP($A240,Questions!$B:$AA,26,FALSE))</f>
        <v xml:space="preserve"> </v>
      </c>
      <c r="J240" s="33" t="str">
        <f>IF(LEN(VLOOKUP($A240,Questions!$B:$AB,27,FALSE))=0,"",VLOOKUP($A240,Questions!$B:$AB,27,FALSE))</f>
        <v xml:space="preserve"> </v>
      </c>
      <c r="K240"/>
      <c r="L240"/>
      <c r="M240"/>
      <c r="N240"/>
      <c r="O240"/>
      <c r="P240"/>
      <c r="Q240"/>
      <c r="R240"/>
      <c r="S240"/>
      <c r="T240"/>
      <c r="U240"/>
      <c r="V240"/>
      <c r="W240"/>
      <c r="X240"/>
      <c r="Y240"/>
      <c r="Z240"/>
      <c r="AA240"/>
      <c r="AB240"/>
      <c r="AC240"/>
      <c r="AD240"/>
      <c r="AE240"/>
      <c r="AF240"/>
      <c r="AG240"/>
      <c r="AH240"/>
      <c r="AI240"/>
      <c r="AJ240"/>
      <c r="AK240"/>
      <c r="AL240"/>
      <c r="AM240"/>
      <c r="AN240"/>
      <c r="AO240"/>
      <c r="AP240"/>
      <c r="AQ240"/>
      <c r="AR240"/>
      <c r="AS240"/>
      <c r="AT240"/>
      <c r="AU240"/>
      <c r="AV240"/>
      <c r="AW240"/>
      <c r="AX240"/>
      <c r="AY240"/>
      <c r="AZ240"/>
      <c r="BA240"/>
      <c r="BB240"/>
      <c r="BC240"/>
      <c r="BD240"/>
      <c r="BE240"/>
      <c r="BF240"/>
      <c r="BG240"/>
      <c r="BH240"/>
      <c r="BI240"/>
      <c r="BJ240"/>
      <c r="BK240"/>
      <c r="BL240"/>
      <c r="BM240"/>
      <c r="BN240"/>
      <c r="BO240"/>
      <c r="BP240"/>
      <c r="BQ240"/>
      <c r="BR240"/>
      <c r="BS240"/>
      <c r="BT240"/>
      <c r="BU240"/>
      <c r="BV240"/>
      <c r="BW240"/>
      <c r="BX240"/>
      <c r="BY240"/>
      <c r="BZ240"/>
      <c r="CA240"/>
      <c r="CB240"/>
      <c r="CC240"/>
      <c r="CD240"/>
      <c r="CE240"/>
      <c r="CF240"/>
      <c r="CG240"/>
      <c r="CH240"/>
      <c r="CI240"/>
      <c r="CJ240"/>
      <c r="CK240"/>
      <c r="CL240"/>
      <c r="CM240"/>
      <c r="CN240"/>
      <c r="CO240"/>
      <c r="CP240"/>
      <c r="CQ240"/>
      <c r="CR240"/>
      <c r="CS240"/>
      <c r="CT240"/>
      <c r="CU240"/>
      <c r="CV240"/>
      <c r="CW240"/>
      <c r="CX240"/>
      <c r="CY240"/>
      <c r="CZ240"/>
      <c r="DA240"/>
      <c r="DB240"/>
      <c r="DC240"/>
      <c r="DD240"/>
      <c r="DE240"/>
      <c r="DF240"/>
      <c r="DG240"/>
      <c r="DH240"/>
      <c r="DI240"/>
      <c r="DJ240"/>
      <c r="DK240"/>
      <c r="DL240"/>
      <c r="DM240"/>
      <c r="DN240"/>
      <c r="DO240"/>
      <c r="DP240"/>
      <c r="DQ240"/>
      <c r="DR240"/>
      <c r="DS240"/>
      <c r="DT240"/>
      <c r="DU240"/>
      <c r="DV240"/>
      <c r="DW240"/>
      <c r="DX240"/>
      <c r="DY240"/>
      <c r="DZ240"/>
      <c r="EA240"/>
      <c r="EB240"/>
      <c r="EC240"/>
      <c r="ED240"/>
      <c r="EE240"/>
      <c r="EF240"/>
      <c r="EG240"/>
      <c r="EH240"/>
      <c r="EI240"/>
      <c r="EJ240"/>
      <c r="EK240"/>
      <c r="EL240"/>
      <c r="EM240"/>
      <c r="EN240"/>
      <c r="EO240"/>
      <c r="EP240"/>
      <c r="EQ240"/>
      <c r="ER240"/>
      <c r="ES240"/>
      <c r="ET240"/>
      <c r="EU240"/>
      <c r="EV240"/>
      <c r="EW240"/>
      <c r="EX240"/>
      <c r="EY240"/>
      <c r="EZ240"/>
      <c r="FA240"/>
      <c r="FB240"/>
      <c r="FC240"/>
      <c r="FD240"/>
      <c r="FE240"/>
      <c r="FF240"/>
      <c r="FG240"/>
      <c r="FH240"/>
      <c r="FI240"/>
      <c r="FJ240"/>
      <c r="FK240"/>
      <c r="FL240"/>
      <c r="FM240"/>
      <c r="FN240"/>
      <c r="FO240"/>
      <c r="FP240"/>
      <c r="FQ240"/>
      <c r="FR240"/>
      <c r="FS240"/>
      <c r="FT240"/>
      <c r="FU240"/>
      <c r="FV240"/>
      <c r="FW240"/>
      <c r="FX240"/>
      <c r="FY240"/>
      <c r="FZ240"/>
      <c r="GA240"/>
      <c r="GB240"/>
      <c r="GC240"/>
      <c r="GD240"/>
      <c r="GE240"/>
      <c r="GF240"/>
      <c r="GG240"/>
      <c r="GH240"/>
      <c r="GI240"/>
      <c r="GJ240"/>
      <c r="GK240"/>
      <c r="GL240"/>
      <c r="GM240"/>
      <c r="GN240"/>
      <c r="GO240"/>
      <c r="GP240"/>
      <c r="GQ240"/>
      <c r="GR240"/>
      <c r="GS240"/>
      <c r="GT240"/>
      <c r="GU240"/>
      <c r="GV240"/>
      <c r="GW240"/>
      <c r="GX240"/>
      <c r="GY240"/>
      <c r="GZ240"/>
      <c r="HA240"/>
      <c r="HB240"/>
      <c r="HC240"/>
      <c r="HD240"/>
      <c r="HE240"/>
      <c r="HF240"/>
      <c r="HG240"/>
      <c r="HH240"/>
      <c r="HI240"/>
      <c r="HJ240"/>
      <c r="HK240"/>
      <c r="HL240"/>
      <c r="HM240"/>
      <c r="HN240"/>
      <c r="HO240"/>
      <c r="HP240"/>
      <c r="HQ240"/>
      <c r="HR240"/>
      <c r="HS240"/>
      <c r="HT240"/>
      <c r="HU240"/>
      <c r="HV240"/>
      <c r="HW240"/>
      <c r="HX240"/>
      <c r="HY240"/>
      <c r="HZ240"/>
      <c r="IA240"/>
      <c r="IB240"/>
      <c r="IC240"/>
      <c r="ID240"/>
      <c r="IE240"/>
      <c r="IF240"/>
      <c r="IG240"/>
      <c r="IH240"/>
      <c r="II240"/>
      <c r="IJ240"/>
      <c r="IK240"/>
      <c r="IL240"/>
      <c r="IM240"/>
      <c r="IN240"/>
      <c r="IO240"/>
      <c r="IP240"/>
      <c r="IQ240"/>
      <c r="IR240"/>
      <c r="IS240"/>
      <c r="IT240"/>
      <c r="IU240"/>
      <c r="IV240"/>
      <c r="IW240"/>
      <c r="IX240"/>
      <c r="IY240"/>
    </row>
    <row r="241" spans="1:259" ht="48" customHeight="1" x14ac:dyDescent="0.2">
      <c r="A241" s="11" t="s">
        <v>264</v>
      </c>
      <c r="B241" s="25" t="str">
        <f>VLOOKUP(A241,'HECVAT - Full | Vendor Response'!A$27:B$284,2,FALSE)</f>
        <v>Do you monitor or receive information regarding changes in HIPAA regulations?</v>
      </c>
      <c r="C241" s="32" t="str">
        <f>IF(LEN(VLOOKUP($A241,Questions!$B:$AA,20,FALSE))=0,"",VLOOKUP($A241,Questions!$B:$AA,20,FALSE))</f>
        <v xml:space="preserve"> </v>
      </c>
      <c r="D241" s="32" t="str">
        <f>IF(LEN(VLOOKUP($A241,Questions!$B:$AA,21,FALSE))=0,"",VLOOKUP($A241,Questions!$B:$AA,21,FALSE))</f>
        <v xml:space="preserve"> </v>
      </c>
      <c r="E241" s="32" t="str">
        <f>IF(LEN(VLOOKUP($A241,Questions!$B:$AA,22,FALSE))=0,"",VLOOKUP($A241,Questions!$B:$AA,22,FALSE))</f>
        <v xml:space="preserve"> </v>
      </c>
      <c r="F241" s="32" t="str">
        <f>IF(LEN(VLOOKUP($A241,Questions!$B:$AA,23,FALSE))=0,"",VLOOKUP($A241,Questions!$B:$AA,23,FALSE))</f>
        <v xml:space="preserve"> </v>
      </c>
      <c r="G241" s="33" t="str">
        <f>IF(LEN(VLOOKUP($A241,Questions!$B:$AA,24,FALSE))=0,"",VLOOKUP($A241,Questions!$B:$AA,24,FALSE))</f>
        <v xml:space="preserve"> </v>
      </c>
      <c r="H241" s="33" t="str">
        <f>IF(LEN(VLOOKUP($A241,Questions!$B:$AA,25,FALSE))=0,"",VLOOKUP($A241,Questions!$B:$AA,25,FALSE))</f>
        <v xml:space="preserve"> </v>
      </c>
      <c r="I241" s="33" t="str">
        <f>IF(LEN(VLOOKUP($A241,Questions!$B:$AA,26,FALSE))=0,"",VLOOKUP($A241,Questions!$B:$AA,26,FALSE))</f>
        <v xml:space="preserve"> </v>
      </c>
      <c r="J241" s="33" t="str">
        <f>IF(LEN(VLOOKUP($A241,Questions!$B:$AB,27,FALSE))=0,"",VLOOKUP($A241,Questions!$B:$AB,27,FALSE))</f>
        <v xml:space="preserve"> </v>
      </c>
      <c r="K241"/>
      <c r="L241"/>
      <c r="M241"/>
      <c r="N241"/>
      <c r="O241"/>
      <c r="P241"/>
      <c r="Q241"/>
      <c r="R241"/>
      <c r="S241"/>
      <c r="T241"/>
      <c r="U241"/>
      <c r="V241"/>
      <c r="W241"/>
      <c r="X241"/>
      <c r="Y241"/>
      <c r="Z241"/>
      <c r="AA241"/>
      <c r="AB241"/>
      <c r="AC241"/>
      <c r="AD241"/>
      <c r="AE241"/>
      <c r="AF241"/>
      <c r="AG241"/>
      <c r="AH241"/>
      <c r="AI241"/>
      <c r="AJ241"/>
      <c r="AK241"/>
      <c r="AL241"/>
      <c r="AM241"/>
      <c r="AN241"/>
      <c r="AO241"/>
      <c r="AP241"/>
      <c r="AQ241"/>
      <c r="AR241"/>
      <c r="AS241"/>
      <c r="AT241"/>
      <c r="AU241"/>
      <c r="AV241"/>
      <c r="AW241"/>
      <c r="AX241"/>
      <c r="AY241"/>
      <c r="AZ241"/>
      <c r="BA241"/>
      <c r="BB241"/>
      <c r="BC241"/>
      <c r="BD241"/>
      <c r="BE241"/>
      <c r="BF241"/>
      <c r="BG241"/>
      <c r="BH241"/>
      <c r="BI241"/>
      <c r="BJ241"/>
      <c r="BK241"/>
      <c r="BL241"/>
      <c r="BM241"/>
      <c r="BN241"/>
      <c r="BO241"/>
      <c r="BP241"/>
      <c r="BQ241"/>
      <c r="BR241"/>
      <c r="BS241"/>
      <c r="BT241"/>
      <c r="BU241"/>
      <c r="BV241"/>
      <c r="BW241"/>
      <c r="BX241"/>
      <c r="BY241"/>
      <c r="BZ241"/>
      <c r="CA241"/>
      <c r="CB241"/>
      <c r="CC241"/>
      <c r="CD241"/>
      <c r="CE241"/>
      <c r="CF241"/>
      <c r="CG241"/>
      <c r="CH241"/>
      <c r="CI241"/>
      <c r="CJ241"/>
      <c r="CK241"/>
      <c r="CL241"/>
      <c r="CM241"/>
      <c r="CN241"/>
      <c r="CO241"/>
      <c r="CP241"/>
      <c r="CQ241"/>
      <c r="CR241"/>
      <c r="CS241"/>
      <c r="CT241"/>
      <c r="CU241"/>
      <c r="CV241"/>
      <c r="CW241"/>
      <c r="CX241"/>
      <c r="CY241"/>
      <c r="CZ241"/>
      <c r="DA241"/>
      <c r="DB241"/>
      <c r="DC241"/>
      <c r="DD241"/>
      <c r="DE241"/>
      <c r="DF241"/>
      <c r="DG241"/>
      <c r="DH241"/>
      <c r="DI241"/>
      <c r="DJ241"/>
      <c r="DK241"/>
      <c r="DL241"/>
      <c r="DM241"/>
      <c r="DN241"/>
      <c r="DO241"/>
      <c r="DP241"/>
      <c r="DQ241"/>
      <c r="DR241"/>
      <c r="DS241"/>
      <c r="DT241"/>
      <c r="DU241"/>
      <c r="DV241"/>
      <c r="DW241"/>
      <c r="DX241"/>
      <c r="DY241"/>
      <c r="DZ241"/>
      <c r="EA241"/>
      <c r="EB241"/>
      <c r="EC241"/>
      <c r="ED241"/>
      <c r="EE241"/>
      <c r="EF241"/>
      <c r="EG241"/>
      <c r="EH241"/>
      <c r="EI241"/>
      <c r="EJ241"/>
      <c r="EK241"/>
      <c r="EL241"/>
      <c r="EM241"/>
      <c r="EN241"/>
      <c r="EO241"/>
      <c r="EP241"/>
      <c r="EQ241"/>
      <c r="ER241"/>
      <c r="ES241"/>
      <c r="ET241"/>
      <c r="EU241"/>
      <c r="EV241"/>
      <c r="EW241"/>
      <c r="EX241"/>
      <c r="EY241"/>
      <c r="EZ241"/>
      <c r="FA241"/>
      <c r="FB241"/>
      <c r="FC241"/>
      <c r="FD241"/>
      <c r="FE241"/>
      <c r="FF241"/>
      <c r="FG241"/>
      <c r="FH241"/>
      <c r="FI241"/>
      <c r="FJ241"/>
      <c r="FK241"/>
      <c r="FL241"/>
      <c r="FM241"/>
      <c r="FN241"/>
      <c r="FO241"/>
      <c r="FP241"/>
      <c r="FQ241"/>
      <c r="FR241"/>
      <c r="FS241"/>
      <c r="FT241"/>
      <c r="FU241"/>
      <c r="FV241"/>
      <c r="FW241"/>
      <c r="FX241"/>
      <c r="FY241"/>
      <c r="FZ241"/>
      <c r="GA241"/>
      <c r="GB241"/>
      <c r="GC241"/>
      <c r="GD241"/>
      <c r="GE241"/>
      <c r="GF241"/>
      <c r="GG241"/>
      <c r="GH241"/>
      <c r="GI241"/>
      <c r="GJ241"/>
      <c r="GK241"/>
      <c r="GL241"/>
      <c r="GM241"/>
      <c r="GN241"/>
      <c r="GO241"/>
      <c r="GP241"/>
      <c r="GQ241"/>
      <c r="GR241"/>
      <c r="GS241"/>
      <c r="GT241"/>
      <c r="GU241"/>
      <c r="GV241"/>
      <c r="GW241"/>
      <c r="GX241"/>
      <c r="GY241"/>
      <c r="GZ241"/>
      <c r="HA241"/>
      <c r="HB241"/>
      <c r="HC241"/>
      <c r="HD241"/>
      <c r="HE241"/>
      <c r="HF241"/>
      <c r="HG241"/>
      <c r="HH241"/>
      <c r="HI241"/>
      <c r="HJ241"/>
      <c r="HK241"/>
      <c r="HL241"/>
      <c r="HM241"/>
      <c r="HN241"/>
      <c r="HO241"/>
      <c r="HP241"/>
      <c r="HQ241"/>
      <c r="HR241"/>
      <c r="HS241"/>
      <c r="HT241"/>
      <c r="HU241"/>
      <c r="HV241"/>
      <c r="HW241"/>
      <c r="HX241"/>
      <c r="HY241"/>
      <c r="HZ241"/>
      <c r="IA241"/>
      <c r="IB241"/>
      <c r="IC241"/>
      <c r="ID241"/>
      <c r="IE241"/>
      <c r="IF241"/>
      <c r="IG241"/>
      <c r="IH241"/>
      <c r="II241"/>
      <c r="IJ241"/>
      <c r="IK241"/>
      <c r="IL241"/>
      <c r="IM241"/>
      <c r="IN241"/>
      <c r="IO241"/>
      <c r="IP241"/>
      <c r="IQ241"/>
      <c r="IR241"/>
      <c r="IS241"/>
      <c r="IT241"/>
      <c r="IU241"/>
      <c r="IV241"/>
      <c r="IW241"/>
      <c r="IX241"/>
      <c r="IY241"/>
    </row>
    <row r="242" spans="1:259" ht="48" customHeight="1" x14ac:dyDescent="0.2">
      <c r="A242" s="11" t="s">
        <v>265</v>
      </c>
      <c r="B242" s="25" t="str">
        <f>VLOOKUP(A242,'HECVAT - Full | Vendor Response'!A$27:B$284,2,FALSE)</f>
        <v>Has your organization designated HIPAA Privacy and Security officers as required by the rules?</v>
      </c>
      <c r="C242" s="32" t="str">
        <f>IF(LEN(VLOOKUP($A242,Questions!$B:$AA,20,FALSE))=0,"",VLOOKUP($A242,Questions!$B:$AA,20,FALSE))</f>
        <v xml:space="preserve"> </v>
      </c>
      <c r="D242" s="32" t="str">
        <f>IF(LEN(VLOOKUP($A242,Questions!$B:$AA,21,FALSE))=0,"",VLOOKUP($A242,Questions!$B:$AA,21,FALSE))</f>
        <v xml:space="preserve"> </v>
      </c>
      <c r="E242" s="32" t="str">
        <f>IF(LEN(VLOOKUP($A242,Questions!$B:$AA,22,FALSE))=0,"",VLOOKUP($A242,Questions!$B:$AA,22,FALSE))</f>
        <v xml:space="preserve"> </v>
      </c>
      <c r="F242" s="32" t="str">
        <f>IF(LEN(VLOOKUP($A242,Questions!$B:$AA,23,FALSE))=0,"",VLOOKUP($A242,Questions!$B:$AA,23,FALSE))</f>
        <v xml:space="preserve"> </v>
      </c>
      <c r="G242" s="33" t="str">
        <f>IF(LEN(VLOOKUP($A242,Questions!$B:$AA,24,FALSE))=0,"",VLOOKUP($A242,Questions!$B:$AA,24,FALSE))</f>
        <v xml:space="preserve"> </v>
      </c>
      <c r="H242" s="33" t="str">
        <f>IF(LEN(VLOOKUP($A242,Questions!$B:$AA,25,FALSE))=0,"",VLOOKUP($A242,Questions!$B:$AA,25,FALSE))</f>
        <v xml:space="preserve"> </v>
      </c>
      <c r="I242" s="33" t="str">
        <f>IF(LEN(VLOOKUP($A242,Questions!$B:$AA,26,FALSE))=0,"",VLOOKUP($A242,Questions!$B:$AA,26,FALSE))</f>
        <v xml:space="preserve"> </v>
      </c>
      <c r="J242" s="33" t="str">
        <f>IF(LEN(VLOOKUP($A242,Questions!$B:$AB,27,FALSE))=0,"",VLOOKUP($A242,Questions!$B:$AB,27,FALSE))</f>
        <v xml:space="preserve"> </v>
      </c>
      <c r="K242"/>
      <c r="L242"/>
      <c r="M242"/>
      <c r="N242"/>
      <c r="O242"/>
      <c r="P242"/>
      <c r="Q242"/>
      <c r="R242"/>
      <c r="S242"/>
      <c r="T242"/>
      <c r="U242"/>
      <c r="V242"/>
      <c r="W242"/>
      <c r="X242"/>
      <c r="Y242"/>
      <c r="Z242"/>
      <c r="AA242"/>
      <c r="AB242"/>
      <c r="AC242"/>
      <c r="AD242"/>
      <c r="AE242"/>
      <c r="AF242"/>
      <c r="AG242"/>
      <c r="AH242"/>
      <c r="AI242"/>
      <c r="AJ242"/>
      <c r="AK242"/>
      <c r="AL242"/>
      <c r="AM242"/>
      <c r="AN242"/>
      <c r="AO242"/>
      <c r="AP242"/>
      <c r="AQ242"/>
      <c r="AR242"/>
      <c r="AS242"/>
      <c r="AT242"/>
      <c r="AU242"/>
      <c r="AV242"/>
      <c r="AW242"/>
      <c r="AX242"/>
      <c r="AY242"/>
      <c r="AZ242"/>
      <c r="BA242"/>
      <c r="BB242"/>
      <c r="BC242"/>
      <c r="BD242"/>
      <c r="BE242"/>
      <c r="BF242"/>
      <c r="BG242"/>
      <c r="BH242"/>
      <c r="BI242"/>
      <c r="BJ242"/>
      <c r="BK242"/>
      <c r="BL242"/>
      <c r="BM242"/>
      <c r="BN242"/>
      <c r="BO242"/>
      <c r="BP242"/>
      <c r="BQ242"/>
      <c r="BR242"/>
      <c r="BS242"/>
      <c r="BT242"/>
      <c r="BU242"/>
      <c r="BV242"/>
      <c r="BW242"/>
      <c r="BX242"/>
      <c r="BY242"/>
      <c r="BZ242"/>
      <c r="CA242"/>
      <c r="CB242"/>
      <c r="CC242"/>
      <c r="CD242"/>
      <c r="CE242"/>
      <c r="CF242"/>
      <c r="CG242"/>
      <c r="CH242"/>
      <c r="CI242"/>
      <c r="CJ242"/>
      <c r="CK242"/>
      <c r="CL242"/>
      <c r="CM242"/>
      <c r="CN242"/>
      <c r="CO242"/>
      <c r="CP242"/>
      <c r="CQ242"/>
      <c r="CR242"/>
      <c r="CS242"/>
      <c r="CT242"/>
      <c r="CU242"/>
      <c r="CV242"/>
      <c r="CW242"/>
      <c r="CX242"/>
      <c r="CY242"/>
      <c r="CZ242"/>
      <c r="DA242"/>
      <c r="DB242"/>
      <c r="DC242"/>
      <c r="DD242"/>
      <c r="DE242"/>
      <c r="DF242"/>
      <c r="DG242"/>
      <c r="DH242"/>
      <c r="DI242"/>
      <c r="DJ242"/>
      <c r="DK242"/>
      <c r="DL242"/>
      <c r="DM242"/>
      <c r="DN242"/>
      <c r="DO242"/>
      <c r="DP242"/>
      <c r="DQ242"/>
      <c r="DR242"/>
      <c r="DS242"/>
      <c r="DT242"/>
      <c r="DU242"/>
      <c r="DV242"/>
      <c r="DW242"/>
      <c r="DX242"/>
      <c r="DY242"/>
      <c r="DZ242"/>
      <c r="EA242"/>
      <c r="EB242"/>
      <c r="EC242"/>
      <c r="ED242"/>
      <c r="EE242"/>
      <c r="EF242"/>
      <c r="EG242"/>
      <c r="EH242"/>
      <c r="EI242"/>
      <c r="EJ242"/>
      <c r="EK242"/>
      <c r="EL242"/>
      <c r="EM242"/>
      <c r="EN242"/>
      <c r="EO242"/>
      <c r="EP242"/>
      <c r="EQ242"/>
      <c r="ER242"/>
      <c r="ES242"/>
      <c r="ET242"/>
      <c r="EU242"/>
      <c r="EV242"/>
      <c r="EW242"/>
      <c r="EX242"/>
      <c r="EY242"/>
      <c r="EZ242"/>
      <c r="FA242"/>
      <c r="FB242"/>
      <c r="FC242"/>
      <c r="FD242"/>
      <c r="FE242"/>
      <c r="FF242"/>
      <c r="FG242"/>
      <c r="FH242"/>
      <c r="FI242"/>
      <c r="FJ242"/>
      <c r="FK242"/>
      <c r="FL242"/>
      <c r="FM242"/>
      <c r="FN242"/>
      <c r="FO242"/>
      <c r="FP242"/>
      <c r="FQ242"/>
      <c r="FR242"/>
      <c r="FS242"/>
      <c r="FT242"/>
      <c r="FU242"/>
      <c r="FV242"/>
      <c r="FW242"/>
      <c r="FX242"/>
      <c r="FY242"/>
      <c r="FZ242"/>
      <c r="GA242"/>
      <c r="GB242"/>
      <c r="GC242"/>
      <c r="GD242"/>
      <c r="GE242"/>
      <c r="GF242"/>
      <c r="GG242"/>
      <c r="GH242"/>
      <c r="GI242"/>
      <c r="GJ242"/>
      <c r="GK242"/>
      <c r="GL242"/>
      <c r="GM242"/>
      <c r="GN242"/>
      <c r="GO242"/>
      <c r="GP242"/>
      <c r="GQ242"/>
      <c r="GR242"/>
      <c r="GS242"/>
      <c r="GT242"/>
      <c r="GU242"/>
      <c r="GV242"/>
      <c r="GW242"/>
      <c r="GX242"/>
      <c r="GY242"/>
      <c r="GZ242"/>
      <c r="HA242"/>
      <c r="HB242"/>
      <c r="HC242"/>
      <c r="HD242"/>
      <c r="HE242"/>
      <c r="HF242"/>
      <c r="HG242"/>
      <c r="HH242"/>
      <c r="HI242"/>
      <c r="HJ242"/>
      <c r="HK242"/>
      <c r="HL242"/>
      <c r="HM242"/>
      <c r="HN242"/>
      <c r="HO242"/>
      <c r="HP242"/>
      <c r="HQ242"/>
      <c r="HR242"/>
      <c r="HS242"/>
      <c r="HT242"/>
      <c r="HU242"/>
      <c r="HV242"/>
      <c r="HW242"/>
      <c r="HX242"/>
      <c r="HY242"/>
      <c r="HZ242"/>
      <c r="IA242"/>
      <c r="IB242"/>
      <c r="IC242"/>
      <c r="ID242"/>
      <c r="IE242"/>
      <c r="IF242"/>
      <c r="IG242"/>
      <c r="IH242"/>
      <c r="II242"/>
      <c r="IJ242"/>
      <c r="IK242"/>
      <c r="IL242"/>
      <c r="IM242"/>
      <c r="IN242"/>
      <c r="IO242"/>
      <c r="IP242"/>
      <c r="IQ242"/>
      <c r="IR242"/>
      <c r="IS242"/>
      <c r="IT242"/>
      <c r="IU242"/>
      <c r="IV242"/>
      <c r="IW242"/>
      <c r="IX242"/>
      <c r="IY242"/>
    </row>
    <row r="243" spans="1:259" ht="48" customHeight="1" x14ac:dyDescent="0.2">
      <c r="A243" s="11" t="s">
        <v>266</v>
      </c>
      <c r="B243" s="25" t="str">
        <f>VLOOKUP(A243,'HECVAT - Full | Vendor Response'!A$27:B$284,2,FALSE)</f>
        <v>Do you comply with the requirements of the Health Information Technology for Economic and Clinical Health Act (HITECH)?</v>
      </c>
      <c r="C243" s="32" t="str">
        <f>IF(LEN(VLOOKUP($A243,Questions!$B:$AA,20,FALSE))=0,"",VLOOKUP($A243,Questions!$B:$AA,20,FALSE))</f>
        <v xml:space="preserve"> </v>
      </c>
      <c r="D243" s="33" t="str">
        <f>IF(LEN(VLOOKUP($A243,Questions!$B:$AA,21,FALSE))=0,"",VLOOKUP($A243,Questions!$B:$AA,21,FALSE))</f>
        <v xml:space="preserve"> </v>
      </c>
      <c r="E243" s="32" t="str">
        <f>IF(LEN(VLOOKUP($A243,Questions!$B:$AA,22,FALSE))=0,"",VLOOKUP($A243,Questions!$B:$AA,22,FALSE))</f>
        <v xml:space="preserve"> </v>
      </c>
      <c r="F243" s="32" t="str">
        <f>IF(LEN(VLOOKUP($A243,Questions!$B:$AA,23,FALSE))=0,"",VLOOKUP($A243,Questions!$B:$AA,23,FALSE))</f>
        <v xml:space="preserve"> </v>
      </c>
      <c r="G243" s="33" t="str">
        <f>IF(LEN(VLOOKUP($A243,Questions!$B:$AA,24,FALSE))=0,"",VLOOKUP($A243,Questions!$B:$AA,24,FALSE))</f>
        <v xml:space="preserve"> </v>
      </c>
      <c r="H243" s="33" t="str">
        <f>IF(LEN(VLOOKUP($A243,Questions!$B:$AA,25,FALSE))=0,"",VLOOKUP($A243,Questions!$B:$AA,25,FALSE))</f>
        <v xml:space="preserve"> </v>
      </c>
      <c r="I243" s="33" t="str">
        <f>IF(LEN(VLOOKUP($A243,Questions!$B:$AA,26,FALSE))=0,"",VLOOKUP($A243,Questions!$B:$AA,26,FALSE))</f>
        <v xml:space="preserve"> </v>
      </c>
      <c r="J243" s="33" t="str">
        <f>IF(LEN(VLOOKUP($A243,Questions!$B:$AB,27,FALSE))=0,"",VLOOKUP($A243,Questions!$B:$AB,27,FALSE))</f>
        <v xml:space="preserve"> </v>
      </c>
      <c r="K243"/>
      <c r="L243"/>
      <c r="M243"/>
      <c r="N243"/>
      <c r="O243"/>
      <c r="P243"/>
      <c r="Q243"/>
      <c r="R243"/>
      <c r="S243"/>
      <c r="T243"/>
      <c r="U243"/>
      <c r="V243"/>
      <c r="W243"/>
      <c r="X243"/>
      <c r="Y243"/>
      <c r="Z243"/>
      <c r="AA243"/>
      <c r="AB243"/>
      <c r="AC243"/>
      <c r="AD243"/>
      <c r="AE243"/>
      <c r="AF243"/>
      <c r="AG243"/>
      <c r="AH243"/>
      <c r="AI243"/>
      <c r="AJ243"/>
      <c r="AK243"/>
      <c r="AL243"/>
      <c r="AM243"/>
      <c r="AN243"/>
      <c r="AO243"/>
      <c r="AP243"/>
      <c r="AQ243"/>
      <c r="AR243"/>
      <c r="AS243"/>
      <c r="AT243"/>
      <c r="AU243"/>
      <c r="AV243"/>
      <c r="AW243"/>
      <c r="AX243"/>
      <c r="AY243"/>
      <c r="AZ243"/>
      <c r="BA243"/>
      <c r="BB243"/>
      <c r="BC243"/>
      <c r="BD243"/>
      <c r="BE243"/>
      <c r="BF243"/>
      <c r="BG243"/>
      <c r="BH243"/>
      <c r="BI243"/>
      <c r="BJ243"/>
      <c r="BK243"/>
      <c r="BL243"/>
      <c r="BM243"/>
      <c r="BN243"/>
      <c r="BO243"/>
      <c r="BP243"/>
      <c r="BQ243"/>
      <c r="BR243"/>
      <c r="BS243"/>
      <c r="BT243"/>
      <c r="BU243"/>
      <c r="BV243"/>
      <c r="BW243"/>
      <c r="BX243"/>
      <c r="BY243"/>
      <c r="BZ243"/>
      <c r="CA243"/>
      <c r="CB243"/>
      <c r="CC243"/>
      <c r="CD243"/>
      <c r="CE243"/>
      <c r="CF243"/>
      <c r="CG243"/>
      <c r="CH243"/>
      <c r="CI243"/>
      <c r="CJ243"/>
      <c r="CK243"/>
      <c r="CL243"/>
      <c r="CM243"/>
      <c r="CN243"/>
      <c r="CO243"/>
      <c r="CP243"/>
      <c r="CQ243"/>
      <c r="CR243"/>
      <c r="CS243"/>
      <c r="CT243"/>
      <c r="CU243"/>
      <c r="CV243"/>
      <c r="CW243"/>
      <c r="CX243"/>
      <c r="CY243"/>
      <c r="CZ243"/>
      <c r="DA243"/>
      <c r="DB243"/>
      <c r="DC243"/>
      <c r="DD243"/>
      <c r="DE243"/>
      <c r="DF243"/>
      <c r="DG243"/>
      <c r="DH243"/>
      <c r="DI243"/>
      <c r="DJ243"/>
      <c r="DK243"/>
      <c r="DL243"/>
      <c r="DM243"/>
      <c r="DN243"/>
      <c r="DO243"/>
      <c r="DP243"/>
      <c r="DQ243"/>
      <c r="DR243"/>
      <c r="DS243"/>
      <c r="DT243"/>
      <c r="DU243"/>
      <c r="DV243"/>
      <c r="DW243"/>
      <c r="DX243"/>
      <c r="DY243"/>
      <c r="DZ243"/>
      <c r="EA243"/>
      <c r="EB243"/>
      <c r="EC243"/>
      <c r="ED243"/>
      <c r="EE243"/>
      <c r="EF243"/>
      <c r="EG243"/>
      <c r="EH243"/>
      <c r="EI243"/>
      <c r="EJ243"/>
      <c r="EK243"/>
      <c r="EL243"/>
      <c r="EM243"/>
      <c r="EN243"/>
      <c r="EO243"/>
      <c r="EP243"/>
      <c r="EQ243"/>
      <c r="ER243"/>
      <c r="ES243"/>
      <c r="ET243"/>
      <c r="EU243"/>
      <c r="EV243"/>
      <c r="EW243"/>
      <c r="EX243"/>
      <c r="EY243"/>
      <c r="EZ243"/>
      <c r="FA243"/>
      <c r="FB243"/>
      <c r="FC243"/>
      <c r="FD243"/>
      <c r="FE243"/>
      <c r="FF243"/>
      <c r="FG243"/>
      <c r="FH243"/>
      <c r="FI243"/>
      <c r="FJ243"/>
      <c r="FK243"/>
      <c r="FL243"/>
      <c r="FM243"/>
      <c r="FN243"/>
      <c r="FO243"/>
      <c r="FP243"/>
      <c r="FQ243"/>
      <c r="FR243"/>
      <c r="FS243"/>
      <c r="FT243"/>
      <c r="FU243"/>
      <c r="FV243"/>
      <c r="FW243"/>
      <c r="FX243"/>
      <c r="FY243"/>
      <c r="FZ243"/>
      <c r="GA243"/>
      <c r="GB243"/>
      <c r="GC243"/>
      <c r="GD243"/>
      <c r="GE243"/>
      <c r="GF243"/>
      <c r="GG243"/>
      <c r="GH243"/>
      <c r="GI243"/>
      <c r="GJ243"/>
      <c r="GK243"/>
      <c r="GL243"/>
      <c r="GM243"/>
      <c r="GN243"/>
      <c r="GO243"/>
      <c r="GP243"/>
      <c r="GQ243"/>
      <c r="GR243"/>
      <c r="GS243"/>
      <c r="GT243"/>
      <c r="GU243"/>
      <c r="GV243"/>
      <c r="GW243"/>
      <c r="GX243"/>
      <c r="GY243"/>
      <c r="GZ243"/>
      <c r="HA243"/>
      <c r="HB243"/>
      <c r="HC243"/>
      <c r="HD243"/>
      <c r="HE243"/>
      <c r="HF243"/>
      <c r="HG243"/>
      <c r="HH243"/>
      <c r="HI243"/>
      <c r="HJ243"/>
      <c r="HK243"/>
      <c r="HL243"/>
      <c r="HM243"/>
      <c r="HN243"/>
      <c r="HO243"/>
      <c r="HP243"/>
      <c r="HQ243"/>
      <c r="HR243"/>
      <c r="HS243"/>
      <c r="HT243"/>
      <c r="HU243"/>
      <c r="HV243"/>
      <c r="HW243"/>
      <c r="HX243"/>
      <c r="HY243"/>
      <c r="HZ243"/>
      <c r="IA243"/>
      <c r="IB243"/>
      <c r="IC243"/>
      <c r="ID243"/>
      <c r="IE243"/>
      <c r="IF243"/>
      <c r="IG243"/>
      <c r="IH243"/>
      <c r="II243"/>
      <c r="IJ243"/>
      <c r="IK243"/>
      <c r="IL243"/>
      <c r="IM243"/>
      <c r="IN243"/>
      <c r="IO243"/>
      <c r="IP243"/>
      <c r="IQ243"/>
      <c r="IR243"/>
      <c r="IS243"/>
      <c r="IT243"/>
      <c r="IU243"/>
      <c r="IV243"/>
      <c r="IW243"/>
      <c r="IX243"/>
      <c r="IY243"/>
    </row>
    <row r="244" spans="1:259" ht="48" customHeight="1" x14ac:dyDescent="0.2">
      <c r="A244" s="11" t="s">
        <v>267</v>
      </c>
      <c r="B244" s="25" t="str">
        <f>VLOOKUP(A244,'HECVAT - Full | Vendor Response'!A$27:B$284,2,FALSE)</f>
        <v>Have you conducted a risk analysis as required under the Security Rule?</v>
      </c>
      <c r="C244" s="32" t="str">
        <f>IF(LEN(VLOOKUP($A244,Questions!$B:$AA,20,FALSE))=0,"",VLOOKUP($A244,Questions!$B:$AA,20,FALSE))</f>
        <v xml:space="preserve"> </v>
      </c>
      <c r="D244" s="32" t="str">
        <f>IF(LEN(VLOOKUP($A244,Questions!$B:$AA,21,FALSE))=0,"",VLOOKUP($A244,Questions!$B:$AA,21,FALSE))</f>
        <v xml:space="preserve"> </v>
      </c>
      <c r="E244" s="32" t="str">
        <f>IF(LEN(VLOOKUP($A244,Questions!$B:$AA,22,FALSE))=0,"",VLOOKUP($A244,Questions!$B:$AA,22,FALSE))</f>
        <v xml:space="preserve"> </v>
      </c>
      <c r="F244" s="32" t="str">
        <f>IF(LEN(VLOOKUP($A244,Questions!$B:$AA,23,FALSE))=0,"",VLOOKUP($A244,Questions!$B:$AA,23,FALSE))</f>
        <v xml:space="preserve"> </v>
      </c>
      <c r="G244" s="32" t="str">
        <f>IF(LEN(VLOOKUP($A244,Questions!$B:$AA,24,FALSE))=0,"",VLOOKUP($A244,Questions!$B:$AA,24,FALSE))</f>
        <v xml:space="preserve"> </v>
      </c>
      <c r="H244" s="32" t="str">
        <f>IF(LEN(VLOOKUP($A244,Questions!$B:$AA,25,FALSE))=0,"",VLOOKUP($A244,Questions!$B:$AA,25,FALSE))</f>
        <v xml:space="preserve"> </v>
      </c>
      <c r="I244" s="32" t="str">
        <f>IF(LEN(VLOOKUP($A244,Questions!$B:$AA,26,FALSE))=0,"",VLOOKUP($A244,Questions!$B:$AA,26,FALSE))</f>
        <v xml:space="preserve"> </v>
      </c>
      <c r="J244" s="32" t="str">
        <f>IF(LEN(VLOOKUP($A244,Questions!$B:$AB,27,FALSE))=0,"",VLOOKUP($A244,Questions!$B:$AB,27,FALSE))</f>
        <v xml:space="preserve"> </v>
      </c>
      <c r="K244"/>
      <c r="L244"/>
      <c r="M244"/>
      <c r="N244"/>
      <c r="O244"/>
      <c r="P244"/>
      <c r="Q244"/>
      <c r="R244"/>
      <c r="S244"/>
      <c r="T244"/>
      <c r="U244"/>
      <c r="V244"/>
      <c r="W244"/>
      <c r="X244"/>
      <c r="Y244"/>
      <c r="Z244"/>
      <c r="AA244"/>
      <c r="AB244"/>
      <c r="AC244"/>
      <c r="AD244"/>
      <c r="AE244"/>
      <c r="AF244"/>
      <c r="AG244"/>
      <c r="AH244"/>
      <c r="AI244"/>
      <c r="AJ244"/>
      <c r="AK244"/>
      <c r="AL244"/>
      <c r="AM244"/>
      <c r="AN244"/>
      <c r="AO244"/>
      <c r="AP244"/>
      <c r="AQ244"/>
      <c r="AR244"/>
      <c r="AS244"/>
      <c r="AT244"/>
      <c r="AU244"/>
      <c r="AV244"/>
      <c r="AW244"/>
      <c r="AX244"/>
      <c r="AY244"/>
      <c r="AZ244"/>
      <c r="BA244"/>
      <c r="BB244"/>
      <c r="BC244"/>
      <c r="BD244"/>
      <c r="BE244"/>
      <c r="BF244"/>
      <c r="BG244"/>
      <c r="BH244"/>
      <c r="BI244"/>
      <c r="BJ244"/>
      <c r="BK244"/>
      <c r="BL244"/>
      <c r="BM244"/>
      <c r="BN244"/>
      <c r="BO244"/>
      <c r="BP244"/>
      <c r="BQ244"/>
      <c r="BR244"/>
      <c r="BS244"/>
      <c r="BT244"/>
      <c r="BU244"/>
      <c r="BV244"/>
      <c r="BW244"/>
      <c r="BX244"/>
      <c r="BY244"/>
      <c r="BZ244"/>
      <c r="CA244"/>
      <c r="CB244"/>
      <c r="CC244"/>
      <c r="CD244"/>
      <c r="CE244"/>
      <c r="CF244"/>
      <c r="CG244"/>
      <c r="CH244"/>
      <c r="CI244"/>
      <c r="CJ244"/>
      <c r="CK244"/>
      <c r="CL244"/>
      <c r="CM244"/>
      <c r="CN244"/>
      <c r="CO244"/>
      <c r="CP244"/>
      <c r="CQ244"/>
      <c r="CR244"/>
      <c r="CS244"/>
      <c r="CT244"/>
      <c r="CU244"/>
      <c r="CV244"/>
      <c r="CW244"/>
      <c r="CX244"/>
      <c r="CY244"/>
      <c r="CZ244"/>
      <c r="DA244"/>
      <c r="DB244"/>
      <c r="DC244"/>
      <c r="DD244"/>
      <c r="DE244"/>
      <c r="DF244"/>
      <c r="DG244"/>
      <c r="DH244"/>
      <c r="DI244"/>
      <c r="DJ244"/>
      <c r="DK244"/>
      <c r="DL244"/>
      <c r="DM244"/>
      <c r="DN244"/>
      <c r="DO244"/>
      <c r="DP244"/>
      <c r="DQ244"/>
      <c r="DR244"/>
      <c r="DS244"/>
      <c r="DT244"/>
      <c r="DU244"/>
      <c r="DV244"/>
      <c r="DW244"/>
      <c r="DX244"/>
      <c r="DY244"/>
      <c r="DZ244"/>
      <c r="EA244"/>
      <c r="EB244"/>
      <c r="EC244"/>
      <c r="ED244"/>
      <c r="EE244"/>
      <c r="EF244"/>
      <c r="EG244"/>
      <c r="EH244"/>
      <c r="EI244"/>
      <c r="EJ244"/>
      <c r="EK244"/>
      <c r="EL244"/>
      <c r="EM244"/>
      <c r="EN244"/>
      <c r="EO244"/>
      <c r="EP244"/>
      <c r="EQ244"/>
      <c r="ER244"/>
      <c r="ES244"/>
      <c r="ET244"/>
      <c r="EU244"/>
      <c r="EV244"/>
      <c r="EW244"/>
      <c r="EX244"/>
      <c r="EY244"/>
      <c r="EZ244"/>
      <c r="FA244"/>
      <c r="FB244"/>
      <c r="FC244"/>
      <c r="FD244"/>
      <c r="FE244"/>
      <c r="FF244"/>
      <c r="FG244"/>
      <c r="FH244"/>
      <c r="FI244"/>
      <c r="FJ244"/>
      <c r="FK244"/>
      <c r="FL244"/>
      <c r="FM244"/>
      <c r="FN244"/>
      <c r="FO244"/>
      <c r="FP244"/>
      <c r="FQ244"/>
      <c r="FR244"/>
      <c r="FS244"/>
      <c r="FT244"/>
      <c r="FU244"/>
      <c r="FV244"/>
      <c r="FW244"/>
      <c r="FX244"/>
      <c r="FY244"/>
      <c r="FZ244"/>
      <c r="GA244"/>
      <c r="GB244"/>
      <c r="GC244"/>
      <c r="GD244"/>
      <c r="GE244"/>
      <c r="GF244"/>
      <c r="GG244"/>
      <c r="GH244"/>
      <c r="GI244"/>
      <c r="GJ244"/>
      <c r="GK244"/>
      <c r="GL244"/>
      <c r="GM244"/>
      <c r="GN244"/>
      <c r="GO244"/>
      <c r="GP244"/>
      <c r="GQ244"/>
      <c r="GR244"/>
      <c r="GS244"/>
      <c r="GT244"/>
      <c r="GU244"/>
      <c r="GV244"/>
      <c r="GW244"/>
      <c r="GX244"/>
      <c r="GY244"/>
      <c r="GZ244"/>
      <c r="HA244"/>
      <c r="HB244"/>
      <c r="HC244"/>
      <c r="HD244"/>
      <c r="HE244"/>
      <c r="HF244"/>
      <c r="HG244"/>
      <c r="HH244"/>
      <c r="HI244"/>
      <c r="HJ244"/>
      <c r="HK244"/>
      <c r="HL244"/>
      <c r="HM244"/>
      <c r="HN244"/>
      <c r="HO244"/>
      <c r="HP244"/>
      <c r="HQ244"/>
      <c r="HR244"/>
      <c r="HS244"/>
      <c r="HT244"/>
      <c r="HU244"/>
      <c r="HV244"/>
      <c r="HW244"/>
      <c r="HX244"/>
      <c r="HY244"/>
      <c r="HZ244"/>
      <c r="IA244"/>
      <c r="IB244"/>
      <c r="IC244"/>
      <c r="ID244"/>
      <c r="IE244"/>
      <c r="IF244"/>
      <c r="IG244"/>
      <c r="IH244"/>
      <c r="II244"/>
      <c r="IJ244"/>
      <c r="IK244"/>
      <c r="IL244"/>
      <c r="IM244"/>
      <c r="IN244"/>
      <c r="IO244"/>
      <c r="IP244"/>
      <c r="IQ244"/>
      <c r="IR244"/>
      <c r="IS244"/>
      <c r="IT244"/>
      <c r="IU244"/>
      <c r="IV244"/>
      <c r="IW244"/>
      <c r="IX244"/>
      <c r="IY244"/>
    </row>
    <row r="245" spans="1:259" ht="48" customHeight="1" x14ac:dyDescent="0.2">
      <c r="A245" s="11" t="s">
        <v>268</v>
      </c>
      <c r="B245" s="25" t="str">
        <f>VLOOKUP(A245,'HECVAT - Full | Vendor Response'!A$27:B$284,2,FALSE)</f>
        <v>Have you identified areas of risks?</v>
      </c>
      <c r="C245" s="32" t="str">
        <f>IF(LEN(VLOOKUP($A245,Questions!$B:$AA,20,FALSE))=0,"",VLOOKUP($A245,Questions!$B:$AA,20,FALSE))</f>
        <v xml:space="preserve"> </v>
      </c>
      <c r="D245" s="32" t="str">
        <f>IF(LEN(VLOOKUP($A245,Questions!$B:$AA,21,FALSE))=0,"",VLOOKUP($A245,Questions!$B:$AA,21,FALSE))</f>
        <v xml:space="preserve"> </v>
      </c>
      <c r="E245" s="32" t="str">
        <f>IF(LEN(VLOOKUP($A245,Questions!$B:$AA,22,FALSE))=0,"",VLOOKUP($A245,Questions!$B:$AA,22,FALSE))</f>
        <v xml:space="preserve"> </v>
      </c>
      <c r="F245" s="32" t="str">
        <f>IF(LEN(VLOOKUP($A245,Questions!$B:$AA,23,FALSE))=0,"",VLOOKUP($A245,Questions!$B:$AA,23,FALSE))</f>
        <v xml:space="preserve"> </v>
      </c>
      <c r="G245" s="32" t="str">
        <f>IF(LEN(VLOOKUP($A245,Questions!$B:$AA,24,FALSE))=0,"",VLOOKUP($A245,Questions!$B:$AA,24,FALSE))</f>
        <v xml:space="preserve"> </v>
      </c>
      <c r="H245" s="32" t="str">
        <f>IF(LEN(VLOOKUP($A245,Questions!$B:$AA,25,FALSE))=0,"",VLOOKUP($A245,Questions!$B:$AA,25,FALSE))</f>
        <v xml:space="preserve"> </v>
      </c>
      <c r="I245" s="32" t="str">
        <f>IF(LEN(VLOOKUP($A245,Questions!$B:$AA,26,FALSE))=0,"",VLOOKUP($A245,Questions!$B:$AA,26,FALSE))</f>
        <v xml:space="preserve"> </v>
      </c>
      <c r="J245" s="32" t="str">
        <f>IF(LEN(VLOOKUP($A245,Questions!$B:$AB,27,FALSE))=0,"",VLOOKUP($A245,Questions!$B:$AB,27,FALSE))</f>
        <v xml:space="preserve"> </v>
      </c>
      <c r="K245"/>
      <c r="L245"/>
      <c r="M245"/>
      <c r="N245"/>
      <c r="O245"/>
      <c r="P245"/>
      <c r="Q245"/>
      <c r="R245"/>
      <c r="S245"/>
      <c r="T245"/>
      <c r="U245"/>
      <c r="V245"/>
      <c r="W245"/>
      <c r="X245"/>
      <c r="Y245"/>
      <c r="Z245"/>
      <c r="AA245"/>
      <c r="AB245"/>
      <c r="AC245"/>
      <c r="AD245"/>
      <c r="AE245"/>
      <c r="AF245"/>
      <c r="AG245"/>
      <c r="AH245"/>
      <c r="AI245"/>
      <c r="AJ245"/>
      <c r="AK245"/>
      <c r="AL245"/>
      <c r="AM245"/>
      <c r="AN245"/>
      <c r="AO245"/>
      <c r="AP245"/>
      <c r="AQ245"/>
      <c r="AR245"/>
      <c r="AS245"/>
      <c r="AT245"/>
      <c r="AU245"/>
      <c r="AV245"/>
      <c r="AW245"/>
      <c r="AX245"/>
      <c r="AY245"/>
      <c r="AZ245"/>
      <c r="BA245"/>
      <c r="BB245"/>
      <c r="BC245"/>
      <c r="BD245"/>
      <c r="BE245"/>
      <c r="BF245"/>
      <c r="BG245"/>
      <c r="BH245"/>
      <c r="BI245"/>
      <c r="BJ245"/>
      <c r="BK245"/>
      <c r="BL245"/>
      <c r="BM245"/>
      <c r="BN245"/>
      <c r="BO245"/>
      <c r="BP245"/>
      <c r="BQ245"/>
      <c r="BR245"/>
      <c r="BS245"/>
      <c r="BT245"/>
      <c r="BU245"/>
      <c r="BV245"/>
      <c r="BW245"/>
      <c r="BX245"/>
      <c r="BY245"/>
      <c r="BZ245"/>
      <c r="CA245"/>
      <c r="CB245"/>
      <c r="CC245"/>
      <c r="CD245"/>
      <c r="CE245"/>
      <c r="CF245"/>
      <c r="CG245"/>
      <c r="CH245"/>
      <c r="CI245"/>
      <c r="CJ245"/>
      <c r="CK245"/>
      <c r="CL245"/>
      <c r="CM245"/>
      <c r="CN245"/>
      <c r="CO245"/>
      <c r="CP245"/>
      <c r="CQ245"/>
      <c r="CR245"/>
      <c r="CS245"/>
      <c r="CT245"/>
      <c r="CU245"/>
      <c r="CV245"/>
      <c r="CW245"/>
      <c r="CX245"/>
      <c r="CY245"/>
      <c r="CZ245"/>
      <c r="DA245"/>
      <c r="DB245"/>
      <c r="DC245"/>
      <c r="DD245"/>
      <c r="DE245"/>
      <c r="DF245"/>
      <c r="DG245"/>
      <c r="DH245"/>
      <c r="DI245"/>
      <c r="DJ245"/>
      <c r="DK245"/>
      <c r="DL245"/>
      <c r="DM245"/>
      <c r="DN245"/>
      <c r="DO245"/>
      <c r="DP245"/>
      <c r="DQ245"/>
      <c r="DR245"/>
      <c r="DS245"/>
      <c r="DT245"/>
      <c r="DU245"/>
      <c r="DV245"/>
      <c r="DW245"/>
      <c r="DX245"/>
      <c r="DY245"/>
      <c r="DZ245"/>
      <c r="EA245"/>
      <c r="EB245"/>
      <c r="EC245"/>
      <c r="ED245"/>
      <c r="EE245"/>
      <c r="EF245"/>
      <c r="EG245"/>
      <c r="EH245"/>
      <c r="EI245"/>
      <c r="EJ245"/>
      <c r="EK245"/>
      <c r="EL245"/>
      <c r="EM245"/>
      <c r="EN245"/>
      <c r="EO245"/>
      <c r="EP245"/>
      <c r="EQ245"/>
      <c r="ER245"/>
      <c r="ES245"/>
      <c r="ET245"/>
      <c r="EU245"/>
      <c r="EV245"/>
      <c r="EW245"/>
      <c r="EX245"/>
      <c r="EY245"/>
      <c r="EZ245"/>
      <c r="FA245"/>
      <c r="FB245"/>
      <c r="FC245"/>
      <c r="FD245"/>
      <c r="FE245"/>
      <c r="FF245"/>
      <c r="FG245"/>
      <c r="FH245"/>
      <c r="FI245"/>
      <c r="FJ245"/>
      <c r="FK245"/>
      <c r="FL245"/>
      <c r="FM245"/>
      <c r="FN245"/>
      <c r="FO245"/>
      <c r="FP245"/>
      <c r="FQ245"/>
      <c r="FR245"/>
      <c r="FS245"/>
      <c r="FT245"/>
      <c r="FU245"/>
      <c r="FV245"/>
      <c r="FW245"/>
      <c r="FX245"/>
      <c r="FY245"/>
      <c r="FZ245"/>
      <c r="GA245"/>
      <c r="GB245"/>
      <c r="GC245"/>
      <c r="GD245"/>
      <c r="GE245"/>
      <c r="GF245"/>
      <c r="GG245"/>
      <c r="GH245"/>
      <c r="GI245"/>
      <c r="GJ245"/>
      <c r="GK245"/>
      <c r="GL245"/>
      <c r="GM245"/>
      <c r="GN245"/>
      <c r="GO245"/>
      <c r="GP245"/>
      <c r="GQ245"/>
      <c r="GR245"/>
      <c r="GS245"/>
      <c r="GT245"/>
      <c r="GU245"/>
      <c r="GV245"/>
      <c r="GW245"/>
      <c r="GX245"/>
      <c r="GY245"/>
      <c r="GZ245"/>
      <c r="HA245"/>
      <c r="HB245"/>
      <c r="HC245"/>
      <c r="HD245"/>
      <c r="HE245"/>
      <c r="HF245"/>
      <c r="HG245"/>
      <c r="HH245"/>
      <c r="HI245"/>
      <c r="HJ245"/>
      <c r="HK245"/>
      <c r="HL245"/>
      <c r="HM245"/>
      <c r="HN245"/>
      <c r="HO245"/>
      <c r="HP245"/>
      <c r="HQ245"/>
      <c r="HR245"/>
      <c r="HS245"/>
      <c r="HT245"/>
      <c r="HU245"/>
      <c r="HV245"/>
      <c r="HW245"/>
      <c r="HX245"/>
      <c r="HY245"/>
      <c r="HZ245"/>
      <c r="IA245"/>
      <c r="IB245"/>
      <c r="IC245"/>
      <c r="ID245"/>
      <c r="IE245"/>
      <c r="IF245"/>
      <c r="IG245"/>
      <c r="IH245"/>
      <c r="II245"/>
      <c r="IJ245"/>
      <c r="IK245"/>
      <c r="IL245"/>
      <c r="IM245"/>
      <c r="IN245"/>
      <c r="IO245"/>
      <c r="IP245"/>
      <c r="IQ245"/>
      <c r="IR245"/>
      <c r="IS245"/>
      <c r="IT245"/>
      <c r="IU245"/>
      <c r="IV245"/>
      <c r="IW245"/>
      <c r="IX245"/>
      <c r="IY245"/>
    </row>
    <row r="246" spans="1:259" ht="48" customHeight="1" x14ac:dyDescent="0.2">
      <c r="A246" s="11" t="s">
        <v>269</v>
      </c>
      <c r="B246" s="25" t="str">
        <f>VLOOKUP(A246,'HECVAT - Full | Vendor Response'!A$27:B$284,2,FALSE)</f>
        <v>Have you taken actions to mitigate the identified risks?</v>
      </c>
      <c r="C246" s="32" t="str">
        <f>IF(LEN(VLOOKUP($A246,Questions!$B:$AA,20,FALSE))=0,"",VLOOKUP($A246,Questions!$B:$AA,20,FALSE))</f>
        <v xml:space="preserve"> </v>
      </c>
      <c r="D246" s="32" t="str">
        <f>IF(LEN(VLOOKUP($A246,Questions!$B:$AA,21,FALSE))=0,"",VLOOKUP($A246,Questions!$B:$AA,21,FALSE))</f>
        <v xml:space="preserve"> </v>
      </c>
      <c r="E246" s="33" t="str">
        <f>IF(LEN(VLOOKUP($A246,Questions!$B:$AA,22,FALSE))=0,"",VLOOKUP($A246,Questions!$B:$AA,22,FALSE))</f>
        <v xml:space="preserve"> </v>
      </c>
      <c r="F246" s="32" t="str">
        <f>IF(LEN(VLOOKUP($A246,Questions!$B:$AA,23,FALSE))=0,"",VLOOKUP($A246,Questions!$B:$AA,23,FALSE))</f>
        <v xml:space="preserve"> </v>
      </c>
      <c r="G246" s="33" t="str">
        <f>IF(LEN(VLOOKUP($A246,Questions!$B:$AA,24,FALSE))=0,"",VLOOKUP($A246,Questions!$B:$AA,24,FALSE))</f>
        <v xml:space="preserve"> </v>
      </c>
      <c r="H246" s="33" t="str">
        <f>IF(LEN(VLOOKUP($A246,Questions!$B:$AA,25,FALSE))=0,"",VLOOKUP($A246,Questions!$B:$AA,25,FALSE))</f>
        <v xml:space="preserve"> </v>
      </c>
      <c r="I246" s="32" t="str">
        <f>IF(LEN(VLOOKUP($A246,Questions!$B:$AA,26,FALSE))=0,"",VLOOKUP($A246,Questions!$B:$AA,26,FALSE))</f>
        <v xml:space="preserve"> </v>
      </c>
      <c r="J246" s="32" t="str">
        <f>IF(LEN(VLOOKUP($A246,Questions!$B:$AB,27,FALSE))=0,"",VLOOKUP($A246,Questions!$B:$AB,27,FALSE))</f>
        <v xml:space="preserve"> </v>
      </c>
      <c r="K246"/>
      <c r="L246"/>
      <c r="M246"/>
      <c r="N246"/>
      <c r="O246"/>
      <c r="P246"/>
      <c r="Q246"/>
      <c r="R246"/>
      <c r="S246"/>
      <c r="T246"/>
      <c r="U246"/>
      <c r="V246"/>
      <c r="W246"/>
      <c r="X246"/>
      <c r="Y246"/>
      <c r="Z246"/>
      <c r="AA246"/>
      <c r="AB246"/>
      <c r="AC246"/>
      <c r="AD246"/>
      <c r="AE246"/>
      <c r="AF246"/>
      <c r="AG246"/>
      <c r="AH246"/>
      <c r="AI246"/>
      <c r="AJ246"/>
      <c r="AK246"/>
      <c r="AL246"/>
      <c r="AM246"/>
      <c r="AN246"/>
      <c r="AO246"/>
      <c r="AP246"/>
      <c r="AQ246"/>
      <c r="AR246"/>
      <c r="AS246"/>
      <c r="AT246"/>
      <c r="AU246"/>
      <c r="AV246"/>
      <c r="AW246"/>
      <c r="AX246"/>
      <c r="AY246"/>
      <c r="AZ246"/>
      <c r="BA246"/>
      <c r="BB246"/>
      <c r="BC246"/>
      <c r="BD246"/>
      <c r="BE246"/>
      <c r="BF246"/>
      <c r="BG246"/>
      <c r="BH246"/>
      <c r="BI246"/>
      <c r="BJ246"/>
      <c r="BK246"/>
      <c r="BL246"/>
      <c r="BM246"/>
      <c r="BN246"/>
      <c r="BO246"/>
      <c r="BP246"/>
      <c r="BQ246"/>
      <c r="BR246"/>
      <c r="BS246"/>
      <c r="BT246"/>
      <c r="BU246"/>
      <c r="BV246"/>
      <c r="BW246"/>
      <c r="BX246"/>
      <c r="BY246"/>
      <c r="BZ246"/>
      <c r="CA246"/>
      <c r="CB246"/>
      <c r="CC246"/>
      <c r="CD246"/>
      <c r="CE246"/>
      <c r="CF246"/>
      <c r="CG246"/>
      <c r="CH246"/>
      <c r="CI246"/>
      <c r="CJ246"/>
      <c r="CK246"/>
      <c r="CL246"/>
      <c r="CM246"/>
      <c r="CN246"/>
      <c r="CO246"/>
      <c r="CP246"/>
      <c r="CQ246"/>
      <c r="CR246"/>
      <c r="CS246"/>
      <c r="CT246"/>
      <c r="CU246"/>
      <c r="CV246"/>
      <c r="CW246"/>
      <c r="CX246"/>
      <c r="CY246"/>
      <c r="CZ246"/>
      <c r="DA246"/>
      <c r="DB246"/>
      <c r="DC246"/>
      <c r="DD246"/>
      <c r="DE246"/>
      <c r="DF246"/>
      <c r="DG246"/>
      <c r="DH246"/>
      <c r="DI246"/>
      <c r="DJ246"/>
      <c r="DK246"/>
      <c r="DL246"/>
      <c r="DM246"/>
      <c r="DN246"/>
      <c r="DO246"/>
      <c r="DP246"/>
      <c r="DQ246"/>
      <c r="DR246"/>
      <c r="DS246"/>
      <c r="DT246"/>
      <c r="DU246"/>
      <c r="DV246"/>
      <c r="DW246"/>
      <c r="DX246"/>
      <c r="DY246"/>
      <c r="DZ246"/>
      <c r="EA246"/>
      <c r="EB246"/>
      <c r="EC246"/>
      <c r="ED246"/>
      <c r="EE246"/>
      <c r="EF246"/>
      <c r="EG246"/>
      <c r="EH246"/>
      <c r="EI246"/>
      <c r="EJ246"/>
      <c r="EK246"/>
      <c r="EL246"/>
      <c r="EM246"/>
      <c r="EN246"/>
      <c r="EO246"/>
      <c r="EP246"/>
      <c r="EQ246"/>
      <c r="ER246"/>
      <c r="ES246"/>
      <c r="ET246"/>
      <c r="EU246"/>
      <c r="EV246"/>
      <c r="EW246"/>
      <c r="EX246"/>
      <c r="EY246"/>
      <c r="EZ246"/>
      <c r="FA246"/>
      <c r="FB246"/>
      <c r="FC246"/>
      <c r="FD246"/>
      <c r="FE246"/>
      <c r="FF246"/>
      <c r="FG246"/>
      <c r="FH246"/>
      <c r="FI246"/>
      <c r="FJ246"/>
      <c r="FK246"/>
      <c r="FL246"/>
      <c r="FM246"/>
      <c r="FN246"/>
      <c r="FO246"/>
      <c r="FP246"/>
      <c r="FQ246"/>
      <c r="FR246"/>
      <c r="FS246"/>
      <c r="FT246"/>
      <c r="FU246"/>
      <c r="FV246"/>
      <c r="FW246"/>
      <c r="FX246"/>
      <c r="FY246"/>
      <c r="FZ246"/>
      <c r="GA246"/>
      <c r="GB246"/>
      <c r="GC246"/>
      <c r="GD246"/>
      <c r="GE246"/>
      <c r="GF246"/>
      <c r="GG246"/>
      <c r="GH246"/>
      <c r="GI246"/>
      <c r="GJ246"/>
      <c r="GK246"/>
      <c r="GL246"/>
      <c r="GM246"/>
      <c r="GN246"/>
      <c r="GO246"/>
      <c r="GP246"/>
      <c r="GQ246"/>
      <c r="GR246"/>
      <c r="GS246"/>
      <c r="GT246"/>
      <c r="GU246"/>
      <c r="GV246"/>
      <c r="GW246"/>
      <c r="GX246"/>
      <c r="GY246"/>
      <c r="GZ246"/>
      <c r="HA246"/>
      <c r="HB246"/>
      <c r="HC246"/>
      <c r="HD246"/>
      <c r="HE246"/>
      <c r="HF246"/>
      <c r="HG246"/>
      <c r="HH246"/>
      <c r="HI246"/>
      <c r="HJ246"/>
      <c r="HK246"/>
      <c r="HL246"/>
      <c r="HM246"/>
      <c r="HN246"/>
      <c r="HO246"/>
      <c r="HP246"/>
      <c r="HQ246"/>
      <c r="HR246"/>
      <c r="HS246"/>
      <c r="HT246"/>
      <c r="HU246"/>
      <c r="HV246"/>
      <c r="HW246"/>
      <c r="HX246"/>
      <c r="HY246"/>
      <c r="HZ246"/>
      <c r="IA246"/>
      <c r="IB246"/>
      <c r="IC246"/>
      <c r="ID246"/>
      <c r="IE246"/>
      <c r="IF246"/>
      <c r="IG246"/>
      <c r="IH246"/>
      <c r="II246"/>
      <c r="IJ246"/>
      <c r="IK246"/>
      <c r="IL246"/>
      <c r="IM246"/>
      <c r="IN246"/>
      <c r="IO246"/>
      <c r="IP246"/>
      <c r="IQ246"/>
      <c r="IR246"/>
      <c r="IS246"/>
      <c r="IT246"/>
      <c r="IU246"/>
      <c r="IV246"/>
      <c r="IW246"/>
      <c r="IX246"/>
      <c r="IY246"/>
    </row>
    <row r="247" spans="1:259" ht="48" customHeight="1" x14ac:dyDescent="0.2">
      <c r="A247" s="11" t="s">
        <v>270</v>
      </c>
      <c r="B247" s="25" t="str">
        <f>VLOOKUP(A247,'HECVAT - Full | Vendor Response'!A$27:B$284,2,FALSE)</f>
        <v>Does your application require user and system administrator password changes at a frequency no greater than 90 days?</v>
      </c>
      <c r="C247" s="32" t="str">
        <f>IF(LEN(VLOOKUP($A247,Questions!$B:$AA,20,FALSE))=0,"",VLOOKUP($A247,Questions!$B:$AA,20,FALSE))</f>
        <v xml:space="preserve"> </v>
      </c>
      <c r="D247" s="32" t="str">
        <f>IF(LEN(VLOOKUP($A247,Questions!$B:$AA,21,FALSE))=0,"",VLOOKUP($A247,Questions!$B:$AA,21,FALSE))</f>
        <v xml:space="preserve"> </v>
      </c>
      <c r="E247" s="33" t="str">
        <f>IF(LEN(VLOOKUP($A247,Questions!$B:$AA,22,FALSE))=0,"",VLOOKUP($A247,Questions!$B:$AA,22,FALSE))</f>
        <v xml:space="preserve"> </v>
      </c>
      <c r="F247" s="32" t="str">
        <f>IF(LEN(VLOOKUP($A247,Questions!$B:$AA,23,FALSE))=0,"",VLOOKUP($A247,Questions!$B:$AA,23,FALSE))</f>
        <v xml:space="preserve"> </v>
      </c>
      <c r="G247" s="33" t="str">
        <f>IF(LEN(VLOOKUP($A247,Questions!$B:$AA,24,FALSE))=0,"",VLOOKUP($A247,Questions!$B:$AA,24,FALSE))</f>
        <v xml:space="preserve"> </v>
      </c>
      <c r="H247" s="33" t="str">
        <f>IF(LEN(VLOOKUP($A247,Questions!$B:$AA,25,FALSE))=0,"",VLOOKUP($A247,Questions!$B:$AA,25,FALSE))</f>
        <v xml:space="preserve"> </v>
      </c>
      <c r="I247" s="32" t="str">
        <f>IF(LEN(VLOOKUP($A247,Questions!$B:$AA,26,FALSE))=0,"",VLOOKUP($A247,Questions!$B:$AA,26,FALSE))</f>
        <v xml:space="preserve"> </v>
      </c>
      <c r="J247" s="32" t="str">
        <f>IF(LEN(VLOOKUP($A247,Questions!$B:$AB,27,FALSE))=0,"",VLOOKUP($A247,Questions!$B:$AB,27,FALSE))</f>
        <v xml:space="preserve"> </v>
      </c>
      <c r="K247"/>
      <c r="L247"/>
      <c r="M247"/>
      <c r="N247"/>
      <c r="O247"/>
      <c r="P247"/>
      <c r="Q247"/>
      <c r="R247"/>
      <c r="S247"/>
      <c r="T247"/>
      <c r="U247"/>
      <c r="V247"/>
      <c r="W247"/>
      <c r="X247"/>
      <c r="Y247"/>
      <c r="Z247"/>
      <c r="AA247"/>
      <c r="AB247"/>
      <c r="AC247"/>
      <c r="AD247"/>
      <c r="AE247"/>
      <c r="AF247"/>
      <c r="AG247"/>
      <c r="AH247"/>
      <c r="AI247"/>
      <c r="AJ247"/>
      <c r="AK247"/>
      <c r="AL247"/>
      <c r="AM247"/>
      <c r="AN247"/>
      <c r="AO247"/>
      <c r="AP247"/>
      <c r="AQ247"/>
      <c r="AR247"/>
      <c r="AS247"/>
      <c r="AT247"/>
      <c r="AU247"/>
      <c r="AV247"/>
      <c r="AW247"/>
      <c r="AX247"/>
      <c r="AY247"/>
      <c r="AZ247"/>
      <c r="BA247"/>
      <c r="BB247"/>
      <c r="BC247"/>
      <c r="BD247"/>
      <c r="BE247"/>
      <c r="BF247"/>
      <c r="BG247"/>
      <c r="BH247"/>
      <c r="BI247"/>
      <c r="BJ247"/>
      <c r="BK247"/>
      <c r="BL247"/>
      <c r="BM247"/>
      <c r="BN247"/>
      <c r="BO247"/>
      <c r="BP247"/>
      <c r="BQ247"/>
      <c r="BR247"/>
      <c r="BS247"/>
      <c r="BT247"/>
      <c r="BU247"/>
      <c r="BV247"/>
      <c r="BW247"/>
      <c r="BX247"/>
      <c r="BY247"/>
      <c r="BZ247"/>
      <c r="CA247"/>
      <c r="CB247"/>
      <c r="CC247"/>
      <c r="CD247"/>
      <c r="CE247"/>
      <c r="CF247"/>
      <c r="CG247"/>
      <c r="CH247"/>
      <c r="CI247"/>
      <c r="CJ247"/>
      <c r="CK247"/>
      <c r="CL247"/>
      <c r="CM247"/>
      <c r="CN247"/>
      <c r="CO247"/>
      <c r="CP247"/>
      <c r="CQ247"/>
      <c r="CR247"/>
      <c r="CS247"/>
      <c r="CT247"/>
      <c r="CU247"/>
      <c r="CV247"/>
      <c r="CW247"/>
      <c r="CX247"/>
      <c r="CY247"/>
      <c r="CZ247"/>
      <c r="DA247"/>
      <c r="DB247"/>
      <c r="DC247"/>
      <c r="DD247"/>
      <c r="DE247"/>
      <c r="DF247"/>
      <c r="DG247"/>
      <c r="DH247"/>
      <c r="DI247"/>
      <c r="DJ247"/>
      <c r="DK247"/>
      <c r="DL247"/>
      <c r="DM247"/>
      <c r="DN247"/>
      <c r="DO247"/>
      <c r="DP247"/>
      <c r="DQ247"/>
      <c r="DR247"/>
      <c r="DS247"/>
      <c r="DT247"/>
      <c r="DU247"/>
      <c r="DV247"/>
      <c r="DW247"/>
      <c r="DX247"/>
      <c r="DY247"/>
      <c r="DZ247"/>
      <c r="EA247"/>
      <c r="EB247"/>
      <c r="EC247"/>
      <c r="ED247"/>
      <c r="EE247"/>
      <c r="EF247"/>
      <c r="EG247"/>
      <c r="EH247"/>
      <c r="EI247"/>
      <c r="EJ247"/>
      <c r="EK247"/>
      <c r="EL247"/>
      <c r="EM247"/>
      <c r="EN247"/>
      <c r="EO247"/>
      <c r="EP247"/>
      <c r="EQ247"/>
      <c r="ER247"/>
      <c r="ES247"/>
      <c r="ET247"/>
      <c r="EU247"/>
      <c r="EV247"/>
      <c r="EW247"/>
      <c r="EX247"/>
      <c r="EY247"/>
      <c r="EZ247"/>
      <c r="FA247"/>
      <c r="FB247"/>
      <c r="FC247"/>
      <c r="FD247"/>
      <c r="FE247"/>
      <c r="FF247"/>
      <c r="FG247"/>
      <c r="FH247"/>
      <c r="FI247"/>
      <c r="FJ247"/>
      <c r="FK247"/>
      <c r="FL247"/>
      <c r="FM247"/>
      <c r="FN247"/>
      <c r="FO247"/>
      <c r="FP247"/>
      <c r="FQ247"/>
      <c r="FR247"/>
      <c r="FS247"/>
      <c r="FT247"/>
      <c r="FU247"/>
      <c r="FV247"/>
      <c r="FW247"/>
      <c r="FX247"/>
      <c r="FY247"/>
      <c r="FZ247"/>
      <c r="GA247"/>
      <c r="GB247"/>
      <c r="GC247"/>
      <c r="GD247"/>
      <c r="GE247"/>
      <c r="GF247"/>
      <c r="GG247"/>
      <c r="GH247"/>
      <c r="GI247"/>
      <c r="GJ247"/>
      <c r="GK247"/>
      <c r="GL247"/>
      <c r="GM247"/>
      <c r="GN247"/>
      <c r="GO247"/>
      <c r="GP247"/>
      <c r="GQ247"/>
      <c r="GR247"/>
      <c r="GS247"/>
      <c r="GT247"/>
      <c r="GU247"/>
      <c r="GV247"/>
      <c r="GW247"/>
      <c r="GX247"/>
      <c r="GY247"/>
      <c r="GZ247"/>
      <c r="HA247"/>
      <c r="HB247"/>
      <c r="HC247"/>
      <c r="HD247"/>
      <c r="HE247"/>
      <c r="HF247"/>
      <c r="HG247"/>
      <c r="HH247"/>
      <c r="HI247"/>
      <c r="HJ247"/>
      <c r="HK247"/>
      <c r="HL247"/>
      <c r="HM247"/>
      <c r="HN247"/>
      <c r="HO247"/>
      <c r="HP247"/>
      <c r="HQ247"/>
      <c r="HR247"/>
      <c r="HS247"/>
      <c r="HT247"/>
      <c r="HU247"/>
      <c r="HV247"/>
      <c r="HW247"/>
      <c r="HX247"/>
      <c r="HY247"/>
      <c r="HZ247"/>
      <c r="IA247"/>
      <c r="IB247"/>
      <c r="IC247"/>
      <c r="ID247"/>
      <c r="IE247"/>
      <c r="IF247"/>
      <c r="IG247"/>
      <c r="IH247"/>
      <c r="II247"/>
      <c r="IJ247"/>
      <c r="IK247"/>
      <c r="IL247"/>
      <c r="IM247"/>
      <c r="IN247"/>
      <c r="IO247"/>
      <c r="IP247"/>
      <c r="IQ247"/>
      <c r="IR247"/>
      <c r="IS247"/>
      <c r="IT247"/>
      <c r="IU247"/>
      <c r="IV247"/>
      <c r="IW247"/>
      <c r="IX247"/>
      <c r="IY247"/>
    </row>
    <row r="248" spans="1:259" ht="48" customHeight="1" x14ac:dyDescent="0.2">
      <c r="A248" s="11" t="s">
        <v>271</v>
      </c>
      <c r="B248" s="25" t="str">
        <f>VLOOKUP(A248,'HECVAT - Full | Vendor Response'!A$27:B$284,2,FALSE)</f>
        <v>Does your application require users to set their own password after an administrator reset or on first use of the account?</v>
      </c>
      <c r="C248" s="32" t="str">
        <f>IF(LEN(VLOOKUP($A248,Questions!$B:$AA,20,FALSE))=0,"",VLOOKUP($A248,Questions!$B:$AA,20,FALSE))</f>
        <v xml:space="preserve"> </v>
      </c>
      <c r="D248" s="32" t="str">
        <f>IF(LEN(VLOOKUP($A248,Questions!$B:$AA,21,FALSE))=0,"",VLOOKUP($A248,Questions!$B:$AA,21,FALSE))</f>
        <v xml:space="preserve"> </v>
      </c>
      <c r="E248" s="33" t="str">
        <f>IF(LEN(VLOOKUP($A248,Questions!$B:$AA,22,FALSE))=0,"",VLOOKUP($A248,Questions!$B:$AA,22,FALSE))</f>
        <v xml:space="preserve"> </v>
      </c>
      <c r="F248" s="32" t="str">
        <f>IF(LEN(VLOOKUP($A248,Questions!$B:$AA,23,FALSE))=0,"",VLOOKUP($A248,Questions!$B:$AA,23,FALSE))</f>
        <v xml:space="preserve"> </v>
      </c>
      <c r="G248" s="33" t="str">
        <f>IF(LEN(VLOOKUP($A248,Questions!$B:$AA,24,FALSE))=0,"",VLOOKUP($A248,Questions!$B:$AA,24,FALSE))</f>
        <v xml:space="preserve"> </v>
      </c>
      <c r="H248" s="33" t="str">
        <f>IF(LEN(VLOOKUP($A248,Questions!$B:$AA,25,FALSE))=0,"",VLOOKUP($A248,Questions!$B:$AA,25,FALSE))</f>
        <v xml:space="preserve"> </v>
      </c>
      <c r="I248" s="32" t="str">
        <f>IF(LEN(VLOOKUP($A248,Questions!$B:$AA,26,FALSE))=0,"",VLOOKUP($A248,Questions!$B:$AA,26,FALSE))</f>
        <v xml:space="preserve"> </v>
      </c>
      <c r="J248" s="32" t="str">
        <f>IF(LEN(VLOOKUP($A248,Questions!$B:$AB,27,FALSE))=0,"",VLOOKUP($A248,Questions!$B:$AB,27,FALSE))</f>
        <v xml:space="preserve"> </v>
      </c>
      <c r="K248"/>
      <c r="L248"/>
      <c r="M248"/>
      <c r="N248"/>
      <c r="O248"/>
      <c r="P248"/>
      <c r="Q248"/>
      <c r="R248"/>
      <c r="S248"/>
      <c r="T248"/>
      <c r="U248"/>
      <c r="V248"/>
      <c r="W248"/>
      <c r="X248"/>
      <c r="Y248"/>
      <c r="Z248"/>
      <c r="AA248"/>
      <c r="AB248"/>
      <c r="AC248"/>
      <c r="AD248"/>
      <c r="AE248"/>
      <c r="AF248"/>
      <c r="AG248"/>
      <c r="AH248"/>
      <c r="AI248"/>
      <c r="AJ248"/>
      <c r="AK248"/>
      <c r="AL248"/>
      <c r="AM248"/>
      <c r="AN248"/>
      <c r="AO248"/>
      <c r="AP248"/>
      <c r="AQ248"/>
      <c r="AR248"/>
      <c r="AS248"/>
      <c r="AT248"/>
      <c r="AU248"/>
      <c r="AV248"/>
      <c r="AW248"/>
      <c r="AX248"/>
      <c r="AY248"/>
      <c r="AZ248"/>
      <c r="BA248"/>
      <c r="BB248"/>
      <c r="BC248"/>
      <c r="BD248"/>
      <c r="BE248"/>
      <c r="BF248"/>
      <c r="BG248"/>
      <c r="BH248"/>
      <c r="BI248"/>
      <c r="BJ248"/>
      <c r="BK248"/>
      <c r="BL248"/>
      <c r="BM248"/>
      <c r="BN248"/>
      <c r="BO248"/>
      <c r="BP248"/>
      <c r="BQ248"/>
      <c r="BR248"/>
      <c r="BS248"/>
      <c r="BT248"/>
      <c r="BU248"/>
      <c r="BV248"/>
      <c r="BW248"/>
      <c r="BX248"/>
      <c r="BY248"/>
      <c r="BZ248"/>
      <c r="CA248"/>
      <c r="CB248"/>
      <c r="CC248"/>
      <c r="CD248"/>
      <c r="CE248"/>
      <c r="CF248"/>
      <c r="CG248"/>
      <c r="CH248"/>
      <c r="CI248"/>
      <c r="CJ248"/>
      <c r="CK248"/>
      <c r="CL248"/>
      <c r="CM248"/>
      <c r="CN248"/>
      <c r="CO248"/>
      <c r="CP248"/>
      <c r="CQ248"/>
      <c r="CR248"/>
      <c r="CS248"/>
      <c r="CT248"/>
      <c r="CU248"/>
      <c r="CV248"/>
      <c r="CW248"/>
      <c r="CX248"/>
      <c r="CY248"/>
      <c r="CZ248"/>
      <c r="DA248"/>
      <c r="DB248"/>
      <c r="DC248"/>
      <c r="DD248"/>
      <c r="DE248"/>
      <c r="DF248"/>
      <c r="DG248"/>
      <c r="DH248"/>
      <c r="DI248"/>
      <c r="DJ248"/>
      <c r="DK248"/>
      <c r="DL248"/>
      <c r="DM248"/>
      <c r="DN248"/>
      <c r="DO248"/>
      <c r="DP248"/>
      <c r="DQ248"/>
      <c r="DR248"/>
      <c r="DS248"/>
      <c r="DT248"/>
      <c r="DU248"/>
      <c r="DV248"/>
      <c r="DW248"/>
      <c r="DX248"/>
      <c r="DY248"/>
      <c r="DZ248"/>
      <c r="EA248"/>
      <c r="EB248"/>
      <c r="EC248"/>
      <c r="ED248"/>
      <c r="EE248"/>
      <c r="EF248"/>
      <c r="EG248"/>
      <c r="EH248"/>
      <c r="EI248"/>
      <c r="EJ248"/>
      <c r="EK248"/>
      <c r="EL248"/>
      <c r="EM248"/>
      <c r="EN248"/>
      <c r="EO248"/>
      <c r="EP248"/>
      <c r="EQ248"/>
      <c r="ER248"/>
      <c r="ES248"/>
      <c r="ET248"/>
      <c r="EU248"/>
      <c r="EV248"/>
      <c r="EW248"/>
      <c r="EX248"/>
      <c r="EY248"/>
      <c r="EZ248"/>
      <c r="FA248"/>
      <c r="FB248"/>
      <c r="FC248"/>
      <c r="FD248"/>
      <c r="FE248"/>
      <c r="FF248"/>
      <c r="FG248"/>
      <c r="FH248"/>
      <c r="FI248"/>
      <c r="FJ248"/>
      <c r="FK248"/>
      <c r="FL248"/>
      <c r="FM248"/>
      <c r="FN248"/>
      <c r="FO248"/>
      <c r="FP248"/>
      <c r="FQ248"/>
      <c r="FR248"/>
      <c r="FS248"/>
      <c r="FT248"/>
      <c r="FU248"/>
      <c r="FV248"/>
      <c r="FW248"/>
      <c r="FX248"/>
      <c r="FY248"/>
      <c r="FZ248"/>
      <c r="GA248"/>
      <c r="GB248"/>
      <c r="GC248"/>
      <c r="GD248"/>
      <c r="GE248"/>
      <c r="GF248"/>
      <c r="GG248"/>
      <c r="GH248"/>
      <c r="GI248"/>
      <c r="GJ248"/>
      <c r="GK248"/>
      <c r="GL248"/>
      <c r="GM248"/>
      <c r="GN248"/>
      <c r="GO248"/>
      <c r="GP248"/>
      <c r="GQ248"/>
      <c r="GR248"/>
      <c r="GS248"/>
      <c r="GT248"/>
      <c r="GU248"/>
      <c r="GV248"/>
      <c r="GW248"/>
      <c r="GX248"/>
      <c r="GY248"/>
      <c r="GZ248"/>
      <c r="HA248"/>
      <c r="HB248"/>
      <c r="HC248"/>
      <c r="HD248"/>
      <c r="HE248"/>
      <c r="HF248"/>
      <c r="HG248"/>
      <c r="HH248"/>
      <c r="HI248"/>
      <c r="HJ248"/>
      <c r="HK248"/>
      <c r="HL248"/>
      <c r="HM248"/>
      <c r="HN248"/>
      <c r="HO248"/>
      <c r="HP248"/>
      <c r="HQ248"/>
      <c r="HR248"/>
      <c r="HS248"/>
      <c r="HT248"/>
      <c r="HU248"/>
      <c r="HV248"/>
      <c r="HW248"/>
      <c r="HX248"/>
      <c r="HY248"/>
      <c r="HZ248"/>
      <c r="IA248"/>
      <c r="IB248"/>
      <c r="IC248"/>
      <c r="ID248"/>
      <c r="IE248"/>
      <c r="IF248"/>
      <c r="IG248"/>
      <c r="IH248"/>
      <c r="II248"/>
      <c r="IJ248"/>
      <c r="IK248"/>
      <c r="IL248"/>
      <c r="IM248"/>
      <c r="IN248"/>
      <c r="IO248"/>
      <c r="IP248"/>
      <c r="IQ248"/>
      <c r="IR248"/>
      <c r="IS248"/>
      <c r="IT248"/>
      <c r="IU248"/>
      <c r="IV248"/>
      <c r="IW248"/>
      <c r="IX248"/>
      <c r="IY248"/>
    </row>
    <row r="249" spans="1:259" ht="48" customHeight="1" x14ac:dyDescent="0.2">
      <c r="A249" s="11" t="s">
        <v>272</v>
      </c>
      <c r="B249" s="25" t="str">
        <f>VLOOKUP(A249,'HECVAT - Full | Vendor Response'!A$27:B$284,2,FALSE)</f>
        <v xml:space="preserve">Does your application lock out an account after a number of failed login attempts? </v>
      </c>
      <c r="C249" s="32" t="str">
        <f>IF(LEN(VLOOKUP($A249,Questions!$B:$AA,20,FALSE))=0,"",VLOOKUP($A249,Questions!$B:$AA,20,FALSE))</f>
        <v xml:space="preserve"> </v>
      </c>
      <c r="D249" s="32" t="str">
        <f>IF(LEN(VLOOKUP($A249,Questions!$B:$AA,21,FALSE))=0,"",VLOOKUP($A249,Questions!$B:$AA,21,FALSE))</f>
        <v xml:space="preserve"> </v>
      </c>
      <c r="E249" s="32" t="str">
        <f>IF(LEN(VLOOKUP($A249,Questions!$B:$AA,22,FALSE))=0,"",VLOOKUP($A249,Questions!$B:$AA,22,FALSE))</f>
        <v xml:space="preserve"> </v>
      </c>
      <c r="F249" s="32" t="str">
        <f>IF(LEN(VLOOKUP($A249,Questions!$B:$AA,23,FALSE))=0,"",VLOOKUP($A249,Questions!$B:$AA,23,FALSE))</f>
        <v xml:space="preserve"> </v>
      </c>
      <c r="G249" s="32" t="str">
        <f>IF(LEN(VLOOKUP($A249,Questions!$B:$AA,24,FALSE))=0,"",VLOOKUP($A249,Questions!$B:$AA,24,FALSE))</f>
        <v xml:space="preserve"> </v>
      </c>
      <c r="H249" s="32" t="str">
        <f>IF(LEN(VLOOKUP($A249,Questions!$B:$AA,25,FALSE))=0,"",VLOOKUP($A249,Questions!$B:$AA,25,FALSE))</f>
        <v xml:space="preserve"> </v>
      </c>
      <c r="I249" s="33" t="str">
        <f>IF(LEN(VLOOKUP($A249,Questions!$B:$AA,26,FALSE))=0,"",VLOOKUP($A249,Questions!$B:$AA,26,FALSE))</f>
        <v xml:space="preserve"> </v>
      </c>
      <c r="J249" s="33" t="str">
        <f>IF(LEN(VLOOKUP($A249,Questions!$B:$AB,27,FALSE))=0,"",VLOOKUP($A249,Questions!$B:$AB,27,FALSE))</f>
        <v xml:space="preserve"> </v>
      </c>
      <c r="K249"/>
      <c r="L249"/>
      <c r="M249"/>
      <c r="N249"/>
      <c r="O249"/>
      <c r="P249"/>
      <c r="Q249"/>
      <c r="R249"/>
      <c r="S249"/>
      <c r="T249"/>
      <c r="U249"/>
      <c r="V249"/>
      <c r="W249"/>
      <c r="X249"/>
      <c r="Y249"/>
      <c r="Z249"/>
      <c r="AA249"/>
      <c r="AB249"/>
      <c r="AC249"/>
      <c r="AD249"/>
      <c r="AE249"/>
      <c r="AF249"/>
      <c r="AG249"/>
      <c r="AH249"/>
      <c r="AI249"/>
      <c r="AJ249"/>
      <c r="AK249"/>
      <c r="AL249"/>
      <c r="AM249"/>
      <c r="AN249"/>
      <c r="AO249"/>
      <c r="AP249"/>
      <c r="AQ249"/>
      <c r="AR249"/>
      <c r="AS249"/>
      <c r="AT249"/>
      <c r="AU249"/>
      <c r="AV249"/>
      <c r="AW249"/>
      <c r="AX249"/>
      <c r="AY249"/>
      <c r="AZ249"/>
      <c r="BA249"/>
      <c r="BB249"/>
      <c r="BC249"/>
      <c r="BD249"/>
      <c r="BE249"/>
      <c r="BF249"/>
      <c r="BG249"/>
      <c r="BH249"/>
      <c r="BI249"/>
      <c r="BJ249"/>
      <c r="BK249"/>
      <c r="BL249"/>
      <c r="BM249"/>
      <c r="BN249"/>
      <c r="BO249"/>
      <c r="BP249"/>
      <c r="BQ249"/>
      <c r="BR249"/>
      <c r="BS249"/>
      <c r="BT249"/>
      <c r="BU249"/>
      <c r="BV249"/>
      <c r="BW249"/>
      <c r="BX249"/>
      <c r="BY249"/>
      <c r="BZ249"/>
      <c r="CA249"/>
      <c r="CB249"/>
      <c r="CC249"/>
      <c r="CD249"/>
      <c r="CE249"/>
      <c r="CF249"/>
      <c r="CG249"/>
      <c r="CH249"/>
      <c r="CI249"/>
      <c r="CJ249"/>
      <c r="CK249"/>
      <c r="CL249"/>
      <c r="CM249"/>
      <c r="CN249"/>
      <c r="CO249"/>
      <c r="CP249"/>
      <c r="CQ249"/>
      <c r="CR249"/>
      <c r="CS249"/>
      <c r="CT249"/>
      <c r="CU249"/>
      <c r="CV249"/>
      <c r="CW249"/>
      <c r="CX249"/>
      <c r="CY249"/>
      <c r="CZ249"/>
      <c r="DA249"/>
      <c r="DB249"/>
      <c r="DC249"/>
      <c r="DD249"/>
      <c r="DE249"/>
      <c r="DF249"/>
      <c r="DG249"/>
      <c r="DH249"/>
      <c r="DI249"/>
      <c r="DJ249"/>
      <c r="DK249"/>
      <c r="DL249"/>
      <c r="DM249"/>
      <c r="DN249"/>
      <c r="DO249"/>
      <c r="DP249"/>
      <c r="DQ249"/>
      <c r="DR249"/>
      <c r="DS249"/>
      <c r="DT249"/>
      <c r="DU249"/>
      <c r="DV249"/>
      <c r="DW249"/>
      <c r="DX249"/>
      <c r="DY249"/>
      <c r="DZ249"/>
      <c r="EA249"/>
      <c r="EB249"/>
      <c r="EC249"/>
      <c r="ED249"/>
      <c r="EE249"/>
      <c r="EF249"/>
      <c r="EG249"/>
      <c r="EH249"/>
      <c r="EI249"/>
      <c r="EJ249"/>
      <c r="EK249"/>
      <c r="EL249"/>
      <c r="EM249"/>
      <c r="EN249"/>
      <c r="EO249"/>
      <c r="EP249"/>
      <c r="EQ249"/>
      <c r="ER249"/>
      <c r="ES249"/>
      <c r="ET249"/>
      <c r="EU249"/>
      <c r="EV249"/>
      <c r="EW249"/>
      <c r="EX249"/>
      <c r="EY249"/>
      <c r="EZ249"/>
      <c r="FA249"/>
      <c r="FB249"/>
      <c r="FC249"/>
      <c r="FD249"/>
      <c r="FE249"/>
      <c r="FF249"/>
      <c r="FG249"/>
      <c r="FH249"/>
      <c r="FI249"/>
      <c r="FJ249"/>
      <c r="FK249"/>
      <c r="FL249"/>
      <c r="FM249"/>
      <c r="FN249"/>
      <c r="FO249"/>
      <c r="FP249"/>
      <c r="FQ249"/>
      <c r="FR249"/>
      <c r="FS249"/>
      <c r="FT249"/>
      <c r="FU249"/>
      <c r="FV249"/>
      <c r="FW249"/>
      <c r="FX249"/>
      <c r="FY249"/>
      <c r="FZ249"/>
      <c r="GA249"/>
      <c r="GB249"/>
      <c r="GC249"/>
      <c r="GD249"/>
      <c r="GE249"/>
      <c r="GF249"/>
      <c r="GG249"/>
      <c r="GH249"/>
      <c r="GI249"/>
      <c r="GJ249"/>
      <c r="GK249"/>
      <c r="GL249"/>
      <c r="GM249"/>
      <c r="GN249"/>
      <c r="GO249"/>
      <c r="GP249"/>
      <c r="GQ249"/>
      <c r="GR249"/>
      <c r="GS249"/>
      <c r="GT249"/>
      <c r="GU249"/>
      <c r="GV249"/>
      <c r="GW249"/>
      <c r="GX249"/>
      <c r="GY249"/>
      <c r="GZ249"/>
      <c r="HA249"/>
      <c r="HB249"/>
      <c r="HC249"/>
      <c r="HD249"/>
      <c r="HE249"/>
      <c r="HF249"/>
      <c r="HG249"/>
      <c r="HH249"/>
      <c r="HI249"/>
      <c r="HJ249"/>
      <c r="HK249"/>
      <c r="HL249"/>
      <c r="HM249"/>
      <c r="HN249"/>
      <c r="HO249"/>
      <c r="HP249"/>
      <c r="HQ249"/>
      <c r="HR249"/>
      <c r="HS249"/>
      <c r="HT249"/>
      <c r="HU249"/>
      <c r="HV249"/>
      <c r="HW249"/>
      <c r="HX249"/>
      <c r="HY249"/>
      <c r="HZ249"/>
      <c r="IA249"/>
      <c r="IB249"/>
      <c r="IC249"/>
      <c r="ID249"/>
      <c r="IE249"/>
      <c r="IF249"/>
      <c r="IG249"/>
      <c r="IH249"/>
      <c r="II249"/>
      <c r="IJ249"/>
      <c r="IK249"/>
      <c r="IL249"/>
      <c r="IM249"/>
      <c r="IN249"/>
      <c r="IO249"/>
      <c r="IP249"/>
      <c r="IQ249"/>
      <c r="IR249"/>
      <c r="IS249"/>
      <c r="IT249"/>
      <c r="IU249"/>
      <c r="IV249"/>
      <c r="IW249"/>
      <c r="IX249"/>
      <c r="IY249"/>
    </row>
    <row r="250" spans="1:259" ht="48" customHeight="1" x14ac:dyDescent="0.2">
      <c r="A250" s="11" t="s">
        <v>273</v>
      </c>
      <c r="B250" s="25" t="str">
        <f>VLOOKUP(A250,'HECVAT - Full | Vendor Response'!A$27:B$284,2,FALSE)</f>
        <v>Does your application automatically lock or log-out an account after a period of inactivity?</v>
      </c>
      <c r="C250" s="32" t="str">
        <f>IF(LEN(VLOOKUP($A250,Questions!$B:$AA,20,FALSE))=0,"",VLOOKUP($A250,Questions!$B:$AA,20,FALSE))</f>
        <v xml:space="preserve"> </v>
      </c>
      <c r="D250" s="32" t="str">
        <f>IF(LEN(VLOOKUP($A250,Questions!$B:$AA,21,FALSE))=0,"",VLOOKUP($A250,Questions!$B:$AA,21,FALSE))</f>
        <v xml:space="preserve"> </v>
      </c>
      <c r="E250" s="32" t="str">
        <f>IF(LEN(VLOOKUP($A250,Questions!$B:$AA,22,FALSE))=0,"",VLOOKUP($A250,Questions!$B:$AA,22,FALSE))</f>
        <v xml:space="preserve"> </v>
      </c>
      <c r="F250" s="32" t="str">
        <f>IF(LEN(VLOOKUP($A250,Questions!$B:$AA,23,FALSE))=0,"",VLOOKUP($A250,Questions!$B:$AA,23,FALSE))</f>
        <v xml:space="preserve"> </v>
      </c>
      <c r="G250" s="32" t="str">
        <f>IF(LEN(VLOOKUP($A250,Questions!$B:$AA,24,FALSE))=0,"",VLOOKUP($A250,Questions!$B:$AA,24,FALSE))</f>
        <v xml:space="preserve"> </v>
      </c>
      <c r="H250" s="32" t="str">
        <f>IF(LEN(VLOOKUP($A250,Questions!$B:$AA,25,FALSE))=0,"",VLOOKUP($A250,Questions!$B:$AA,25,FALSE))</f>
        <v xml:space="preserve"> </v>
      </c>
      <c r="I250" s="33" t="str">
        <f>IF(LEN(VLOOKUP($A250,Questions!$B:$AA,26,FALSE))=0,"",VLOOKUP($A250,Questions!$B:$AA,26,FALSE))</f>
        <v xml:space="preserve"> </v>
      </c>
      <c r="J250" s="33" t="str">
        <f>IF(LEN(VLOOKUP($A250,Questions!$B:$AB,27,FALSE))=0,"",VLOOKUP($A250,Questions!$B:$AB,27,FALSE))</f>
        <v xml:space="preserve"> </v>
      </c>
      <c r="K250"/>
      <c r="L250"/>
      <c r="M250"/>
      <c r="N250"/>
      <c r="O250"/>
      <c r="P250"/>
      <c r="Q250"/>
      <c r="R250"/>
      <c r="S250"/>
      <c r="T250"/>
      <c r="U250"/>
      <c r="V250"/>
      <c r="W250"/>
      <c r="X250"/>
      <c r="Y250"/>
      <c r="Z250"/>
      <c r="AA250"/>
      <c r="AB250"/>
      <c r="AC250"/>
      <c r="AD250"/>
      <c r="AE250"/>
      <c r="AF250"/>
      <c r="AG250"/>
      <c r="AH250"/>
      <c r="AI250"/>
      <c r="AJ250"/>
      <c r="AK250"/>
      <c r="AL250"/>
      <c r="AM250"/>
      <c r="AN250"/>
      <c r="AO250"/>
      <c r="AP250"/>
      <c r="AQ250"/>
      <c r="AR250"/>
      <c r="AS250"/>
      <c r="AT250"/>
      <c r="AU250"/>
      <c r="AV250"/>
      <c r="AW250"/>
      <c r="AX250"/>
      <c r="AY250"/>
      <c r="AZ250"/>
      <c r="BA250"/>
      <c r="BB250"/>
      <c r="BC250"/>
      <c r="BD250"/>
      <c r="BE250"/>
      <c r="BF250"/>
      <c r="BG250"/>
      <c r="BH250"/>
      <c r="BI250"/>
      <c r="BJ250"/>
      <c r="BK250"/>
      <c r="BL250"/>
      <c r="BM250"/>
      <c r="BN250"/>
      <c r="BO250"/>
      <c r="BP250"/>
      <c r="BQ250"/>
      <c r="BR250"/>
      <c r="BS250"/>
      <c r="BT250"/>
      <c r="BU250"/>
      <c r="BV250"/>
      <c r="BW250"/>
      <c r="BX250"/>
      <c r="BY250"/>
      <c r="BZ250"/>
      <c r="CA250"/>
      <c r="CB250"/>
      <c r="CC250"/>
      <c r="CD250"/>
      <c r="CE250"/>
      <c r="CF250"/>
      <c r="CG250"/>
      <c r="CH250"/>
      <c r="CI250"/>
      <c r="CJ250"/>
      <c r="CK250"/>
      <c r="CL250"/>
      <c r="CM250"/>
      <c r="CN250"/>
      <c r="CO250"/>
      <c r="CP250"/>
      <c r="CQ250"/>
      <c r="CR250"/>
      <c r="CS250"/>
      <c r="CT250"/>
      <c r="CU250"/>
      <c r="CV250"/>
      <c r="CW250"/>
      <c r="CX250"/>
      <c r="CY250"/>
      <c r="CZ250"/>
      <c r="DA250"/>
      <c r="DB250"/>
      <c r="DC250"/>
      <c r="DD250"/>
      <c r="DE250"/>
      <c r="DF250"/>
      <c r="DG250"/>
      <c r="DH250"/>
      <c r="DI250"/>
      <c r="DJ250"/>
      <c r="DK250"/>
      <c r="DL250"/>
      <c r="DM250"/>
      <c r="DN250"/>
      <c r="DO250"/>
      <c r="DP250"/>
      <c r="DQ250"/>
      <c r="DR250"/>
      <c r="DS250"/>
      <c r="DT250"/>
      <c r="DU250"/>
      <c r="DV250"/>
      <c r="DW250"/>
      <c r="DX250"/>
      <c r="DY250"/>
      <c r="DZ250"/>
      <c r="EA250"/>
      <c r="EB250"/>
      <c r="EC250"/>
      <c r="ED250"/>
      <c r="EE250"/>
      <c r="EF250"/>
      <c r="EG250"/>
      <c r="EH250"/>
      <c r="EI250"/>
      <c r="EJ250"/>
      <c r="EK250"/>
      <c r="EL250"/>
      <c r="EM250"/>
      <c r="EN250"/>
      <c r="EO250"/>
      <c r="EP250"/>
      <c r="EQ250"/>
      <c r="ER250"/>
      <c r="ES250"/>
      <c r="ET250"/>
      <c r="EU250"/>
      <c r="EV250"/>
      <c r="EW250"/>
      <c r="EX250"/>
      <c r="EY250"/>
      <c r="EZ250"/>
      <c r="FA250"/>
      <c r="FB250"/>
      <c r="FC250"/>
      <c r="FD250"/>
      <c r="FE250"/>
      <c r="FF250"/>
      <c r="FG250"/>
      <c r="FH250"/>
      <c r="FI250"/>
      <c r="FJ250"/>
      <c r="FK250"/>
      <c r="FL250"/>
      <c r="FM250"/>
      <c r="FN250"/>
      <c r="FO250"/>
      <c r="FP250"/>
      <c r="FQ250"/>
      <c r="FR250"/>
      <c r="FS250"/>
      <c r="FT250"/>
      <c r="FU250"/>
      <c r="FV250"/>
      <c r="FW250"/>
      <c r="FX250"/>
      <c r="FY250"/>
      <c r="FZ250"/>
      <c r="GA250"/>
      <c r="GB250"/>
      <c r="GC250"/>
      <c r="GD250"/>
      <c r="GE250"/>
      <c r="GF250"/>
      <c r="GG250"/>
      <c r="GH250"/>
      <c r="GI250"/>
      <c r="GJ250"/>
      <c r="GK250"/>
      <c r="GL250"/>
      <c r="GM250"/>
      <c r="GN250"/>
      <c r="GO250"/>
      <c r="GP250"/>
      <c r="GQ250"/>
      <c r="GR250"/>
      <c r="GS250"/>
      <c r="GT250"/>
      <c r="GU250"/>
      <c r="GV250"/>
      <c r="GW250"/>
      <c r="GX250"/>
      <c r="GY250"/>
      <c r="GZ250"/>
      <c r="HA250"/>
      <c r="HB250"/>
      <c r="HC250"/>
      <c r="HD250"/>
      <c r="HE250"/>
      <c r="HF250"/>
      <c r="HG250"/>
      <c r="HH250"/>
      <c r="HI250"/>
      <c r="HJ250"/>
      <c r="HK250"/>
      <c r="HL250"/>
      <c r="HM250"/>
      <c r="HN250"/>
      <c r="HO250"/>
      <c r="HP250"/>
      <c r="HQ250"/>
      <c r="HR250"/>
      <c r="HS250"/>
      <c r="HT250"/>
      <c r="HU250"/>
      <c r="HV250"/>
      <c r="HW250"/>
      <c r="HX250"/>
      <c r="HY250"/>
      <c r="HZ250"/>
      <c r="IA250"/>
      <c r="IB250"/>
      <c r="IC250"/>
      <c r="ID250"/>
      <c r="IE250"/>
      <c r="IF250"/>
      <c r="IG250"/>
      <c r="IH250"/>
      <c r="II250"/>
      <c r="IJ250"/>
      <c r="IK250"/>
      <c r="IL250"/>
      <c r="IM250"/>
      <c r="IN250"/>
      <c r="IO250"/>
      <c r="IP250"/>
      <c r="IQ250"/>
      <c r="IR250"/>
      <c r="IS250"/>
      <c r="IT250"/>
      <c r="IU250"/>
      <c r="IV250"/>
      <c r="IW250"/>
      <c r="IX250"/>
      <c r="IY250"/>
    </row>
    <row r="251" spans="1:259" ht="48" customHeight="1" x14ac:dyDescent="0.2">
      <c r="A251" s="11" t="s">
        <v>274</v>
      </c>
      <c r="B251" s="25" t="str">
        <f>VLOOKUP(A251,'HECVAT - Full | Vendor Response'!A$27:B$284,2,FALSE)</f>
        <v>Are passwords visible in plain text, whether when stored or entered, including service level accounts (i.e., database accounts, etc.)?</v>
      </c>
      <c r="C251" s="32" t="str">
        <f>IF(LEN(VLOOKUP($A251,Questions!$B:$AA,20,FALSE))=0,"",VLOOKUP($A251,Questions!$B:$AA,20,FALSE))</f>
        <v xml:space="preserve"> </v>
      </c>
      <c r="D251" s="32" t="str">
        <f>IF(LEN(VLOOKUP($A251,Questions!$B:$AA,21,FALSE))=0,"",VLOOKUP($A251,Questions!$B:$AA,21,FALSE))</f>
        <v xml:space="preserve"> </v>
      </c>
      <c r="E251" s="32" t="str">
        <f>IF(LEN(VLOOKUP($A251,Questions!$B:$AA,22,FALSE))=0,"",VLOOKUP($A251,Questions!$B:$AA,22,FALSE))</f>
        <v xml:space="preserve"> </v>
      </c>
      <c r="F251" s="32" t="str">
        <f>IF(LEN(VLOOKUP($A251,Questions!$B:$AA,23,FALSE))=0,"",VLOOKUP($A251,Questions!$B:$AA,23,FALSE))</f>
        <v xml:space="preserve"> </v>
      </c>
      <c r="G251" s="32" t="str">
        <f>IF(LEN(VLOOKUP($A251,Questions!$B:$AA,24,FALSE))=0,"",VLOOKUP($A251,Questions!$B:$AA,24,FALSE))</f>
        <v xml:space="preserve"> </v>
      </c>
      <c r="H251" s="32" t="str">
        <f>IF(LEN(VLOOKUP($A251,Questions!$B:$AA,25,FALSE))=0,"",VLOOKUP($A251,Questions!$B:$AA,25,FALSE))</f>
        <v xml:space="preserve"> </v>
      </c>
      <c r="I251" s="33" t="str">
        <f>IF(LEN(VLOOKUP($A251,Questions!$B:$AA,26,FALSE))=0,"",VLOOKUP($A251,Questions!$B:$AA,26,FALSE))</f>
        <v xml:space="preserve"> </v>
      </c>
      <c r="J251" s="33" t="str">
        <f>IF(LEN(VLOOKUP($A251,Questions!$B:$AB,27,FALSE))=0,"",VLOOKUP($A251,Questions!$B:$AB,27,FALSE))</f>
        <v xml:space="preserve"> </v>
      </c>
      <c r="K251"/>
      <c r="L251"/>
      <c r="M251"/>
      <c r="N251"/>
      <c r="O251"/>
      <c r="P251"/>
      <c r="Q251"/>
      <c r="R251"/>
      <c r="S251"/>
      <c r="T251"/>
      <c r="U251"/>
      <c r="V251"/>
      <c r="W251"/>
      <c r="X251"/>
      <c r="Y251"/>
      <c r="Z251"/>
      <c r="AA251"/>
      <c r="AB251"/>
      <c r="AC251"/>
      <c r="AD251"/>
      <c r="AE251"/>
      <c r="AF251"/>
      <c r="AG251"/>
      <c r="AH251"/>
      <c r="AI251"/>
      <c r="AJ251"/>
      <c r="AK251"/>
      <c r="AL251"/>
      <c r="AM251"/>
      <c r="AN251"/>
      <c r="AO251"/>
      <c r="AP251"/>
      <c r="AQ251"/>
      <c r="AR251"/>
      <c r="AS251"/>
      <c r="AT251"/>
      <c r="AU251"/>
      <c r="AV251"/>
      <c r="AW251"/>
      <c r="AX251"/>
      <c r="AY251"/>
      <c r="AZ251"/>
      <c r="BA251"/>
      <c r="BB251"/>
      <c r="BC251"/>
      <c r="BD251"/>
      <c r="BE251"/>
      <c r="BF251"/>
      <c r="BG251"/>
      <c r="BH251"/>
      <c r="BI251"/>
      <c r="BJ251"/>
      <c r="BK251"/>
      <c r="BL251"/>
      <c r="BM251"/>
      <c r="BN251"/>
      <c r="BO251"/>
      <c r="BP251"/>
      <c r="BQ251"/>
      <c r="BR251"/>
      <c r="BS251"/>
      <c r="BT251"/>
      <c r="BU251"/>
      <c r="BV251"/>
      <c r="BW251"/>
      <c r="BX251"/>
      <c r="BY251"/>
      <c r="BZ251"/>
      <c r="CA251"/>
      <c r="CB251"/>
      <c r="CC251"/>
      <c r="CD251"/>
      <c r="CE251"/>
      <c r="CF251"/>
      <c r="CG251"/>
      <c r="CH251"/>
      <c r="CI251"/>
      <c r="CJ251"/>
      <c r="CK251"/>
      <c r="CL251"/>
      <c r="CM251"/>
      <c r="CN251"/>
      <c r="CO251"/>
      <c r="CP251"/>
      <c r="CQ251"/>
      <c r="CR251"/>
      <c r="CS251"/>
      <c r="CT251"/>
      <c r="CU251"/>
      <c r="CV251"/>
      <c r="CW251"/>
      <c r="CX251"/>
      <c r="CY251"/>
      <c r="CZ251"/>
      <c r="DA251"/>
      <c r="DB251"/>
      <c r="DC251"/>
      <c r="DD251"/>
      <c r="DE251"/>
      <c r="DF251"/>
      <c r="DG251"/>
      <c r="DH251"/>
      <c r="DI251"/>
      <c r="DJ251"/>
      <c r="DK251"/>
      <c r="DL251"/>
      <c r="DM251"/>
      <c r="DN251"/>
      <c r="DO251"/>
      <c r="DP251"/>
      <c r="DQ251"/>
      <c r="DR251"/>
      <c r="DS251"/>
      <c r="DT251"/>
      <c r="DU251"/>
      <c r="DV251"/>
      <c r="DW251"/>
      <c r="DX251"/>
      <c r="DY251"/>
      <c r="DZ251"/>
      <c r="EA251"/>
      <c r="EB251"/>
      <c r="EC251"/>
      <c r="ED251"/>
      <c r="EE251"/>
      <c r="EF251"/>
      <c r="EG251"/>
      <c r="EH251"/>
      <c r="EI251"/>
      <c r="EJ251"/>
      <c r="EK251"/>
      <c r="EL251"/>
      <c r="EM251"/>
      <c r="EN251"/>
      <c r="EO251"/>
      <c r="EP251"/>
      <c r="EQ251"/>
      <c r="ER251"/>
      <c r="ES251"/>
      <c r="ET251"/>
      <c r="EU251"/>
      <c r="EV251"/>
      <c r="EW251"/>
      <c r="EX251"/>
      <c r="EY251"/>
      <c r="EZ251"/>
      <c r="FA251"/>
      <c r="FB251"/>
      <c r="FC251"/>
      <c r="FD251"/>
      <c r="FE251"/>
      <c r="FF251"/>
      <c r="FG251"/>
      <c r="FH251"/>
      <c r="FI251"/>
      <c r="FJ251"/>
      <c r="FK251"/>
      <c r="FL251"/>
      <c r="FM251"/>
      <c r="FN251"/>
      <c r="FO251"/>
      <c r="FP251"/>
      <c r="FQ251"/>
      <c r="FR251"/>
      <c r="FS251"/>
      <c r="FT251"/>
      <c r="FU251"/>
      <c r="FV251"/>
      <c r="FW251"/>
      <c r="FX251"/>
      <c r="FY251"/>
      <c r="FZ251"/>
      <c r="GA251"/>
      <c r="GB251"/>
      <c r="GC251"/>
      <c r="GD251"/>
      <c r="GE251"/>
      <c r="GF251"/>
      <c r="GG251"/>
      <c r="GH251"/>
      <c r="GI251"/>
      <c r="GJ251"/>
      <c r="GK251"/>
      <c r="GL251"/>
      <c r="GM251"/>
      <c r="GN251"/>
      <c r="GO251"/>
      <c r="GP251"/>
      <c r="GQ251"/>
      <c r="GR251"/>
      <c r="GS251"/>
      <c r="GT251"/>
      <c r="GU251"/>
      <c r="GV251"/>
      <c r="GW251"/>
      <c r="GX251"/>
      <c r="GY251"/>
      <c r="GZ251"/>
      <c r="HA251"/>
      <c r="HB251"/>
      <c r="HC251"/>
      <c r="HD251"/>
      <c r="HE251"/>
      <c r="HF251"/>
      <c r="HG251"/>
      <c r="HH251"/>
      <c r="HI251"/>
      <c r="HJ251"/>
      <c r="HK251"/>
      <c r="HL251"/>
      <c r="HM251"/>
      <c r="HN251"/>
      <c r="HO251"/>
      <c r="HP251"/>
      <c r="HQ251"/>
      <c r="HR251"/>
      <c r="HS251"/>
      <c r="HT251"/>
      <c r="HU251"/>
      <c r="HV251"/>
      <c r="HW251"/>
      <c r="HX251"/>
      <c r="HY251"/>
      <c r="HZ251"/>
      <c r="IA251"/>
      <c r="IB251"/>
      <c r="IC251"/>
      <c r="ID251"/>
      <c r="IE251"/>
      <c r="IF251"/>
      <c r="IG251"/>
      <c r="IH251"/>
      <c r="II251"/>
      <c r="IJ251"/>
      <c r="IK251"/>
      <c r="IL251"/>
      <c r="IM251"/>
      <c r="IN251"/>
      <c r="IO251"/>
      <c r="IP251"/>
      <c r="IQ251"/>
      <c r="IR251"/>
      <c r="IS251"/>
      <c r="IT251"/>
      <c r="IU251"/>
      <c r="IV251"/>
      <c r="IW251"/>
      <c r="IX251"/>
      <c r="IY251"/>
    </row>
    <row r="252" spans="1:259" ht="48" customHeight="1" x14ac:dyDescent="0.2">
      <c r="A252" s="11" t="s">
        <v>275</v>
      </c>
      <c r="B252" s="25" t="str">
        <f>VLOOKUP(A252,'HECVAT - Full | Vendor Response'!A$27:B$284,2,FALSE)</f>
        <v>If the application is institution-hosted, can all service level and administrative account passwords be changed by the institution?</v>
      </c>
      <c r="C252" s="32" t="str">
        <f>IF(LEN(VLOOKUP($A252,Questions!$B:$AA,20,FALSE))=0,"",VLOOKUP($A252,Questions!$B:$AA,20,FALSE))</f>
        <v xml:space="preserve"> </v>
      </c>
      <c r="D252" s="32" t="str">
        <f>IF(LEN(VLOOKUP($A252,Questions!$B:$AA,21,FALSE))=0,"",VLOOKUP($A252,Questions!$B:$AA,21,FALSE))</f>
        <v xml:space="preserve"> </v>
      </c>
      <c r="E252" s="32" t="str">
        <f>IF(LEN(VLOOKUP($A252,Questions!$B:$AA,22,FALSE))=0,"",VLOOKUP($A252,Questions!$B:$AA,22,FALSE))</f>
        <v xml:space="preserve"> </v>
      </c>
      <c r="F252" s="32" t="str">
        <f>IF(LEN(VLOOKUP($A252,Questions!$B:$AA,23,FALSE))=0,"",VLOOKUP($A252,Questions!$B:$AA,23,FALSE))</f>
        <v xml:space="preserve"> </v>
      </c>
      <c r="G252" s="32" t="str">
        <f>IF(LEN(VLOOKUP($A252,Questions!$B:$AA,24,FALSE))=0,"",VLOOKUP($A252,Questions!$B:$AA,24,FALSE))</f>
        <v xml:space="preserve"> </v>
      </c>
      <c r="H252" s="32" t="str">
        <f>IF(LEN(VLOOKUP($A252,Questions!$B:$AA,25,FALSE))=0,"",VLOOKUP($A252,Questions!$B:$AA,25,FALSE))</f>
        <v xml:space="preserve"> </v>
      </c>
      <c r="I252" s="32" t="str">
        <f>IF(LEN(VLOOKUP($A252,Questions!$B:$AA,26,FALSE))=0,"",VLOOKUP($A252,Questions!$B:$AA,26,FALSE))</f>
        <v xml:space="preserve"> </v>
      </c>
      <c r="J252" s="32" t="str">
        <f>IF(LEN(VLOOKUP($A252,Questions!$B:$AB,27,FALSE))=0,"",VLOOKUP($A252,Questions!$B:$AB,27,FALSE))</f>
        <v xml:space="preserve"> </v>
      </c>
      <c r="K252"/>
      <c r="L252"/>
      <c r="M252"/>
      <c r="N252"/>
      <c r="O252"/>
      <c r="P252"/>
      <c r="Q252"/>
      <c r="R252"/>
      <c r="S252"/>
      <c r="T252"/>
      <c r="U252"/>
      <c r="V252"/>
      <c r="W252"/>
      <c r="X252"/>
      <c r="Y252"/>
      <c r="Z252"/>
      <c r="AA252"/>
      <c r="AB252"/>
      <c r="AC252"/>
      <c r="AD252"/>
      <c r="AE252"/>
      <c r="AF252"/>
      <c r="AG252"/>
      <c r="AH252"/>
      <c r="AI252"/>
      <c r="AJ252"/>
      <c r="AK252"/>
      <c r="AL252"/>
      <c r="AM252"/>
      <c r="AN252"/>
      <c r="AO252"/>
      <c r="AP252"/>
      <c r="AQ252"/>
      <c r="AR252"/>
      <c r="AS252"/>
      <c r="AT252"/>
      <c r="AU252"/>
      <c r="AV252"/>
      <c r="AW252"/>
      <c r="AX252"/>
      <c r="AY252"/>
      <c r="AZ252"/>
      <c r="BA252"/>
      <c r="BB252"/>
      <c r="BC252"/>
      <c r="BD252"/>
      <c r="BE252"/>
      <c r="BF252"/>
      <c r="BG252"/>
      <c r="BH252"/>
      <c r="BI252"/>
      <c r="BJ252"/>
      <c r="BK252"/>
      <c r="BL252"/>
      <c r="BM252"/>
      <c r="BN252"/>
      <c r="BO252"/>
      <c r="BP252"/>
      <c r="BQ252"/>
      <c r="BR252"/>
      <c r="BS252"/>
      <c r="BT252"/>
      <c r="BU252"/>
      <c r="BV252"/>
      <c r="BW252"/>
      <c r="BX252"/>
      <c r="BY252"/>
      <c r="BZ252"/>
      <c r="CA252"/>
      <c r="CB252"/>
      <c r="CC252"/>
      <c r="CD252"/>
      <c r="CE252"/>
      <c r="CF252"/>
      <c r="CG252"/>
      <c r="CH252"/>
      <c r="CI252"/>
      <c r="CJ252"/>
      <c r="CK252"/>
      <c r="CL252"/>
      <c r="CM252"/>
      <c r="CN252"/>
      <c r="CO252"/>
      <c r="CP252"/>
      <c r="CQ252"/>
      <c r="CR252"/>
      <c r="CS252"/>
      <c r="CT252"/>
      <c r="CU252"/>
      <c r="CV252"/>
      <c r="CW252"/>
      <c r="CX252"/>
      <c r="CY252"/>
      <c r="CZ252"/>
      <c r="DA252"/>
      <c r="DB252"/>
      <c r="DC252"/>
      <c r="DD252"/>
      <c r="DE252"/>
      <c r="DF252"/>
      <c r="DG252"/>
      <c r="DH252"/>
      <c r="DI252"/>
      <c r="DJ252"/>
      <c r="DK252"/>
      <c r="DL252"/>
      <c r="DM252"/>
      <c r="DN252"/>
      <c r="DO252"/>
      <c r="DP252"/>
      <c r="DQ252"/>
      <c r="DR252"/>
      <c r="DS252"/>
      <c r="DT252"/>
      <c r="DU252"/>
      <c r="DV252"/>
      <c r="DW252"/>
      <c r="DX252"/>
      <c r="DY252"/>
      <c r="DZ252"/>
      <c r="EA252"/>
      <c r="EB252"/>
      <c r="EC252"/>
      <c r="ED252"/>
      <c r="EE252"/>
      <c r="EF252"/>
      <c r="EG252"/>
      <c r="EH252"/>
      <c r="EI252"/>
      <c r="EJ252"/>
      <c r="EK252"/>
      <c r="EL252"/>
      <c r="EM252"/>
      <c r="EN252"/>
      <c r="EO252"/>
      <c r="EP252"/>
      <c r="EQ252"/>
      <c r="ER252"/>
      <c r="ES252"/>
      <c r="ET252"/>
      <c r="EU252"/>
      <c r="EV252"/>
      <c r="EW252"/>
      <c r="EX252"/>
      <c r="EY252"/>
      <c r="EZ252"/>
      <c r="FA252"/>
      <c r="FB252"/>
      <c r="FC252"/>
      <c r="FD252"/>
      <c r="FE252"/>
      <c r="FF252"/>
      <c r="FG252"/>
      <c r="FH252"/>
      <c r="FI252"/>
      <c r="FJ252"/>
      <c r="FK252"/>
      <c r="FL252"/>
      <c r="FM252"/>
      <c r="FN252"/>
      <c r="FO252"/>
      <c r="FP252"/>
      <c r="FQ252"/>
      <c r="FR252"/>
      <c r="FS252"/>
      <c r="FT252"/>
      <c r="FU252"/>
      <c r="FV252"/>
      <c r="FW252"/>
      <c r="FX252"/>
      <c r="FY252"/>
      <c r="FZ252"/>
      <c r="GA252"/>
      <c r="GB252"/>
      <c r="GC252"/>
      <c r="GD252"/>
      <c r="GE252"/>
      <c r="GF252"/>
      <c r="GG252"/>
      <c r="GH252"/>
      <c r="GI252"/>
      <c r="GJ252"/>
      <c r="GK252"/>
      <c r="GL252"/>
      <c r="GM252"/>
      <c r="GN252"/>
      <c r="GO252"/>
      <c r="GP252"/>
      <c r="GQ252"/>
      <c r="GR252"/>
      <c r="GS252"/>
      <c r="GT252"/>
      <c r="GU252"/>
      <c r="GV252"/>
      <c r="GW252"/>
      <c r="GX252"/>
      <c r="GY252"/>
      <c r="GZ252"/>
      <c r="HA252"/>
      <c r="HB252"/>
      <c r="HC252"/>
      <c r="HD252"/>
      <c r="HE252"/>
      <c r="HF252"/>
      <c r="HG252"/>
      <c r="HH252"/>
      <c r="HI252"/>
      <c r="HJ252"/>
      <c r="HK252"/>
      <c r="HL252"/>
      <c r="HM252"/>
      <c r="HN252"/>
      <c r="HO252"/>
      <c r="HP252"/>
      <c r="HQ252"/>
      <c r="HR252"/>
      <c r="HS252"/>
      <c r="HT252"/>
      <c r="HU252"/>
      <c r="HV252"/>
      <c r="HW252"/>
      <c r="HX252"/>
      <c r="HY252"/>
      <c r="HZ252"/>
      <c r="IA252"/>
      <c r="IB252"/>
      <c r="IC252"/>
      <c r="ID252"/>
      <c r="IE252"/>
      <c r="IF252"/>
      <c r="IG252"/>
      <c r="IH252"/>
      <c r="II252"/>
      <c r="IJ252"/>
      <c r="IK252"/>
      <c r="IL252"/>
      <c r="IM252"/>
      <c r="IN252"/>
      <c r="IO252"/>
      <c r="IP252"/>
      <c r="IQ252"/>
      <c r="IR252"/>
      <c r="IS252"/>
      <c r="IT252"/>
      <c r="IU252"/>
      <c r="IV252"/>
      <c r="IW252"/>
      <c r="IX252"/>
      <c r="IY252"/>
    </row>
    <row r="253" spans="1:259" ht="48" customHeight="1" x14ac:dyDescent="0.2">
      <c r="A253" s="11" t="s">
        <v>276</v>
      </c>
      <c r="B253" s="25" t="str">
        <f>VLOOKUP(A253,'HECVAT - Full | Vendor Response'!A$27:B$284,2,FALSE)</f>
        <v>Does your application provide the ability to define user access levels?</v>
      </c>
      <c r="C253" s="32" t="str">
        <f>IF(LEN(VLOOKUP($A253,Questions!$B:$AA,20,FALSE))=0,"",VLOOKUP($A253,Questions!$B:$AA,20,FALSE))</f>
        <v xml:space="preserve"> </v>
      </c>
      <c r="D253" s="32" t="str">
        <f>IF(LEN(VLOOKUP($A253,Questions!$B:$AA,21,FALSE))=0,"",VLOOKUP($A253,Questions!$B:$AA,21,FALSE))</f>
        <v xml:space="preserve"> </v>
      </c>
      <c r="E253" s="32" t="str">
        <f>IF(LEN(VLOOKUP($A253,Questions!$B:$AA,22,FALSE))=0,"",VLOOKUP($A253,Questions!$B:$AA,22,FALSE))</f>
        <v xml:space="preserve"> </v>
      </c>
      <c r="F253" s="32" t="str">
        <f>IF(LEN(VLOOKUP($A253,Questions!$B:$AA,23,FALSE))=0,"",VLOOKUP($A253,Questions!$B:$AA,23,FALSE))</f>
        <v xml:space="preserve"> </v>
      </c>
      <c r="G253" s="32" t="str">
        <f>IF(LEN(VLOOKUP($A253,Questions!$B:$AA,24,FALSE))=0,"",VLOOKUP($A253,Questions!$B:$AA,24,FALSE))</f>
        <v xml:space="preserve"> </v>
      </c>
      <c r="H253" s="32" t="str">
        <f>IF(LEN(VLOOKUP($A253,Questions!$B:$AA,25,FALSE))=0,"",VLOOKUP($A253,Questions!$B:$AA,25,FALSE))</f>
        <v xml:space="preserve"> </v>
      </c>
      <c r="I253" s="32" t="str">
        <f>IF(LEN(VLOOKUP($A253,Questions!$B:$AA,26,FALSE))=0,"",VLOOKUP($A253,Questions!$B:$AA,26,FALSE))</f>
        <v xml:space="preserve"> </v>
      </c>
      <c r="J253" s="32" t="str">
        <f>IF(LEN(VLOOKUP($A253,Questions!$B:$AB,27,FALSE))=0,"",VLOOKUP($A253,Questions!$B:$AB,27,FALSE))</f>
        <v xml:space="preserve"> </v>
      </c>
      <c r="K253"/>
      <c r="L253"/>
      <c r="M253"/>
      <c r="N253"/>
      <c r="O253"/>
      <c r="P253"/>
      <c r="Q253"/>
      <c r="R253"/>
      <c r="S253"/>
      <c r="T253"/>
      <c r="U253"/>
      <c r="V253"/>
      <c r="W253"/>
      <c r="X253"/>
      <c r="Y253"/>
      <c r="Z253"/>
      <c r="AA253"/>
      <c r="AB253"/>
      <c r="AC253"/>
      <c r="AD253"/>
      <c r="AE253"/>
      <c r="AF253"/>
      <c r="AG253"/>
      <c r="AH253"/>
      <c r="AI253"/>
      <c r="AJ253"/>
      <c r="AK253"/>
      <c r="AL253"/>
      <c r="AM253"/>
      <c r="AN253"/>
      <c r="AO253"/>
      <c r="AP253"/>
      <c r="AQ253"/>
      <c r="AR253"/>
      <c r="AS253"/>
      <c r="AT253"/>
      <c r="AU253"/>
      <c r="AV253"/>
      <c r="AW253"/>
      <c r="AX253"/>
      <c r="AY253"/>
      <c r="AZ253"/>
      <c r="BA253"/>
      <c r="BB253"/>
      <c r="BC253"/>
      <c r="BD253"/>
      <c r="BE253"/>
      <c r="BF253"/>
      <c r="BG253"/>
      <c r="BH253"/>
      <c r="BI253"/>
      <c r="BJ253"/>
      <c r="BK253"/>
      <c r="BL253"/>
      <c r="BM253"/>
      <c r="BN253"/>
      <c r="BO253"/>
      <c r="BP253"/>
      <c r="BQ253"/>
      <c r="BR253"/>
      <c r="BS253"/>
      <c r="BT253"/>
      <c r="BU253"/>
      <c r="BV253"/>
      <c r="BW253"/>
      <c r="BX253"/>
      <c r="BY253"/>
      <c r="BZ253"/>
      <c r="CA253"/>
      <c r="CB253"/>
      <c r="CC253"/>
      <c r="CD253"/>
      <c r="CE253"/>
      <c r="CF253"/>
      <c r="CG253"/>
      <c r="CH253"/>
      <c r="CI253"/>
      <c r="CJ253"/>
      <c r="CK253"/>
      <c r="CL253"/>
      <c r="CM253"/>
      <c r="CN253"/>
      <c r="CO253"/>
      <c r="CP253"/>
      <c r="CQ253"/>
      <c r="CR253"/>
      <c r="CS253"/>
      <c r="CT253"/>
      <c r="CU253"/>
      <c r="CV253"/>
      <c r="CW253"/>
      <c r="CX253"/>
      <c r="CY253"/>
      <c r="CZ253"/>
      <c r="DA253"/>
      <c r="DB253"/>
      <c r="DC253"/>
      <c r="DD253"/>
      <c r="DE253"/>
      <c r="DF253"/>
      <c r="DG253"/>
      <c r="DH253"/>
      <c r="DI253"/>
      <c r="DJ253"/>
      <c r="DK253"/>
      <c r="DL253"/>
      <c r="DM253"/>
      <c r="DN253"/>
      <c r="DO253"/>
      <c r="DP253"/>
      <c r="DQ253"/>
      <c r="DR253"/>
      <c r="DS253"/>
      <c r="DT253"/>
      <c r="DU253"/>
      <c r="DV253"/>
      <c r="DW253"/>
      <c r="DX253"/>
      <c r="DY253"/>
      <c r="DZ253"/>
      <c r="EA253"/>
      <c r="EB253"/>
      <c r="EC253"/>
      <c r="ED253"/>
      <c r="EE253"/>
      <c r="EF253"/>
      <c r="EG253"/>
      <c r="EH253"/>
      <c r="EI253"/>
      <c r="EJ253"/>
      <c r="EK253"/>
      <c r="EL253"/>
      <c r="EM253"/>
      <c r="EN253"/>
      <c r="EO253"/>
      <c r="EP253"/>
      <c r="EQ253"/>
      <c r="ER253"/>
      <c r="ES253"/>
      <c r="ET253"/>
      <c r="EU253"/>
      <c r="EV253"/>
      <c r="EW253"/>
      <c r="EX253"/>
      <c r="EY253"/>
      <c r="EZ253"/>
      <c r="FA253"/>
      <c r="FB253"/>
      <c r="FC253"/>
      <c r="FD253"/>
      <c r="FE253"/>
      <c r="FF253"/>
      <c r="FG253"/>
      <c r="FH253"/>
      <c r="FI253"/>
      <c r="FJ253"/>
      <c r="FK253"/>
      <c r="FL253"/>
      <c r="FM253"/>
      <c r="FN253"/>
      <c r="FO253"/>
      <c r="FP253"/>
      <c r="FQ253"/>
      <c r="FR253"/>
      <c r="FS253"/>
      <c r="FT253"/>
      <c r="FU253"/>
      <c r="FV253"/>
      <c r="FW253"/>
      <c r="FX253"/>
      <c r="FY253"/>
      <c r="FZ253"/>
      <c r="GA253"/>
      <c r="GB253"/>
      <c r="GC253"/>
      <c r="GD253"/>
      <c r="GE253"/>
      <c r="GF253"/>
      <c r="GG253"/>
      <c r="GH253"/>
      <c r="GI253"/>
      <c r="GJ253"/>
      <c r="GK253"/>
      <c r="GL253"/>
      <c r="GM253"/>
      <c r="GN253"/>
      <c r="GO253"/>
      <c r="GP253"/>
      <c r="GQ253"/>
      <c r="GR253"/>
      <c r="GS253"/>
      <c r="GT253"/>
      <c r="GU253"/>
      <c r="GV253"/>
      <c r="GW253"/>
      <c r="GX253"/>
      <c r="GY253"/>
      <c r="GZ253"/>
      <c r="HA253"/>
      <c r="HB253"/>
      <c r="HC253"/>
      <c r="HD253"/>
      <c r="HE253"/>
      <c r="HF253"/>
      <c r="HG253"/>
      <c r="HH253"/>
      <c r="HI253"/>
      <c r="HJ253"/>
      <c r="HK253"/>
      <c r="HL253"/>
      <c r="HM253"/>
      <c r="HN253"/>
      <c r="HO253"/>
      <c r="HP253"/>
      <c r="HQ253"/>
      <c r="HR253"/>
      <c r="HS253"/>
      <c r="HT253"/>
      <c r="HU253"/>
      <c r="HV253"/>
      <c r="HW253"/>
      <c r="HX253"/>
      <c r="HY253"/>
      <c r="HZ253"/>
      <c r="IA253"/>
      <c r="IB253"/>
      <c r="IC253"/>
      <c r="ID253"/>
      <c r="IE253"/>
      <c r="IF253"/>
      <c r="IG253"/>
      <c r="IH253"/>
      <c r="II253"/>
      <c r="IJ253"/>
      <c r="IK253"/>
      <c r="IL253"/>
      <c r="IM253"/>
      <c r="IN253"/>
      <c r="IO253"/>
      <c r="IP253"/>
      <c r="IQ253"/>
      <c r="IR253"/>
      <c r="IS253"/>
      <c r="IT253"/>
      <c r="IU253"/>
      <c r="IV253"/>
      <c r="IW253"/>
      <c r="IX253"/>
      <c r="IY253"/>
    </row>
    <row r="254" spans="1:259" ht="48" customHeight="1" x14ac:dyDescent="0.2">
      <c r="A254" s="11" t="s">
        <v>277</v>
      </c>
      <c r="B254" s="25" t="str">
        <f>VLOOKUP(A254,'HECVAT - Full | Vendor Response'!A$27:B$284,2,FALSE)</f>
        <v>Does your application support varying levels of access to administrative tasks defined individually per user?</v>
      </c>
      <c r="C254" s="32" t="str">
        <f>IF(LEN(VLOOKUP($A254,Questions!$B:$AA,20,FALSE))=0,"",VLOOKUP($A254,Questions!$B:$AA,20,FALSE))</f>
        <v xml:space="preserve"> </v>
      </c>
      <c r="D254" s="32" t="str">
        <f>IF(LEN(VLOOKUP($A254,Questions!$B:$AA,21,FALSE))=0,"",VLOOKUP($A254,Questions!$B:$AA,21,FALSE))</f>
        <v xml:space="preserve"> </v>
      </c>
      <c r="E254" s="33" t="str">
        <f>IF(LEN(VLOOKUP($A254,Questions!$B:$AA,22,FALSE))=0,"",VLOOKUP($A254,Questions!$B:$AA,22,FALSE))</f>
        <v xml:space="preserve"> </v>
      </c>
      <c r="F254" s="32" t="str">
        <f>IF(LEN(VLOOKUP($A254,Questions!$B:$AA,23,FALSE))=0,"",VLOOKUP($A254,Questions!$B:$AA,23,FALSE))</f>
        <v xml:space="preserve"> </v>
      </c>
      <c r="G254" s="33" t="str">
        <f>IF(LEN(VLOOKUP($A254,Questions!$B:$AA,24,FALSE))=0,"",VLOOKUP($A254,Questions!$B:$AA,24,FALSE))</f>
        <v xml:space="preserve"> </v>
      </c>
      <c r="H254" s="33" t="str">
        <f>IF(LEN(VLOOKUP($A254,Questions!$B:$AA,25,FALSE))=0,"",VLOOKUP($A254,Questions!$B:$AA,25,FALSE))</f>
        <v xml:space="preserve"> </v>
      </c>
      <c r="I254" s="32" t="str">
        <f>IF(LEN(VLOOKUP($A254,Questions!$B:$AA,26,FALSE))=0,"",VLOOKUP($A254,Questions!$B:$AA,26,FALSE))</f>
        <v xml:space="preserve"> </v>
      </c>
      <c r="J254" s="32" t="str">
        <f>IF(LEN(VLOOKUP($A254,Questions!$B:$AB,27,FALSE))=0,"",VLOOKUP($A254,Questions!$B:$AB,27,FALSE))</f>
        <v xml:space="preserve"> </v>
      </c>
      <c r="K254"/>
      <c r="L254"/>
      <c r="M254"/>
      <c r="N254"/>
      <c r="O254"/>
      <c r="P254"/>
      <c r="Q254"/>
      <c r="R254"/>
      <c r="S254"/>
      <c r="T254"/>
      <c r="U254"/>
      <c r="V254"/>
      <c r="W254"/>
      <c r="X254"/>
      <c r="Y254"/>
      <c r="Z254"/>
      <c r="AA254"/>
      <c r="AB254"/>
      <c r="AC254"/>
      <c r="AD254"/>
      <c r="AE254"/>
      <c r="AF254"/>
      <c r="AG254"/>
      <c r="AH254"/>
      <c r="AI254"/>
      <c r="AJ254"/>
      <c r="AK254"/>
      <c r="AL254"/>
      <c r="AM254"/>
      <c r="AN254"/>
      <c r="AO254"/>
      <c r="AP254"/>
      <c r="AQ254"/>
      <c r="AR254"/>
      <c r="AS254"/>
      <c r="AT254"/>
      <c r="AU254"/>
      <c r="AV254"/>
      <c r="AW254"/>
      <c r="AX254"/>
      <c r="AY254"/>
      <c r="AZ254"/>
      <c r="BA254"/>
      <c r="BB254"/>
      <c r="BC254"/>
      <c r="BD254"/>
      <c r="BE254"/>
      <c r="BF254"/>
      <c r="BG254"/>
      <c r="BH254"/>
      <c r="BI254"/>
      <c r="BJ254"/>
      <c r="BK254"/>
      <c r="BL254"/>
      <c r="BM254"/>
      <c r="BN254"/>
      <c r="BO254"/>
      <c r="BP254"/>
      <c r="BQ254"/>
      <c r="BR254"/>
      <c r="BS254"/>
      <c r="BT254"/>
      <c r="BU254"/>
      <c r="BV254"/>
      <c r="BW254"/>
      <c r="BX254"/>
      <c r="BY254"/>
      <c r="BZ254"/>
      <c r="CA254"/>
      <c r="CB254"/>
      <c r="CC254"/>
      <c r="CD254"/>
      <c r="CE254"/>
      <c r="CF254"/>
      <c r="CG254"/>
      <c r="CH254"/>
      <c r="CI254"/>
      <c r="CJ254"/>
      <c r="CK254"/>
      <c r="CL254"/>
      <c r="CM254"/>
      <c r="CN254"/>
      <c r="CO254"/>
      <c r="CP254"/>
      <c r="CQ254"/>
      <c r="CR254"/>
      <c r="CS254"/>
      <c r="CT254"/>
      <c r="CU254"/>
      <c r="CV254"/>
      <c r="CW254"/>
      <c r="CX254"/>
      <c r="CY254"/>
      <c r="CZ254"/>
      <c r="DA254"/>
      <c r="DB254"/>
      <c r="DC254"/>
      <c r="DD254"/>
      <c r="DE254"/>
      <c r="DF254"/>
      <c r="DG254"/>
      <c r="DH254"/>
      <c r="DI254"/>
      <c r="DJ254"/>
      <c r="DK254"/>
      <c r="DL254"/>
      <c r="DM254"/>
      <c r="DN254"/>
      <c r="DO254"/>
      <c r="DP254"/>
      <c r="DQ254"/>
      <c r="DR254"/>
      <c r="DS254"/>
      <c r="DT254"/>
      <c r="DU254"/>
      <c r="DV254"/>
      <c r="DW254"/>
      <c r="DX254"/>
      <c r="DY254"/>
      <c r="DZ254"/>
      <c r="EA254"/>
      <c r="EB254"/>
      <c r="EC254"/>
      <c r="ED254"/>
      <c r="EE254"/>
      <c r="EF254"/>
      <c r="EG254"/>
      <c r="EH254"/>
      <c r="EI254"/>
      <c r="EJ254"/>
      <c r="EK254"/>
      <c r="EL254"/>
      <c r="EM254"/>
      <c r="EN254"/>
      <c r="EO254"/>
      <c r="EP254"/>
      <c r="EQ254"/>
      <c r="ER254"/>
      <c r="ES254"/>
      <c r="ET254"/>
      <c r="EU254"/>
      <c r="EV254"/>
      <c r="EW254"/>
      <c r="EX254"/>
      <c r="EY254"/>
      <c r="EZ254"/>
      <c r="FA254"/>
      <c r="FB254"/>
      <c r="FC254"/>
      <c r="FD254"/>
      <c r="FE254"/>
      <c r="FF254"/>
      <c r="FG254"/>
      <c r="FH254"/>
      <c r="FI254"/>
      <c r="FJ254"/>
      <c r="FK254"/>
      <c r="FL254"/>
      <c r="FM254"/>
      <c r="FN254"/>
      <c r="FO254"/>
      <c r="FP254"/>
      <c r="FQ254"/>
      <c r="FR254"/>
      <c r="FS254"/>
      <c r="FT254"/>
      <c r="FU254"/>
      <c r="FV254"/>
      <c r="FW254"/>
      <c r="FX254"/>
      <c r="FY254"/>
      <c r="FZ254"/>
      <c r="GA254"/>
      <c r="GB254"/>
      <c r="GC254"/>
      <c r="GD254"/>
      <c r="GE254"/>
      <c r="GF254"/>
      <c r="GG254"/>
      <c r="GH254"/>
      <c r="GI254"/>
      <c r="GJ254"/>
      <c r="GK254"/>
      <c r="GL254"/>
      <c r="GM254"/>
      <c r="GN254"/>
      <c r="GO254"/>
      <c r="GP254"/>
      <c r="GQ254"/>
      <c r="GR254"/>
      <c r="GS254"/>
      <c r="GT254"/>
      <c r="GU254"/>
      <c r="GV254"/>
      <c r="GW254"/>
      <c r="GX254"/>
      <c r="GY254"/>
      <c r="GZ254"/>
      <c r="HA254"/>
      <c r="HB254"/>
      <c r="HC254"/>
      <c r="HD254"/>
      <c r="HE254"/>
      <c r="HF254"/>
      <c r="HG254"/>
      <c r="HH254"/>
      <c r="HI254"/>
      <c r="HJ254"/>
      <c r="HK254"/>
      <c r="HL254"/>
      <c r="HM254"/>
      <c r="HN254"/>
      <c r="HO254"/>
      <c r="HP254"/>
      <c r="HQ254"/>
      <c r="HR254"/>
      <c r="HS254"/>
      <c r="HT254"/>
      <c r="HU254"/>
      <c r="HV254"/>
      <c r="HW254"/>
      <c r="HX254"/>
      <c r="HY254"/>
      <c r="HZ254"/>
      <c r="IA254"/>
      <c r="IB254"/>
      <c r="IC254"/>
      <c r="ID254"/>
      <c r="IE254"/>
      <c r="IF254"/>
      <c r="IG254"/>
      <c r="IH254"/>
      <c r="II254"/>
      <c r="IJ254"/>
      <c r="IK254"/>
      <c r="IL254"/>
      <c r="IM254"/>
      <c r="IN254"/>
      <c r="IO254"/>
      <c r="IP254"/>
      <c r="IQ254"/>
      <c r="IR254"/>
      <c r="IS254"/>
      <c r="IT254"/>
      <c r="IU254"/>
      <c r="IV254"/>
      <c r="IW254"/>
      <c r="IX254"/>
      <c r="IY254"/>
    </row>
    <row r="255" spans="1:259" ht="64.25" customHeight="1" x14ac:dyDescent="0.2">
      <c r="A255" s="11" t="s">
        <v>278</v>
      </c>
      <c r="B255" s="25" t="str">
        <f>VLOOKUP(A255,'HECVAT - Full | Vendor Response'!A$27:B$284,2,FALSE)</f>
        <v>Does your application support varying levels of access to records based on user ID?</v>
      </c>
      <c r="C255" s="32" t="str">
        <f>IF(LEN(VLOOKUP($A255,Questions!$B:$AA,20,FALSE))=0,"",VLOOKUP($A255,Questions!$B:$AA,20,FALSE))</f>
        <v xml:space="preserve"> </v>
      </c>
      <c r="D255" s="32" t="str">
        <f>IF(LEN(VLOOKUP($A255,Questions!$B:$AA,21,FALSE))=0,"",VLOOKUP($A255,Questions!$B:$AA,21,FALSE))</f>
        <v xml:space="preserve"> </v>
      </c>
      <c r="E255" s="33" t="str">
        <f>IF(LEN(VLOOKUP($A255,Questions!$B:$AA,22,FALSE))=0,"",VLOOKUP($A255,Questions!$B:$AA,22,FALSE))</f>
        <v xml:space="preserve"> </v>
      </c>
      <c r="F255" s="32" t="str">
        <f>IF(LEN(VLOOKUP($A255,Questions!$B:$AA,23,FALSE))=0,"",VLOOKUP($A255,Questions!$B:$AA,23,FALSE))</f>
        <v xml:space="preserve"> </v>
      </c>
      <c r="G255" s="32" t="str">
        <f>IF(LEN(VLOOKUP($A255,Questions!$B:$AA,24,FALSE))=0,"",VLOOKUP($A255,Questions!$B:$AA,24,FALSE))</f>
        <v xml:space="preserve"> </v>
      </c>
      <c r="H255" s="33" t="str">
        <f>IF(LEN(VLOOKUP($A255,Questions!$B:$AA,25,FALSE))=0,"",VLOOKUP($A255,Questions!$B:$AA,25,FALSE))</f>
        <v xml:space="preserve"> </v>
      </c>
      <c r="I255" s="32" t="str">
        <f>IF(LEN(VLOOKUP($A255,Questions!$B:$AA,26,FALSE))=0,"",VLOOKUP($A255,Questions!$B:$AA,26,FALSE))</f>
        <v xml:space="preserve"> </v>
      </c>
      <c r="J255" s="32" t="str">
        <f>IF(LEN(VLOOKUP($A255,Questions!$B:$AB,27,FALSE))=0,"",VLOOKUP($A255,Questions!$B:$AB,27,FALSE))</f>
        <v xml:space="preserve"> </v>
      </c>
      <c r="K255"/>
      <c r="L255"/>
      <c r="M255"/>
      <c r="N255"/>
      <c r="O255"/>
      <c r="P255"/>
      <c r="Q255"/>
      <c r="R255"/>
      <c r="S255"/>
      <c r="T255"/>
      <c r="U255"/>
      <c r="V255"/>
      <c r="W255"/>
      <c r="X255"/>
      <c r="Y255"/>
      <c r="Z255"/>
      <c r="AA255"/>
      <c r="AB255"/>
      <c r="AC255"/>
      <c r="AD255"/>
      <c r="AE255"/>
      <c r="AF255"/>
      <c r="AG255"/>
      <c r="AH255"/>
      <c r="AI255"/>
      <c r="AJ255"/>
      <c r="AK255"/>
      <c r="AL255"/>
      <c r="AM255"/>
      <c r="AN255"/>
      <c r="AO255"/>
      <c r="AP255"/>
      <c r="AQ255"/>
      <c r="AR255"/>
      <c r="AS255"/>
      <c r="AT255"/>
      <c r="AU255"/>
      <c r="AV255"/>
      <c r="AW255"/>
      <c r="AX255"/>
      <c r="AY255"/>
      <c r="AZ255"/>
      <c r="BA255"/>
      <c r="BB255"/>
      <c r="BC255"/>
      <c r="BD255"/>
      <c r="BE255"/>
      <c r="BF255"/>
      <c r="BG255"/>
      <c r="BH255"/>
      <c r="BI255"/>
      <c r="BJ255"/>
      <c r="BK255"/>
      <c r="BL255"/>
      <c r="BM255"/>
      <c r="BN255"/>
      <c r="BO255"/>
      <c r="BP255"/>
      <c r="BQ255"/>
      <c r="BR255"/>
      <c r="BS255"/>
      <c r="BT255"/>
      <c r="BU255"/>
      <c r="BV255"/>
      <c r="BW255"/>
      <c r="BX255"/>
      <c r="BY255"/>
      <c r="BZ255"/>
      <c r="CA255"/>
      <c r="CB255"/>
      <c r="CC255"/>
      <c r="CD255"/>
      <c r="CE255"/>
      <c r="CF255"/>
      <c r="CG255"/>
      <c r="CH255"/>
      <c r="CI255"/>
      <c r="CJ255"/>
      <c r="CK255"/>
      <c r="CL255"/>
      <c r="CM255"/>
      <c r="CN255"/>
      <c r="CO255"/>
      <c r="CP255"/>
      <c r="CQ255"/>
      <c r="CR255"/>
      <c r="CS255"/>
      <c r="CT255"/>
      <c r="CU255"/>
      <c r="CV255"/>
      <c r="CW255"/>
      <c r="CX255"/>
      <c r="CY255"/>
      <c r="CZ255"/>
      <c r="DA255"/>
      <c r="DB255"/>
      <c r="DC255"/>
      <c r="DD255"/>
      <c r="DE255"/>
      <c r="DF255"/>
      <c r="DG255"/>
      <c r="DH255"/>
      <c r="DI255"/>
      <c r="DJ255"/>
      <c r="DK255"/>
      <c r="DL255"/>
      <c r="DM255"/>
      <c r="DN255"/>
      <c r="DO255"/>
      <c r="DP255"/>
      <c r="DQ255"/>
      <c r="DR255"/>
      <c r="DS255"/>
      <c r="DT255"/>
      <c r="DU255"/>
      <c r="DV255"/>
      <c r="DW255"/>
      <c r="DX255"/>
      <c r="DY255"/>
      <c r="DZ255"/>
      <c r="EA255"/>
      <c r="EB255"/>
      <c r="EC255"/>
      <c r="ED255"/>
      <c r="EE255"/>
      <c r="EF255"/>
      <c r="EG255"/>
      <c r="EH255"/>
      <c r="EI255"/>
      <c r="EJ255"/>
      <c r="EK255"/>
      <c r="EL255"/>
      <c r="EM255"/>
      <c r="EN255"/>
      <c r="EO255"/>
      <c r="EP255"/>
      <c r="EQ255"/>
      <c r="ER255"/>
      <c r="ES255"/>
      <c r="ET255"/>
      <c r="EU255"/>
      <c r="EV255"/>
      <c r="EW255"/>
      <c r="EX255"/>
      <c r="EY255"/>
      <c r="EZ255"/>
      <c r="FA255"/>
      <c r="FB255"/>
      <c r="FC255"/>
      <c r="FD255"/>
      <c r="FE255"/>
      <c r="FF255"/>
      <c r="FG255"/>
      <c r="FH255"/>
      <c r="FI255"/>
      <c r="FJ255"/>
      <c r="FK255"/>
      <c r="FL255"/>
      <c r="FM255"/>
      <c r="FN255"/>
      <c r="FO255"/>
      <c r="FP255"/>
      <c r="FQ255"/>
      <c r="FR255"/>
      <c r="FS255"/>
      <c r="FT255"/>
      <c r="FU255"/>
      <c r="FV255"/>
      <c r="FW255"/>
      <c r="FX255"/>
      <c r="FY255"/>
      <c r="FZ255"/>
      <c r="GA255"/>
      <c r="GB255"/>
      <c r="GC255"/>
      <c r="GD255"/>
      <c r="GE255"/>
      <c r="GF255"/>
      <c r="GG255"/>
      <c r="GH255"/>
      <c r="GI255"/>
      <c r="GJ255"/>
      <c r="GK255"/>
      <c r="GL255"/>
      <c r="GM255"/>
      <c r="GN255"/>
      <c r="GO255"/>
      <c r="GP255"/>
      <c r="GQ255"/>
      <c r="GR255"/>
      <c r="GS255"/>
      <c r="GT255"/>
      <c r="GU255"/>
      <c r="GV255"/>
      <c r="GW255"/>
      <c r="GX255"/>
      <c r="GY255"/>
      <c r="GZ255"/>
      <c r="HA255"/>
      <c r="HB255"/>
      <c r="HC255"/>
      <c r="HD255"/>
      <c r="HE255"/>
      <c r="HF255"/>
      <c r="HG255"/>
      <c r="HH255"/>
      <c r="HI255"/>
      <c r="HJ255"/>
      <c r="HK255"/>
      <c r="HL255"/>
      <c r="HM255"/>
      <c r="HN255"/>
      <c r="HO255"/>
      <c r="HP255"/>
      <c r="HQ255"/>
      <c r="HR255"/>
      <c r="HS255"/>
      <c r="HT255"/>
      <c r="HU255"/>
      <c r="HV255"/>
      <c r="HW255"/>
      <c r="HX255"/>
      <c r="HY255"/>
      <c r="HZ255"/>
      <c r="IA255"/>
      <c r="IB255"/>
      <c r="IC255"/>
      <c r="ID255"/>
      <c r="IE255"/>
      <c r="IF255"/>
      <c r="IG255"/>
      <c r="IH255"/>
      <c r="II255"/>
      <c r="IJ255"/>
      <c r="IK255"/>
      <c r="IL255"/>
      <c r="IM255"/>
      <c r="IN255"/>
      <c r="IO255"/>
      <c r="IP255"/>
      <c r="IQ255"/>
      <c r="IR255"/>
      <c r="IS255"/>
      <c r="IT255"/>
      <c r="IU255"/>
      <c r="IV255"/>
      <c r="IW255"/>
      <c r="IX255"/>
      <c r="IY255"/>
    </row>
    <row r="256" spans="1:259" ht="64.25" customHeight="1" x14ac:dyDescent="0.2">
      <c r="A256" s="11" t="s">
        <v>279</v>
      </c>
      <c r="B256" s="25" t="str">
        <f>VLOOKUP(A256,'HECVAT - Full | Vendor Response'!A$27:B$284,2,FALSE)</f>
        <v>Is there a limit to the number of groups to which a user can be assigned?</v>
      </c>
      <c r="C256" s="32" t="str">
        <f>IF(LEN(VLOOKUP($A256,Questions!$B:$AA,20,FALSE))=0,"",VLOOKUP($A256,Questions!$B:$AA,20,FALSE))</f>
        <v xml:space="preserve"> </v>
      </c>
      <c r="D256" s="32" t="str">
        <f>IF(LEN(VLOOKUP($A256,Questions!$B:$AA,21,FALSE))=0,"",VLOOKUP($A256,Questions!$B:$AA,21,FALSE))</f>
        <v xml:space="preserve"> </v>
      </c>
      <c r="E256" s="32" t="str">
        <f>IF(LEN(VLOOKUP($A256,Questions!$B:$AA,22,FALSE))=0,"",VLOOKUP($A256,Questions!$B:$AA,22,FALSE))</f>
        <v xml:space="preserve"> </v>
      </c>
      <c r="F256" s="32" t="str">
        <f>IF(LEN(VLOOKUP($A256,Questions!$B:$AA,23,FALSE))=0,"",VLOOKUP($A256,Questions!$B:$AA,23,FALSE))</f>
        <v xml:space="preserve"> </v>
      </c>
      <c r="G256" s="32" t="str">
        <f>IF(LEN(VLOOKUP($A256,Questions!$B:$AA,24,FALSE))=0,"",VLOOKUP($A256,Questions!$B:$AA,24,FALSE))</f>
        <v xml:space="preserve"> </v>
      </c>
      <c r="H256" s="33" t="str">
        <f>IF(LEN(VLOOKUP($A256,Questions!$B:$AA,25,FALSE))=0,"",VLOOKUP($A256,Questions!$B:$AA,25,FALSE))</f>
        <v xml:space="preserve"> </v>
      </c>
      <c r="I256" s="32" t="str">
        <f>IF(LEN(VLOOKUP($A256,Questions!$B:$AA,26,FALSE))=0,"",VLOOKUP($A256,Questions!$B:$AA,26,FALSE))</f>
        <v xml:space="preserve"> </v>
      </c>
      <c r="J256" s="32" t="str">
        <f>IF(LEN(VLOOKUP($A256,Questions!$B:$AB,27,FALSE))=0,"",VLOOKUP($A256,Questions!$B:$AB,27,FALSE))</f>
        <v xml:space="preserve"> </v>
      </c>
      <c r="K256"/>
      <c r="L256"/>
      <c r="M256"/>
      <c r="N256"/>
      <c r="O256"/>
      <c r="P256"/>
      <c r="Q256"/>
      <c r="R256"/>
      <c r="S256"/>
      <c r="T256"/>
      <c r="U256"/>
      <c r="V256"/>
      <c r="W256"/>
      <c r="X256"/>
      <c r="Y256"/>
      <c r="Z256"/>
      <c r="AA256"/>
      <c r="AB256"/>
      <c r="AC256"/>
      <c r="AD256"/>
      <c r="AE256"/>
      <c r="AF256"/>
      <c r="AG256"/>
      <c r="AH256"/>
      <c r="AI256"/>
      <c r="AJ256"/>
      <c r="AK256"/>
      <c r="AL256"/>
      <c r="AM256"/>
      <c r="AN256"/>
      <c r="AO256"/>
      <c r="AP256"/>
      <c r="AQ256"/>
      <c r="AR256"/>
      <c r="AS256"/>
      <c r="AT256"/>
      <c r="AU256"/>
      <c r="AV256"/>
      <c r="AW256"/>
      <c r="AX256"/>
      <c r="AY256"/>
      <c r="AZ256"/>
      <c r="BA256"/>
      <c r="BB256"/>
      <c r="BC256"/>
      <c r="BD256"/>
      <c r="BE256"/>
      <c r="BF256"/>
      <c r="BG256"/>
      <c r="BH256"/>
      <c r="BI256"/>
      <c r="BJ256"/>
      <c r="BK256"/>
      <c r="BL256"/>
      <c r="BM256"/>
      <c r="BN256"/>
      <c r="BO256"/>
      <c r="BP256"/>
      <c r="BQ256"/>
      <c r="BR256"/>
      <c r="BS256"/>
      <c r="BT256"/>
      <c r="BU256"/>
      <c r="BV256"/>
      <c r="BW256"/>
      <c r="BX256"/>
      <c r="BY256"/>
      <c r="BZ256"/>
      <c r="CA256"/>
      <c r="CB256"/>
      <c r="CC256"/>
      <c r="CD256"/>
      <c r="CE256"/>
      <c r="CF256"/>
      <c r="CG256"/>
      <c r="CH256"/>
      <c r="CI256"/>
      <c r="CJ256"/>
      <c r="CK256"/>
      <c r="CL256"/>
      <c r="CM256"/>
      <c r="CN256"/>
      <c r="CO256"/>
      <c r="CP256"/>
      <c r="CQ256"/>
      <c r="CR256"/>
      <c r="CS256"/>
      <c r="CT256"/>
      <c r="CU256"/>
      <c r="CV256"/>
      <c r="CW256"/>
      <c r="CX256"/>
      <c r="CY256"/>
      <c r="CZ256"/>
      <c r="DA256"/>
      <c r="DB256"/>
      <c r="DC256"/>
      <c r="DD256"/>
      <c r="DE256"/>
      <c r="DF256"/>
      <c r="DG256"/>
      <c r="DH256"/>
      <c r="DI256"/>
      <c r="DJ256"/>
      <c r="DK256"/>
      <c r="DL256"/>
      <c r="DM256"/>
      <c r="DN256"/>
      <c r="DO256"/>
      <c r="DP256"/>
      <c r="DQ256"/>
      <c r="DR256"/>
      <c r="DS256"/>
      <c r="DT256"/>
      <c r="DU256"/>
      <c r="DV256"/>
      <c r="DW256"/>
      <c r="DX256"/>
      <c r="DY256"/>
      <c r="DZ256"/>
      <c r="EA256"/>
      <c r="EB256"/>
      <c r="EC256"/>
      <c r="ED256"/>
      <c r="EE256"/>
      <c r="EF256"/>
      <c r="EG256"/>
      <c r="EH256"/>
      <c r="EI256"/>
      <c r="EJ256"/>
      <c r="EK256"/>
      <c r="EL256"/>
      <c r="EM256"/>
      <c r="EN256"/>
      <c r="EO256"/>
      <c r="EP256"/>
      <c r="EQ256"/>
      <c r="ER256"/>
      <c r="ES256"/>
      <c r="ET256"/>
      <c r="EU256"/>
      <c r="EV256"/>
      <c r="EW256"/>
      <c r="EX256"/>
      <c r="EY256"/>
      <c r="EZ256"/>
      <c r="FA256"/>
      <c r="FB256"/>
      <c r="FC256"/>
      <c r="FD256"/>
      <c r="FE256"/>
      <c r="FF256"/>
      <c r="FG256"/>
      <c r="FH256"/>
      <c r="FI256"/>
      <c r="FJ256"/>
      <c r="FK256"/>
      <c r="FL256"/>
      <c r="FM256"/>
      <c r="FN256"/>
      <c r="FO256"/>
      <c r="FP256"/>
      <c r="FQ256"/>
      <c r="FR256"/>
      <c r="FS256"/>
      <c r="FT256"/>
      <c r="FU256"/>
      <c r="FV256"/>
      <c r="FW256"/>
      <c r="FX256"/>
      <c r="FY256"/>
      <c r="FZ256"/>
      <c r="GA256"/>
      <c r="GB256"/>
      <c r="GC256"/>
      <c r="GD256"/>
      <c r="GE256"/>
      <c r="GF256"/>
      <c r="GG256"/>
      <c r="GH256"/>
      <c r="GI256"/>
      <c r="GJ256"/>
      <c r="GK256"/>
      <c r="GL256"/>
      <c r="GM256"/>
      <c r="GN256"/>
      <c r="GO256"/>
      <c r="GP256"/>
      <c r="GQ256"/>
      <c r="GR256"/>
      <c r="GS256"/>
      <c r="GT256"/>
      <c r="GU256"/>
      <c r="GV256"/>
      <c r="GW256"/>
      <c r="GX256"/>
      <c r="GY256"/>
      <c r="GZ256"/>
      <c r="HA256"/>
      <c r="HB256"/>
      <c r="HC256"/>
      <c r="HD256"/>
      <c r="HE256"/>
      <c r="HF256"/>
      <c r="HG256"/>
      <c r="HH256"/>
      <c r="HI256"/>
      <c r="HJ256"/>
      <c r="HK256"/>
      <c r="HL256"/>
      <c r="HM256"/>
      <c r="HN256"/>
      <c r="HO256"/>
      <c r="HP256"/>
      <c r="HQ256"/>
      <c r="HR256"/>
      <c r="HS256"/>
      <c r="HT256"/>
      <c r="HU256"/>
      <c r="HV256"/>
      <c r="HW256"/>
      <c r="HX256"/>
      <c r="HY256"/>
      <c r="HZ256"/>
      <c r="IA256"/>
      <c r="IB256"/>
      <c r="IC256"/>
      <c r="ID256"/>
      <c r="IE256"/>
      <c r="IF256"/>
      <c r="IG256"/>
      <c r="IH256"/>
      <c r="II256"/>
      <c r="IJ256"/>
      <c r="IK256"/>
      <c r="IL256"/>
      <c r="IM256"/>
      <c r="IN256"/>
      <c r="IO256"/>
      <c r="IP256"/>
      <c r="IQ256"/>
      <c r="IR256"/>
      <c r="IS256"/>
      <c r="IT256"/>
      <c r="IU256"/>
      <c r="IV256"/>
      <c r="IW256"/>
      <c r="IX256"/>
      <c r="IY256"/>
    </row>
    <row r="257" spans="1:259" ht="64.25" customHeight="1" x14ac:dyDescent="0.2">
      <c r="A257" s="11" t="s">
        <v>280</v>
      </c>
      <c r="B257" s="25" t="str">
        <f>VLOOKUP(A257,'HECVAT - Full | Vendor Response'!A$27:B$284,2,FALSE)</f>
        <v>Do accounts used for vendor-supplied remote support abide by the same authentication policies and access logging as the rest of the system?</v>
      </c>
      <c r="C257" s="32" t="str">
        <f>IF(LEN(VLOOKUP($A257,Questions!$B:$AA,20,FALSE))=0,"",VLOOKUP($A257,Questions!$B:$AA,20,FALSE))</f>
        <v xml:space="preserve"> </v>
      </c>
      <c r="D257" s="32" t="str">
        <f>IF(LEN(VLOOKUP($A257,Questions!$B:$AA,21,FALSE))=0,"",VLOOKUP($A257,Questions!$B:$AA,21,FALSE))</f>
        <v xml:space="preserve"> </v>
      </c>
      <c r="E257" s="32" t="str">
        <f>IF(LEN(VLOOKUP($A257,Questions!$B:$AA,22,FALSE))=0,"",VLOOKUP($A257,Questions!$B:$AA,22,FALSE))</f>
        <v xml:space="preserve"> </v>
      </c>
      <c r="F257" s="32" t="str">
        <f>IF(LEN(VLOOKUP($A257,Questions!$B:$AA,23,FALSE))=0,"",VLOOKUP($A257,Questions!$B:$AA,23,FALSE))</f>
        <v xml:space="preserve"> </v>
      </c>
      <c r="G257" s="32" t="str">
        <f>IF(LEN(VLOOKUP($A257,Questions!$B:$AA,24,FALSE))=0,"",VLOOKUP($A257,Questions!$B:$AA,24,FALSE))</f>
        <v xml:space="preserve"> </v>
      </c>
      <c r="H257" s="33" t="str">
        <f>IF(LEN(VLOOKUP($A257,Questions!$B:$AA,25,FALSE))=0,"",VLOOKUP($A257,Questions!$B:$AA,25,FALSE))</f>
        <v xml:space="preserve"> </v>
      </c>
      <c r="I257" s="32" t="str">
        <f>IF(LEN(VLOOKUP($A257,Questions!$B:$AA,26,FALSE))=0,"",VLOOKUP($A257,Questions!$B:$AA,26,FALSE))</f>
        <v xml:space="preserve"> </v>
      </c>
      <c r="J257" s="32" t="str">
        <f>IF(LEN(VLOOKUP($A257,Questions!$B:$AB,27,FALSE))=0,"",VLOOKUP($A257,Questions!$B:$AB,27,FALSE))</f>
        <v xml:space="preserve"> </v>
      </c>
      <c r="K257"/>
      <c r="L257"/>
      <c r="M257"/>
      <c r="N257"/>
      <c r="O257"/>
      <c r="P257"/>
      <c r="Q257"/>
      <c r="R257"/>
      <c r="S257"/>
      <c r="T257"/>
      <c r="U257"/>
      <c r="V257"/>
      <c r="W257"/>
      <c r="X257"/>
      <c r="Y257"/>
      <c r="Z257"/>
      <c r="AA257"/>
      <c r="AB257"/>
      <c r="AC257"/>
      <c r="AD257"/>
      <c r="AE257"/>
      <c r="AF257"/>
      <c r="AG257"/>
      <c r="AH257"/>
      <c r="AI257"/>
      <c r="AJ257"/>
      <c r="AK257"/>
      <c r="AL257"/>
      <c r="AM257"/>
      <c r="AN257"/>
      <c r="AO257"/>
      <c r="AP257"/>
      <c r="AQ257"/>
      <c r="AR257"/>
      <c r="AS257"/>
      <c r="AT257"/>
      <c r="AU257"/>
      <c r="AV257"/>
      <c r="AW257"/>
      <c r="AX257"/>
      <c r="AY257"/>
      <c r="AZ257"/>
      <c r="BA257"/>
      <c r="BB257"/>
      <c r="BC257"/>
      <c r="BD257"/>
      <c r="BE257"/>
      <c r="BF257"/>
      <c r="BG257"/>
      <c r="BH257"/>
      <c r="BI257"/>
      <c r="BJ257"/>
      <c r="BK257"/>
      <c r="BL257"/>
      <c r="BM257"/>
      <c r="BN257"/>
      <c r="BO257"/>
      <c r="BP257"/>
      <c r="BQ257"/>
      <c r="BR257"/>
      <c r="BS257"/>
      <c r="BT257"/>
      <c r="BU257"/>
      <c r="BV257"/>
      <c r="BW257"/>
      <c r="BX257"/>
      <c r="BY257"/>
      <c r="BZ257"/>
      <c r="CA257"/>
      <c r="CB257"/>
      <c r="CC257"/>
      <c r="CD257"/>
      <c r="CE257"/>
      <c r="CF257"/>
      <c r="CG257"/>
      <c r="CH257"/>
      <c r="CI257"/>
      <c r="CJ257"/>
      <c r="CK257"/>
      <c r="CL257"/>
      <c r="CM257"/>
      <c r="CN257"/>
      <c r="CO257"/>
      <c r="CP257"/>
      <c r="CQ257"/>
      <c r="CR257"/>
      <c r="CS257"/>
      <c r="CT257"/>
      <c r="CU257"/>
      <c r="CV257"/>
      <c r="CW257"/>
      <c r="CX257"/>
      <c r="CY257"/>
      <c r="CZ257"/>
      <c r="DA257"/>
      <c r="DB257"/>
      <c r="DC257"/>
      <c r="DD257"/>
      <c r="DE257"/>
      <c r="DF257"/>
      <c r="DG257"/>
      <c r="DH257"/>
      <c r="DI257"/>
      <c r="DJ257"/>
      <c r="DK257"/>
      <c r="DL257"/>
      <c r="DM257"/>
      <c r="DN257"/>
      <c r="DO257"/>
      <c r="DP257"/>
      <c r="DQ257"/>
      <c r="DR257"/>
      <c r="DS257"/>
      <c r="DT257"/>
      <c r="DU257"/>
      <c r="DV257"/>
      <c r="DW257"/>
      <c r="DX257"/>
      <c r="DY257"/>
      <c r="DZ257"/>
      <c r="EA257"/>
      <c r="EB257"/>
      <c r="EC257"/>
      <c r="ED257"/>
      <c r="EE257"/>
      <c r="EF257"/>
      <c r="EG257"/>
      <c r="EH257"/>
      <c r="EI257"/>
      <c r="EJ257"/>
      <c r="EK257"/>
      <c r="EL257"/>
      <c r="EM257"/>
      <c r="EN257"/>
      <c r="EO257"/>
      <c r="EP257"/>
      <c r="EQ257"/>
      <c r="ER257"/>
      <c r="ES257"/>
      <c r="ET257"/>
      <c r="EU257"/>
      <c r="EV257"/>
      <c r="EW257"/>
      <c r="EX257"/>
      <c r="EY257"/>
      <c r="EZ257"/>
      <c r="FA257"/>
      <c r="FB257"/>
      <c r="FC257"/>
      <c r="FD257"/>
      <c r="FE257"/>
      <c r="FF257"/>
      <c r="FG257"/>
      <c r="FH257"/>
      <c r="FI257"/>
      <c r="FJ257"/>
      <c r="FK257"/>
      <c r="FL257"/>
      <c r="FM257"/>
      <c r="FN257"/>
      <c r="FO257"/>
      <c r="FP257"/>
      <c r="FQ257"/>
      <c r="FR257"/>
      <c r="FS257"/>
      <c r="FT257"/>
      <c r="FU257"/>
      <c r="FV257"/>
      <c r="FW257"/>
      <c r="FX257"/>
      <c r="FY257"/>
      <c r="FZ257"/>
      <c r="GA257"/>
      <c r="GB257"/>
      <c r="GC257"/>
      <c r="GD257"/>
      <c r="GE257"/>
      <c r="GF257"/>
      <c r="GG257"/>
      <c r="GH257"/>
      <c r="GI257"/>
      <c r="GJ257"/>
      <c r="GK257"/>
      <c r="GL257"/>
      <c r="GM257"/>
      <c r="GN257"/>
      <c r="GO257"/>
      <c r="GP257"/>
      <c r="GQ257"/>
      <c r="GR257"/>
      <c r="GS257"/>
      <c r="GT257"/>
      <c r="GU257"/>
      <c r="GV257"/>
      <c r="GW257"/>
      <c r="GX257"/>
      <c r="GY257"/>
      <c r="GZ257"/>
      <c r="HA257"/>
      <c r="HB257"/>
      <c r="HC257"/>
      <c r="HD257"/>
      <c r="HE257"/>
      <c r="HF257"/>
      <c r="HG257"/>
      <c r="HH257"/>
      <c r="HI257"/>
      <c r="HJ257"/>
      <c r="HK257"/>
      <c r="HL257"/>
      <c r="HM257"/>
      <c r="HN257"/>
      <c r="HO257"/>
      <c r="HP257"/>
      <c r="HQ257"/>
      <c r="HR257"/>
      <c r="HS257"/>
      <c r="HT257"/>
      <c r="HU257"/>
      <c r="HV257"/>
      <c r="HW257"/>
      <c r="HX257"/>
      <c r="HY257"/>
      <c r="HZ257"/>
      <c r="IA257"/>
      <c r="IB257"/>
      <c r="IC257"/>
      <c r="ID257"/>
      <c r="IE257"/>
      <c r="IF257"/>
      <c r="IG257"/>
      <c r="IH257"/>
      <c r="II257"/>
      <c r="IJ257"/>
      <c r="IK257"/>
      <c r="IL257"/>
      <c r="IM257"/>
      <c r="IN257"/>
      <c r="IO257"/>
      <c r="IP257"/>
      <c r="IQ257"/>
      <c r="IR257"/>
      <c r="IS257"/>
      <c r="IT257"/>
      <c r="IU257"/>
      <c r="IV257"/>
      <c r="IW257"/>
      <c r="IX257"/>
      <c r="IY257"/>
    </row>
    <row r="258" spans="1:259" ht="47" customHeight="1" x14ac:dyDescent="0.2">
      <c r="A258" s="11" t="s">
        <v>281</v>
      </c>
      <c r="B258" s="25" t="str">
        <f>VLOOKUP(A258,'HECVAT - Full | Vendor Response'!A$27:B$284,2,FALSE)</f>
        <v xml:space="preserve">Does the application log record access including specific user, date/time of access, and originating IP or device? </v>
      </c>
      <c r="C258" s="32" t="str">
        <f>IF(LEN(VLOOKUP($A258,Questions!$B:$AA,20,FALSE))=0,"",VLOOKUP($A258,Questions!$B:$AA,20,FALSE))</f>
        <v xml:space="preserve"> </v>
      </c>
      <c r="D258" s="32" t="str">
        <f>IF(LEN(VLOOKUP($A258,Questions!$B:$AA,21,FALSE))=0,"",VLOOKUP($A258,Questions!$B:$AA,21,FALSE))</f>
        <v xml:space="preserve"> </v>
      </c>
      <c r="E258" s="32" t="str">
        <f>IF(LEN(VLOOKUP($A258,Questions!$B:$AA,22,FALSE))=0,"",VLOOKUP($A258,Questions!$B:$AA,22,FALSE))</f>
        <v xml:space="preserve"> </v>
      </c>
      <c r="F258" s="32" t="str">
        <f>IF(LEN(VLOOKUP($A258,Questions!$B:$AA,23,FALSE))=0,"",VLOOKUP($A258,Questions!$B:$AA,23,FALSE))</f>
        <v xml:space="preserve"> </v>
      </c>
      <c r="G258" s="33" t="str">
        <f>IF(LEN(VLOOKUP($A258,Questions!$B:$AA,24,FALSE))=0,"",VLOOKUP($A258,Questions!$B:$AA,24,FALSE))</f>
        <v xml:space="preserve"> </v>
      </c>
      <c r="H258" s="33" t="str">
        <f>IF(LEN(VLOOKUP($A258,Questions!$B:$AA,25,FALSE))=0,"",VLOOKUP($A258,Questions!$B:$AA,25,FALSE))</f>
        <v xml:space="preserve"> </v>
      </c>
      <c r="I258" s="33" t="str">
        <f>IF(LEN(VLOOKUP($A258,Questions!$B:$AA,26,FALSE))=0,"",VLOOKUP($A258,Questions!$B:$AA,26,FALSE))</f>
        <v xml:space="preserve"> </v>
      </c>
      <c r="J258" s="33" t="str">
        <f>IF(LEN(VLOOKUP($A258,Questions!$B:$AB,27,FALSE))=0,"",VLOOKUP($A258,Questions!$B:$AB,27,FALSE))</f>
        <v xml:space="preserve"> </v>
      </c>
      <c r="K258"/>
      <c r="L258"/>
      <c r="M258"/>
      <c r="N258"/>
      <c r="O258"/>
      <c r="P258"/>
      <c r="Q258"/>
      <c r="R258"/>
      <c r="S258"/>
      <c r="T258"/>
      <c r="U258"/>
      <c r="V258"/>
      <c r="W258"/>
      <c r="X258"/>
      <c r="Y258"/>
      <c r="Z258"/>
      <c r="AA258"/>
      <c r="AB258"/>
      <c r="AC258"/>
      <c r="AD258"/>
      <c r="AE258"/>
      <c r="AF258"/>
      <c r="AG258"/>
      <c r="AH258"/>
      <c r="AI258"/>
      <c r="AJ258"/>
      <c r="AK258"/>
      <c r="AL258"/>
      <c r="AM258"/>
      <c r="AN258"/>
      <c r="AO258"/>
      <c r="AP258"/>
      <c r="AQ258"/>
      <c r="AR258"/>
      <c r="AS258"/>
      <c r="AT258"/>
      <c r="AU258"/>
      <c r="AV258"/>
      <c r="AW258"/>
      <c r="AX258"/>
      <c r="AY258"/>
      <c r="AZ258"/>
      <c r="BA258"/>
      <c r="BB258"/>
      <c r="BC258"/>
      <c r="BD258"/>
      <c r="BE258"/>
      <c r="BF258"/>
      <c r="BG258"/>
      <c r="BH258"/>
      <c r="BI258"/>
      <c r="BJ258"/>
      <c r="BK258"/>
      <c r="BL258"/>
      <c r="BM258"/>
      <c r="BN258"/>
      <c r="BO258"/>
      <c r="BP258"/>
      <c r="BQ258"/>
      <c r="BR258"/>
      <c r="BS258"/>
      <c r="BT258"/>
      <c r="BU258"/>
      <c r="BV258"/>
      <c r="BW258"/>
      <c r="BX258"/>
      <c r="BY258"/>
      <c r="BZ258"/>
      <c r="CA258"/>
      <c r="CB258"/>
      <c r="CC258"/>
      <c r="CD258"/>
      <c r="CE258"/>
      <c r="CF258"/>
      <c r="CG258"/>
      <c r="CH258"/>
      <c r="CI258"/>
      <c r="CJ258"/>
      <c r="CK258"/>
      <c r="CL258"/>
      <c r="CM258"/>
      <c r="CN258"/>
      <c r="CO258"/>
      <c r="CP258"/>
      <c r="CQ258"/>
      <c r="CR258"/>
      <c r="CS258"/>
      <c r="CT258"/>
      <c r="CU258"/>
      <c r="CV258"/>
      <c r="CW258"/>
      <c r="CX258"/>
      <c r="CY258"/>
      <c r="CZ258"/>
      <c r="DA258"/>
      <c r="DB258"/>
      <c r="DC258"/>
      <c r="DD258"/>
      <c r="DE258"/>
      <c r="DF258"/>
      <c r="DG258"/>
      <c r="DH258"/>
      <c r="DI258"/>
      <c r="DJ258"/>
      <c r="DK258"/>
      <c r="DL258"/>
      <c r="DM258"/>
      <c r="DN258"/>
      <c r="DO258"/>
      <c r="DP258"/>
      <c r="DQ258"/>
      <c r="DR258"/>
      <c r="DS258"/>
      <c r="DT258"/>
      <c r="DU258"/>
      <c r="DV258"/>
      <c r="DW258"/>
      <c r="DX258"/>
      <c r="DY258"/>
      <c r="DZ258"/>
      <c r="EA258"/>
      <c r="EB258"/>
      <c r="EC258"/>
      <c r="ED258"/>
      <c r="EE258"/>
      <c r="EF258"/>
      <c r="EG258"/>
      <c r="EH258"/>
      <c r="EI258"/>
      <c r="EJ258"/>
      <c r="EK258"/>
      <c r="EL258"/>
      <c r="EM258"/>
      <c r="EN258"/>
      <c r="EO258"/>
      <c r="EP258"/>
      <c r="EQ258"/>
      <c r="ER258"/>
      <c r="ES258"/>
      <c r="ET258"/>
      <c r="EU258"/>
      <c r="EV258"/>
      <c r="EW258"/>
      <c r="EX258"/>
      <c r="EY258"/>
      <c r="EZ258"/>
      <c r="FA258"/>
      <c r="FB258"/>
      <c r="FC258"/>
      <c r="FD258"/>
      <c r="FE258"/>
      <c r="FF258"/>
      <c r="FG258"/>
      <c r="FH258"/>
      <c r="FI258"/>
      <c r="FJ258"/>
      <c r="FK258"/>
      <c r="FL258"/>
      <c r="FM258"/>
      <c r="FN258"/>
      <c r="FO258"/>
      <c r="FP258"/>
      <c r="FQ258"/>
      <c r="FR258"/>
      <c r="FS258"/>
      <c r="FT258"/>
      <c r="FU258"/>
      <c r="FV258"/>
      <c r="FW258"/>
      <c r="FX258"/>
      <c r="FY258"/>
      <c r="FZ258"/>
      <c r="GA258"/>
      <c r="GB258"/>
      <c r="GC258"/>
      <c r="GD258"/>
      <c r="GE258"/>
      <c r="GF258"/>
      <c r="GG258"/>
      <c r="GH258"/>
      <c r="GI258"/>
      <c r="GJ258"/>
      <c r="GK258"/>
      <c r="GL258"/>
      <c r="GM258"/>
      <c r="GN258"/>
      <c r="GO258"/>
      <c r="GP258"/>
      <c r="GQ258"/>
      <c r="GR258"/>
      <c r="GS258"/>
      <c r="GT258"/>
      <c r="GU258"/>
      <c r="GV258"/>
      <c r="GW258"/>
      <c r="GX258"/>
      <c r="GY258"/>
      <c r="GZ258"/>
      <c r="HA258"/>
      <c r="HB258"/>
      <c r="HC258"/>
      <c r="HD258"/>
      <c r="HE258"/>
      <c r="HF258"/>
      <c r="HG258"/>
      <c r="HH258"/>
      <c r="HI258"/>
      <c r="HJ258"/>
      <c r="HK258"/>
      <c r="HL258"/>
      <c r="HM258"/>
      <c r="HN258"/>
      <c r="HO258"/>
      <c r="HP258"/>
      <c r="HQ258"/>
      <c r="HR258"/>
      <c r="HS258"/>
      <c r="HT258"/>
      <c r="HU258"/>
      <c r="HV258"/>
      <c r="HW258"/>
      <c r="HX258"/>
      <c r="HY258"/>
      <c r="HZ258"/>
      <c r="IA258"/>
      <c r="IB258"/>
      <c r="IC258"/>
      <c r="ID258"/>
      <c r="IE258"/>
      <c r="IF258"/>
      <c r="IG258"/>
      <c r="IH258"/>
      <c r="II258"/>
      <c r="IJ258"/>
      <c r="IK258"/>
      <c r="IL258"/>
      <c r="IM258"/>
      <c r="IN258"/>
      <c r="IO258"/>
      <c r="IP258"/>
      <c r="IQ258"/>
      <c r="IR258"/>
      <c r="IS258"/>
      <c r="IT258"/>
      <c r="IU258"/>
      <c r="IV258"/>
      <c r="IW258"/>
      <c r="IX258"/>
      <c r="IY258"/>
    </row>
    <row r="259" spans="1:259" ht="47" customHeight="1" x14ac:dyDescent="0.2">
      <c r="A259" s="11" t="s">
        <v>282</v>
      </c>
      <c r="B259" s="25" t="str">
        <f>VLOOKUP(A259,'HECVAT - Full | Vendor Response'!A$27:B$284,2,FALSE)</f>
        <v>Does the application log administrative activity, such user account access changes and password changes, including specific user, date/time of changes, and originating IP or device?</v>
      </c>
      <c r="C259" s="32" t="str">
        <f>IF(LEN(VLOOKUP($A259,Questions!$B:$AA,20,FALSE))=0,"",VLOOKUP($A259,Questions!$B:$AA,20,FALSE))</f>
        <v xml:space="preserve"> </v>
      </c>
      <c r="D259" s="32" t="str">
        <f>IF(LEN(VLOOKUP($A259,Questions!$B:$AA,21,FALSE))=0,"",VLOOKUP($A259,Questions!$B:$AA,21,FALSE))</f>
        <v xml:space="preserve"> </v>
      </c>
      <c r="E259" s="33" t="str">
        <f>IF(LEN(VLOOKUP($A259,Questions!$B:$AA,22,FALSE))=0,"",VLOOKUP($A259,Questions!$B:$AA,22,FALSE))</f>
        <v xml:space="preserve"> </v>
      </c>
      <c r="F259" s="32" t="str">
        <f>IF(LEN(VLOOKUP($A259,Questions!$B:$AA,23,FALSE))=0,"",VLOOKUP($A259,Questions!$B:$AA,23,FALSE))</f>
        <v xml:space="preserve"> </v>
      </c>
      <c r="G259" s="32" t="str">
        <f>IF(LEN(VLOOKUP($A259,Questions!$B:$AA,24,FALSE))=0,"",VLOOKUP($A259,Questions!$B:$AA,24,FALSE))</f>
        <v xml:space="preserve"> </v>
      </c>
      <c r="H259" s="32" t="str">
        <f>IF(LEN(VLOOKUP($A259,Questions!$B:$AA,25,FALSE))=0,"",VLOOKUP($A259,Questions!$B:$AA,25,FALSE))</f>
        <v xml:space="preserve"> </v>
      </c>
      <c r="I259" s="32" t="str">
        <f>IF(LEN(VLOOKUP($A259,Questions!$B:$AA,26,FALSE))=0,"",VLOOKUP($A259,Questions!$B:$AA,26,FALSE))</f>
        <v xml:space="preserve"> </v>
      </c>
      <c r="J259" s="32" t="str">
        <f>IF(LEN(VLOOKUP($A259,Questions!$B:$AB,27,FALSE))=0,"",VLOOKUP($A259,Questions!$B:$AB,27,FALSE))</f>
        <v xml:space="preserve"> </v>
      </c>
      <c r="K259"/>
      <c r="L259"/>
      <c r="M259"/>
      <c r="N259"/>
      <c r="O259"/>
      <c r="P259"/>
      <c r="Q259"/>
      <c r="R259"/>
      <c r="S259"/>
      <c r="T259"/>
      <c r="U259"/>
      <c r="V259"/>
      <c r="W259"/>
      <c r="X259"/>
      <c r="Y259"/>
      <c r="Z259"/>
      <c r="AA259"/>
      <c r="AB259"/>
      <c r="AC259"/>
      <c r="AD259"/>
      <c r="AE259"/>
      <c r="AF259"/>
      <c r="AG259"/>
      <c r="AH259"/>
      <c r="AI259"/>
      <c r="AJ259"/>
      <c r="AK259"/>
      <c r="AL259"/>
      <c r="AM259"/>
      <c r="AN259"/>
      <c r="AO259"/>
      <c r="AP259"/>
      <c r="AQ259"/>
      <c r="AR259"/>
      <c r="AS259"/>
      <c r="AT259"/>
      <c r="AU259"/>
      <c r="AV259"/>
      <c r="AW259"/>
      <c r="AX259"/>
      <c r="AY259"/>
      <c r="AZ259"/>
      <c r="BA259"/>
      <c r="BB259"/>
      <c r="BC259"/>
      <c r="BD259"/>
      <c r="BE259"/>
      <c r="BF259"/>
      <c r="BG259"/>
      <c r="BH259"/>
      <c r="BI259"/>
      <c r="BJ259"/>
      <c r="BK259"/>
      <c r="BL259"/>
      <c r="BM259"/>
      <c r="BN259"/>
      <c r="BO259"/>
      <c r="BP259"/>
      <c r="BQ259"/>
      <c r="BR259"/>
      <c r="BS259"/>
      <c r="BT259"/>
      <c r="BU259"/>
      <c r="BV259"/>
      <c r="BW259"/>
      <c r="BX259"/>
      <c r="BY259"/>
      <c r="BZ259"/>
      <c r="CA259"/>
      <c r="CB259"/>
      <c r="CC259"/>
      <c r="CD259"/>
      <c r="CE259"/>
      <c r="CF259"/>
      <c r="CG259"/>
      <c r="CH259"/>
      <c r="CI259"/>
      <c r="CJ259"/>
      <c r="CK259"/>
      <c r="CL259"/>
      <c r="CM259"/>
      <c r="CN259"/>
      <c r="CO259"/>
      <c r="CP259"/>
      <c r="CQ259"/>
      <c r="CR259"/>
      <c r="CS259"/>
      <c r="CT259"/>
      <c r="CU259"/>
      <c r="CV259"/>
      <c r="CW259"/>
      <c r="CX259"/>
      <c r="CY259"/>
      <c r="CZ259"/>
      <c r="DA259"/>
      <c r="DB259"/>
      <c r="DC259"/>
      <c r="DD259"/>
      <c r="DE259"/>
      <c r="DF259"/>
      <c r="DG259"/>
      <c r="DH259"/>
      <c r="DI259"/>
      <c r="DJ259"/>
      <c r="DK259"/>
      <c r="DL259"/>
      <c r="DM259"/>
      <c r="DN259"/>
      <c r="DO259"/>
      <c r="DP259"/>
      <c r="DQ259"/>
      <c r="DR259"/>
      <c r="DS259"/>
      <c r="DT259"/>
      <c r="DU259"/>
      <c r="DV259"/>
      <c r="DW259"/>
      <c r="DX259"/>
      <c r="DY259"/>
      <c r="DZ259"/>
      <c r="EA259"/>
      <c r="EB259"/>
      <c r="EC259"/>
      <c r="ED259"/>
      <c r="EE259"/>
      <c r="EF259"/>
      <c r="EG259"/>
      <c r="EH259"/>
      <c r="EI259"/>
      <c r="EJ259"/>
      <c r="EK259"/>
      <c r="EL259"/>
      <c r="EM259"/>
      <c r="EN259"/>
      <c r="EO259"/>
      <c r="EP259"/>
      <c r="EQ259"/>
      <c r="ER259"/>
      <c r="ES259"/>
      <c r="ET259"/>
      <c r="EU259"/>
      <c r="EV259"/>
      <c r="EW259"/>
      <c r="EX259"/>
      <c r="EY259"/>
      <c r="EZ259"/>
      <c r="FA259"/>
      <c r="FB259"/>
      <c r="FC259"/>
      <c r="FD259"/>
      <c r="FE259"/>
      <c r="FF259"/>
      <c r="FG259"/>
      <c r="FH259"/>
      <c r="FI259"/>
      <c r="FJ259"/>
      <c r="FK259"/>
      <c r="FL259"/>
      <c r="FM259"/>
      <c r="FN259"/>
      <c r="FO259"/>
      <c r="FP259"/>
      <c r="FQ259"/>
      <c r="FR259"/>
      <c r="FS259"/>
      <c r="FT259"/>
      <c r="FU259"/>
      <c r="FV259"/>
      <c r="FW259"/>
      <c r="FX259"/>
      <c r="FY259"/>
      <c r="FZ259"/>
      <c r="GA259"/>
      <c r="GB259"/>
      <c r="GC259"/>
      <c r="GD259"/>
      <c r="GE259"/>
      <c r="GF259"/>
      <c r="GG259"/>
      <c r="GH259"/>
      <c r="GI259"/>
      <c r="GJ259"/>
      <c r="GK259"/>
      <c r="GL259"/>
      <c r="GM259"/>
      <c r="GN259"/>
      <c r="GO259"/>
      <c r="GP259"/>
      <c r="GQ259"/>
      <c r="GR259"/>
      <c r="GS259"/>
      <c r="GT259"/>
      <c r="GU259"/>
      <c r="GV259"/>
      <c r="GW259"/>
      <c r="GX259"/>
      <c r="GY259"/>
      <c r="GZ259"/>
      <c r="HA259"/>
      <c r="HB259"/>
      <c r="HC259"/>
      <c r="HD259"/>
      <c r="HE259"/>
      <c r="HF259"/>
      <c r="HG259"/>
      <c r="HH259"/>
      <c r="HI259"/>
      <c r="HJ259"/>
      <c r="HK259"/>
      <c r="HL259"/>
      <c r="HM259"/>
      <c r="HN259"/>
      <c r="HO259"/>
      <c r="HP259"/>
      <c r="HQ259"/>
      <c r="HR259"/>
      <c r="HS259"/>
      <c r="HT259"/>
      <c r="HU259"/>
      <c r="HV259"/>
      <c r="HW259"/>
      <c r="HX259"/>
      <c r="HY259"/>
      <c r="HZ259"/>
      <c r="IA259"/>
      <c r="IB259"/>
      <c r="IC259"/>
      <c r="ID259"/>
      <c r="IE259"/>
      <c r="IF259"/>
      <c r="IG259"/>
      <c r="IH259"/>
      <c r="II259"/>
      <c r="IJ259"/>
      <c r="IK259"/>
      <c r="IL259"/>
      <c r="IM259"/>
      <c r="IN259"/>
      <c r="IO259"/>
      <c r="IP259"/>
      <c r="IQ259"/>
      <c r="IR259"/>
      <c r="IS259"/>
      <c r="IT259"/>
      <c r="IU259"/>
      <c r="IV259"/>
      <c r="IW259"/>
      <c r="IX259"/>
      <c r="IY259"/>
    </row>
    <row r="260" spans="1:259" ht="48" customHeight="1" x14ac:dyDescent="0.2">
      <c r="A260" s="11" t="s">
        <v>283</v>
      </c>
      <c r="B260" s="25" t="str">
        <f>VLOOKUP(A260,'HECVAT - Full | Vendor Response'!A$27:B$284,2,FALSE)</f>
        <v>How long does the application keep access/change logs?</v>
      </c>
      <c r="C260" s="32" t="str">
        <f>IF(LEN(VLOOKUP($A260,Questions!$B:$AA,20,FALSE))=0,"",VLOOKUP($A260,Questions!$B:$AA,20,FALSE))</f>
        <v xml:space="preserve"> </v>
      </c>
      <c r="D260" s="32" t="str">
        <f>IF(LEN(VLOOKUP($A260,Questions!$B:$AA,21,FALSE))=0,"",VLOOKUP($A260,Questions!$B:$AA,21,FALSE))</f>
        <v xml:space="preserve"> </v>
      </c>
      <c r="E260" s="32" t="str">
        <f>IF(LEN(VLOOKUP($A260,Questions!$B:$AA,22,FALSE))=0,"",VLOOKUP($A260,Questions!$B:$AA,22,FALSE))</f>
        <v xml:space="preserve"> </v>
      </c>
      <c r="F260" s="32" t="str">
        <f>IF(LEN(VLOOKUP($A260,Questions!$B:$AA,23,FALSE))=0,"",VLOOKUP($A260,Questions!$B:$AA,23,FALSE))</f>
        <v xml:space="preserve"> </v>
      </c>
      <c r="G260" s="32" t="str">
        <f>IF(LEN(VLOOKUP($A260,Questions!$B:$AA,24,FALSE))=0,"",VLOOKUP($A260,Questions!$B:$AA,24,FALSE))</f>
        <v xml:space="preserve"> </v>
      </c>
      <c r="H260" s="32" t="str">
        <f>IF(LEN(VLOOKUP($A260,Questions!$B:$AA,25,FALSE))=0,"",VLOOKUP($A260,Questions!$B:$AA,25,FALSE))</f>
        <v xml:space="preserve"> </v>
      </c>
      <c r="I260" s="32" t="str">
        <f>IF(LEN(VLOOKUP($A260,Questions!$B:$AA,26,FALSE))=0,"",VLOOKUP($A260,Questions!$B:$AA,26,FALSE))</f>
        <v xml:space="preserve"> </v>
      </c>
      <c r="J260" s="32" t="str">
        <f>IF(LEN(VLOOKUP($A260,Questions!$B:$AB,27,FALSE))=0,"",VLOOKUP($A260,Questions!$B:$AB,27,FALSE))</f>
        <v xml:space="preserve"> </v>
      </c>
      <c r="K260"/>
      <c r="L260"/>
      <c r="M260"/>
      <c r="N260"/>
      <c r="O260"/>
      <c r="P260"/>
      <c r="Q260"/>
      <c r="R260"/>
      <c r="S260"/>
      <c r="T260"/>
      <c r="U260"/>
      <c r="V260"/>
      <c r="W260"/>
      <c r="X260"/>
      <c r="Y260"/>
      <c r="Z260"/>
      <c r="AA260"/>
      <c r="AB260"/>
      <c r="AC260"/>
      <c r="AD260"/>
      <c r="AE260"/>
      <c r="AF260"/>
      <c r="AG260"/>
      <c r="AH260"/>
      <c r="AI260"/>
      <c r="AJ260"/>
      <c r="AK260"/>
      <c r="AL260"/>
      <c r="AM260"/>
      <c r="AN260"/>
      <c r="AO260"/>
      <c r="AP260"/>
      <c r="AQ260"/>
      <c r="AR260"/>
      <c r="AS260"/>
      <c r="AT260"/>
      <c r="AU260"/>
      <c r="AV260"/>
      <c r="AW260"/>
      <c r="AX260"/>
      <c r="AY260"/>
      <c r="AZ260"/>
      <c r="BA260"/>
      <c r="BB260"/>
      <c r="BC260"/>
      <c r="BD260"/>
      <c r="BE260"/>
      <c r="BF260"/>
      <c r="BG260"/>
      <c r="BH260"/>
      <c r="BI260"/>
      <c r="BJ260"/>
      <c r="BK260"/>
      <c r="BL260"/>
      <c r="BM260"/>
      <c r="BN260"/>
      <c r="BO260"/>
      <c r="BP260"/>
      <c r="BQ260"/>
      <c r="BR260"/>
      <c r="BS260"/>
      <c r="BT260"/>
      <c r="BU260"/>
      <c r="BV260"/>
      <c r="BW260"/>
      <c r="BX260"/>
      <c r="BY260"/>
      <c r="BZ260"/>
      <c r="CA260"/>
      <c r="CB260"/>
      <c r="CC260"/>
      <c r="CD260"/>
      <c r="CE260"/>
      <c r="CF260"/>
      <c r="CG260"/>
      <c r="CH260"/>
      <c r="CI260"/>
      <c r="CJ260"/>
      <c r="CK260"/>
      <c r="CL260"/>
      <c r="CM260"/>
      <c r="CN260"/>
      <c r="CO260"/>
      <c r="CP260"/>
      <c r="CQ260"/>
      <c r="CR260"/>
      <c r="CS260"/>
      <c r="CT260"/>
      <c r="CU260"/>
      <c r="CV260"/>
      <c r="CW260"/>
      <c r="CX260"/>
      <c r="CY260"/>
      <c r="CZ260"/>
      <c r="DA260"/>
      <c r="DB260"/>
      <c r="DC260"/>
      <c r="DD260"/>
      <c r="DE260"/>
      <c r="DF260"/>
      <c r="DG260"/>
      <c r="DH260"/>
      <c r="DI260"/>
      <c r="DJ260"/>
      <c r="DK260"/>
      <c r="DL260"/>
      <c r="DM260"/>
      <c r="DN260"/>
      <c r="DO260"/>
      <c r="DP260"/>
      <c r="DQ260"/>
      <c r="DR260"/>
      <c r="DS260"/>
      <c r="DT260"/>
      <c r="DU260"/>
      <c r="DV260"/>
      <c r="DW260"/>
      <c r="DX260"/>
      <c r="DY260"/>
      <c r="DZ260"/>
      <c r="EA260"/>
      <c r="EB260"/>
      <c r="EC260"/>
      <c r="ED260"/>
      <c r="EE260"/>
      <c r="EF260"/>
      <c r="EG260"/>
      <c r="EH260"/>
      <c r="EI260"/>
      <c r="EJ260"/>
      <c r="EK260"/>
      <c r="EL260"/>
      <c r="EM260"/>
      <c r="EN260"/>
      <c r="EO260"/>
      <c r="EP260"/>
      <c r="EQ260"/>
      <c r="ER260"/>
      <c r="ES260"/>
      <c r="ET260"/>
      <c r="EU260"/>
      <c r="EV260"/>
      <c r="EW260"/>
      <c r="EX260"/>
      <c r="EY260"/>
      <c r="EZ260"/>
      <c r="FA260"/>
      <c r="FB260"/>
      <c r="FC260"/>
      <c r="FD260"/>
      <c r="FE260"/>
      <c r="FF260"/>
      <c r="FG260"/>
      <c r="FH260"/>
      <c r="FI260"/>
      <c r="FJ260"/>
      <c r="FK260"/>
      <c r="FL260"/>
      <c r="FM260"/>
      <c r="FN260"/>
      <c r="FO260"/>
      <c r="FP260"/>
      <c r="FQ260"/>
      <c r="FR260"/>
      <c r="FS260"/>
      <c r="FT260"/>
      <c r="FU260"/>
      <c r="FV260"/>
      <c r="FW260"/>
      <c r="FX260"/>
      <c r="FY260"/>
      <c r="FZ260"/>
      <c r="GA260"/>
      <c r="GB260"/>
      <c r="GC260"/>
      <c r="GD260"/>
      <c r="GE260"/>
      <c r="GF260"/>
      <c r="GG260"/>
      <c r="GH260"/>
      <c r="GI260"/>
      <c r="GJ260"/>
      <c r="GK260"/>
      <c r="GL260"/>
      <c r="GM260"/>
      <c r="GN260"/>
      <c r="GO260"/>
      <c r="GP260"/>
      <c r="GQ260"/>
      <c r="GR260"/>
      <c r="GS260"/>
      <c r="GT260"/>
      <c r="GU260"/>
      <c r="GV260"/>
      <c r="GW260"/>
      <c r="GX260"/>
      <c r="GY260"/>
      <c r="GZ260"/>
      <c r="HA260"/>
      <c r="HB260"/>
      <c r="HC260"/>
      <c r="HD260"/>
      <c r="HE260"/>
      <c r="HF260"/>
      <c r="HG260"/>
      <c r="HH260"/>
      <c r="HI260"/>
      <c r="HJ260"/>
      <c r="HK260"/>
      <c r="HL260"/>
      <c r="HM260"/>
      <c r="HN260"/>
      <c r="HO260"/>
      <c r="HP260"/>
      <c r="HQ260"/>
      <c r="HR260"/>
      <c r="HS260"/>
      <c r="HT260"/>
      <c r="HU260"/>
      <c r="HV260"/>
      <c r="HW260"/>
      <c r="HX260"/>
      <c r="HY260"/>
      <c r="HZ260"/>
      <c r="IA260"/>
      <c r="IB260"/>
      <c r="IC260"/>
      <c r="ID260"/>
      <c r="IE260"/>
      <c r="IF260"/>
      <c r="IG260"/>
      <c r="IH260"/>
      <c r="II260"/>
      <c r="IJ260"/>
      <c r="IK260"/>
      <c r="IL260"/>
      <c r="IM260"/>
      <c r="IN260"/>
      <c r="IO260"/>
      <c r="IP260"/>
      <c r="IQ260"/>
      <c r="IR260"/>
      <c r="IS260"/>
      <c r="IT260"/>
      <c r="IU260"/>
      <c r="IV260"/>
      <c r="IW260"/>
      <c r="IX260"/>
      <c r="IY260"/>
    </row>
    <row r="261" spans="1:259" ht="65" customHeight="1" x14ac:dyDescent="0.2">
      <c r="A261" s="11" t="s">
        <v>284</v>
      </c>
      <c r="B261" s="25" t="str">
        <f>VLOOKUP(A261,'HECVAT - Full | Vendor Response'!A$27:B$284,2,FALSE)</f>
        <v xml:space="preserve">Can the application logs be archived? </v>
      </c>
      <c r="C261" s="32" t="str">
        <f>IF(LEN(VLOOKUP($A261,Questions!$B:$AA,20,FALSE))=0,"",VLOOKUP($A261,Questions!$B:$AA,20,FALSE))</f>
        <v xml:space="preserve"> </v>
      </c>
      <c r="D261" s="32" t="str">
        <f>IF(LEN(VLOOKUP($A261,Questions!$B:$AA,21,FALSE))=0,"",VLOOKUP($A261,Questions!$B:$AA,21,FALSE))</f>
        <v xml:space="preserve"> </v>
      </c>
      <c r="E261" s="32" t="str">
        <f>IF(LEN(VLOOKUP($A261,Questions!$B:$AA,22,FALSE))=0,"",VLOOKUP($A261,Questions!$B:$AA,22,FALSE))</f>
        <v xml:space="preserve"> </v>
      </c>
      <c r="F261" s="32" t="str">
        <f>IF(LEN(VLOOKUP($A261,Questions!$B:$AA,23,FALSE))=0,"",VLOOKUP($A261,Questions!$B:$AA,23,FALSE))</f>
        <v xml:space="preserve"> </v>
      </c>
      <c r="G261" s="33" t="str">
        <f>IF(LEN(VLOOKUP($A261,Questions!$B:$AA,24,FALSE))=0,"",VLOOKUP($A261,Questions!$B:$AA,24,FALSE))</f>
        <v xml:space="preserve"> </v>
      </c>
      <c r="H261" s="33" t="str">
        <f>IF(LEN(VLOOKUP($A261,Questions!$B:$AA,25,FALSE))=0,"",VLOOKUP($A261,Questions!$B:$AA,25,FALSE))</f>
        <v xml:space="preserve"> </v>
      </c>
      <c r="I261" s="32" t="str">
        <f>IF(LEN(VLOOKUP($A261,Questions!$B:$AA,26,FALSE))=0,"",VLOOKUP($A261,Questions!$B:$AA,26,FALSE))</f>
        <v xml:space="preserve"> </v>
      </c>
      <c r="J261" s="32" t="str">
        <f>IF(LEN(VLOOKUP($A261,Questions!$B:$AB,27,FALSE))=0,"",VLOOKUP($A261,Questions!$B:$AB,27,FALSE))</f>
        <v xml:space="preserve"> </v>
      </c>
      <c r="K261"/>
      <c r="L261"/>
      <c r="M261"/>
      <c r="N261"/>
      <c r="O261"/>
      <c r="P261"/>
      <c r="Q261"/>
      <c r="R261"/>
      <c r="S261"/>
      <c r="T261"/>
      <c r="U261"/>
      <c r="V261"/>
      <c r="W261"/>
      <c r="X261"/>
      <c r="Y261"/>
      <c r="Z261"/>
      <c r="AA261"/>
      <c r="AB261"/>
      <c r="AC261"/>
      <c r="AD261"/>
      <c r="AE261"/>
      <c r="AF261"/>
      <c r="AG261"/>
      <c r="AH261"/>
      <c r="AI261"/>
      <c r="AJ261"/>
      <c r="AK261"/>
      <c r="AL261"/>
      <c r="AM261"/>
      <c r="AN261"/>
      <c r="AO261"/>
      <c r="AP261"/>
      <c r="AQ261"/>
      <c r="AR261"/>
      <c r="AS261"/>
      <c r="AT261"/>
      <c r="AU261"/>
      <c r="AV261"/>
      <c r="AW261"/>
      <c r="AX261"/>
      <c r="AY261"/>
      <c r="AZ261"/>
      <c r="BA261"/>
      <c r="BB261"/>
      <c r="BC261"/>
      <c r="BD261"/>
      <c r="BE261"/>
      <c r="BF261"/>
      <c r="BG261"/>
      <c r="BH261"/>
      <c r="BI261"/>
      <c r="BJ261"/>
      <c r="BK261"/>
      <c r="BL261"/>
      <c r="BM261"/>
      <c r="BN261"/>
      <c r="BO261"/>
      <c r="BP261"/>
      <c r="BQ261"/>
      <c r="BR261"/>
      <c r="BS261"/>
      <c r="BT261"/>
      <c r="BU261"/>
      <c r="BV261"/>
      <c r="BW261"/>
      <c r="BX261"/>
      <c r="BY261"/>
      <c r="BZ261"/>
      <c r="CA261"/>
      <c r="CB261"/>
      <c r="CC261"/>
      <c r="CD261"/>
      <c r="CE261"/>
      <c r="CF261"/>
      <c r="CG261"/>
      <c r="CH261"/>
      <c r="CI261"/>
      <c r="CJ261"/>
      <c r="CK261"/>
      <c r="CL261"/>
      <c r="CM261"/>
      <c r="CN261"/>
      <c r="CO261"/>
      <c r="CP261"/>
      <c r="CQ261"/>
      <c r="CR261"/>
      <c r="CS261"/>
      <c r="CT261"/>
      <c r="CU261"/>
      <c r="CV261"/>
      <c r="CW261"/>
      <c r="CX261"/>
      <c r="CY261"/>
      <c r="CZ261"/>
      <c r="DA261"/>
      <c r="DB261"/>
      <c r="DC261"/>
      <c r="DD261"/>
      <c r="DE261"/>
      <c r="DF261"/>
      <c r="DG261"/>
      <c r="DH261"/>
      <c r="DI261"/>
      <c r="DJ261"/>
      <c r="DK261"/>
      <c r="DL261"/>
      <c r="DM261"/>
      <c r="DN261"/>
      <c r="DO261"/>
      <c r="DP261"/>
      <c r="DQ261"/>
      <c r="DR261"/>
      <c r="DS261"/>
      <c r="DT261"/>
      <c r="DU261"/>
      <c r="DV261"/>
      <c r="DW261"/>
      <c r="DX261"/>
      <c r="DY261"/>
      <c r="DZ261"/>
      <c r="EA261"/>
      <c r="EB261"/>
      <c r="EC261"/>
      <c r="ED261"/>
      <c r="EE261"/>
      <c r="EF261"/>
      <c r="EG261"/>
      <c r="EH261"/>
      <c r="EI261"/>
      <c r="EJ261"/>
      <c r="EK261"/>
      <c r="EL261"/>
      <c r="EM261"/>
      <c r="EN261"/>
      <c r="EO261"/>
      <c r="EP261"/>
      <c r="EQ261"/>
      <c r="ER261"/>
      <c r="ES261"/>
      <c r="ET261"/>
      <c r="EU261"/>
      <c r="EV261"/>
      <c r="EW261"/>
      <c r="EX261"/>
      <c r="EY261"/>
      <c r="EZ261"/>
      <c r="FA261"/>
      <c r="FB261"/>
      <c r="FC261"/>
      <c r="FD261"/>
      <c r="FE261"/>
      <c r="FF261"/>
      <c r="FG261"/>
      <c r="FH261"/>
      <c r="FI261"/>
      <c r="FJ261"/>
      <c r="FK261"/>
      <c r="FL261"/>
      <c r="FM261"/>
      <c r="FN261"/>
      <c r="FO261"/>
      <c r="FP261"/>
      <c r="FQ261"/>
      <c r="FR261"/>
      <c r="FS261"/>
      <c r="FT261"/>
      <c r="FU261"/>
      <c r="FV261"/>
      <c r="FW261"/>
      <c r="FX261"/>
      <c r="FY261"/>
      <c r="FZ261"/>
      <c r="GA261"/>
      <c r="GB261"/>
      <c r="GC261"/>
      <c r="GD261"/>
      <c r="GE261"/>
      <c r="GF261"/>
      <c r="GG261"/>
      <c r="GH261"/>
      <c r="GI261"/>
      <c r="GJ261"/>
      <c r="GK261"/>
      <c r="GL261"/>
      <c r="GM261"/>
      <c r="GN261"/>
      <c r="GO261"/>
      <c r="GP261"/>
      <c r="GQ261"/>
      <c r="GR261"/>
      <c r="GS261"/>
      <c r="GT261"/>
      <c r="GU261"/>
      <c r="GV261"/>
      <c r="GW261"/>
      <c r="GX261"/>
      <c r="GY261"/>
      <c r="GZ261"/>
      <c r="HA261"/>
      <c r="HB261"/>
      <c r="HC261"/>
      <c r="HD261"/>
      <c r="HE261"/>
      <c r="HF261"/>
      <c r="HG261"/>
      <c r="HH261"/>
      <c r="HI261"/>
      <c r="HJ261"/>
      <c r="HK261"/>
      <c r="HL261"/>
      <c r="HM261"/>
      <c r="HN261"/>
      <c r="HO261"/>
      <c r="HP261"/>
      <c r="HQ261"/>
      <c r="HR261"/>
      <c r="HS261"/>
      <c r="HT261"/>
      <c r="HU261"/>
      <c r="HV261"/>
      <c r="HW261"/>
      <c r="HX261"/>
      <c r="HY261"/>
      <c r="HZ261"/>
      <c r="IA261"/>
      <c r="IB261"/>
      <c r="IC261"/>
      <c r="ID261"/>
      <c r="IE261"/>
      <c r="IF261"/>
      <c r="IG261"/>
      <c r="IH261"/>
      <c r="II261"/>
      <c r="IJ261"/>
      <c r="IK261"/>
      <c r="IL261"/>
      <c r="IM261"/>
      <c r="IN261"/>
      <c r="IO261"/>
      <c r="IP261"/>
      <c r="IQ261"/>
      <c r="IR261"/>
      <c r="IS261"/>
      <c r="IT261"/>
      <c r="IU261"/>
      <c r="IV261"/>
      <c r="IW261"/>
      <c r="IX261"/>
      <c r="IY261"/>
    </row>
    <row r="262" spans="1:259" ht="36" customHeight="1" x14ac:dyDescent="0.2">
      <c r="A262" s="11" t="s">
        <v>285</v>
      </c>
      <c r="B262" s="25" t="str">
        <f>VLOOKUP(A262,'HECVAT - Full | Vendor Response'!A$27:B$284,2,FALSE)</f>
        <v xml:space="preserve">Can the application logs be saved externally? </v>
      </c>
      <c r="C262" s="32" t="str">
        <f>IF(LEN(VLOOKUP($A262,Questions!$B:$AA,20,FALSE))=0,"",VLOOKUP($A262,Questions!$B:$AA,20,FALSE))</f>
        <v xml:space="preserve"> </v>
      </c>
      <c r="D262" s="32" t="str">
        <f>IF(LEN(VLOOKUP($A262,Questions!$B:$AA,21,FALSE))=0,"",VLOOKUP($A262,Questions!$B:$AA,21,FALSE))</f>
        <v xml:space="preserve"> </v>
      </c>
      <c r="E262" s="32" t="str">
        <f>IF(LEN(VLOOKUP($A262,Questions!$B:$AA,22,FALSE))=0,"",VLOOKUP($A262,Questions!$B:$AA,22,FALSE))</f>
        <v xml:space="preserve"> </v>
      </c>
      <c r="F262" s="32" t="str">
        <f>IF(LEN(VLOOKUP($A262,Questions!$B:$AA,23,FALSE))=0,"",VLOOKUP($A262,Questions!$B:$AA,23,FALSE))</f>
        <v xml:space="preserve"> </v>
      </c>
      <c r="G262" s="33" t="str">
        <f>IF(LEN(VLOOKUP($A262,Questions!$B:$AA,24,FALSE))=0,"",VLOOKUP($A262,Questions!$B:$AA,24,FALSE))</f>
        <v xml:space="preserve"> </v>
      </c>
      <c r="H262" s="33" t="str">
        <f>IF(LEN(VLOOKUP($A262,Questions!$B:$AA,25,FALSE))=0,"",VLOOKUP($A262,Questions!$B:$AA,25,FALSE))</f>
        <v xml:space="preserve"> </v>
      </c>
      <c r="I262" s="32" t="str">
        <f>IF(LEN(VLOOKUP($A262,Questions!$B:$AA,26,FALSE))=0,"",VLOOKUP($A262,Questions!$B:$AA,26,FALSE))</f>
        <v xml:space="preserve"> </v>
      </c>
      <c r="J262" s="32" t="str">
        <f>IF(LEN(VLOOKUP($A262,Questions!$B:$AB,27,FALSE))=0,"",VLOOKUP($A262,Questions!$B:$AB,27,FALSE))</f>
        <v xml:space="preserve"> </v>
      </c>
      <c r="K262"/>
      <c r="L262"/>
      <c r="M262"/>
      <c r="N262"/>
      <c r="O262"/>
      <c r="P262"/>
      <c r="Q262"/>
      <c r="R262"/>
      <c r="S262"/>
      <c r="T262"/>
      <c r="U262"/>
      <c r="V262"/>
      <c r="W262"/>
      <c r="X262"/>
      <c r="Y262"/>
      <c r="Z262"/>
      <c r="AA262"/>
      <c r="AB262"/>
      <c r="AC262"/>
      <c r="AD262"/>
      <c r="AE262"/>
      <c r="AF262"/>
      <c r="AG262"/>
      <c r="AH262"/>
      <c r="AI262"/>
      <c r="AJ262"/>
      <c r="AK262"/>
      <c r="AL262"/>
      <c r="AM262"/>
      <c r="AN262"/>
      <c r="AO262"/>
      <c r="AP262"/>
      <c r="AQ262"/>
      <c r="AR262"/>
      <c r="AS262"/>
      <c r="AT262"/>
      <c r="AU262"/>
      <c r="AV262"/>
      <c r="AW262"/>
      <c r="AX262"/>
      <c r="AY262"/>
      <c r="AZ262"/>
      <c r="BA262"/>
      <c r="BB262"/>
      <c r="BC262"/>
      <c r="BD262"/>
      <c r="BE262"/>
      <c r="BF262"/>
      <c r="BG262"/>
      <c r="BH262"/>
      <c r="BI262"/>
      <c r="BJ262"/>
      <c r="BK262"/>
      <c r="BL262"/>
      <c r="BM262"/>
      <c r="BN262"/>
      <c r="BO262"/>
      <c r="BP262"/>
      <c r="BQ262"/>
      <c r="BR262"/>
      <c r="BS262"/>
      <c r="BT262"/>
      <c r="BU262"/>
      <c r="BV262"/>
      <c r="BW262"/>
      <c r="BX262"/>
      <c r="BY262"/>
      <c r="BZ262"/>
      <c r="CA262"/>
      <c r="CB262"/>
      <c r="CC262"/>
      <c r="CD262"/>
      <c r="CE262"/>
      <c r="CF262"/>
      <c r="CG262"/>
      <c r="CH262"/>
      <c r="CI262"/>
      <c r="CJ262"/>
      <c r="CK262"/>
      <c r="CL262"/>
      <c r="CM262"/>
      <c r="CN262"/>
      <c r="CO262"/>
      <c r="CP262"/>
      <c r="CQ262"/>
      <c r="CR262"/>
      <c r="CS262"/>
      <c r="CT262"/>
      <c r="CU262"/>
      <c r="CV262"/>
      <c r="CW262"/>
      <c r="CX262"/>
      <c r="CY262"/>
      <c r="CZ262"/>
      <c r="DA262"/>
      <c r="DB262"/>
      <c r="DC262"/>
      <c r="DD262"/>
      <c r="DE262"/>
      <c r="DF262"/>
      <c r="DG262"/>
      <c r="DH262"/>
      <c r="DI262"/>
      <c r="DJ262"/>
      <c r="DK262"/>
      <c r="DL262"/>
      <c r="DM262"/>
      <c r="DN262"/>
      <c r="DO262"/>
      <c r="DP262"/>
      <c r="DQ262"/>
      <c r="DR262"/>
      <c r="DS262"/>
      <c r="DT262"/>
      <c r="DU262"/>
      <c r="DV262"/>
      <c r="DW262"/>
      <c r="DX262"/>
      <c r="DY262"/>
      <c r="DZ262"/>
      <c r="EA262"/>
      <c r="EB262"/>
      <c r="EC262"/>
      <c r="ED262"/>
      <c r="EE262"/>
      <c r="EF262"/>
      <c r="EG262"/>
      <c r="EH262"/>
      <c r="EI262"/>
      <c r="EJ262"/>
      <c r="EK262"/>
      <c r="EL262"/>
      <c r="EM262"/>
      <c r="EN262"/>
      <c r="EO262"/>
      <c r="EP262"/>
      <c r="EQ262"/>
      <c r="ER262"/>
      <c r="ES262"/>
      <c r="ET262"/>
      <c r="EU262"/>
      <c r="EV262"/>
      <c r="EW262"/>
      <c r="EX262"/>
      <c r="EY262"/>
      <c r="EZ262"/>
      <c r="FA262"/>
      <c r="FB262"/>
      <c r="FC262"/>
      <c r="FD262"/>
      <c r="FE262"/>
      <c r="FF262"/>
      <c r="FG262"/>
      <c r="FH262"/>
      <c r="FI262"/>
      <c r="FJ262"/>
      <c r="FK262"/>
      <c r="FL262"/>
      <c r="FM262"/>
      <c r="FN262"/>
      <c r="FO262"/>
      <c r="FP262"/>
      <c r="FQ262"/>
      <c r="FR262"/>
      <c r="FS262"/>
      <c r="FT262"/>
      <c r="FU262"/>
      <c r="FV262"/>
      <c r="FW262"/>
      <c r="FX262"/>
      <c r="FY262"/>
      <c r="FZ262"/>
      <c r="GA262"/>
      <c r="GB262"/>
      <c r="GC262"/>
      <c r="GD262"/>
      <c r="GE262"/>
      <c r="GF262"/>
      <c r="GG262"/>
      <c r="GH262"/>
      <c r="GI262"/>
      <c r="GJ262"/>
      <c r="GK262"/>
      <c r="GL262"/>
      <c r="GM262"/>
      <c r="GN262"/>
      <c r="GO262"/>
      <c r="GP262"/>
      <c r="GQ262"/>
      <c r="GR262"/>
      <c r="GS262"/>
      <c r="GT262"/>
      <c r="GU262"/>
      <c r="GV262"/>
      <c r="GW262"/>
      <c r="GX262"/>
      <c r="GY262"/>
      <c r="GZ262"/>
      <c r="HA262"/>
      <c r="HB262"/>
      <c r="HC262"/>
      <c r="HD262"/>
      <c r="HE262"/>
      <c r="HF262"/>
      <c r="HG262"/>
      <c r="HH262"/>
      <c r="HI262"/>
      <c r="HJ262"/>
      <c r="HK262"/>
      <c r="HL262"/>
      <c r="HM262"/>
      <c r="HN262"/>
      <c r="HO262"/>
      <c r="HP262"/>
      <c r="HQ262"/>
      <c r="HR262"/>
      <c r="HS262"/>
      <c r="HT262"/>
      <c r="HU262"/>
      <c r="HV262"/>
      <c r="HW262"/>
      <c r="HX262"/>
      <c r="HY262"/>
      <c r="HZ262"/>
      <c r="IA262"/>
      <c r="IB262"/>
      <c r="IC262"/>
      <c r="ID262"/>
      <c r="IE262"/>
      <c r="IF262"/>
      <c r="IG262"/>
      <c r="IH262"/>
      <c r="II262"/>
      <c r="IJ262"/>
      <c r="IK262"/>
      <c r="IL262"/>
      <c r="IM262"/>
      <c r="IN262"/>
      <c r="IO262"/>
      <c r="IP262"/>
      <c r="IQ262"/>
      <c r="IR262"/>
      <c r="IS262"/>
      <c r="IT262"/>
      <c r="IU262"/>
      <c r="IV262"/>
      <c r="IW262"/>
      <c r="IX262"/>
      <c r="IY262"/>
    </row>
    <row r="263" spans="1:259" ht="36" customHeight="1" x14ac:dyDescent="0.2">
      <c r="A263" s="11" t="s">
        <v>286</v>
      </c>
      <c r="B263" s="25" t="str">
        <f>VLOOKUP(A263,'HECVAT - Full | Vendor Response'!A$27:B$284,2,FALSE)</f>
        <v>Do your data backup and retention policies and practices meet HIPAA requirements?</v>
      </c>
      <c r="C263" s="32" t="str">
        <f>IF(LEN(VLOOKUP($A263,Questions!$B:$AA,20,FALSE))=0,"",VLOOKUP($A263,Questions!$B:$AA,20,FALSE))</f>
        <v xml:space="preserve"> </v>
      </c>
      <c r="D263" s="32" t="str">
        <f>IF(LEN(VLOOKUP($A263,Questions!$B:$AA,21,FALSE))=0,"",VLOOKUP($A263,Questions!$B:$AA,21,FALSE))</f>
        <v xml:space="preserve"> </v>
      </c>
      <c r="E263" s="32" t="str">
        <f>IF(LEN(VLOOKUP($A263,Questions!$B:$AA,22,FALSE))=0,"",VLOOKUP($A263,Questions!$B:$AA,22,FALSE))</f>
        <v xml:space="preserve"> </v>
      </c>
      <c r="F263" s="32" t="str">
        <f>IF(LEN(VLOOKUP($A263,Questions!$B:$AA,23,FALSE))=0,"",VLOOKUP($A263,Questions!$B:$AA,23,FALSE))</f>
        <v xml:space="preserve"> </v>
      </c>
      <c r="G263" s="33" t="str">
        <f>IF(LEN(VLOOKUP($A263,Questions!$B:$AA,24,FALSE))=0,"",VLOOKUP($A263,Questions!$B:$AA,24,FALSE))</f>
        <v xml:space="preserve"> </v>
      </c>
      <c r="H263" s="33" t="str">
        <f>IF(LEN(VLOOKUP($A263,Questions!$B:$AA,25,FALSE))=0,"",VLOOKUP($A263,Questions!$B:$AA,25,FALSE))</f>
        <v xml:space="preserve"> </v>
      </c>
      <c r="I263" s="32" t="str">
        <f>IF(LEN(VLOOKUP($A263,Questions!$B:$AA,26,FALSE))=0,"",VLOOKUP($A263,Questions!$B:$AA,26,FALSE))</f>
        <v xml:space="preserve"> </v>
      </c>
      <c r="J263" s="32" t="str">
        <f>IF(LEN(VLOOKUP($A263,Questions!$B:$AB,27,FALSE))=0,"",VLOOKUP($A263,Questions!$B:$AB,27,FALSE))</f>
        <v xml:space="preserve"> </v>
      </c>
      <c r="K263"/>
      <c r="L263"/>
      <c r="M263"/>
      <c r="N263"/>
      <c r="O263"/>
      <c r="P263"/>
      <c r="Q263"/>
      <c r="R263"/>
      <c r="S263"/>
      <c r="T263"/>
      <c r="U263"/>
      <c r="V263"/>
      <c r="W263"/>
      <c r="X263"/>
      <c r="Y263"/>
      <c r="Z263"/>
      <c r="AA263"/>
      <c r="AB263"/>
      <c r="AC263"/>
      <c r="AD263"/>
      <c r="AE263"/>
      <c r="AF263"/>
      <c r="AG263"/>
      <c r="AH263"/>
      <c r="AI263"/>
      <c r="AJ263"/>
      <c r="AK263"/>
      <c r="AL263"/>
      <c r="AM263"/>
      <c r="AN263"/>
      <c r="AO263"/>
      <c r="AP263"/>
      <c r="AQ263"/>
      <c r="AR263"/>
      <c r="AS263"/>
      <c r="AT263"/>
      <c r="AU263"/>
      <c r="AV263"/>
      <c r="AW263"/>
      <c r="AX263"/>
      <c r="AY263"/>
      <c r="AZ263"/>
      <c r="BA263"/>
      <c r="BB263"/>
      <c r="BC263"/>
      <c r="BD263"/>
      <c r="BE263"/>
      <c r="BF263"/>
      <c r="BG263"/>
      <c r="BH263"/>
      <c r="BI263"/>
      <c r="BJ263"/>
      <c r="BK263"/>
      <c r="BL263"/>
      <c r="BM263"/>
      <c r="BN263"/>
      <c r="BO263"/>
      <c r="BP263"/>
      <c r="BQ263"/>
      <c r="BR263"/>
      <c r="BS263"/>
      <c r="BT263"/>
      <c r="BU263"/>
      <c r="BV263"/>
      <c r="BW263"/>
      <c r="BX263"/>
      <c r="BY263"/>
      <c r="BZ263"/>
      <c r="CA263"/>
      <c r="CB263"/>
      <c r="CC263"/>
      <c r="CD263"/>
      <c r="CE263"/>
      <c r="CF263"/>
      <c r="CG263"/>
      <c r="CH263"/>
      <c r="CI263"/>
      <c r="CJ263"/>
      <c r="CK263"/>
      <c r="CL263"/>
      <c r="CM263"/>
      <c r="CN263"/>
      <c r="CO263"/>
      <c r="CP263"/>
      <c r="CQ263"/>
      <c r="CR263"/>
      <c r="CS263"/>
      <c r="CT263"/>
      <c r="CU263"/>
      <c r="CV263"/>
      <c r="CW263"/>
      <c r="CX263"/>
      <c r="CY263"/>
      <c r="CZ263"/>
      <c r="DA263"/>
      <c r="DB263"/>
      <c r="DC263"/>
      <c r="DD263"/>
      <c r="DE263"/>
      <c r="DF263"/>
      <c r="DG263"/>
      <c r="DH263"/>
      <c r="DI263"/>
      <c r="DJ263"/>
      <c r="DK263"/>
      <c r="DL263"/>
      <c r="DM263"/>
      <c r="DN263"/>
      <c r="DO263"/>
      <c r="DP263"/>
      <c r="DQ263"/>
      <c r="DR263"/>
      <c r="DS263"/>
      <c r="DT263"/>
      <c r="DU263"/>
      <c r="DV263"/>
      <c r="DW263"/>
      <c r="DX263"/>
      <c r="DY263"/>
      <c r="DZ263"/>
      <c r="EA263"/>
      <c r="EB263"/>
      <c r="EC263"/>
      <c r="ED263"/>
      <c r="EE263"/>
      <c r="EF263"/>
      <c r="EG263"/>
      <c r="EH263"/>
      <c r="EI263"/>
      <c r="EJ263"/>
      <c r="EK263"/>
      <c r="EL263"/>
      <c r="EM263"/>
      <c r="EN263"/>
      <c r="EO263"/>
      <c r="EP263"/>
      <c r="EQ263"/>
      <c r="ER263"/>
      <c r="ES263"/>
      <c r="ET263"/>
      <c r="EU263"/>
      <c r="EV263"/>
      <c r="EW263"/>
      <c r="EX263"/>
      <c r="EY263"/>
      <c r="EZ263"/>
      <c r="FA263"/>
      <c r="FB263"/>
      <c r="FC263"/>
      <c r="FD263"/>
      <c r="FE263"/>
      <c r="FF263"/>
      <c r="FG263"/>
      <c r="FH263"/>
      <c r="FI263"/>
      <c r="FJ263"/>
      <c r="FK263"/>
      <c r="FL263"/>
      <c r="FM263"/>
      <c r="FN263"/>
      <c r="FO263"/>
      <c r="FP263"/>
      <c r="FQ263"/>
      <c r="FR263"/>
      <c r="FS263"/>
      <c r="FT263"/>
      <c r="FU263"/>
      <c r="FV263"/>
      <c r="FW263"/>
      <c r="FX263"/>
      <c r="FY263"/>
      <c r="FZ263"/>
      <c r="GA263"/>
      <c r="GB263"/>
      <c r="GC263"/>
      <c r="GD263"/>
      <c r="GE263"/>
      <c r="GF263"/>
      <c r="GG263"/>
      <c r="GH263"/>
      <c r="GI263"/>
      <c r="GJ263"/>
      <c r="GK263"/>
      <c r="GL263"/>
      <c r="GM263"/>
      <c r="GN263"/>
      <c r="GO263"/>
      <c r="GP263"/>
      <c r="GQ263"/>
      <c r="GR263"/>
      <c r="GS263"/>
      <c r="GT263"/>
      <c r="GU263"/>
      <c r="GV263"/>
      <c r="GW263"/>
      <c r="GX263"/>
      <c r="GY263"/>
      <c r="GZ263"/>
      <c r="HA263"/>
      <c r="HB263"/>
      <c r="HC263"/>
      <c r="HD263"/>
      <c r="HE263"/>
      <c r="HF263"/>
      <c r="HG263"/>
      <c r="HH263"/>
      <c r="HI263"/>
      <c r="HJ263"/>
      <c r="HK263"/>
      <c r="HL263"/>
      <c r="HM263"/>
      <c r="HN263"/>
      <c r="HO263"/>
      <c r="HP263"/>
      <c r="HQ263"/>
      <c r="HR263"/>
      <c r="HS263"/>
      <c r="HT263"/>
      <c r="HU263"/>
      <c r="HV263"/>
      <c r="HW263"/>
      <c r="HX263"/>
      <c r="HY263"/>
      <c r="HZ263"/>
      <c r="IA263"/>
      <c r="IB263"/>
      <c r="IC263"/>
      <c r="ID263"/>
      <c r="IE263"/>
      <c r="IF263"/>
      <c r="IG263"/>
      <c r="IH263"/>
      <c r="II263"/>
      <c r="IJ263"/>
      <c r="IK263"/>
      <c r="IL263"/>
      <c r="IM263"/>
      <c r="IN263"/>
      <c r="IO263"/>
      <c r="IP263"/>
      <c r="IQ263"/>
      <c r="IR263"/>
      <c r="IS263"/>
      <c r="IT263"/>
      <c r="IU263"/>
      <c r="IV263"/>
      <c r="IW263"/>
      <c r="IX263"/>
      <c r="IY263"/>
    </row>
    <row r="264" spans="1:259" ht="36" customHeight="1" x14ac:dyDescent="0.2">
      <c r="A264" s="11" t="s">
        <v>287</v>
      </c>
      <c r="B264" s="25" t="str">
        <f>VLOOKUP(A264,'HECVAT - Full | Vendor Response'!A$27:B$284,2,FALSE)</f>
        <v>Do you have a disaster recovery plan and emergency mode operation plan?</v>
      </c>
      <c r="C264" s="32" t="str">
        <f>IF(LEN(VLOOKUP($A264,Questions!$B:$AA,20,FALSE))=0,"",VLOOKUP($A264,Questions!$B:$AA,20,FALSE))</f>
        <v xml:space="preserve"> </v>
      </c>
      <c r="D264" s="32" t="str">
        <f>IF(LEN(VLOOKUP($A264,Questions!$B:$AA,21,FALSE))=0,"",VLOOKUP($A264,Questions!$B:$AA,21,FALSE))</f>
        <v xml:space="preserve"> </v>
      </c>
      <c r="E264" s="32" t="str">
        <f>IF(LEN(VLOOKUP($A264,Questions!$B:$AA,22,FALSE))=0,"",VLOOKUP($A264,Questions!$B:$AA,22,FALSE))</f>
        <v xml:space="preserve"> </v>
      </c>
      <c r="F264" s="32" t="str">
        <f>IF(LEN(VLOOKUP($A264,Questions!$B:$AA,23,FALSE))=0,"",VLOOKUP($A264,Questions!$B:$AA,23,FALSE))</f>
        <v xml:space="preserve"> </v>
      </c>
      <c r="G264" s="33" t="str">
        <f>IF(LEN(VLOOKUP($A264,Questions!$B:$AA,24,FALSE))=0,"",VLOOKUP($A264,Questions!$B:$AA,24,FALSE))</f>
        <v xml:space="preserve"> </v>
      </c>
      <c r="H264" s="33" t="str">
        <f>IF(LEN(VLOOKUP($A264,Questions!$B:$AA,25,FALSE))=0,"",VLOOKUP($A264,Questions!$B:$AA,25,FALSE))</f>
        <v xml:space="preserve"> </v>
      </c>
      <c r="I264" s="32" t="str">
        <f>IF(LEN(VLOOKUP($A264,Questions!$B:$AA,26,FALSE))=0,"",VLOOKUP($A264,Questions!$B:$AA,26,FALSE))</f>
        <v xml:space="preserve"> </v>
      </c>
      <c r="J264" s="32" t="str">
        <f>IF(LEN(VLOOKUP($A264,Questions!$B:$AB,27,FALSE))=0,"",VLOOKUP($A264,Questions!$B:$AB,27,FALSE))</f>
        <v xml:space="preserve"> </v>
      </c>
      <c r="K264"/>
      <c r="L264"/>
      <c r="M264"/>
      <c r="N264"/>
      <c r="O264"/>
      <c r="P264"/>
      <c r="Q264"/>
      <c r="R264"/>
      <c r="S264"/>
      <c r="T264"/>
      <c r="U264"/>
      <c r="V264"/>
      <c r="W264"/>
      <c r="X264"/>
      <c r="Y264"/>
      <c r="Z264"/>
      <c r="AA264"/>
      <c r="AB264"/>
      <c r="AC264"/>
      <c r="AD264"/>
      <c r="AE264"/>
      <c r="AF264"/>
      <c r="AG264"/>
      <c r="AH264"/>
      <c r="AI264"/>
      <c r="AJ264"/>
      <c r="AK264"/>
      <c r="AL264"/>
      <c r="AM264"/>
      <c r="AN264"/>
      <c r="AO264"/>
      <c r="AP264"/>
      <c r="AQ264"/>
      <c r="AR264"/>
      <c r="AS264"/>
      <c r="AT264"/>
      <c r="AU264"/>
      <c r="AV264"/>
      <c r="AW264"/>
      <c r="AX264"/>
      <c r="AY264"/>
      <c r="AZ264"/>
      <c r="BA264"/>
      <c r="BB264"/>
      <c r="BC264"/>
      <c r="BD264"/>
      <c r="BE264"/>
      <c r="BF264"/>
      <c r="BG264"/>
      <c r="BH264"/>
      <c r="BI264"/>
      <c r="BJ264"/>
      <c r="BK264"/>
      <c r="BL264"/>
      <c r="BM264"/>
      <c r="BN264"/>
      <c r="BO264"/>
      <c r="BP264"/>
      <c r="BQ264"/>
      <c r="BR264"/>
      <c r="BS264"/>
      <c r="BT264"/>
      <c r="BU264"/>
      <c r="BV264"/>
      <c r="BW264"/>
      <c r="BX264"/>
      <c r="BY264"/>
      <c r="BZ264"/>
      <c r="CA264"/>
      <c r="CB264"/>
      <c r="CC264"/>
      <c r="CD264"/>
      <c r="CE264"/>
      <c r="CF264"/>
      <c r="CG264"/>
      <c r="CH264"/>
      <c r="CI264"/>
      <c r="CJ264"/>
      <c r="CK264"/>
      <c r="CL264"/>
      <c r="CM264"/>
      <c r="CN264"/>
      <c r="CO264"/>
      <c r="CP264"/>
      <c r="CQ264"/>
      <c r="CR264"/>
      <c r="CS264"/>
      <c r="CT264"/>
      <c r="CU264"/>
      <c r="CV264"/>
      <c r="CW264"/>
      <c r="CX264"/>
      <c r="CY264"/>
      <c r="CZ264"/>
      <c r="DA264"/>
      <c r="DB264"/>
      <c r="DC264"/>
      <c r="DD264"/>
      <c r="DE264"/>
      <c r="DF264"/>
      <c r="DG264"/>
      <c r="DH264"/>
      <c r="DI264"/>
      <c r="DJ264"/>
      <c r="DK264"/>
      <c r="DL264"/>
      <c r="DM264"/>
      <c r="DN264"/>
      <c r="DO264"/>
      <c r="DP264"/>
      <c r="DQ264"/>
      <c r="DR264"/>
      <c r="DS264"/>
      <c r="DT264"/>
      <c r="DU264"/>
      <c r="DV264"/>
      <c r="DW264"/>
      <c r="DX264"/>
      <c r="DY264"/>
      <c r="DZ264"/>
      <c r="EA264"/>
      <c r="EB264"/>
      <c r="EC264"/>
      <c r="ED264"/>
      <c r="EE264"/>
      <c r="EF264"/>
      <c r="EG264"/>
      <c r="EH264"/>
      <c r="EI264"/>
      <c r="EJ264"/>
      <c r="EK264"/>
      <c r="EL264"/>
      <c r="EM264"/>
      <c r="EN264"/>
      <c r="EO264"/>
      <c r="EP264"/>
      <c r="EQ264"/>
      <c r="ER264"/>
      <c r="ES264"/>
      <c r="ET264"/>
      <c r="EU264"/>
      <c r="EV264"/>
      <c r="EW264"/>
      <c r="EX264"/>
      <c r="EY264"/>
      <c r="EZ264"/>
      <c r="FA264"/>
      <c r="FB264"/>
      <c r="FC264"/>
      <c r="FD264"/>
      <c r="FE264"/>
      <c r="FF264"/>
      <c r="FG264"/>
      <c r="FH264"/>
      <c r="FI264"/>
      <c r="FJ264"/>
      <c r="FK264"/>
      <c r="FL264"/>
      <c r="FM264"/>
      <c r="FN264"/>
      <c r="FO264"/>
      <c r="FP264"/>
      <c r="FQ264"/>
      <c r="FR264"/>
      <c r="FS264"/>
      <c r="FT264"/>
      <c r="FU264"/>
      <c r="FV264"/>
      <c r="FW264"/>
      <c r="FX264"/>
      <c r="FY264"/>
      <c r="FZ264"/>
      <c r="GA264"/>
      <c r="GB264"/>
      <c r="GC264"/>
      <c r="GD264"/>
      <c r="GE264"/>
      <c r="GF264"/>
      <c r="GG264"/>
      <c r="GH264"/>
      <c r="GI264"/>
      <c r="GJ264"/>
      <c r="GK264"/>
      <c r="GL264"/>
      <c r="GM264"/>
      <c r="GN264"/>
      <c r="GO264"/>
      <c r="GP264"/>
      <c r="GQ264"/>
      <c r="GR264"/>
      <c r="GS264"/>
      <c r="GT264"/>
      <c r="GU264"/>
      <c r="GV264"/>
      <c r="GW264"/>
      <c r="GX264"/>
      <c r="GY264"/>
      <c r="GZ264"/>
      <c r="HA264"/>
      <c r="HB264"/>
      <c r="HC264"/>
      <c r="HD264"/>
      <c r="HE264"/>
      <c r="HF264"/>
      <c r="HG264"/>
      <c r="HH264"/>
      <c r="HI264"/>
      <c r="HJ264"/>
      <c r="HK264"/>
      <c r="HL264"/>
      <c r="HM264"/>
      <c r="HN264"/>
      <c r="HO264"/>
      <c r="HP264"/>
      <c r="HQ264"/>
      <c r="HR264"/>
      <c r="HS264"/>
      <c r="HT264"/>
      <c r="HU264"/>
      <c r="HV264"/>
      <c r="HW264"/>
      <c r="HX264"/>
      <c r="HY264"/>
      <c r="HZ264"/>
      <c r="IA264"/>
      <c r="IB264"/>
      <c r="IC264"/>
      <c r="ID264"/>
      <c r="IE264"/>
      <c r="IF264"/>
      <c r="IG264"/>
      <c r="IH264"/>
      <c r="II264"/>
      <c r="IJ264"/>
      <c r="IK264"/>
      <c r="IL264"/>
      <c r="IM264"/>
      <c r="IN264"/>
      <c r="IO264"/>
      <c r="IP264"/>
      <c r="IQ264"/>
      <c r="IR264"/>
      <c r="IS264"/>
      <c r="IT264"/>
      <c r="IU264"/>
      <c r="IV264"/>
      <c r="IW264"/>
      <c r="IX264"/>
      <c r="IY264"/>
    </row>
    <row r="265" spans="1:259" ht="48" customHeight="1" x14ac:dyDescent="0.2">
      <c r="A265" s="11" t="s">
        <v>288</v>
      </c>
      <c r="B265" s="25" t="str">
        <f>VLOOKUP(A265,'HECVAT - Full | Vendor Response'!A$27:B$284,2,FALSE)</f>
        <v>Have the policies/plans mentioned above been tested?</v>
      </c>
      <c r="C265" s="32" t="str">
        <f>IF(LEN(VLOOKUP($A265,Questions!$B:$AA,20,FALSE))=0,"",VLOOKUP($A265,Questions!$B:$AA,20,FALSE))</f>
        <v xml:space="preserve"> </v>
      </c>
      <c r="D265" s="32" t="str">
        <f>IF(LEN(VLOOKUP($A265,Questions!$B:$AA,21,FALSE))=0,"",VLOOKUP($A265,Questions!$B:$AA,21,FALSE))</f>
        <v xml:space="preserve"> </v>
      </c>
      <c r="E265" s="32" t="str">
        <f>IF(LEN(VLOOKUP($A265,Questions!$B:$AA,22,FALSE))=0,"",VLOOKUP($A265,Questions!$B:$AA,22,FALSE))</f>
        <v xml:space="preserve"> </v>
      </c>
      <c r="F265" s="32" t="str">
        <f>IF(LEN(VLOOKUP($A265,Questions!$B:$AA,23,FALSE))=0,"",VLOOKUP($A265,Questions!$B:$AA,23,FALSE))</f>
        <v xml:space="preserve"> </v>
      </c>
      <c r="G265" s="33" t="str">
        <f>IF(LEN(VLOOKUP($A265,Questions!$B:$AA,24,FALSE))=0,"",VLOOKUP($A265,Questions!$B:$AA,24,FALSE))</f>
        <v xml:space="preserve"> </v>
      </c>
      <c r="H265" s="33" t="str">
        <f>IF(LEN(VLOOKUP($A265,Questions!$B:$AA,25,FALSE))=0,"",VLOOKUP($A265,Questions!$B:$AA,25,FALSE))</f>
        <v xml:space="preserve"> </v>
      </c>
      <c r="I265" s="32" t="str">
        <f>IF(LEN(VLOOKUP($A265,Questions!$B:$AA,26,FALSE))=0,"",VLOOKUP($A265,Questions!$B:$AA,26,FALSE))</f>
        <v xml:space="preserve"> </v>
      </c>
      <c r="J265" s="32" t="str">
        <f>IF(LEN(VLOOKUP($A265,Questions!$B:$AB,27,FALSE))=0,"",VLOOKUP($A265,Questions!$B:$AB,27,FALSE))</f>
        <v xml:space="preserve"> </v>
      </c>
      <c r="K265"/>
      <c r="L265"/>
      <c r="M265"/>
      <c r="N265"/>
      <c r="O265"/>
      <c r="P265"/>
      <c r="Q265"/>
      <c r="R265"/>
      <c r="S265"/>
      <c r="T265"/>
      <c r="U265"/>
      <c r="V265"/>
      <c r="W265"/>
      <c r="X265"/>
      <c r="Y265"/>
      <c r="Z265"/>
      <c r="AA265"/>
      <c r="AB265"/>
      <c r="AC265"/>
      <c r="AD265"/>
      <c r="AE265"/>
      <c r="AF265"/>
      <c r="AG265"/>
      <c r="AH265"/>
      <c r="AI265"/>
      <c r="AJ265"/>
      <c r="AK265"/>
      <c r="AL265"/>
      <c r="AM265"/>
      <c r="AN265"/>
      <c r="AO265"/>
      <c r="AP265"/>
      <c r="AQ265"/>
      <c r="AR265"/>
      <c r="AS265"/>
      <c r="AT265"/>
      <c r="AU265"/>
      <c r="AV265"/>
      <c r="AW265"/>
      <c r="AX265"/>
      <c r="AY265"/>
      <c r="AZ265"/>
      <c r="BA265"/>
      <c r="BB265"/>
      <c r="BC265"/>
      <c r="BD265"/>
      <c r="BE265"/>
      <c r="BF265"/>
      <c r="BG265"/>
      <c r="BH265"/>
      <c r="BI265"/>
      <c r="BJ265"/>
      <c r="BK265"/>
      <c r="BL265"/>
      <c r="BM265"/>
      <c r="BN265"/>
      <c r="BO265"/>
      <c r="BP265"/>
      <c r="BQ265"/>
      <c r="BR265"/>
      <c r="BS265"/>
      <c r="BT265"/>
      <c r="BU265"/>
      <c r="BV265"/>
      <c r="BW265"/>
      <c r="BX265"/>
      <c r="BY265"/>
      <c r="BZ265"/>
      <c r="CA265"/>
      <c r="CB265"/>
      <c r="CC265"/>
      <c r="CD265"/>
      <c r="CE265"/>
      <c r="CF265"/>
      <c r="CG265"/>
      <c r="CH265"/>
      <c r="CI265"/>
      <c r="CJ265"/>
      <c r="CK265"/>
      <c r="CL265"/>
      <c r="CM265"/>
      <c r="CN265"/>
      <c r="CO265"/>
      <c r="CP265"/>
      <c r="CQ265"/>
      <c r="CR265"/>
      <c r="CS265"/>
      <c r="CT265"/>
      <c r="CU265"/>
      <c r="CV265"/>
      <c r="CW265"/>
      <c r="CX265"/>
      <c r="CY265"/>
      <c r="CZ265"/>
      <c r="DA265"/>
      <c r="DB265"/>
      <c r="DC265"/>
      <c r="DD265"/>
      <c r="DE265"/>
      <c r="DF265"/>
      <c r="DG265"/>
      <c r="DH265"/>
      <c r="DI265"/>
      <c r="DJ265"/>
      <c r="DK265"/>
      <c r="DL265"/>
      <c r="DM265"/>
      <c r="DN265"/>
      <c r="DO265"/>
      <c r="DP265"/>
      <c r="DQ265"/>
      <c r="DR265"/>
      <c r="DS265"/>
      <c r="DT265"/>
      <c r="DU265"/>
      <c r="DV265"/>
      <c r="DW265"/>
      <c r="DX265"/>
      <c r="DY265"/>
      <c r="DZ265"/>
      <c r="EA265"/>
      <c r="EB265"/>
      <c r="EC265"/>
      <c r="ED265"/>
      <c r="EE265"/>
      <c r="EF265"/>
      <c r="EG265"/>
      <c r="EH265"/>
      <c r="EI265"/>
      <c r="EJ265"/>
      <c r="EK265"/>
      <c r="EL265"/>
      <c r="EM265"/>
      <c r="EN265"/>
      <c r="EO265"/>
      <c r="EP265"/>
      <c r="EQ265"/>
      <c r="ER265"/>
      <c r="ES265"/>
      <c r="ET265"/>
      <c r="EU265"/>
      <c r="EV265"/>
      <c r="EW265"/>
      <c r="EX265"/>
      <c r="EY265"/>
      <c r="EZ265"/>
      <c r="FA265"/>
      <c r="FB265"/>
      <c r="FC265"/>
      <c r="FD265"/>
      <c r="FE265"/>
      <c r="FF265"/>
      <c r="FG265"/>
      <c r="FH265"/>
      <c r="FI265"/>
      <c r="FJ265"/>
      <c r="FK265"/>
      <c r="FL265"/>
      <c r="FM265"/>
      <c r="FN265"/>
      <c r="FO265"/>
      <c r="FP265"/>
      <c r="FQ265"/>
      <c r="FR265"/>
      <c r="FS265"/>
      <c r="FT265"/>
      <c r="FU265"/>
      <c r="FV265"/>
      <c r="FW265"/>
      <c r="FX265"/>
      <c r="FY265"/>
      <c r="FZ265"/>
      <c r="GA265"/>
      <c r="GB265"/>
      <c r="GC265"/>
      <c r="GD265"/>
      <c r="GE265"/>
      <c r="GF265"/>
      <c r="GG265"/>
      <c r="GH265"/>
      <c r="GI265"/>
      <c r="GJ265"/>
      <c r="GK265"/>
      <c r="GL265"/>
      <c r="GM265"/>
      <c r="GN265"/>
      <c r="GO265"/>
      <c r="GP265"/>
      <c r="GQ265"/>
      <c r="GR265"/>
      <c r="GS265"/>
      <c r="GT265"/>
      <c r="GU265"/>
      <c r="GV265"/>
      <c r="GW265"/>
      <c r="GX265"/>
      <c r="GY265"/>
      <c r="GZ265"/>
      <c r="HA265"/>
      <c r="HB265"/>
      <c r="HC265"/>
      <c r="HD265"/>
      <c r="HE265"/>
      <c r="HF265"/>
      <c r="HG265"/>
      <c r="HH265"/>
      <c r="HI265"/>
      <c r="HJ265"/>
      <c r="HK265"/>
      <c r="HL265"/>
      <c r="HM265"/>
      <c r="HN265"/>
      <c r="HO265"/>
      <c r="HP265"/>
      <c r="HQ265"/>
      <c r="HR265"/>
      <c r="HS265"/>
      <c r="HT265"/>
      <c r="HU265"/>
      <c r="HV265"/>
      <c r="HW265"/>
      <c r="HX265"/>
      <c r="HY265"/>
      <c r="HZ265"/>
      <c r="IA265"/>
      <c r="IB265"/>
      <c r="IC265"/>
      <c r="ID265"/>
      <c r="IE265"/>
      <c r="IF265"/>
      <c r="IG265"/>
      <c r="IH265"/>
      <c r="II265"/>
      <c r="IJ265"/>
      <c r="IK265"/>
      <c r="IL265"/>
      <c r="IM265"/>
      <c r="IN265"/>
      <c r="IO265"/>
      <c r="IP265"/>
      <c r="IQ265"/>
      <c r="IR265"/>
      <c r="IS265"/>
      <c r="IT265"/>
      <c r="IU265"/>
      <c r="IV265"/>
      <c r="IW265"/>
      <c r="IX265"/>
      <c r="IY265"/>
    </row>
    <row r="266" spans="1:259" ht="47" customHeight="1" x14ac:dyDescent="0.2">
      <c r="A266" s="11" t="s">
        <v>289</v>
      </c>
      <c r="B266" s="25" t="str">
        <f>VLOOKUP(A266,'HECVAT - Full | Vendor Response'!A$27:B$284,2,FALSE)</f>
        <v>Can you provide a HIPAA compliance attestation document?</v>
      </c>
      <c r="C266" s="32" t="str">
        <f>IF(LEN(VLOOKUP($A266,Questions!$B:$AA,20,FALSE))=0,"",VLOOKUP($A266,Questions!$B:$AA,20,FALSE))</f>
        <v xml:space="preserve"> </v>
      </c>
      <c r="D266" s="32" t="str">
        <f>IF(LEN(VLOOKUP($A266,Questions!$B:$AA,21,FALSE))=0,"",VLOOKUP($A266,Questions!$B:$AA,21,FALSE))</f>
        <v xml:space="preserve"> </v>
      </c>
      <c r="E266" s="32" t="str">
        <f>IF(LEN(VLOOKUP($A266,Questions!$B:$AA,22,FALSE))=0,"",VLOOKUP($A266,Questions!$B:$AA,22,FALSE))</f>
        <v xml:space="preserve"> </v>
      </c>
      <c r="F266" s="32" t="str">
        <f>IF(LEN(VLOOKUP($A266,Questions!$B:$AA,23,FALSE))=0,"",VLOOKUP($A266,Questions!$B:$AA,23,FALSE))</f>
        <v xml:space="preserve"> </v>
      </c>
      <c r="G266" s="32" t="str">
        <f>IF(LEN(VLOOKUP($A266,Questions!$B:$AA,24,FALSE))=0,"",VLOOKUP($A266,Questions!$B:$AA,24,FALSE))</f>
        <v xml:space="preserve"> </v>
      </c>
      <c r="H266" s="33" t="str">
        <f>IF(LEN(VLOOKUP($A266,Questions!$B:$AA,25,FALSE))=0,"",VLOOKUP($A266,Questions!$B:$AA,25,FALSE))</f>
        <v xml:space="preserve"> </v>
      </c>
      <c r="I266" s="32" t="str">
        <f>IF(LEN(VLOOKUP($A266,Questions!$B:$AA,26,FALSE))=0,"",VLOOKUP($A266,Questions!$B:$AA,26,FALSE))</f>
        <v xml:space="preserve"> </v>
      </c>
      <c r="J266" s="32" t="str">
        <f>IF(LEN(VLOOKUP($A266,Questions!$B:$AB,27,FALSE))=0,"",VLOOKUP($A266,Questions!$B:$AB,27,FALSE))</f>
        <v xml:space="preserve"> </v>
      </c>
      <c r="K266"/>
      <c r="L266"/>
      <c r="M266"/>
      <c r="N266"/>
      <c r="O266"/>
      <c r="P266"/>
      <c r="Q266"/>
      <c r="R266"/>
      <c r="S266"/>
      <c r="T266"/>
      <c r="U266"/>
      <c r="V266"/>
      <c r="W266"/>
      <c r="X266"/>
      <c r="Y266"/>
      <c r="Z266"/>
      <c r="AA266"/>
      <c r="AB266"/>
      <c r="AC266"/>
      <c r="AD266"/>
      <c r="AE266"/>
      <c r="AF266"/>
      <c r="AG266"/>
      <c r="AH266"/>
      <c r="AI266"/>
      <c r="AJ266"/>
      <c r="AK266"/>
      <c r="AL266"/>
      <c r="AM266"/>
      <c r="AN266"/>
      <c r="AO266"/>
      <c r="AP266"/>
      <c r="AQ266"/>
      <c r="AR266"/>
      <c r="AS266"/>
      <c r="AT266"/>
      <c r="AU266"/>
      <c r="AV266"/>
      <c r="AW266"/>
      <c r="AX266"/>
      <c r="AY266"/>
      <c r="AZ266"/>
      <c r="BA266"/>
      <c r="BB266"/>
      <c r="BC266"/>
      <c r="BD266"/>
      <c r="BE266"/>
      <c r="BF266"/>
      <c r="BG266"/>
      <c r="BH266"/>
      <c r="BI266"/>
      <c r="BJ266"/>
      <c r="BK266"/>
      <c r="BL266"/>
      <c r="BM266"/>
      <c r="BN266"/>
      <c r="BO266"/>
      <c r="BP266"/>
      <c r="BQ266"/>
      <c r="BR266"/>
      <c r="BS266"/>
      <c r="BT266"/>
      <c r="BU266"/>
      <c r="BV266"/>
      <c r="BW266"/>
      <c r="BX266"/>
      <c r="BY266"/>
      <c r="BZ266"/>
      <c r="CA266"/>
      <c r="CB266"/>
      <c r="CC266"/>
      <c r="CD266"/>
      <c r="CE266"/>
      <c r="CF266"/>
      <c r="CG266"/>
      <c r="CH266"/>
      <c r="CI266"/>
      <c r="CJ266"/>
      <c r="CK266"/>
      <c r="CL266"/>
      <c r="CM266"/>
      <c r="CN266"/>
      <c r="CO266"/>
      <c r="CP266"/>
      <c r="CQ266"/>
      <c r="CR266"/>
      <c r="CS266"/>
      <c r="CT266"/>
      <c r="CU266"/>
      <c r="CV266"/>
      <c r="CW266"/>
      <c r="CX266"/>
      <c r="CY266"/>
      <c r="CZ266"/>
      <c r="DA266"/>
      <c r="DB266"/>
      <c r="DC266"/>
      <c r="DD266"/>
      <c r="DE266"/>
      <c r="DF266"/>
      <c r="DG266"/>
      <c r="DH266"/>
      <c r="DI266"/>
      <c r="DJ266"/>
      <c r="DK266"/>
      <c r="DL266"/>
      <c r="DM266"/>
      <c r="DN266"/>
      <c r="DO266"/>
      <c r="DP266"/>
      <c r="DQ266"/>
      <c r="DR266"/>
      <c r="DS266"/>
      <c r="DT266"/>
      <c r="DU266"/>
      <c r="DV266"/>
      <c r="DW266"/>
      <c r="DX266"/>
      <c r="DY266"/>
      <c r="DZ266"/>
      <c r="EA266"/>
      <c r="EB266"/>
      <c r="EC266"/>
      <c r="ED266"/>
      <c r="EE266"/>
      <c r="EF266"/>
      <c r="EG266"/>
      <c r="EH266"/>
      <c r="EI266"/>
      <c r="EJ266"/>
      <c r="EK266"/>
      <c r="EL266"/>
      <c r="EM266"/>
      <c r="EN266"/>
      <c r="EO266"/>
      <c r="EP266"/>
      <c r="EQ266"/>
      <c r="ER266"/>
      <c r="ES266"/>
      <c r="ET266"/>
      <c r="EU266"/>
      <c r="EV266"/>
      <c r="EW266"/>
      <c r="EX266"/>
      <c r="EY266"/>
      <c r="EZ266"/>
      <c r="FA266"/>
      <c r="FB266"/>
      <c r="FC266"/>
      <c r="FD266"/>
      <c r="FE266"/>
      <c r="FF266"/>
      <c r="FG266"/>
      <c r="FH266"/>
      <c r="FI266"/>
      <c r="FJ266"/>
      <c r="FK266"/>
      <c r="FL266"/>
      <c r="FM266"/>
      <c r="FN266"/>
      <c r="FO266"/>
      <c r="FP266"/>
      <c r="FQ266"/>
      <c r="FR266"/>
      <c r="FS266"/>
      <c r="FT266"/>
      <c r="FU266"/>
      <c r="FV266"/>
      <c r="FW266"/>
      <c r="FX266"/>
      <c r="FY266"/>
      <c r="FZ266"/>
      <c r="GA266"/>
      <c r="GB266"/>
      <c r="GC266"/>
      <c r="GD266"/>
      <c r="GE266"/>
      <c r="GF266"/>
      <c r="GG266"/>
      <c r="GH266"/>
      <c r="GI266"/>
      <c r="GJ266"/>
      <c r="GK266"/>
      <c r="GL266"/>
      <c r="GM266"/>
      <c r="GN266"/>
      <c r="GO266"/>
      <c r="GP266"/>
      <c r="GQ266"/>
      <c r="GR266"/>
      <c r="GS266"/>
      <c r="GT266"/>
      <c r="GU266"/>
      <c r="GV266"/>
      <c r="GW266"/>
      <c r="GX266"/>
      <c r="GY266"/>
      <c r="GZ266"/>
      <c r="HA266"/>
      <c r="HB266"/>
      <c r="HC266"/>
      <c r="HD266"/>
      <c r="HE266"/>
      <c r="HF266"/>
      <c r="HG266"/>
      <c r="HH266"/>
      <c r="HI266"/>
      <c r="HJ266"/>
      <c r="HK266"/>
      <c r="HL266"/>
      <c r="HM266"/>
      <c r="HN266"/>
      <c r="HO266"/>
      <c r="HP266"/>
      <c r="HQ266"/>
      <c r="HR266"/>
      <c r="HS266"/>
      <c r="HT266"/>
      <c r="HU266"/>
      <c r="HV266"/>
      <c r="HW266"/>
      <c r="HX266"/>
      <c r="HY266"/>
      <c r="HZ266"/>
      <c r="IA266"/>
      <c r="IB266"/>
      <c r="IC266"/>
      <c r="ID266"/>
      <c r="IE266"/>
      <c r="IF266"/>
      <c r="IG266"/>
      <c r="IH266"/>
      <c r="II266"/>
      <c r="IJ266"/>
      <c r="IK266"/>
      <c r="IL266"/>
      <c r="IM266"/>
      <c r="IN266"/>
      <c r="IO266"/>
      <c r="IP266"/>
      <c r="IQ266"/>
      <c r="IR266"/>
      <c r="IS266"/>
      <c r="IT266"/>
      <c r="IU266"/>
      <c r="IV266"/>
      <c r="IW266"/>
      <c r="IX266"/>
      <c r="IY266"/>
    </row>
    <row r="267" spans="1:259" ht="36" customHeight="1" x14ac:dyDescent="0.2">
      <c r="A267" s="11" t="s">
        <v>290</v>
      </c>
      <c r="B267" s="25" t="str">
        <f>VLOOKUP(A267,'HECVAT - Full | Vendor Response'!A$27:B$284,2,FALSE)</f>
        <v>Are you willing to enter into a Business Associate Agreement (BAA)?</v>
      </c>
      <c r="C267" s="32" t="str">
        <f>IF(LEN(VLOOKUP($A267,Questions!$B:$AA,20,FALSE))=0,"",VLOOKUP($A267,Questions!$B:$AA,20,FALSE))</f>
        <v xml:space="preserve"> </v>
      </c>
      <c r="D267" s="32" t="str">
        <f>IF(LEN(VLOOKUP($A267,Questions!$B:$AA,21,FALSE))=0,"",VLOOKUP($A267,Questions!$B:$AA,21,FALSE))</f>
        <v xml:space="preserve"> </v>
      </c>
      <c r="E267" s="32" t="str">
        <f>IF(LEN(VLOOKUP($A267,Questions!$B:$AA,22,FALSE))=0,"",VLOOKUP($A267,Questions!$B:$AA,22,FALSE))</f>
        <v xml:space="preserve"> </v>
      </c>
      <c r="F267" s="32" t="str">
        <f>IF(LEN(VLOOKUP($A267,Questions!$B:$AA,23,FALSE))=0,"",VLOOKUP($A267,Questions!$B:$AA,23,FALSE))</f>
        <v xml:space="preserve"> </v>
      </c>
      <c r="G267" s="32" t="str">
        <f>IF(LEN(VLOOKUP($A267,Questions!$B:$AA,24,FALSE))=0,"",VLOOKUP($A267,Questions!$B:$AA,24,FALSE))</f>
        <v xml:space="preserve"> </v>
      </c>
      <c r="H267" s="33" t="str">
        <f>IF(LEN(VLOOKUP($A267,Questions!$B:$AA,25,FALSE))=0,"",VLOOKUP($A267,Questions!$B:$AA,25,FALSE))</f>
        <v xml:space="preserve"> </v>
      </c>
      <c r="I267" s="32" t="str">
        <f>IF(LEN(VLOOKUP($A267,Questions!$B:$AA,26,FALSE))=0,"",VLOOKUP($A267,Questions!$B:$AA,26,FALSE))</f>
        <v xml:space="preserve"> </v>
      </c>
      <c r="J267" s="32" t="str">
        <f>IF(LEN(VLOOKUP($A267,Questions!$B:$AB,27,FALSE))=0,"",VLOOKUP($A267,Questions!$B:$AB,27,FALSE))</f>
        <v xml:space="preserve"> </v>
      </c>
      <c r="K267"/>
      <c r="L267"/>
      <c r="M267"/>
      <c r="N267"/>
      <c r="O267"/>
      <c r="P267"/>
      <c r="Q267"/>
      <c r="R267"/>
      <c r="S267"/>
      <c r="T267"/>
      <c r="U267"/>
      <c r="V267"/>
      <c r="W267"/>
      <c r="X267"/>
      <c r="Y267"/>
      <c r="Z267"/>
      <c r="AA267"/>
      <c r="AB267"/>
      <c r="AC267"/>
      <c r="AD267"/>
      <c r="AE267"/>
      <c r="AF267"/>
      <c r="AG267"/>
      <c r="AH267"/>
      <c r="AI267"/>
      <c r="AJ267"/>
      <c r="AK267"/>
      <c r="AL267"/>
      <c r="AM267"/>
      <c r="AN267"/>
      <c r="AO267"/>
      <c r="AP267"/>
      <c r="AQ267"/>
      <c r="AR267"/>
      <c r="AS267"/>
      <c r="AT267"/>
      <c r="AU267"/>
      <c r="AV267"/>
      <c r="AW267"/>
      <c r="AX267"/>
      <c r="AY267"/>
      <c r="AZ267"/>
      <c r="BA267"/>
      <c r="BB267"/>
      <c r="BC267"/>
      <c r="BD267"/>
      <c r="BE267"/>
      <c r="BF267"/>
      <c r="BG267"/>
      <c r="BH267"/>
      <c r="BI267"/>
      <c r="BJ267"/>
      <c r="BK267"/>
      <c r="BL267"/>
      <c r="BM267"/>
      <c r="BN267"/>
      <c r="BO267"/>
      <c r="BP267"/>
      <c r="BQ267"/>
      <c r="BR267"/>
      <c r="BS267"/>
      <c r="BT267"/>
      <c r="BU267"/>
      <c r="BV267"/>
      <c r="BW267"/>
      <c r="BX267"/>
      <c r="BY267"/>
      <c r="BZ267"/>
      <c r="CA267"/>
      <c r="CB267"/>
      <c r="CC267"/>
      <c r="CD267"/>
      <c r="CE267"/>
      <c r="CF267"/>
      <c r="CG267"/>
      <c r="CH267"/>
      <c r="CI267"/>
      <c r="CJ267"/>
      <c r="CK267"/>
      <c r="CL267"/>
      <c r="CM267"/>
      <c r="CN267"/>
      <c r="CO267"/>
      <c r="CP267"/>
      <c r="CQ267"/>
      <c r="CR267"/>
      <c r="CS267"/>
      <c r="CT267"/>
      <c r="CU267"/>
      <c r="CV267"/>
      <c r="CW267"/>
      <c r="CX267"/>
      <c r="CY267"/>
      <c r="CZ267"/>
      <c r="DA267"/>
      <c r="DB267"/>
      <c r="DC267"/>
      <c r="DD267"/>
      <c r="DE267"/>
      <c r="DF267"/>
      <c r="DG267"/>
      <c r="DH267"/>
      <c r="DI267"/>
      <c r="DJ267"/>
      <c r="DK267"/>
      <c r="DL267"/>
      <c r="DM267"/>
      <c r="DN267"/>
      <c r="DO267"/>
      <c r="DP267"/>
      <c r="DQ267"/>
      <c r="DR267"/>
      <c r="DS267"/>
      <c r="DT267"/>
      <c r="DU267"/>
      <c r="DV267"/>
      <c r="DW267"/>
      <c r="DX267"/>
      <c r="DY267"/>
      <c r="DZ267"/>
      <c r="EA267"/>
      <c r="EB267"/>
      <c r="EC267"/>
      <c r="ED267"/>
      <c r="EE267"/>
      <c r="EF267"/>
      <c r="EG267"/>
      <c r="EH267"/>
      <c r="EI267"/>
      <c r="EJ267"/>
      <c r="EK267"/>
      <c r="EL267"/>
      <c r="EM267"/>
      <c r="EN267"/>
      <c r="EO267"/>
      <c r="EP267"/>
      <c r="EQ267"/>
      <c r="ER267"/>
      <c r="ES267"/>
      <c r="ET267"/>
      <c r="EU267"/>
      <c r="EV267"/>
      <c r="EW267"/>
      <c r="EX267"/>
      <c r="EY267"/>
      <c r="EZ267"/>
      <c r="FA267"/>
      <c r="FB267"/>
      <c r="FC267"/>
      <c r="FD267"/>
      <c r="FE267"/>
      <c r="FF267"/>
      <c r="FG267"/>
      <c r="FH267"/>
      <c r="FI267"/>
      <c r="FJ267"/>
      <c r="FK267"/>
      <c r="FL267"/>
      <c r="FM267"/>
      <c r="FN267"/>
      <c r="FO267"/>
      <c r="FP267"/>
      <c r="FQ267"/>
      <c r="FR267"/>
      <c r="FS267"/>
      <c r="FT267"/>
      <c r="FU267"/>
      <c r="FV267"/>
      <c r="FW267"/>
      <c r="FX267"/>
      <c r="FY267"/>
      <c r="FZ267"/>
      <c r="GA267"/>
      <c r="GB267"/>
      <c r="GC267"/>
      <c r="GD267"/>
      <c r="GE267"/>
      <c r="GF267"/>
      <c r="GG267"/>
      <c r="GH267"/>
      <c r="GI267"/>
      <c r="GJ267"/>
      <c r="GK267"/>
      <c r="GL267"/>
      <c r="GM267"/>
      <c r="GN267"/>
      <c r="GO267"/>
      <c r="GP267"/>
      <c r="GQ267"/>
      <c r="GR267"/>
      <c r="GS267"/>
      <c r="GT267"/>
      <c r="GU267"/>
      <c r="GV267"/>
      <c r="GW267"/>
      <c r="GX267"/>
      <c r="GY267"/>
      <c r="GZ267"/>
      <c r="HA267"/>
      <c r="HB267"/>
      <c r="HC267"/>
      <c r="HD267"/>
      <c r="HE267"/>
      <c r="HF267"/>
      <c r="HG267"/>
      <c r="HH267"/>
      <c r="HI267"/>
      <c r="HJ267"/>
      <c r="HK267"/>
      <c r="HL267"/>
      <c r="HM267"/>
      <c r="HN267"/>
      <c r="HO267"/>
      <c r="HP267"/>
      <c r="HQ267"/>
      <c r="HR267"/>
      <c r="HS267"/>
      <c r="HT267"/>
      <c r="HU267"/>
      <c r="HV267"/>
      <c r="HW267"/>
      <c r="HX267"/>
      <c r="HY267"/>
      <c r="HZ267"/>
      <c r="IA267"/>
      <c r="IB267"/>
      <c r="IC267"/>
      <c r="ID267"/>
      <c r="IE267"/>
      <c r="IF267"/>
      <c r="IG267"/>
      <c r="IH267"/>
      <c r="II267"/>
      <c r="IJ267"/>
      <c r="IK267"/>
      <c r="IL267"/>
      <c r="IM267"/>
      <c r="IN267"/>
      <c r="IO267"/>
      <c r="IP267"/>
      <c r="IQ267"/>
      <c r="IR267"/>
      <c r="IS267"/>
      <c r="IT267"/>
      <c r="IU267"/>
      <c r="IV267"/>
      <c r="IW267"/>
      <c r="IX267"/>
      <c r="IY267"/>
    </row>
    <row r="268" spans="1:259" ht="36" customHeight="1" x14ac:dyDescent="0.2">
      <c r="A268" s="11" t="s">
        <v>291</v>
      </c>
      <c r="B268" s="25" t="str">
        <f>VLOOKUP(A268,'HECVAT - Full | Vendor Response'!A$27:B$284,2,FALSE)</f>
        <v>Have you entered into a BAA with all subcontractors who may have access to protected health information (PHI)?</v>
      </c>
      <c r="C268" s="32" t="str">
        <f>IF(LEN(VLOOKUP($A268,Questions!$B:$AA,20,FALSE))=0,"",VLOOKUP($A268,Questions!$B:$AA,20,FALSE))</f>
        <v xml:space="preserve"> </v>
      </c>
      <c r="D268" s="32" t="str">
        <f>IF(LEN(VLOOKUP($A268,Questions!$B:$AA,21,FALSE))=0,"",VLOOKUP($A268,Questions!$B:$AA,21,FALSE))</f>
        <v xml:space="preserve"> </v>
      </c>
      <c r="E268" s="32" t="str">
        <f>IF(LEN(VLOOKUP($A268,Questions!$B:$AA,22,FALSE))=0,"",VLOOKUP($A268,Questions!$B:$AA,22,FALSE))</f>
        <v xml:space="preserve"> </v>
      </c>
      <c r="F268" s="32" t="str">
        <f>IF(LEN(VLOOKUP($A268,Questions!$B:$AA,23,FALSE))=0,"",VLOOKUP($A268,Questions!$B:$AA,23,FALSE))</f>
        <v xml:space="preserve"> </v>
      </c>
      <c r="G268" s="33" t="str">
        <f>IF(LEN(VLOOKUP($A268,Questions!$B:$AA,24,FALSE))=0,"",VLOOKUP($A268,Questions!$B:$AA,24,FALSE))</f>
        <v xml:space="preserve"> </v>
      </c>
      <c r="H268" s="33" t="str">
        <f>IF(LEN(VLOOKUP($A268,Questions!$B:$AA,25,FALSE))=0,"",VLOOKUP($A268,Questions!$B:$AA,25,FALSE))</f>
        <v xml:space="preserve"> </v>
      </c>
      <c r="I268" s="32" t="str">
        <f>IF(LEN(VLOOKUP($A268,Questions!$B:$AA,26,FALSE))=0,"",VLOOKUP($A268,Questions!$B:$AA,26,FALSE))</f>
        <v xml:space="preserve"> </v>
      </c>
      <c r="J268" s="32" t="str">
        <f>IF(LEN(VLOOKUP($A268,Questions!$B:$AB,27,FALSE))=0,"",VLOOKUP($A268,Questions!$B:$AB,27,FALSE))</f>
        <v xml:space="preserve"> </v>
      </c>
      <c r="K268" s="274" t="s">
        <v>3242</v>
      </c>
      <c r="L268"/>
      <c r="M268"/>
      <c r="N268"/>
      <c r="O268"/>
      <c r="P268"/>
      <c r="Q268"/>
      <c r="R268"/>
      <c r="S268"/>
      <c r="T268"/>
      <c r="U268"/>
      <c r="V268"/>
      <c r="W268"/>
      <c r="X268"/>
      <c r="Y268"/>
      <c r="Z268"/>
      <c r="AA268"/>
      <c r="AB268"/>
      <c r="AC268"/>
      <c r="AD268"/>
      <c r="AE268"/>
      <c r="AF268"/>
      <c r="AG268"/>
      <c r="AH268"/>
      <c r="AI268"/>
      <c r="AJ268"/>
      <c r="AK268"/>
      <c r="AL268"/>
      <c r="AM268"/>
      <c r="AN268"/>
      <c r="AO268"/>
      <c r="AP268"/>
      <c r="AQ268"/>
      <c r="AR268"/>
      <c r="AS268"/>
      <c r="AT268"/>
      <c r="AU268"/>
      <c r="AV268"/>
      <c r="AW268"/>
      <c r="AX268"/>
      <c r="AY268"/>
      <c r="AZ268"/>
      <c r="BA268"/>
      <c r="BB268"/>
      <c r="BC268"/>
      <c r="BD268"/>
      <c r="BE268"/>
      <c r="BF268"/>
      <c r="BG268"/>
      <c r="BH268"/>
      <c r="BI268"/>
      <c r="BJ268"/>
      <c r="BK268"/>
      <c r="BL268"/>
      <c r="BM268"/>
      <c r="BN268"/>
      <c r="BO268"/>
      <c r="BP268"/>
      <c r="BQ268"/>
      <c r="BR268"/>
      <c r="BS268"/>
      <c r="BT268"/>
      <c r="BU268"/>
      <c r="BV268"/>
      <c r="BW268"/>
      <c r="BX268"/>
      <c r="BY268"/>
      <c r="BZ268"/>
      <c r="CA268"/>
      <c r="CB268"/>
      <c r="CC268"/>
      <c r="CD268"/>
      <c r="CE268"/>
      <c r="CF268"/>
      <c r="CG268"/>
      <c r="CH268"/>
      <c r="CI268"/>
      <c r="CJ268"/>
      <c r="CK268"/>
      <c r="CL268"/>
      <c r="CM268"/>
      <c r="CN268"/>
      <c r="CO268"/>
      <c r="CP268"/>
      <c r="CQ268"/>
      <c r="CR268"/>
      <c r="CS268"/>
      <c r="CT268"/>
      <c r="CU268"/>
      <c r="CV268"/>
      <c r="CW268"/>
      <c r="CX268"/>
      <c r="CY268"/>
      <c r="CZ268"/>
      <c r="DA268"/>
      <c r="DB268"/>
      <c r="DC268"/>
      <c r="DD268"/>
      <c r="DE268"/>
      <c r="DF268"/>
      <c r="DG268"/>
      <c r="DH268"/>
      <c r="DI268"/>
      <c r="DJ268"/>
      <c r="DK268"/>
      <c r="DL268"/>
      <c r="DM268"/>
      <c r="DN268"/>
      <c r="DO268"/>
      <c r="DP268"/>
      <c r="DQ268"/>
      <c r="DR268"/>
      <c r="DS268"/>
      <c r="DT268"/>
      <c r="DU268"/>
      <c r="DV268"/>
      <c r="DW268"/>
      <c r="DX268"/>
      <c r="DY268"/>
      <c r="DZ268"/>
      <c r="EA268"/>
      <c r="EB268"/>
      <c r="EC268"/>
      <c r="ED268"/>
      <c r="EE268"/>
      <c r="EF268"/>
      <c r="EG268"/>
      <c r="EH268"/>
      <c r="EI268"/>
      <c r="EJ268"/>
      <c r="EK268"/>
      <c r="EL268"/>
      <c r="EM268"/>
      <c r="EN268"/>
      <c r="EO268"/>
      <c r="EP268"/>
      <c r="EQ268"/>
      <c r="ER268"/>
      <c r="ES268"/>
      <c r="ET268"/>
      <c r="EU268"/>
      <c r="EV268"/>
      <c r="EW268"/>
      <c r="EX268"/>
      <c r="EY268"/>
      <c r="EZ268"/>
      <c r="FA268"/>
      <c r="FB268"/>
      <c r="FC268"/>
      <c r="FD268"/>
      <c r="FE268"/>
      <c r="FF268"/>
      <c r="FG268"/>
      <c r="FH268"/>
      <c r="FI268"/>
      <c r="FJ268"/>
      <c r="FK268"/>
      <c r="FL268"/>
      <c r="FM268"/>
      <c r="FN268"/>
      <c r="FO268"/>
      <c r="FP268"/>
      <c r="FQ268"/>
      <c r="FR268"/>
      <c r="FS268"/>
      <c r="FT268"/>
      <c r="FU268"/>
      <c r="FV268"/>
      <c r="FW268"/>
      <c r="FX268"/>
      <c r="FY268"/>
      <c r="FZ268"/>
      <c r="GA268"/>
      <c r="GB268"/>
      <c r="GC268"/>
      <c r="GD268"/>
      <c r="GE268"/>
      <c r="GF268"/>
      <c r="GG268"/>
      <c r="GH268"/>
      <c r="GI268"/>
      <c r="GJ268"/>
      <c r="GK268"/>
      <c r="GL268"/>
      <c r="GM268"/>
      <c r="GN268"/>
      <c r="GO268"/>
      <c r="GP268"/>
      <c r="GQ268"/>
      <c r="GR268"/>
      <c r="GS268"/>
      <c r="GT268"/>
      <c r="GU268"/>
      <c r="GV268"/>
      <c r="GW268"/>
      <c r="GX268"/>
      <c r="GY268"/>
      <c r="GZ268"/>
      <c r="HA268"/>
      <c r="HB268"/>
      <c r="HC268"/>
      <c r="HD268"/>
      <c r="HE268"/>
      <c r="HF268"/>
      <c r="HG268"/>
      <c r="HH268"/>
      <c r="HI268"/>
      <c r="HJ268"/>
      <c r="HK268"/>
      <c r="HL268"/>
      <c r="HM268"/>
      <c r="HN268"/>
      <c r="HO268"/>
      <c r="HP268"/>
      <c r="HQ268"/>
      <c r="HR268"/>
      <c r="HS268"/>
      <c r="HT268"/>
      <c r="HU268"/>
      <c r="HV268"/>
      <c r="HW268"/>
      <c r="HX268"/>
      <c r="HY268"/>
      <c r="HZ268"/>
      <c r="IA268"/>
      <c r="IB268"/>
      <c r="IC268"/>
      <c r="ID268"/>
      <c r="IE268"/>
      <c r="IF268"/>
      <c r="IG268"/>
      <c r="IH268"/>
      <c r="II268"/>
      <c r="IJ268"/>
      <c r="IK268"/>
      <c r="IL268"/>
      <c r="IM268"/>
      <c r="IN268"/>
      <c r="IO268"/>
      <c r="IP268"/>
      <c r="IQ268"/>
      <c r="IR268"/>
      <c r="IS268"/>
      <c r="IT268"/>
      <c r="IU268"/>
      <c r="IV268"/>
      <c r="IW268"/>
      <c r="IX268"/>
      <c r="IY268"/>
    </row>
    <row r="269" spans="1:259" ht="36" customHeight="1" x14ac:dyDescent="0.2">
      <c r="A269" s="345" t="str">
        <f>IF(OR($C$30="No",$C$31="Yes"),"PCI DSS - Optional based on QUALIFIER response.","PCI DSS")</f>
        <v>PCI DSS</v>
      </c>
      <c r="B269" s="345"/>
      <c r="C269" s="20" t="str">
        <f>C$23</f>
        <v>CIS Critical Security Controls v6.1</v>
      </c>
      <c r="D269" s="20" t="str">
        <f t="shared" ref="D269:J269" si="18">D$23</f>
        <v>HIPAA</v>
      </c>
      <c r="E269" s="20" t="str">
        <f t="shared" si="18"/>
        <v>ISO 27002:27013</v>
      </c>
      <c r="F269" s="20" t="str">
        <f t="shared" si="18"/>
        <v>NIST Cybersecurity Framework</v>
      </c>
      <c r="G269" s="20" t="str">
        <f t="shared" si="18"/>
        <v>NIST SP 800-171r2</v>
      </c>
      <c r="H269" s="20" t="str">
        <f t="shared" si="18"/>
        <v>NIST SP 800-53r4</v>
      </c>
      <c r="I269" s="20" t="str">
        <f t="shared" si="18"/>
        <v>PCI DSS</v>
      </c>
      <c r="J269" s="20" t="str">
        <f t="shared" si="18"/>
        <v>Trusted CI</v>
      </c>
      <c r="K269"/>
      <c r="L269"/>
      <c r="M269"/>
      <c r="N269"/>
      <c r="O269"/>
      <c r="P269"/>
      <c r="Q269"/>
      <c r="R269"/>
      <c r="S269"/>
      <c r="T269"/>
      <c r="U269"/>
      <c r="V269"/>
      <c r="W269"/>
      <c r="X269"/>
      <c r="Y269"/>
      <c r="Z269"/>
      <c r="AA269"/>
      <c r="AB269"/>
      <c r="AC269"/>
      <c r="AD269"/>
      <c r="AE269"/>
      <c r="AF269"/>
      <c r="AG269"/>
      <c r="AH269"/>
      <c r="AI269"/>
      <c r="AJ269"/>
      <c r="AK269"/>
      <c r="AL269"/>
      <c r="AM269"/>
      <c r="AN269"/>
      <c r="AO269"/>
      <c r="AP269"/>
      <c r="AQ269"/>
      <c r="AR269"/>
      <c r="AS269"/>
      <c r="AT269"/>
      <c r="AU269"/>
      <c r="AV269"/>
      <c r="AW269"/>
      <c r="AX269"/>
      <c r="AY269"/>
      <c r="AZ269"/>
      <c r="BA269"/>
      <c r="BB269"/>
      <c r="BC269"/>
      <c r="BD269"/>
      <c r="BE269"/>
      <c r="BF269"/>
      <c r="BG269"/>
      <c r="BH269"/>
      <c r="BI269"/>
      <c r="BJ269"/>
      <c r="BK269"/>
      <c r="BL269"/>
      <c r="BM269"/>
      <c r="BN269"/>
      <c r="BO269"/>
      <c r="BP269"/>
      <c r="BQ269"/>
      <c r="BR269"/>
      <c r="BS269"/>
      <c r="BT269"/>
      <c r="BU269"/>
      <c r="BV269"/>
      <c r="BW269"/>
      <c r="BX269"/>
      <c r="BY269"/>
      <c r="BZ269"/>
      <c r="CA269"/>
      <c r="CB269"/>
      <c r="CC269"/>
      <c r="CD269"/>
      <c r="CE269"/>
      <c r="CF269"/>
      <c r="CG269"/>
      <c r="CH269"/>
      <c r="CI269"/>
      <c r="CJ269"/>
      <c r="CK269"/>
      <c r="CL269"/>
      <c r="CM269"/>
      <c r="CN269"/>
      <c r="CO269"/>
      <c r="CP269"/>
      <c r="CQ269"/>
      <c r="CR269"/>
      <c r="CS269"/>
      <c r="CT269"/>
      <c r="CU269"/>
      <c r="CV269"/>
      <c r="CW269"/>
      <c r="CX269"/>
      <c r="CY269"/>
      <c r="CZ269"/>
      <c r="DA269"/>
      <c r="DB269"/>
      <c r="DC269"/>
      <c r="DD269"/>
      <c r="DE269"/>
      <c r="DF269"/>
      <c r="DG269"/>
      <c r="DH269"/>
      <c r="DI269"/>
      <c r="DJ269"/>
      <c r="DK269"/>
      <c r="DL269"/>
      <c r="DM269"/>
      <c r="DN269"/>
      <c r="DO269"/>
      <c r="DP269"/>
      <c r="DQ269"/>
      <c r="DR269"/>
      <c r="DS269"/>
      <c r="DT269"/>
      <c r="DU269"/>
      <c r="DV269"/>
      <c r="DW269"/>
      <c r="DX269"/>
      <c r="DY269"/>
      <c r="DZ269"/>
      <c r="EA269"/>
      <c r="EB269"/>
      <c r="EC269"/>
      <c r="ED269"/>
      <c r="EE269"/>
      <c r="EF269"/>
      <c r="EG269"/>
      <c r="EH269"/>
      <c r="EI269"/>
      <c r="EJ269"/>
      <c r="EK269"/>
      <c r="EL269"/>
      <c r="EM269"/>
      <c r="EN269"/>
      <c r="EO269"/>
      <c r="EP269"/>
      <c r="EQ269"/>
      <c r="ER269"/>
      <c r="ES269"/>
      <c r="ET269"/>
      <c r="EU269"/>
      <c r="EV269"/>
      <c r="EW269"/>
      <c r="EX269"/>
      <c r="EY269"/>
      <c r="EZ269"/>
      <c r="FA269"/>
      <c r="FB269"/>
      <c r="FC269"/>
      <c r="FD269"/>
      <c r="FE269"/>
      <c r="FF269"/>
      <c r="FG269"/>
      <c r="FH269"/>
      <c r="FI269"/>
      <c r="FJ269"/>
      <c r="FK269"/>
      <c r="FL269"/>
      <c r="FM269"/>
      <c r="FN269"/>
      <c r="FO269"/>
      <c r="FP269"/>
      <c r="FQ269"/>
      <c r="FR269"/>
      <c r="FS269"/>
      <c r="FT269"/>
      <c r="FU269"/>
      <c r="FV269"/>
      <c r="FW269"/>
      <c r="FX269"/>
      <c r="FY269"/>
      <c r="FZ269"/>
      <c r="GA269"/>
      <c r="GB269"/>
      <c r="GC269"/>
      <c r="GD269"/>
      <c r="GE269"/>
      <c r="GF269"/>
      <c r="GG269"/>
      <c r="GH269"/>
      <c r="GI269"/>
      <c r="GJ269"/>
      <c r="GK269"/>
      <c r="GL269"/>
      <c r="GM269"/>
      <c r="GN269"/>
      <c r="GO269"/>
      <c r="GP269"/>
      <c r="GQ269"/>
      <c r="GR269"/>
      <c r="GS269"/>
      <c r="GT269"/>
      <c r="GU269"/>
      <c r="GV269"/>
      <c r="GW269"/>
      <c r="GX269"/>
      <c r="GY269"/>
      <c r="GZ269"/>
      <c r="HA269"/>
      <c r="HB269"/>
      <c r="HC269"/>
      <c r="HD269"/>
      <c r="HE269"/>
      <c r="HF269"/>
      <c r="HG269"/>
      <c r="HH269"/>
      <c r="HI269"/>
      <c r="HJ269"/>
      <c r="HK269"/>
      <c r="HL269"/>
      <c r="HM269"/>
      <c r="HN269"/>
      <c r="HO269"/>
      <c r="HP269"/>
      <c r="HQ269"/>
      <c r="HR269"/>
      <c r="HS269"/>
      <c r="HT269"/>
      <c r="HU269"/>
      <c r="HV269"/>
      <c r="HW269"/>
      <c r="HX269"/>
      <c r="HY269"/>
      <c r="HZ269"/>
      <c r="IA269"/>
      <c r="IB269"/>
      <c r="IC269"/>
      <c r="ID269"/>
      <c r="IE269"/>
      <c r="IF269"/>
      <c r="IG269"/>
      <c r="IH269"/>
      <c r="II269"/>
      <c r="IJ269"/>
      <c r="IK269"/>
      <c r="IL269"/>
      <c r="IM269"/>
      <c r="IN269"/>
      <c r="IO269"/>
      <c r="IP269"/>
      <c r="IQ269"/>
      <c r="IR269"/>
      <c r="IS269"/>
      <c r="IT269"/>
      <c r="IU269"/>
      <c r="IV269"/>
      <c r="IW269"/>
      <c r="IX269"/>
      <c r="IY269"/>
    </row>
    <row r="270" spans="1:259" ht="48" customHeight="1" x14ac:dyDescent="0.2">
      <c r="A270" s="11" t="s">
        <v>292</v>
      </c>
      <c r="B270" s="25" t="str">
        <f>VLOOKUP(A270,'HECVAT - Full | Vendor Response'!A$27:B$284,2,FALSE)</f>
        <v>Do your systems or products store, process, or transmit cardholder (payment/credit/debt card) data?</v>
      </c>
      <c r="C270" s="32" t="str">
        <f>IF(LEN(VLOOKUP($A270,Questions!$B:$AA,20,FALSE))=0,"",VLOOKUP($A270,Questions!$B:$AA,20,FALSE))</f>
        <v xml:space="preserve"> </v>
      </c>
      <c r="D270" s="34" t="str">
        <f>IF(LEN(VLOOKUP($A270,Questions!$B:$AA,21,FALSE))=0,"",VLOOKUP($A270,Questions!$B:$AA,21,FALSE))</f>
        <v xml:space="preserve"> </v>
      </c>
      <c r="E270" s="32" t="str">
        <f>IF(LEN(VLOOKUP($A270,Questions!$B:$AA,22,FALSE))=0,"",VLOOKUP($A270,Questions!$B:$AA,22,FALSE))</f>
        <v xml:space="preserve"> </v>
      </c>
      <c r="F270" s="32" t="str">
        <f>IF(LEN(VLOOKUP($A270,Questions!$B:$AA,23,FALSE))=0,"",VLOOKUP($A270,Questions!$B:$AA,23,FALSE))</f>
        <v xml:space="preserve"> </v>
      </c>
      <c r="G270" s="33" t="str">
        <f>IF(LEN(VLOOKUP($A270,Questions!$B:$AA,24,FALSE))=0,"",VLOOKUP($A270,Questions!$B:$AA,24,FALSE))</f>
        <v xml:space="preserve"> </v>
      </c>
      <c r="H270" s="34" t="str">
        <f>IF(LEN(VLOOKUP($A270,Questions!$B:$AA,25,FALSE))=0,"",VLOOKUP($A270,Questions!$B:$AA,25,FALSE))</f>
        <v xml:space="preserve"> </v>
      </c>
      <c r="I270" s="32" t="str">
        <f>IF(LEN(VLOOKUP($A270,Questions!$B:$AA,26,FALSE))=0,"",VLOOKUP($A270,Questions!$B:$AA,26,FALSE))</f>
        <v xml:space="preserve"> </v>
      </c>
      <c r="J270" s="32" t="str">
        <f>IF(LEN(VLOOKUP($A270,Questions!$B:$AB,27,FALSE))=0,"",VLOOKUP($A270,Questions!$B:$AB,27,FALSE))</f>
        <v xml:space="preserve"> </v>
      </c>
      <c r="K270"/>
      <c r="L270"/>
      <c r="M270"/>
      <c r="N270"/>
      <c r="O270"/>
      <c r="P270"/>
      <c r="Q270"/>
      <c r="R270"/>
      <c r="S270"/>
      <c r="T270"/>
      <c r="U270"/>
      <c r="V270"/>
      <c r="W270"/>
      <c r="X270"/>
      <c r="Y270"/>
      <c r="Z270"/>
      <c r="AA270"/>
      <c r="AB270"/>
      <c r="AC270"/>
      <c r="AD270"/>
      <c r="AE270"/>
      <c r="AF270"/>
      <c r="AG270"/>
      <c r="AH270"/>
      <c r="AI270"/>
      <c r="AJ270"/>
      <c r="AK270"/>
      <c r="AL270"/>
      <c r="AM270"/>
      <c r="AN270"/>
      <c r="AO270"/>
      <c r="AP270"/>
      <c r="AQ270"/>
      <c r="AR270"/>
      <c r="AS270"/>
      <c r="AT270"/>
      <c r="AU270"/>
      <c r="AV270"/>
      <c r="AW270"/>
      <c r="AX270"/>
      <c r="AY270"/>
      <c r="AZ270"/>
      <c r="BA270"/>
      <c r="BB270"/>
      <c r="BC270"/>
      <c r="BD270"/>
      <c r="BE270"/>
      <c r="BF270"/>
      <c r="BG270"/>
      <c r="BH270"/>
      <c r="BI270"/>
      <c r="BJ270"/>
      <c r="BK270"/>
      <c r="BL270"/>
      <c r="BM270"/>
      <c r="BN270"/>
      <c r="BO270"/>
      <c r="BP270"/>
      <c r="BQ270"/>
      <c r="BR270"/>
      <c r="BS270"/>
      <c r="BT270"/>
      <c r="BU270"/>
      <c r="BV270"/>
      <c r="BW270"/>
      <c r="BX270"/>
      <c r="BY270"/>
      <c r="BZ270"/>
      <c r="CA270"/>
      <c r="CB270"/>
      <c r="CC270"/>
      <c r="CD270"/>
      <c r="CE270"/>
      <c r="CF270"/>
      <c r="CG270"/>
      <c r="CH270"/>
      <c r="CI270"/>
      <c r="CJ270"/>
      <c r="CK270"/>
      <c r="CL270"/>
      <c r="CM270"/>
      <c r="CN270"/>
      <c r="CO270"/>
      <c r="CP270"/>
      <c r="CQ270"/>
      <c r="CR270"/>
      <c r="CS270"/>
      <c r="CT270"/>
      <c r="CU270"/>
      <c r="CV270"/>
      <c r="CW270"/>
      <c r="CX270"/>
      <c r="CY270"/>
      <c r="CZ270"/>
      <c r="DA270"/>
      <c r="DB270"/>
      <c r="DC270"/>
      <c r="DD270"/>
      <c r="DE270"/>
      <c r="DF270"/>
      <c r="DG270"/>
      <c r="DH270"/>
      <c r="DI270"/>
      <c r="DJ270"/>
      <c r="DK270"/>
      <c r="DL270"/>
      <c r="DM270"/>
      <c r="DN270"/>
      <c r="DO270"/>
      <c r="DP270"/>
      <c r="DQ270"/>
      <c r="DR270"/>
      <c r="DS270"/>
      <c r="DT270"/>
      <c r="DU270"/>
      <c r="DV270"/>
      <c r="DW270"/>
      <c r="DX270"/>
      <c r="DY270"/>
      <c r="DZ270"/>
      <c r="EA270"/>
      <c r="EB270"/>
      <c r="EC270"/>
      <c r="ED270"/>
      <c r="EE270"/>
      <c r="EF270"/>
      <c r="EG270"/>
      <c r="EH270"/>
      <c r="EI270"/>
      <c r="EJ270"/>
      <c r="EK270"/>
      <c r="EL270"/>
      <c r="EM270"/>
      <c r="EN270"/>
      <c r="EO270"/>
      <c r="EP270"/>
      <c r="EQ270"/>
      <c r="ER270"/>
      <c r="ES270"/>
      <c r="ET270"/>
      <c r="EU270"/>
      <c r="EV270"/>
      <c r="EW270"/>
      <c r="EX270"/>
      <c r="EY270"/>
      <c r="EZ270"/>
      <c r="FA270"/>
      <c r="FB270"/>
      <c r="FC270"/>
      <c r="FD270"/>
      <c r="FE270"/>
      <c r="FF270"/>
      <c r="FG270"/>
      <c r="FH270"/>
      <c r="FI270"/>
      <c r="FJ270"/>
      <c r="FK270"/>
      <c r="FL270"/>
      <c r="FM270"/>
      <c r="FN270"/>
      <c r="FO270"/>
      <c r="FP270"/>
      <c r="FQ270"/>
      <c r="FR270"/>
      <c r="FS270"/>
      <c r="FT270"/>
      <c r="FU270"/>
      <c r="FV270"/>
      <c r="FW270"/>
      <c r="FX270"/>
      <c r="FY270"/>
      <c r="FZ270"/>
      <c r="GA270"/>
      <c r="GB270"/>
      <c r="GC270"/>
      <c r="GD270"/>
      <c r="GE270"/>
      <c r="GF270"/>
      <c r="GG270"/>
      <c r="GH270"/>
      <c r="GI270"/>
      <c r="GJ270"/>
      <c r="GK270"/>
      <c r="GL270"/>
      <c r="GM270"/>
      <c r="GN270"/>
      <c r="GO270"/>
      <c r="GP270"/>
      <c r="GQ270"/>
      <c r="GR270"/>
      <c r="GS270"/>
      <c r="GT270"/>
      <c r="GU270"/>
      <c r="GV270"/>
      <c r="GW270"/>
      <c r="GX270"/>
      <c r="GY270"/>
      <c r="GZ270"/>
      <c r="HA270"/>
      <c r="HB270"/>
      <c r="HC270"/>
      <c r="HD270"/>
      <c r="HE270"/>
      <c r="HF270"/>
      <c r="HG270"/>
      <c r="HH270"/>
      <c r="HI270"/>
      <c r="HJ270"/>
      <c r="HK270"/>
      <c r="HL270"/>
      <c r="HM270"/>
      <c r="HN270"/>
      <c r="HO270"/>
      <c r="HP270"/>
      <c r="HQ270"/>
      <c r="HR270"/>
      <c r="HS270"/>
      <c r="HT270"/>
      <c r="HU270"/>
      <c r="HV270"/>
      <c r="HW270"/>
      <c r="HX270"/>
      <c r="HY270"/>
      <c r="HZ270"/>
      <c r="IA270"/>
      <c r="IB270"/>
      <c r="IC270"/>
      <c r="ID270"/>
      <c r="IE270"/>
      <c r="IF270"/>
      <c r="IG270"/>
      <c r="IH270"/>
      <c r="II270"/>
      <c r="IJ270"/>
      <c r="IK270"/>
      <c r="IL270"/>
      <c r="IM270"/>
      <c r="IN270"/>
      <c r="IO270"/>
      <c r="IP270"/>
      <c r="IQ270"/>
      <c r="IR270"/>
      <c r="IS270"/>
      <c r="IT270"/>
      <c r="IU270"/>
      <c r="IV270"/>
      <c r="IW270"/>
      <c r="IX270"/>
      <c r="IY270"/>
    </row>
    <row r="271" spans="1:259" ht="48" customHeight="1" x14ac:dyDescent="0.2">
      <c r="A271" s="11" t="s">
        <v>293</v>
      </c>
      <c r="B271" s="25" t="str">
        <f>VLOOKUP(A271,'HECVAT - Full | Vendor Response'!A$27:B$284,2,FALSE)</f>
        <v>Are you compliant with the Payment Card Industry Data Security Standard (PCI DSS)?</v>
      </c>
      <c r="C271" s="32" t="str">
        <f>IF(LEN(VLOOKUP($A271,Questions!$B:$AA,20,FALSE))=0,"",VLOOKUP($A271,Questions!$B:$AA,20,FALSE))</f>
        <v xml:space="preserve"> </v>
      </c>
      <c r="D271" s="34" t="str">
        <f>IF(LEN(VLOOKUP($A271,Questions!$B:$AA,21,FALSE))=0,"",VLOOKUP($A271,Questions!$B:$AA,21,FALSE))</f>
        <v xml:space="preserve"> </v>
      </c>
      <c r="E271" s="32" t="str">
        <f>IF(LEN(VLOOKUP($A271,Questions!$B:$AA,22,FALSE))=0,"",VLOOKUP($A271,Questions!$B:$AA,22,FALSE))</f>
        <v xml:space="preserve"> </v>
      </c>
      <c r="F271" s="32" t="str">
        <f>IF(LEN(VLOOKUP($A271,Questions!$B:$AA,23,FALSE))=0,"",VLOOKUP($A271,Questions!$B:$AA,23,FALSE))</f>
        <v xml:space="preserve"> </v>
      </c>
      <c r="G271" s="33" t="str">
        <f>IF(LEN(VLOOKUP($A271,Questions!$B:$AA,24,FALSE))=0,"",VLOOKUP($A271,Questions!$B:$AA,24,FALSE))</f>
        <v xml:space="preserve"> </v>
      </c>
      <c r="H271" s="34" t="str">
        <f>IF(LEN(VLOOKUP($A271,Questions!$B:$AA,25,FALSE))=0,"",VLOOKUP($A271,Questions!$B:$AA,25,FALSE))</f>
        <v xml:space="preserve"> </v>
      </c>
      <c r="I271" s="32" t="str">
        <f>IF(LEN(VLOOKUP($A271,Questions!$B:$AA,26,FALSE))=0,"",VLOOKUP($A271,Questions!$B:$AA,26,FALSE))</f>
        <v xml:space="preserve"> </v>
      </c>
      <c r="J271" s="32" t="str">
        <f>IF(LEN(VLOOKUP($A271,Questions!$B:$AB,27,FALSE))=0,"",VLOOKUP($A271,Questions!$B:$AB,27,FALSE))</f>
        <v xml:space="preserve"> </v>
      </c>
      <c r="K271"/>
      <c r="L271"/>
      <c r="M271"/>
      <c r="N271"/>
      <c r="O271"/>
      <c r="P271"/>
      <c r="Q271"/>
      <c r="R271"/>
      <c r="S271"/>
      <c r="T271"/>
      <c r="U271"/>
      <c r="V271"/>
      <c r="W271"/>
      <c r="X271"/>
      <c r="Y271"/>
      <c r="Z271"/>
      <c r="AA271"/>
      <c r="AB271"/>
      <c r="AC271"/>
      <c r="AD271"/>
      <c r="AE271"/>
      <c r="AF271"/>
      <c r="AG271"/>
      <c r="AH271"/>
      <c r="AI271"/>
      <c r="AJ271"/>
      <c r="AK271"/>
      <c r="AL271"/>
      <c r="AM271"/>
      <c r="AN271"/>
      <c r="AO271"/>
      <c r="AP271"/>
      <c r="AQ271"/>
      <c r="AR271"/>
      <c r="AS271"/>
      <c r="AT271"/>
      <c r="AU271"/>
      <c r="AV271"/>
      <c r="AW271"/>
      <c r="AX271"/>
      <c r="AY271"/>
      <c r="AZ271"/>
      <c r="BA271"/>
      <c r="BB271"/>
      <c r="BC271"/>
      <c r="BD271"/>
      <c r="BE271"/>
      <c r="BF271"/>
      <c r="BG271"/>
      <c r="BH271"/>
      <c r="BI271"/>
      <c r="BJ271"/>
      <c r="BK271"/>
      <c r="BL271"/>
      <c r="BM271"/>
      <c r="BN271"/>
      <c r="BO271"/>
      <c r="BP271"/>
      <c r="BQ271"/>
      <c r="BR271"/>
      <c r="BS271"/>
      <c r="BT271"/>
      <c r="BU271"/>
      <c r="BV271"/>
      <c r="BW271"/>
      <c r="BX271"/>
      <c r="BY271"/>
      <c r="BZ271"/>
      <c r="CA271"/>
      <c r="CB271"/>
      <c r="CC271"/>
      <c r="CD271"/>
      <c r="CE271"/>
      <c r="CF271"/>
      <c r="CG271"/>
      <c r="CH271"/>
      <c r="CI271"/>
      <c r="CJ271"/>
      <c r="CK271"/>
      <c r="CL271"/>
      <c r="CM271"/>
      <c r="CN271"/>
      <c r="CO271"/>
      <c r="CP271"/>
      <c r="CQ271"/>
      <c r="CR271"/>
      <c r="CS271"/>
      <c r="CT271"/>
      <c r="CU271"/>
      <c r="CV271"/>
      <c r="CW271"/>
      <c r="CX271"/>
      <c r="CY271"/>
      <c r="CZ271"/>
      <c r="DA271"/>
      <c r="DB271"/>
      <c r="DC271"/>
      <c r="DD271"/>
      <c r="DE271"/>
      <c r="DF271"/>
      <c r="DG271"/>
      <c r="DH271"/>
      <c r="DI271"/>
      <c r="DJ271"/>
      <c r="DK271"/>
      <c r="DL271"/>
      <c r="DM271"/>
      <c r="DN271"/>
      <c r="DO271"/>
      <c r="DP271"/>
      <c r="DQ271"/>
      <c r="DR271"/>
      <c r="DS271"/>
      <c r="DT271"/>
      <c r="DU271"/>
      <c r="DV271"/>
      <c r="DW271"/>
      <c r="DX271"/>
      <c r="DY271"/>
      <c r="DZ271"/>
      <c r="EA271"/>
      <c r="EB271"/>
      <c r="EC271"/>
      <c r="ED271"/>
      <c r="EE271"/>
      <c r="EF271"/>
      <c r="EG271"/>
      <c r="EH271"/>
      <c r="EI271"/>
      <c r="EJ271"/>
      <c r="EK271"/>
      <c r="EL271"/>
      <c r="EM271"/>
      <c r="EN271"/>
      <c r="EO271"/>
      <c r="EP271"/>
      <c r="EQ271"/>
      <c r="ER271"/>
      <c r="ES271"/>
      <c r="ET271"/>
      <c r="EU271"/>
      <c r="EV271"/>
      <c r="EW271"/>
      <c r="EX271"/>
      <c r="EY271"/>
      <c r="EZ271"/>
      <c r="FA271"/>
      <c r="FB271"/>
      <c r="FC271"/>
      <c r="FD271"/>
      <c r="FE271"/>
      <c r="FF271"/>
      <c r="FG271"/>
      <c r="FH271"/>
      <c r="FI271"/>
      <c r="FJ271"/>
      <c r="FK271"/>
      <c r="FL271"/>
      <c r="FM271"/>
      <c r="FN271"/>
      <c r="FO271"/>
      <c r="FP271"/>
      <c r="FQ271"/>
      <c r="FR271"/>
      <c r="FS271"/>
      <c r="FT271"/>
      <c r="FU271"/>
      <c r="FV271"/>
      <c r="FW271"/>
      <c r="FX271"/>
      <c r="FY271"/>
      <c r="FZ271"/>
      <c r="GA271"/>
      <c r="GB271"/>
      <c r="GC271"/>
      <c r="GD271"/>
      <c r="GE271"/>
      <c r="GF271"/>
      <c r="GG271"/>
      <c r="GH271"/>
      <c r="GI271"/>
      <c r="GJ271"/>
      <c r="GK271"/>
      <c r="GL271"/>
      <c r="GM271"/>
      <c r="GN271"/>
      <c r="GO271"/>
      <c r="GP271"/>
      <c r="GQ271"/>
      <c r="GR271"/>
      <c r="GS271"/>
      <c r="GT271"/>
      <c r="GU271"/>
      <c r="GV271"/>
      <c r="GW271"/>
      <c r="GX271"/>
      <c r="GY271"/>
      <c r="GZ271"/>
      <c r="HA271"/>
      <c r="HB271"/>
      <c r="HC271"/>
      <c r="HD271"/>
      <c r="HE271"/>
      <c r="HF271"/>
      <c r="HG271"/>
      <c r="HH271"/>
      <c r="HI271"/>
      <c r="HJ271"/>
      <c r="HK271"/>
      <c r="HL271"/>
      <c r="HM271"/>
      <c r="HN271"/>
      <c r="HO271"/>
      <c r="HP271"/>
      <c r="HQ271"/>
      <c r="HR271"/>
      <c r="HS271"/>
      <c r="HT271"/>
      <c r="HU271"/>
      <c r="HV271"/>
      <c r="HW271"/>
      <c r="HX271"/>
      <c r="HY271"/>
      <c r="HZ271"/>
      <c r="IA271"/>
      <c r="IB271"/>
      <c r="IC271"/>
      <c r="ID271"/>
      <c r="IE271"/>
      <c r="IF271"/>
      <c r="IG271"/>
      <c r="IH271"/>
      <c r="II271"/>
      <c r="IJ271"/>
      <c r="IK271"/>
      <c r="IL271"/>
      <c r="IM271"/>
      <c r="IN271"/>
      <c r="IO271"/>
      <c r="IP271"/>
      <c r="IQ271"/>
      <c r="IR271"/>
      <c r="IS271"/>
      <c r="IT271"/>
      <c r="IU271"/>
      <c r="IV271"/>
      <c r="IW271"/>
      <c r="IX271"/>
      <c r="IY271"/>
    </row>
    <row r="272" spans="1:259" ht="48" customHeight="1" x14ac:dyDescent="0.2">
      <c r="A272" s="11" t="s">
        <v>294</v>
      </c>
      <c r="B272" s="25" t="str">
        <f>VLOOKUP(A272,'HECVAT - Full | Vendor Response'!A$27:B$284,2,FALSE)</f>
        <v>Do you have a current, executed within the past year, Attestation of Compliance (AoC) or Report on Compliance (RoC)?</v>
      </c>
      <c r="C272" s="32" t="str">
        <f>IF(LEN(VLOOKUP($A272,Questions!$B:$AA,20,FALSE))=0,"",VLOOKUP($A272,Questions!$B:$AA,20,FALSE))</f>
        <v xml:space="preserve"> </v>
      </c>
      <c r="D272" s="34" t="str">
        <f>IF(LEN(VLOOKUP($A272,Questions!$B:$AA,21,FALSE))=0,"",VLOOKUP($A272,Questions!$B:$AA,21,FALSE))</f>
        <v xml:space="preserve"> </v>
      </c>
      <c r="E272" s="32" t="str">
        <f>IF(LEN(VLOOKUP($A272,Questions!$B:$AA,22,FALSE))=0,"",VLOOKUP($A272,Questions!$B:$AA,22,FALSE))</f>
        <v xml:space="preserve"> </v>
      </c>
      <c r="F272" s="32" t="str">
        <f>IF(LEN(VLOOKUP($A272,Questions!$B:$AA,23,FALSE))=0,"",VLOOKUP($A272,Questions!$B:$AA,23,FALSE))</f>
        <v xml:space="preserve"> </v>
      </c>
      <c r="G272" s="33" t="str">
        <f>IF(LEN(VLOOKUP($A272,Questions!$B:$AA,24,FALSE))=0,"",VLOOKUP($A272,Questions!$B:$AA,24,FALSE))</f>
        <v xml:space="preserve"> </v>
      </c>
      <c r="H272" s="34" t="str">
        <f>IF(LEN(VLOOKUP($A272,Questions!$B:$AA,25,FALSE))=0,"",VLOOKUP($A272,Questions!$B:$AA,25,FALSE))</f>
        <v xml:space="preserve"> </v>
      </c>
      <c r="I272" s="32" t="str">
        <f>IF(LEN(VLOOKUP($A272,Questions!$B:$AA,26,FALSE))=0,"",VLOOKUP($A272,Questions!$B:$AA,26,FALSE))</f>
        <v xml:space="preserve"> </v>
      </c>
      <c r="J272" s="32" t="str">
        <f>IF(LEN(VLOOKUP($A272,Questions!$B:$AB,27,FALSE))=0,"",VLOOKUP($A272,Questions!$B:$AB,27,FALSE))</f>
        <v xml:space="preserve"> </v>
      </c>
      <c r="K272"/>
      <c r="L272"/>
      <c r="M272"/>
      <c r="N272"/>
      <c r="O272"/>
      <c r="P272"/>
      <c r="Q272"/>
      <c r="R272"/>
      <c r="S272"/>
      <c r="T272"/>
      <c r="U272"/>
      <c r="V272"/>
      <c r="W272"/>
      <c r="X272"/>
      <c r="Y272"/>
      <c r="Z272"/>
      <c r="AA272"/>
      <c r="AB272"/>
      <c r="AC272"/>
      <c r="AD272"/>
      <c r="AE272"/>
      <c r="AF272"/>
      <c r="AG272"/>
      <c r="AH272"/>
      <c r="AI272"/>
      <c r="AJ272"/>
      <c r="AK272"/>
      <c r="AL272"/>
      <c r="AM272"/>
      <c r="AN272"/>
      <c r="AO272"/>
      <c r="AP272"/>
      <c r="AQ272"/>
      <c r="AR272"/>
      <c r="AS272"/>
      <c r="AT272"/>
      <c r="AU272"/>
      <c r="AV272"/>
      <c r="AW272"/>
      <c r="AX272"/>
      <c r="AY272"/>
      <c r="AZ272"/>
      <c r="BA272"/>
      <c r="BB272"/>
      <c r="BC272"/>
      <c r="BD272"/>
      <c r="BE272"/>
      <c r="BF272"/>
      <c r="BG272"/>
      <c r="BH272"/>
      <c r="BI272"/>
      <c r="BJ272"/>
      <c r="BK272"/>
      <c r="BL272"/>
      <c r="BM272"/>
      <c r="BN272"/>
      <c r="BO272"/>
      <c r="BP272"/>
      <c r="BQ272"/>
      <c r="BR272"/>
      <c r="BS272"/>
      <c r="BT272"/>
      <c r="BU272"/>
      <c r="BV272"/>
      <c r="BW272"/>
      <c r="BX272"/>
      <c r="BY272"/>
      <c r="BZ272"/>
      <c r="CA272"/>
      <c r="CB272"/>
      <c r="CC272"/>
      <c r="CD272"/>
      <c r="CE272"/>
      <c r="CF272"/>
      <c r="CG272"/>
      <c r="CH272"/>
      <c r="CI272"/>
      <c r="CJ272"/>
      <c r="CK272"/>
      <c r="CL272"/>
      <c r="CM272"/>
      <c r="CN272"/>
      <c r="CO272"/>
      <c r="CP272"/>
      <c r="CQ272"/>
      <c r="CR272"/>
      <c r="CS272"/>
      <c r="CT272"/>
      <c r="CU272"/>
      <c r="CV272"/>
      <c r="CW272"/>
      <c r="CX272"/>
      <c r="CY272"/>
      <c r="CZ272"/>
      <c r="DA272"/>
      <c r="DB272"/>
      <c r="DC272"/>
      <c r="DD272"/>
      <c r="DE272"/>
      <c r="DF272"/>
      <c r="DG272"/>
      <c r="DH272"/>
      <c r="DI272"/>
      <c r="DJ272"/>
      <c r="DK272"/>
      <c r="DL272"/>
      <c r="DM272"/>
      <c r="DN272"/>
      <c r="DO272"/>
      <c r="DP272"/>
      <c r="DQ272"/>
      <c r="DR272"/>
      <c r="DS272"/>
      <c r="DT272"/>
      <c r="DU272"/>
      <c r="DV272"/>
      <c r="DW272"/>
      <c r="DX272"/>
      <c r="DY272"/>
      <c r="DZ272"/>
      <c r="EA272"/>
      <c r="EB272"/>
      <c r="EC272"/>
      <c r="ED272"/>
      <c r="EE272"/>
      <c r="EF272"/>
      <c r="EG272"/>
      <c r="EH272"/>
      <c r="EI272"/>
      <c r="EJ272"/>
      <c r="EK272"/>
      <c r="EL272"/>
      <c r="EM272"/>
      <c r="EN272"/>
      <c r="EO272"/>
      <c r="EP272"/>
      <c r="EQ272"/>
      <c r="ER272"/>
      <c r="ES272"/>
      <c r="ET272"/>
      <c r="EU272"/>
      <c r="EV272"/>
      <c r="EW272"/>
      <c r="EX272"/>
      <c r="EY272"/>
      <c r="EZ272"/>
      <c r="FA272"/>
      <c r="FB272"/>
      <c r="FC272"/>
      <c r="FD272"/>
      <c r="FE272"/>
      <c r="FF272"/>
      <c r="FG272"/>
      <c r="FH272"/>
      <c r="FI272"/>
      <c r="FJ272"/>
      <c r="FK272"/>
      <c r="FL272"/>
      <c r="FM272"/>
      <c r="FN272"/>
      <c r="FO272"/>
      <c r="FP272"/>
      <c r="FQ272"/>
      <c r="FR272"/>
      <c r="FS272"/>
      <c r="FT272"/>
      <c r="FU272"/>
      <c r="FV272"/>
      <c r="FW272"/>
      <c r="FX272"/>
      <c r="FY272"/>
      <c r="FZ272"/>
      <c r="GA272"/>
      <c r="GB272"/>
      <c r="GC272"/>
      <c r="GD272"/>
      <c r="GE272"/>
      <c r="GF272"/>
      <c r="GG272"/>
      <c r="GH272"/>
      <c r="GI272"/>
      <c r="GJ272"/>
      <c r="GK272"/>
      <c r="GL272"/>
      <c r="GM272"/>
      <c r="GN272"/>
      <c r="GO272"/>
      <c r="GP272"/>
      <c r="GQ272"/>
      <c r="GR272"/>
      <c r="GS272"/>
      <c r="GT272"/>
      <c r="GU272"/>
      <c r="GV272"/>
      <c r="GW272"/>
      <c r="GX272"/>
      <c r="GY272"/>
      <c r="GZ272"/>
      <c r="HA272"/>
      <c r="HB272"/>
      <c r="HC272"/>
      <c r="HD272"/>
      <c r="HE272"/>
      <c r="HF272"/>
      <c r="HG272"/>
      <c r="HH272"/>
      <c r="HI272"/>
      <c r="HJ272"/>
      <c r="HK272"/>
      <c r="HL272"/>
      <c r="HM272"/>
      <c r="HN272"/>
      <c r="HO272"/>
      <c r="HP272"/>
      <c r="HQ272"/>
      <c r="HR272"/>
      <c r="HS272"/>
      <c r="HT272"/>
      <c r="HU272"/>
      <c r="HV272"/>
      <c r="HW272"/>
      <c r="HX272"/>
      <c r="HY272"/>
      <c r="HZ272"/>
      <c r="IA272"/>
      <c r="IB272"/>
      <c r="IC272"/>
      <c r="ID272"/>
      <c r="IE272"/>
      <c r="IF272"/>
      <c r="IG272"/>
      <c r="IH272"/>
      <c r="II272"/>
      <c r="IJ272"/>
      <c r="IK272"/>
      <c r="IL272"/>
      <c r="IM272"/>
      <c r="IN272"/>
      <c r="IO272"/>
      <c r="IP272"/>
      <c r="IQ272"/>
      <c r="IR272"/>
      <c r="IS272"/>
      <c r="IT272"/>
      <c r="IU272"/>
      <c r="IV272"/>
      <c r="IW272"/>
      <c r="IX272"/>
      <c r="IY272"/>
    </row>
    <row r="273" spans="1:259" ht="36" customHeight="1" x14ac:dyDescent="0.2">
      <c r="A273" s="11" t="s">
        <v>295</v>
      </c>
      <c r="B273" s="25" t="str">
        <f>VLOOKUP(A273,'HECVAT - Full | Vendor Response'!A$27:B$284,2,FALSE)</f>
        <v>Are you classified as a service provider?</v>
      </c>
      <c r="C273" s="33" t="str">
        <f>IF(LEN(VLOOKUP($A273,Questions!$B:$AA,20,FALSE))=0,"",VLOOKUP($A273,Questions!$B:$AA,20,FALSE))</f>
        <v xml:space="preserve"> </v>
      </c>
      <c r="D273" s="34" t="str">
        <f>IF(LEN(VLOOKUP($A273,Questions!$B:$AA,21,FALSE))=0,"",VLOOKUP($A273,Questions!$B:$AA,21,FALSE))</f>
        <v xml:space="preserve"> </v>
      </c>
      <c r="E273" s="34" t="str">
        <f>IF(LEN(VLOOKUP($A273,Questions!$B:$AA,22,FALSE))=0,"",VLOOKUP($A273,Questions!$B:$AA,22,FALSE))</f>
        <v xml:space="preserve"> </v>
      </c>
      <c r="F273" s="32" t="str">
        <f>IF(LEN(VLOOKUP($A273,Questions!$B:$AA,23,FALSE))=0,"",VLOOKUP($A273,Questions!$B:$AA,23,FALSE))</f>
        <v xml:space="preserve"> </v>
      </c>
      <c r="G273" s="33" t="str">
        <f>IF(LEN(VLOOKUP($A273,Questions!$B:$AA,24,FALSE))=0,"",VLOOKUP($A273,Questions!$B:$AA,24,FALSE))</f>
        <v xml:space="preserve"> </v>
      </c>
      <c r="H273" s="34" t="str">
        <f>IF(LEN(VLOOKUP($A273,Questions!$B:$AA,25,FALSE))=0,"",VLOOKUP($A273,Questions!$B:$AA,25,FALSE))</f>
        <v xml:space="preserve"> </v>
      </c>
      <c r="I273" s="32" t="str">
        <f>IF(LEN(VLOOKUP($A273,Questions!$B:$AA,26,FALSE))=0,"",VLOOKUP($A273,Questions!$B:$AA,26,FALSE))</f>
        <v xml:space="preserve"> </v>
      </c>
      <c r="J273" s="32" t="str">
        <f>IF(LEN(VLOOKUP($A273,Questions!$B:$AB,27,FALSE))=0,"",VLOOKUP($A273,Questions!$B:$AB,27,FALSE))</f>
        <v xml:space="preserve"> </v>
      </c>
      <c r="K273"/>
      <c r="L273"/>
      <c r="M273"/>
      <c r="N273"/>
      <c r="O273"/>
      <c r="P273"/>
      <c r="Q273"/>
      <c r="R273"/>
      <c r="S273"/>
      <c r="T273"/>
      <c r="U273"/>
      <c r="V273"/>
      <c r="W273"/>
      <c r="X273"/>
      <c r="Y273"/>
      <c r="Z273"/>
      <c r="AA273"/>
      <c r="AB273"/>
      <c r="AC273"/>
      <c r="AD273"/>
      <c r="AE273"/>
      <c r="AF273"/>
      <c r="AG273"/>
      <c r="AH273"/>
      <c r="AI273"/>
      <c r="AJ273"/>
      <c r="AK273"/>
      <c r="AL273"/>
      <c r="AM273"/>
      <c r="AN273"/>
      <c r="AO273"/>
      <c r="AP273"/>
      <c r="AQ273"/>
      <c r="AR273"/>
      <c r="AS273"/>
      <c r="AT273"/>
      <c r="AU273"/>
      <c r="AV273"/>
      <c r="AW273"/>
      <c r="AX273"/>
      <c r="AY273"/>
      <c r="AZ273"/>
      <c r="BA273"/>
      <c r="BB273"/>
      <c r="BC273"/>
      <c r="BD273"/>
      <c r="BE273"/>
      <c r="BF273"/>
      <c r="BG273"/>
      <c r="BH273"/>
      <c r="BI273"/>
      <c r="BJ273"/>
      <c r="BK273"/>
      <c r="BL273"/>
      <c r="BM273"/>
      <c r="BN273"/>
      <c r="BO273"/>
      <c r="BP273"/>
      <c r="BQ273"/>
      <c r="BR273"/>
      <c r="BS273"/>
      <c r="BT273"/>
      <c r="BU273"/>
      <c r="BV273"/>
      <c r="BW273"/>
      <c r="BX273"/>
      <c r="BY273"/>
      <c r="BZ273"/>
      <c r="CA273"/>
      <c r="CB273"/>
      <c r="CC273"/>
      <c r="CD273"/>
      <c r="CE273"/>
      <c r="CF273"/>
      <c r="CG273"/>
      <c r="CH273"/>
      <c r="CI273"/>
      <c r="CJ273"/>
      <c r="CK273"/>
      <c r="CL273"/>
      <c r="CM273"/>
      <c r="CN273"/>
      <c r="CO273"/>
      <c r="CP273"/>
      <c r="CQ273"/>
      <c r="CR273"/>
      <c r="CS273"/>
      <c r="CT273"/>
      <c r="CU273"/>
      <c r="CV273"/>
      <c r="CW273"/>
      <c r="CX273"/>
      <c r="CY273"/>
      <c r="CZ273"/>
      <c r="DA273"/>
      <c r="DB273"/>
      <c r="DC273"/>
      <c r="DD273"/>
      <c r="DE273"/>
      <c r="DF273"/>
      <c r="DG273"/>
      <c r="DH273"/>
      <c r="DI273"/>
      <c r="DJ273"/>
      <c r="DK273"/>
      <c r="DL273"/>
      <c r="DM273"/>
      <c r="DN273"/>
      <c r="DO273"/>
      <c r="DP273"/>
      <c r="DQ273"/>
      <c r="DR273"/>
      <c r="DS273"/>
      <c r="DT273"/>
      <c r="DU273"/>
      <c r="DV273"/>
      <c r="DW273"/>
      <c r="DX273"/>
      <c r="DY273"/>
      <c r="DZ273"/>
      <c r="EA273"/>
      <c r="EB273"/>
      <c r="EC273"/>
      <c r="ED273"/>
      <c r="EE273"/>
      <c r="EF273"/>
      <c r="EG273"/>
      <c r="EH273"/>
      <c r="EI273"/>
      <c r="EJ273"/>
      <c r="EK273"/>
      <c r="EL273"/>
      <c r="EM273"/>
      <c r="EN273"/>
      <c r="EO273"/>
      <c r="EP273"/>
      <c r="EQ273"/>
      <c r="ER273"/>
      <c r="ES273"/>
      <c r="ET273"/>
      <c r="EU273"/>
      <c r="EV273"/>
      <c r="EW273"/>
      <c r="EX273"/>
      <c r="EY273"/>
      <c r="EZ273"/>
      <c r="FA273"/>
      <c r="FB273"/>
      <c r="FC273"/>
      <c r="FD273"/>
      <c r="FE273"/>
      <c r="FF273"/>
      <c r="FG273"/>
      <c r="FH273"/>
      <c r="FI273"/>
      <c r="FJ273"/>
      <c r="FK273"/>
      <c r="FL273"/>
      <c r="FM273"/>
      <c r="FN273"/>
      <c r="FO273"/>
      <c r="FP273"/>
      <c r="FQ273"/>
      <c r="FR273"/>
      <c r="FS273"/>
      <c r="FT273"/>
      <c r="FU273"/>
      <c r="FV273"/>
      <c r="FW273"/>
      <c r="FX273"/>
      <c r="FY273"/>
      <c r="FZ273"/>
      <c r="GA273"/>
      <c r="GB273"/>
      <c r="GC273"/>
      <c r="GD273"/>
      <c r="GE273"/>
      <c r="GF273"/>
      <c r="GG273"/>
      <c r="GH273"/>
      <c r="GI273"/>
      <c r="GJ273"/>
      <c r="GK273"/>
      <c r="GL273"/>
      <c r="GM273"/>
      <c r="GN273"/>
      <c r="GO273"/>
      <c r="GP273"/>
      <c r="GQ273"/>
      <c r="GR273"/>
      <c r="GS273"/>
      <c r="GT273"/>
      <c r="GU273"/>
      <c r="GV273"/>
      <c r="GW273"/>
      <c r="GX273"/>
      <c r="GY273"/>
      <c r="GZ273"/>
      <c r="HA273"/>
      <c r="HB273"/>
      <c r="HC273"/>
      <c r="HD273"/>
      <c r="HE273"/>
      <c r="HF273"/>
      <c r="HG273"/>
      <c r="HH273"/>
      <c r="HI273"/>
      <c r="HJ273"/>
      <c r="HK273"/>
      <c r="HL273"/>
      <c r="HM273"/>
      <c r="HN273"/>
      <c r="HO273"/>
      <c r="HP273"/>
      <c r="HQ273"/>
      <c r="HR273"/>
      <c r="HS273"/>
      <c r="HT273"/>
      <c r="HU273"/>
      <c r="HV273"/>
      <c r="HW273"/>
      <c r="HX273"/>
      <c r="HY273"/>
      <c r="HZ273"/>
      <c r="IA273"/>
      <c r="IB273"/>
      <c r="IC273"/>
      <c r="ID273"/>
      <c r="IE273"/>
      <c r="IF273"/>
      <c r="IG273"/>
      <c r="IH273"/>
      <c r="II273"/>
      <c r="IJ273"/>
      <c r="IK273"/>
      <c r="IL273"/>
      <c r="IM273"/>
      <c r="IN273"/>
      <c r="IO273"/>
      <c r="IP273"/>
      <c r="IQ273"/>
      <c r="IR273"/>
      <c r="IS273"/>
      <c r="IT273"/>
      <c r="IU273"/>
      <c r="IV273"/>
      <c r="IW273"/>
      <c r="IX273"/>
      <c r="IY273"/>
    </row>
    <row r="274" spans="1:259" ht="36" customHeight="1" x14ac:dyDescent="0.2">
      <c r="A274" s="11" t="s">
        <v>296</v>
      </c>
      <c r="B274" s="25" t="str">
        <f>VLOOKUP(A274,'HECVAT - Full | Vendor Response'!A$27:B$284,2,FALSE)</f>
        <v xml:space="preserve">Are you on the list of VISA approved service providers? </v>
      </c>
      <c r="C274" s="33" t="str">
        <f>IF(LEN(VLOOKUP($A274,Questions!$B:$AA,20,FALSE))=0,"",VLOOKUP($A274,Questions!$B:$AA,20,FALSE))</f>
        <v xml:space="preserve"> </v>
      </c>
      <c r="D274" s="34" t="str">
        <f>IF(LEN(VLOOKUP($A274,Questions!$B:$AA,21,FALSE))=0,"",VLOOKUP($A274,Questions!$B:$AA,21,FALSE))</f>
        <v xml:space="preserve"> </v>
      </c>
      <c r="E274" s="34" t="str">
        <f>IF(LEN(VLOOKUP($A274,Questions!$B:$AA,22,FALSE))=0,"",VLOOKUP($A274,Questions!$B:$AA,22,FALSE))</f>
        <v xml:space="preserve"> </v>
      </c>
      <c r="F274" s="32" t="str">
        <f>IF(LEN(VLOOKUP($A274,Questions!$B:$AA,23,FALSE))=0,"",VLOOKUP($A274,Questions!$B:$AA,23,FALSE))</f>
        <v xml:space="preserve"> </v>
      </c>
      <c r="G274" s="33" t="str">
        <f>IF(LEN(VLOOKUP($A274,Questions!$B:$AA,24,FALSE))=0,"",VLOOKUP($A274,Questions!$B:$AA,24,FALSE))</f>
        <v xml:space="preserve"> </v>
      </c>
      <c r="H274" s="34" t="str">
        <f>IF(LEN(VLOOKUP($A274,Questions!$B:$AA,25,FALSE))=0,"",VLOOKUP($A274,Questions!$B:$AA,25,FALSE))</f>
        <v xml:space="preserve"> </v>
      </c>
      <c r="I274" s="32" t="str">
        <f>IF(LEN(VLOOKUP($A274,Questions!$B:$AA,26,FALSE))=0,"",VLOOKUP($A274,Questions!$B:$AA,26,FALSE))</f>
        <v xml:space="preserve"> </v>
      </c>
      <c r="J274" s="32" t="str">
        <f>IF(LEN(VLOOKUP($A274,Questions!$B:$AB,27,FALSE))=0,"",VLOOKUP($A274,Questions!$B:$AB,27,FALSE))</f>
        <v xml:space="preserve"> </v>
      </c>
      <c r="K274"/>
      <c r="L274"/>
      <c r="M274"/>
      <c r="N274"/>
      <c r="O274"/>
      <c r="P274"/>
      <c r="Q274"/>
      <c r="R274"/>
      <c r="S274"/>
      <c r="T274"/>
      <c r="U274"/>
      <c r="V274"/>
      <c r="W274"/>
      <c r="X274"/>
      <c r="Y274"/>
      <c r="Z274"/>
      <c r="AA274"/>
      <c r="AB274"/>
      <c r="AC274"/>
      <c r="AD274"/>
      <c r="AE274"/>
      <c r="AF274"/>
      <c r="AG274"/>
      <c r="AH274"/>
      <c r="AI274"/>
      <c r="AJ274"/>
      <c r="AK274"/>
      <c r="AL274"/>
      <c r="AM274"/>
      <c r="AN274"/>
      <c r="AO274"/>
      <c r="AP274"/>
      <c r="AQ274"/>
      <c r="AR274"/>
      <c r="AS274"/>
      <c r="AT274"/>
      <c r="AU274"/>
      <c r="AV274"/>
      <c r="AW274"/>
      <c r="AX274"/>
      <c r="AY274"/>
      <c r="AZ274"/>
      <c r="BA274"/>
      <c r="BB274"/>
      <c r="BC274"/>
      <c r="BD274"/>
      <c r="BE274"/>
      <c r="BF274"/>
      <c r="BG274"/>
      <c r="BH274"/>
      <c r="BI274"/>
      <c r="BJ274"/>
      <c r="BK274"/>
      <c r="BL274"/>
      <c r="BM274"/>
      <c r="BN274"/>
      <c r="BO274"/>
      <c r="BP274"/>
      <c r="BQ274"/>
      <c r="BR274"/>
      <c r="BS274"/>
      <c r="BT274"/>
      <c r="BU274"/>
      <c r="BV274"/>
      <c r="BW274"/>
      <c r="BX274"/>
      <c r="BY274"/>
      <c r="BZ274"/>
      <c r="CA274"/>
      <c r="CB274"/>
      <c r="CC274"/>
      <c r="CD274"/>
      <c r="CE274"/>
      <c r="CF274"/>
      <c r="CG274"/>
      <c r="CH274"/>
      <c r="CI274"/>
      <c r="CJ274"/>
      <c r="CK274"/>
      <c r="CL274"/>
      <c r="CM274"/>
      <c r="CN274"/>
      <c r="CO274"/>
      <c r="CP274"/>
      <c r="CQ274"/>
      <c r="CR274"/>
      <c r="CS274"/>
      <c r="CT274"/>
      <c r="CU274"/>
      <c r="CV274"/>
      <c r="CW274"/>
      <c r="CX274"/>
      <c r="CY274"/>
      <c r="CZ274"/>
      <c r="DA274"/>
      <c r="DB274"/>
      <c r="DC274"/>
      <c r="DD274"/>
      <c r="DE274"/>
      <c r="DF274"/>
      <c r="DG274"/>
      <c r="DH274"/>
      <c r="DI274"/>
      <c r="DJ274"/>
      <c r="DK274"/>
      <c r="DL274"/>
      <c r="DM274"/>
      <c r="DN274"/>
      <c r="DO274"/>
      <c r="DP274"/>
      <c r="DQ274"/>
      <c r="DR274"/>
      <c r="DS274"/>
      <c r="DT274"/>
      <c r="DU274"/>
      <c r="DV274"/>
      <c r="DW274"/>
      <c r="DX274"/>
      <c r="DY274"/>
      <c r="DZ274"/>
      <c r="EA274"/>
      <c r="EB274"/>
      <c r="EC274"/>
      <c r="ED274"/>
      <c r="EE274"/>
      <c r="EF274"/>
      <c r="EG274"/>
      <c r="EH274"/>
      <c r="EI274"/>
      <c r="EJ274"/>
      <c r="EK274"/>
      <c r="EL274"/>
      <c r="EM274"/>
      <c r="EN274"/>
      <c r="EO274"/>
      <c r="EP274"/>
      <c r="EQ274"/>
      <c r="ER274"/>
      <c r="ES274"/>
      <c r="ET274"/>
      <c r="EU274"/>
      <c r="EV274"/>
      <c r="EW274"/>
      <c r="EX274"/>
      <c r="EY274"/>
      <c r="EZ274"/>
      <c r="FA274"/>
      <c r="FB274"/>
      <c r="FC274"/>
      <c r="FD274"/>
      <c r="FE274"/>
      <c r="FF274"/>
      <c r="FG274"/>
      <c r="FH274"/>
      <c r="FI274"/>
      <c r="FJ274"/>
      <c r="FK274"/>
      <c r="FL274"/>
      <c r="FM274"/>
      <c r="FN274"/>
      <c r="FO274"/>
      <c r="FP274"/>
      <c r="FQ274"/>
      <c r="FR274"/>
      <c r="FS274"/>
      <c r="FT274"/>
      <c r="FU274"/>
      <c r="FV274"/>
      <c r="FW274"/>
      <c r="FX274"/>
      <c r="FY274"/>
      <c r="FZ274"/>
      <c r="GA274"/>
      <c r="GB274"/>
      <c r="GC274"/>
      <c r="GD274"/>
      <c r="GE274"/>
      <c r="GF274"/>
      <c r="GG274"/>
      <c r="GH274"/>
      <c r="GI274"/>
      <c r="GJ274"/>
      <c r="GK274"/>
      <c r="GL274"/>
      <c r="GM274"/>
      <c r="GN274"/>
      <c r="GO274"/>
      <c r="GP274"/>
      <c r="GQ274"/>
      <c r="GR274"/>
      <c r="GS274"/>
      <c r="GT274"/>
      <c r="GU274"/>
      <c r="GV274"/>
      <c r="GW274"/>
      <c r="GX274"/>
      <c r="GY274"/>
      <c r="GZ274"/>
      <c r="HA274"/>
      <c r="HB274"/>
      <c r="HC274"/>
      <c r="HD274"/>
      <c r="HE274"/>
      <c r="HF274"/>
      <c r="HG274"/>
      <c r="HH274"/>
      <c r="HI274"/>
      <c r="HJ274"/>
      <c r="HK274"/>
      <c r="HL274"/>
      <c r="HM274"/>
      <c r="HN274"/>
      <c r="HO274"/>
      <c r="HP274"/>
      <c r="HQ274"/>
      <c r="HR274"/>
      <c r="HS274"/>
      <c r="HT274"/>
      <c r="HU274"/>
      <c r="HV274"/>
      <c r="HW274"/>
      <c r="HX274"/>
      <c r="HY274"/>
      <c r="HZ274"/>
      <c r="IA274"/>
      <c r="IB274"/>
      <c r="IC274"/>
      <c r="ID274"/>
      <c r="IE274"/>
      <c r="IF274"/>
      <c r="IG274"/>
      <c r="IH274"/>
      <c r="II274"/>
      <c r="IJ274"/>
      <c r="IK274"/>
      <c r="IL274"/>
      <c r="IM274"/>
      <c r="IN274"/>
      <c r="IO274"/>
      <c r="IP274"/>
      <c r="IQ274"/>
      <c r="IR274"/>
      <c r="IS274"/>
      <c r="IT274"/>
      <c r="IU274"/>
      <c r="IV274"/>
      <c r="IW274"/>
      <c r="IX274"/>
      <c r="IY274"/>
    </row>
    <row r="275" spans="1:259" ht="36" customHeight="1" x14ac:dyDescent="0.2">
      <c r="A275" s="11" t="s">
        <v>297</v>
      </c>
      <c r="B275" s="25" t="str">
        <f>VLOOKUP(A275,'HECVAT - Full | Vendor Response'!A$27:B$284,2,FALSE)</f>
        <v>Are you classified as a merchant? If so, what level (1, 2, 3, 4)?</v>
      </c>
      <c r="C275" s="33" t="str">
        <f>IF(LEN(VLOOKUP($A275,Questions!$B:$AA,20,FALSE))=0,"",VLOOKUP($A275,Questions!$B:$AA,20,FALSE))</f>
        <v xml:space="preserve"> </v>
      </c>
      <c r="D275" s="34" t="str">
        <f>IF(LEN(VLOOKUP($A275,Questions!$B:$AA,21,FALSE))=0,"",VLOOKUP($A275,Questions!$B:$AA,21,FALSE))</f>
        <v xml:space="preserve"> </v>
      </c>
      <c r="E275" s="34" t="str">
        <f>IF(LEN(VLOOKUP($A275,Questions!$B:$AA,22,FALSE))=0,"",VLOOKUP($A275,Questions!$B:$AA,22,FALSE))</f>
        <v xml:space="preserve"> </v>
      </c>
      <c r="F275" s="32" t="str">
        <f>IF(LEN(VLOOKUP($A275,Questions!$B:$AA,23,FALSE))=0,"",VLOOKUP($A275,Questions!$B:$AA,23,FALSE))</f>
        <v xml:space="preserve"> </v>
      </c>
      <c r="G275" s="33" t="str">
        <f>IF(LEN(VLOOKUP($A275,Questions!$B:$AA,24,FALSE))=0,"",VLOOKUP($A275,Questions!$B:$AA,24,FALSE))</f>
        <v xml:space="preserve"> </v>
      </c>
      <c r="H275" s="34" t="str">
        <f>IF(LEN(VLOOKUP($A275,Questions!$B:$AA,25,FALSE))=0,"",VLOOKUP($A275,Questions!$B:$AA,25,FALSE))</f>
        <v xml:space="preserve"> </v>
      </c>
      <c r="I275" s="32" t="str">
        <f>IF(LEN(VLOOKUP($A275,Questions!$B:$AA,26,FALSE))=0,"",VLOOKUP($A275,Questions!$B:$AA,26,FALSE))</f>
        <v xml:space="preserve"> </v>
      </c>
      <c r="J275" s="32" t="str">
        <f>IF(LEN(VLOOKUP($A275,Questions!$B:$AB,27,FALSE))=0,"",VLOOKUP($A275,Questions!$B:$AB,27,FALSE))</f>
        <v xml:space="preserve"> </v>
      </c>
      <c r="K275"/>
      <c r="L275"/>
      <c r="M275"/>
      <c r="N275"/>
      <c r="O275"/>
      <c r="P275"/>
      <c r="Q275"/>
      <c r="R275"/>
      <c r="S275"/>
      <c r="T275"/>
      <c r="U275"/>
      <c r="V275"/>
      <c r="W275"/>
      <c r="X275"/>
      <c r="Y275"/>
      <c r="Z275"/>
      <c r="AA275"/>
      <c r="AB275"/>
      <c r="AC275"/>
      <c r="AD275"/>
      <c r="AE275"/>
      <c r="AF275"/>
      <c r="AG275"/>
      <c r="AH275"/>
      <c r="AI275"/>
      <c r="AJ275"/>
      <c r="AK275"/>
      <c r="AL275"/>
      <c r="AM275"/>
      <c r="AN275"/>
      <c r="AO275"/>
      <c r="AP275"/>
      <c r="AQ275"/>
      <c r="AR275"/>
      <c r="AS275"/>
      <c r="AT275"/>
      <c r="AU275"/>
      <c r="AV275"/>
      <c r="AW275"/>
      <c r="AX275"/>
      <c r="AY275"/>
      <c r="AZ275"/>
      <c r="BA275"/>
      <c r="BB275"/>
      <c r="BC275"/>
      <c r="BD275"/>
      <c r="BE275"/>
      <c r="BF275"/>
      <c r="BG275"/>
      <c r="BH275"/>
      <c r="BI275"/>
      <c r="BJ275"/>
      <c r="BK275"/>
      <c r="BL275"/>
      <c r="BM275"/>
      <c r="BN275"/>
      <c r="BO275"/>
      <c r="BP275"/>
      <c r="BQ275"/>
      <c r="BR275"/>
      <c r="BS275"/>
      <c r="BT275"/>
      <c r="BU275"/>
      <c r="BV275"/>
      <c r="BW275"/>
      <c r="BX275"/>
      <c r="BY275"/>
      <c r="BZ275"/>
      <c r="CA275"/>
      <c r="CB275"/>
      <c r="CC275"/>
      <c r="CD275"/>
      <c r="CE275"/>
      <c r="CF275"/>
      <c r="CG275"/>
      <c r="CH275"/>
      <c r="CI275"/>
      <c r="CJ275"/>
      <c r="CK275"/>
      <c r="CL275"/>
      <c r="CM275"/>
      <c r="CN275"/>
      <c r="CO275"/>
      <c r="CP275"/>
      <c r="CQ275"/>
      <c r="CR275"/>
      <c r="CS275"/>
      <c r="CT275"/>
      <c r="CU275"/>
      <c r="CV275"/>
      <c r="CW275"/>
      <c r="CX275"/>
      <c r="CY275"/>
      <c r="CZ275"/>
      <c r="DA275"/>
      <c r="DB275"/>
      <c r="DC275"/>
      <c r="DD275"/>
      <c r="DE275"/>
      <c r="DF275"/>
      <c r="DG275"/>
      <c r="DH275"/>
      <c r="DI275"/>
      <c r="DJ275"/>
      <c r="DK275"/>
      <c r="DL275"/>
      <c r="DM275"/>
      <c r="DN275"/>
      <c r="DO275"/>
      <c r="DP275"/>
      <c r="DQ275"/>
      <c r="DR275"/>
      <c r="DS275"/>
      <c r="DT275"/>
      <c r="DU275"/>
      <c r="DV275"/>
      <c r="DW275"/>
      <c r="DX275"/>
      <c r="DY275"/>
      <c r="DZ275"/>
      <c r="EA275"/>
      <c r="EB275"/>
      <c r="EC275"/>
      <c r="ED275"/>
      <c r="EE275"/>
      <c r="EF275"/>
      <c r="EG275"/>
      <c r="EH275"/>
      <c r="EI275"/>
      <c r="EJ275"/>
      <c r="EK275"/>
      <c r="EL275"/>
      <c r="EM275"/>
      <c r="EN275"/>
      <c r="EO275"/>
      <c r="EP275"/>
      <c r="EQ275"/>
      <c r="ER275"/>
      <c r="ES275"/>
      <c r="ET275"/>
      <c r="EU275"/>
      <c r="EV275"/>
      <c r="EW275"/>
      <c r="EX275"/>
      <c r="EY275"/>
      <c r="EZ275"/>
      <c r="FA275"/>
      <c r="FB275"/>
      <c r="FC275"/>
      <c r="FD275"/>
      <c r="FE275"/>
      <c r="FF275"/>
      <c r="FG275"/>
      <c r="FH275"/>
      <c r="FI275"/>
      <c r="FJ275"/>
      <c r="FK275"/>
      <c r="FL275"/>
      <c r="FM275"/>
      <c r="FN275"/>
      <c r="FO275"/>
      <c r="FP275"/>
      <c r="FQ275"/>
      <c r="FR275"/>
      <c r="FS275"/>
      <c r="FT275"/>
      <c r="FU275"/>
      <c r="FV275"/>
      <c r="FW275"/>
      <c r="FX275"/>
      <c r="FY275"/>
      <c r="FZ275"/>
      <c r="GA275"/>
      <c r="GB275"/>
      <c r="GC275"/>
      <c r="GD275"/>
      <c r="GE275"/>
      <c r="GF275"/>
      <c r="GG275"/>
      <c r="GH275"/>
      <c r="GI275"/>
      <c r="GJ275"/>
      <c r="GK275"/>
      <c r="GL275"/>
      <c r="GM275"/>
      <c r="GN275"/>
      <c r="GO275"/>
      <c r="GP275"/>
      <c r="GQ275"/>
      <c r="GR275"/>
      <c r="GS275"/>
      <c r="GT275"/>
      <c r="GU275"/>
      <c r="GV275"/>
      <c r="GW275"/>
      <c r="GX275"/>
      <c r="GY275"/>
      <c r="GZ275"/>
      <c r="HA275"/>
      <c r="HB275"/>
      <c r="HC275"/>
      <c r="HD275"/>
      <c r="HE275"/>
      <c r="HF275"/>
      <c r="HG275"/>
      <c r="HH275"/>
      <c r="HI275"/>
      <c r="HJ275"/>
      <c r="HK275"/>
      <c r="HL275"/>
      <c r="HM275"/>
      <c r="HN275"/>
      <c r="HO275"/>
      <c r="HP275"/>
      <c r="HQ275"/>
      <c r="HR275"/>
      <c r="HS275"/>
      <c r="HT275"/>
      <c r="HU275"/>
      <c r="HV275"/>
      <c r="HW275"/>
      <c r="HX275"/>
      <c r="HY275"/>
      <c r="HZ275"/>
      <c r="IA275"/>
      <c r="IB275"/>
      <c r="IC275"/>
      <c r="ID275"/>
      <c r="IE275"/>
      <c r="IF275"/>
      <c r="IG275"/>
      <c r="IH275"/>
      <c r="II275"/>
      <c r="IJ275"/>
      <c r="IK275"/>
      <c r="IL275"/>
      <c r="IM275"/>
      <c r="IN275"/>
      <c r="IO275"/>
      <c r="IP275"/>
      <c r="IQ275"/>
      <c r="IR275"/>
      <c r="IS275"/>
      <c r="IT275"/>
      <c r="IU275"/>
      <c r="IV275"/>
      <c r="IW275"/>
      <c r="IX275"/>
      <c r="IY275"/>
    </row>
    <row r="276" spans="1:259" ht="64.25" customHeight="1" x14ac:dyDescent="0.2">
      <c r="A276" s="11" t="s">
        <v>298</v>
      </c>
      <c r="B276" s="25" t="str">
        <f>VLOOKUP(A276,'HECVAT - Full | Vendor Response'!A$27:B$284,2,FALSE)</f>
        <v>Describe the architecture employed by the system to verify and authorize credit card transactions.</v>
      </c>
      <c r="C276" s="32" t="str">
        <f>IF(LEN(VLOOKUP($A276,Questions!$B:$AA,20,FALSE))=0,"",VLOOKUP($A276,Questions!$B:$AA,20,FALSE))</f>
        <v xml:space="preserve"> </v>
      </c>
      <c r="D276" s="34" t="str">
        <f>IF(LEN(VLOOKUP($A276,Questions!$B:$AA,21,FALSE))=0,"",VLOOKUP($A276,Questions!$B:$AA,21,FALSE))</f>
        <v xml:space="preserve"> </v>
      </c>
      <c r="E276" s="34" t="str">
        <f>IF(LEN(VLOOKUP($A276,Questions!$B:$AA,22,FALSE))=0,"",VLOOKUP($A276,Questions!$B:$AA,22,FALSE))</f>
        <v xml:space="preserve"> </v>
      </c>
      <c r="F276" s="32" t="str">
        <f>IF(LEN(VLOOKUP($A276,Questions!$B:$AA,23,FALSE))=0,"",VLOOKUP($A276,Questions!$B:$AA,23,FALSE))</f>
        <v xml:space="preserve"> </v>
      </c>
      <c r="G276" s="34" t="str">
        <f>IF(LEN(VLOOKUP($A276,Questions!$B:$AA,24,FALSE))=0,"",VLOOKUP($A276,Questions!$B:$AA,24,FALSE))</f>
        <v xml:space="preserve"> </v>
      </c>
      <c r="H276" s="34" t="str">
        <f>IF(LEN(VLOOKUP($A276,Questions!$B:$AA,25,FALSE))=0,"",VLOOKUP($A276,Questions!$B:$AA,25,FALSE))</f>
        <v xml:space="preserve"> </v>
      </c>
      <c r="I276" s="32" t="str">
        <f>IF(LEN(VLOOKUP($A276,Questions!$B:$AA,26,FALSE))=0,"",VLOOKUP($A276,Questions!$B:$AA,26,FALSE))</f>
        <v xml:space="preserve"> </v>
      </c>
      <c r="J276" s="32" t="str">
        <f>IF(LEN(VLOOKUP($A276,Questions!$B:$AB,27,FALSE))=0,"",VLOOKUP($A276,Questions!$B:$AB,27,FALSE))</f>
        <v xml:space="preserve"> </v>
      </c>
      <c r="K276"/>
      <c r="L276"/>
      <c r="M276"/>
      <c r="N276"/>
      <c r="O276"/>
      <c r="P276"/>
      <c r="Q276"/>
      <c r="R276"/>
      <c r="S276"/>
      <c r="T276"/>
      <c r="U276"/>
      <c r="V276"/>
      <c r="W276"/>
      <c r="X276"/>
      <c r="Y276"/>
      <c r="Z276"/>
      <c r="AA276"/>
      <c r="AB276"/>
      <c r="AC276"/>
      <c r="AD276"/>
      <c r="AE276"/>
      <c r="AF276"/>
      <c r="AG276"/>
      <c r="AH276"/>
      <c r="AI276"/>
      <c r="AJ276"/>
      <c r="AK276"/>
      <c r="AL276"/>
      <c r="AM276"/>
      <c r="AN276"/>
      <c r="AO276"/>
      <c r="AP276"/>
      <c r="AQ276"/>
      <c r="AR276"/>
      <c r="AS276"/>
      <c r="AT276"/>
      <c r="AU276"/>
      <c r="AV276"/>
      <c r="AW276"/>
      <c r="AX276"/>
      <c r="AY276"/>
      <c r="AZ276"/>
      <c r="BA276"/>
      <c r="BB276"/>
      <c r="BC276"/>
      <c r="BD276"/>
      <c r="BE276"/>
      <c r="BF276"/>
      <c r="BG276"/>
      <c r="BH276"/>
      <c r="BI276"/>
      <c r="BJ276"/>
      <c r="BK276"/>
      <c r="BL276"/>
      <c r="BM276"/>
      <c r="BN276"/>
      <c r="BO276"/>
      <c r="BP276"/>
      <c r="BQ276"/>
      <c r="BR276"/>
      <c r="BS276"/>
      <c r="BT276"/>
      <c r="BU276"/>
      <c r="BV276"/>
      <c r="BW276"/>
      <c r="BX276"/>
      <c r="BY276"/>
      <c r="BZ276"/>
      <c r="CA276"/>
      <c r="CB276"/>
      <c r="CC276"/>
      <c r="CD276"/>
      <c r="CE276"/>
      <c r="CF276"/>
      <c r="CG276"/>
      <c r="CH276"/>
      <c r="CI276"/>
      <c r="CJ276"/>
      <c r="CK276"/>
      <c r="CL276"/>
      <c r="CM276"/>
      <c r="CN276"/>
      <c r="CO276"/>
      <c r="CP276"/>
      <c r="CQ276"/>
      <c r="CR276"/>
      <c r="CS276"/>
      <c r="CT276"/>
      <c r="CU276"/>
      <c r="CV276"/>
      <c r="CW276"/>
      <c r="CX276"/>
      <c r="CY276"/>
      <c r="CZ276"/>
      <c r="DA276"/>
      <c r="DB276"/>
      <c r="DC276"/>
      <c r="DD276"/>
      <c r="DE276"/>
      <c r="DF276"/>
      <c r="DG276"/>
      <c r="DH276"/>
      <c r="DI276"/>
      <c r="DJ276"/>
      <c r="DK276"/>
      <c r="DL276"/>
      <c r="DM276"/>
      <c r="DN276"/>
      <c r="DO276"/>
      <c r="DP276"/>
      <c r="DQ276"/>
      <c r="DR276"/>
      <c r="DS276"/>
      <c r="DT276"/>
      <c r="DU276"/>
      <c r="DV276"/>
      <c r="DW276"/>
      <c r="DX276"/>
      <c r="DY276"/>
      <c r="DZ276"/>
      <c r="EA276"/>
      <c r="EB276"/>
      <c r="EC276"/>
      <c r="ED276"/>
      <c r="EE276"/>
      <c r="EF276"/>
      <c r="EG276"/>
      <c r="EH276"/>
      <c r="EI276"/>
      <c r="EJ276"/>
      <c r="EK276"/>
      <c r="EL276"/>
      <c r="EM276"/>
      <c r="EN276"/>
      <c r="EO276"/>
      <c r="EP276"/>
      <c r="EQ276"/>
      <c r="ER276"/>
      <c r="ES276"/>
      <c r="ET276"/>
      <c r="EU276"/>
      <c r="EV276"/>
      <c r="EW276"/>
      <c r="EX276"/>
      <c r="EY276"/>
      <c r="EZ276"/>
      <c r="FA276"/>
      <c r="FB276"/>
      <c r="FC276"/>
      <c r="FD276"/>
      <c r="FE276"/>
      <c r="FF276"/>
      <c r="FG276"/>
      <c r="FH276"/>
      <c r="FI276"/>
      <c r="FJ276"/>
      <c r="FK276"/>
      <c r="FL276"/>
      <c r="FM276"/>
      <c r="FN276"/>
      <c r="FO276"/>
      <c r="FP276"/>
      <c r="FQ276"/>
      <c r="FR276"/>
      <c r="FS276"/>
      <c r="FT276"/>
      <c r="FU276"/>
      <c r="FV276"/>
      <c r="FW276"/>
      <c r="FX276"/>
      <c r="FY276"/>
      <c r="FZ276"/>
      <c r="GA276"/>
      <c r="GB276"/>
      <c r="GC276"/>
      <c r="GD276"/>
      <c r="GE276"/>
      <c r="GF276"/>
      <c r="GG276"/>
      <c r="GH276"/>
      <c r="GI276"/>
      <c r="GJ276"/>
      <c r="GK276"/>
      <c r="GL276"/>
      <c r="GM276"/>
      <c r="GN276"/>
      <c r="GO276"/>
      <c r="GP276"/>
      <c r="GQ276"/>
      <c r="GR276"/>
      <c r="GS276"/>
      <c r="GT276"/>
      <c r="GU276"/>
      <c r="GV276"/>
      <c r="GW276"/>
      <c r="GX276"/>
      <c r="GY276"/>
      <c r="GZ276"/>
      <c r="HA276"/>
      <c r="HB276"/>
      <c r="HC276"/>
      <c r="HD276"/>
      <c r="HE276"/>
      <c r="HF276"/>
      <c r="HG276"/>
      <c r="HH276"/>
      <c r="HI276"/>
      <c r="HJ276"/>
      <c r="HK276"/>
      <c r="HL276"/>
      <c r="HM276"/>
      <c r="HN276"/>
      <c r="HO276"/>
      <c r="HP276"/>
      <c r="HQ276"/>
      <c r="HR276"/>
      <c r="HS276"/>
      <c r="HT276"/>
      <c r="HU276"/>
      <c r="HV276"/>
      <c r="HW276"/>
      <c r="HX276"/>
      <c r="HY276"/>
      <c r="HZ276"/>
      <c r="IA276"/>
      <c r="IB276"/>
      <c r="IC276"/>
      <c r="ID276"/>
      <c r="IE276"/>
      <c r="IF276"/>
      <c r="IG276"/>
      <c r="IH276"/>
      <c r="II276"/>
      <c r="IJ276"/>
      <c r="IK276"/>
      <c r="IL276"/>
      <c r="IM276"/>
      <c r="IN276"/>
      <c r="IO276"/>
      <c r="IP276"/>
      <c r="IQ276"/>
      <c r="IR276"/>
      <c r="IS276"/>
      <c r="IT276"/>
      <c r="IU276"/>
      <c r="IV276"/>
      <c r="IW276"/>
      <c r="IX276"/>
      <c r="IY276"/>
    </row>
    <row r="277" spans="1:259" ht="64.25" customHeight="1" x14ac:dyDescent="0.2">
      <c r="A277" s="11" t="s">
        <v>299</v>
      </c>
      <c r="B277" s="25" t="str">
        <f>VLOOKUP(A277,'HECVAT - Full | Vendor Response'!A$27:B$284,2,FALSE)</f>
        <v xml:space="preserve">What payment processors/gateways does the system support? </v>
      </c>
      <c r="C277" s="32" t="str">
        <f>IF(LEN(VLOOKUP($A277,Questions!$B:$AA,20,FALSE))=0,"",VLOOKUP($A277,Questions!$B:$AA,20,FALSE))</f>
        <v xml:space="preserve"> </v>
      </c>
      <c r="D277" s="34" t="str">
        <f>IF(LEN(VLOOKUP($A277,Questions!$B:$AA,21,FALSE))=0,"",VLOOKUP($A277,Questions!$B:$AA,21,FALSE))</f>
        <v xml:space="preserve"> </v>
      </c>
      <c r="E277" s="34" t="str">
        <f>IF(LEN(VLOOKUP($A277,Questions!$B:$AA,22,FALSE))=0,"",VLOOKUP($A277,Questions!$B:$AA,22,FALSE))</f>
        <v xml:space="preserve"> </v>
      </c>
      <c r="F277" s="32" t="str">
        <f>IF(LEN(VLOOKUP($A277,Questions!$B:$AA,23,FALSE))=0,"",VLOOKUP($A277,Questions!$B:$AA,23,FALSE))</f>
        <v xml:space="preserve"> </v>
      </c>
      <c r="G277" s="34" t="str">
        <f>IF(LEN(VLOOKUP($A277,Questions!$B:$AA,24,FALSE))=0,"",VLOOKUP($A277,Questions!$B:$AA,24,FALSE))</f>
        <v xml:space="preserve"> </v>
      </c>
      <c r="H277" s="34" t="str">
        <f>IF(LEN(VLOOKUP($A277,Questions!$B:$AA,25,FALSE))=0,"",VLOOKUP($A277,Questions!$B:$AA,25,FALSE))</f>
        <v xml:space="preserve"> </v>
      </c>
      <c r="I277" s="32" t="str">
        <f>IF(LEN(VLOOKUP($A277,Questions!$B:$AA,26,FALSE))=0,"",VLOOKUP($A277,Questions!$B:$AA,26,FALSE))</f>
        <v xml:space="preserve"> </v>
      </c>
      <c r="J277" s="32" t="str">
        <f>IF(LEN(VLOOKUP($A277,Questions!$B:$AB,27,FALSE))=0,"",VLOOKUP($A277,Questions!$B:$AB,27,FALSE))</f>
        <v xml:space="preserve"> </v>
      </c>
      <c r="K277"/>
      <c r="L277"/>
      <c r="M277"/>
      <c r="N277"/>
      <c r="O277"/>
      <c r="P277"/>
      <c r="Q277"/>
      <c r="R277"/>
      <c r="S277"/>
      <c r="T277"/>
      <c r="U277"/>
      <c r="V277"/>
      <c r="W277"/>
      <c r="X277"/>
      <c r="Y277"/>
      <c r="Z277"/>
      <c r="AA277"/>
      <c r="AB277"/>
      <c r="AC277"/>
      <c r="AD277"/>
      <c r="AE277"/>
      <c r="AF277"/>
      <c r="AG277"/>
      <c r="AH277"/>
      <c r="AI277"/>
      <c r="AJ277"/>
      <c r="AK277"/>
      <c r="AL277"/>
      <c r="AM277"/>
      <c r="AN277"/>
      <c r="AO277"/>
      <c r="AP277"/>
      <c r="AQ277"/>
      <c r="AR277"/>
      <c r="AS277"/>
      <c r="AT277"/>
      <c r="AU277"/>
      <c r="AV277"/>
      <c r="AW277"/>
      <c r="AX277"/>
      <c r="AY277"/>
      <c r="AZ277"/>
      <c r="BA277"/>
      <c r="BB277"/>
      <c r="BC277"/>
      <c r="BD277"/>
      <c r="BE277"/>
      <c r="BF277"/>
      <c r="BG277"/>
      <c r="BH277"/>
      <c r="BI277"/>
      <c r="BJ277"/>
      <c r="BK277"/>
      <c r="BL277"/>
      <c r="BM277"/>
      <c r="BN277"/>
      <c r="BO277"/>
      <c r="BP277"/>
      <c r="BQ277"/>
      <c r="BR277"/>
      <c r="BS277"/>
      <c r="BT277"/>
      <c r="BU277"/>
      <c r="BV277"/>
      <c r="BW277"/>
      <c r="BX277"/>
      <c r="BY277"/>
      <c r="BZ277"/>
      <c r="CA277"/>
      <c r="CB277"/>
      <c r="CC277"/>
      <c r="CD277"/>
      <c r="CE277"/>
      <c r="CF277"/>
      <c r="CG277"/>
      <c r="CH277"/>
      <c r="CI277"/>
      <c r="CJ277"/>
      <c r="CK277"/>
      <c r="CL277"/>
      <c r="CM277"/>
      <c r="CN277"/>
      <c r="CO277"/>
      <c r="CP277"/>
      <c r="CQ277"/>
      <c r="CR277"/>
      <c r="CS277"/>
      <c r="CT277"/>
      <c r="CU277"/>
      <c r="CV277"/>
      <c r="CW277"/>
      <c r="CX277"/>
      <c r="CY277"/>
      <c r="CZ277"/>
      <c r="DA277"/>
      <c r="DB277"/>
      <c r="DC277"/>
      <c r="DD277"/>
      <c r="DE277"/>
      <c r="DF277"/>
      <c r="DG277"/>
      <c r="DH277"/>
      <c r="DI277"/>
      <c r="DJ277"/>
      <c r="DK277"/>
      <c r="DL277"/>
      <c r="DM277"/>
      <c r="DN277"/>
      <c r="DO277"/>
      <c r="DP277"/>
      <c r="DQ277"/>
      <c r="DR277"/>
      <c r="DS277"/>
      <c r="DT277"/>
      <c r="DU277"/>
      <c r="DV277"/>
      <c r="DW277"/>
      <c r="DX277"/>
      <c r="DY277"/>
      <c r="DZ277"/>
      <c r="EA277"/>
      <c r="EB277"/>
      <c r="EC277"/>
      <c r="ED277"/>
      <c r="EE277"/>
      <c r="EF277"/>
      <c r="EG277"/>
      <c r="EH277"/>
      <c r="EI277"/>
      <c r="EJ277"/>
      <c r="EK277"/>
      <c r="EL277"/>
      <c r="EM277"/>
      <c r="EN277"/>
      <c r="EO277"/>
      <c r="EP277"/>
      <c r="EQ277"/>
      <c r="ER277"/>
      <c r="ES277"/>
      <c r="ET277"/>
      <c r="EU277"/>
      <c r="EV277"/>
      <c r="EW277"/>
      <c r="EX277"/>
      <c r="EY277"/>
      <c r="EZ277"/>
      <c r="FA277"/>
      <c r="FB277"/>
      <c r="FC277"/>
      <c r="FD277"/>
      <c r="FE277"/>
      <c r="FF277"/>
      <c r="FG277"/>
      <c r="FH277"/>
      <c r="FI277"/>
      <c r="FJ277"/>
      <c r="FK277"/>
      <c r="FL277"/>
      <c r="FM277"/>
      <c r="FN277"/>
      <c r="FO277"/>
      <c r="FP277"/>
      <c r="FQ277"/>
      <c r="FR277"/>
      <c r="FS277"/>
      <c r="FT277"/>
      <c r="FU277"/>
      <c r="FV277"/>
      <c r="FW277"/>
      <c r="FX277"/>
      <c r="FY277"/>
      <c r="FZ277"/>
      <c r="GA277"/>
      <c r="GB277"/>
      <c r="GC277"/>
      <c r="GD277"/>
      <c r="GE277"/>
      <c r="GF277"/>
      <c r="GG277"/>
      <c r="GH277"/>
      <c r="GI277"/>
      <c r="GJ277"/>
      <c r="GK277"/>
      <c r="GL277"/>
      <c r="GM277"/>
      <c r="GN277"/>
      <c r="GO277"/>
      <c r="GP277"/>
      <c r="GQ277"/>
      <c r="GR277"/>
      <c r="GS277"/>
      <c r="GT277"/>
      <c r="GU277"/>
      <c r="GV277"/>
      <c r="GW277"/>
      <c r="GX277"/>
      <c r="GY277"/>
      <c r="GZ277"/>
      <c r="HA277"/>
      <c r="HB277"/>
      <c r="HC277"/>
      <c r="HD277"/>
      <c r="HE277"/>
      <c r="HF277"/>
      <c r="HG277"/>
      <c r="HH277"/>
      <c r="HI277"/>
      <c r="HJ277"/>
      <c r="HK277"/>
      <c r="HL277"/>
      <c r="HM277"/>
      <c r="HN277"/>
      <c r="HO277"/>
      <c r="HP277"/>
      <c r="HQ277"/>
      <c r="HR277"/>
      <c r="HS277"/>
      <c r="HT277"/>
      <c r="HU277"/>
      <c r="HV277"/>
      <c r="HW277"/>
      <c r="HX277"/>
      <c r="HY277"/>
      <c r="HZ277"/>
      <c r="IA277"/>
      <c r="IB277"/>
      <c r="IC277"/>
      <c r="ID277"/>
      <c r="IE277"/>
      <c r="IF277"/>
      <c r="IG277"/>
      <c r="IH277"/>
      <c r="II277"/>
      <c r="IJ277"/>
      <c r="IK277"/>
      <c r="IL277"/>
      <c r="IM277"/>
      <c r="IN277"/>
      <c r="IO277"/>
      <c r="IP277"/>
      <c r="IQ277"/>
      <c r="IR277"/>
      <c r="IS277"/>
      <c r="IT277"/>
      <c r="IU277"/>
      <c r="IV277"/>
      <c r="IW277"/>
      <c r="IX277"/>
      <c r="IY277"/>
    </row>
    <row r="278" spans="1:259" ht="36" customHeight="1" x14ac:dyDescent="0.2">
      <c r="A278" s="11" t="s">
        <v>300</v>
      </c>
      <c r="B278" s="25" t="str">
        <f>VLOOKUP(A278,'HECVAT - Full | Vendor Response'!A$27:B$284,2,FALSE)</f>
        <v>Can the application be installed in a PCI DSS–compliant manner ?</v>
      </c>
      <c r="C278" s="32" t="str">
        <f>IF(LEN(VLOOKUP($A278,Questions!$B:$AA,20,FALSE))=0,"",VLOOKUP($A278,Questions!$B:$AA,20,FALSE))</f>
        <v xml:space="preserve"> </v>
      </c>
      <c r="D278" s="34" t="str">
        <f>IF(LEN(VLOOKUP($A278,Questions!$B:$AA,21,FALSE))=0,"",VLOOKUP($A278,Questions!$B:$AA,21,FALSE))</f>
        <v xml:space="preserve"> </v>
      </c>
      <c r="E278" s="34" t="str">
        <f>IF(LEN(VLOOKUP($A278,Questions!$B:$AA,22,FALSE))=0,"",VLOOKUP($A278,Questions!$B:$AA,22,FALSE))</f>
        <v xml:space="preserve"> </v>
      </c>
      <c r="F278" s="32" t="str">
        <f>IF(LEN(VLOOKUP($A278,Questions!$B:$AA,23,FALSE))=0,"",VLOOKUP($A278,Questions!$B:$AA,23,FALSE))</f>
        <v xml:space="preserve"> </v>
      </c>
      <c r="G278" s="33" t="str">
        <f>IF(LEN(VLOOKUP($A278,Questions!$B:$AA,24,FALSE))=0,"",VLOOKUP($A278,Questions!$B:$AA,24,FALSE))</f>
        <v xml:space="preserve"> </v>
      </c>
      <c r="H278" s="34" t="str">
        <f>IF(LEN(VLOOKUP($A278,Questions!$B:$AA,25,FALSE))=0,"",VLOOKUP($A278,Questions!$B:$AA,25,FALSE))</f>
        <v xml:space="preserve"> </v>
      </c>
      <c r="I278" s="32" t="str">
        <f>IF(LEN(VLOOKUP($A278,Questions!$B:$AA,26,FALSE))=0,"",VLOOKUP($A278,Questions!$B:$AA,26,FALSE))</f>
        <v xml:space="preserve"> </v>
      </c>
      <c r="J278" s="32" t="str">
        <f>IF(LEN(VLOOKUP($A278,Questions!$B:$AB,27,FALSE))=0,"",VLOOKUP($A278,Questions!$B:$AB,27,FALSE))</f>
        <v xml:space="preserve"> </v>
      </c>
      <c r="K278"/>
      <c r="L278"/>
      <c r="M278"/>
      <c r="N278"/>
      <c r="O278"/>
      <c r="P278"/>
      <c r="Q278"/>
      <c r="R278"/>
      <c r="S278"/>
      <c r="T278"/>
      <c r="U278"/>
      <c r="V278"/>
      <c r="W278"/>
      <c r="X278"/>
      <c r="Y278"/>
      <c r="Z278"/>
      <c r="AA278"/>
      <c r="AB278"/>
      <c r="AC278"/>
      <c r="AD278"/>
      <c r="AE278"/>
      <c r="AF278"/>
      <c r="AG278"/>
      <c r="AH278"/>
      <c r="AI278"/>
      <c r="AJ278"/>
      <c r="AK278"/>
      <c r="AL278"/>
      <c r="AM278"/>
      <c r="AN278"/>
      <c r="AO278"/>
      <c r="AP278"/>
      <c r="AQ278"/>
      <c r="AR278"/>
      <c r="AS278"/>
      <c r="AT278"/>
      <c r="AU278"/>
      <c r="AV278"/>
      <c r="AW278"/>
      <c r="AX278"/>
      <c r="AY278"/>
      <c r="AZ278"/>
      <c r="BA278"/>
      <c r="BB278"/>
      <c r="BC278"/>
      <c r="BD278"/>
      <c r="BE278"/>
      <c r="BF278"/>
      <c r="BG278"/>
      <c r="BH278"/>
      <c r="BI278"/>
      <c r="BJ278"/>
      <c r="BK278"/>
      <c r="BL278"/>
      <c r="BM278"/>
      <c r="BN278"/>
      <c r="BO278"/>
      <c r="BP278"/>
      <c r="BQ278"/>
      <c r="BR278"/>
      <c r="BS278"/>
      <c r="BT278"/>
      <c r="BU278"/>
      <c r="BV278"/>
      <c r="BW278"/>
      <c r="BX278"/>
      <c r="BY278"/>
      <c r="BZ278"/>
      <c r="CA278"/>
      <c r="CB278"/>
      <c r="CC278"/>
      <c r="CD278"/>
      <c r="CE278"/>
      <c r="CF278"/>
      <c r="CG278"/>
      <c r="CH278"/>
      <c r="CI278"/>
      <c r="CJ278"/>
      <c r="CK278"/>
      <c r="CL278"/>
      <c r="CM278"/>
      <c r="CN278"/>
      <c r="CO278"/>
      <c r="CP278"/>
      <c r="CQ278"/>
      <c r="CR278"/>
      <c r="CS278"/>
      <c r="CT278"/>
      <c r="CU278"/>
      <c r="CV278"/>
      <c r="CW278"/>
      <c r="CX278"/>
      <c r="CY278"/>
      <c r="CZ278"/>
      <c r="DA278"/>
      <c r="DB278"/>
      <c r="DC278"/>
      <c r="DD278"/>
      <c r="DE278"/>
      <c r="DF278"/>
      <c r="DG278"/>
      <c r="DH278"/>
      <c r="DI278"/>
      <c r="DJ278"/>
      <c r="DK278"/>
      <c r="DL278"/>
      <c r="DM278"/>
      <c r="DN278"/>
      <c r="DO278"/>
      <c r="DP278"/>
      <c r="DQ278"/>
      <c r="DR278"/>
      <c r="DS278"/>
      <c r="DT278"/>
      <c r="DU278"/>
      <c r="DV278"/>
      <c r="DW278"/>
      <c r="DX278"/>
      <c r="DY278"/>
      <c r="DZ278"/>
      <c r="EA278"/>
      <c r="EB278"/>
      <c r="EC278"/>
      <c r="ED278"/>
      <c r="EE278"/>
      <c r="EF278"/>
      <c r="EG278"/>
      <c r="EH278"/>
      <c r="EI278"/>
      <c r="EJ278"/>
      <c r="EK278"/>
      <c r="EL278"/>
      <c r="EM278"/>
      <c r="EN278"/>
      <c r="EO278"/>
      <c r="EP278"/>
      <c r="EQ278"/>
      <c r="ER278"/>
      <c r="ES278"/>
      <c r="ET278"/>
      <c r="EU278"/>
      <c r="EV278"/>
      <c r="EW278"/>
      <c r="EX278"/>
      <c r="EY278"/>
      <c r="EZ278"/>
      <c r="FA278"/>
      <c r="FB278"/>
      <c r="FC278"/>
      <c r="FD278"/>
      <c r="FE278"/>
      <c r="FF278"/>
      <c r="FG278"/>
      <c r="FH278"/>
      <c r="FI278"/>
      <c r="FJ278"/>
      <c r="FK278"/>
      <c r="FL278"/>
      <c r="FM278"/>
      <c r="FN278"/>
      <c r="FO278"/>
      <c r="FP278"/>
      <c r="FQ278"/>
      <c r="FR278"/>
      <c r="FS278"/>
      <c r="FT278"/>
      <c r="FU278"/>
      <c r="FV278"/>
      <c r="FW278"/>
      <c r="FX278"/>
      <c r="FY278"/>
      <c r="FZ278"/>
      <c r="GA278"/>
      <c r="GB278"/>
      <c r="GC278"/>
      <c r="GD278"/>
      <c r="GE278"/>
      <c r="GF278"/>
      <c r="GG278"/>
      <c r="GH278"/>
      <c r="GI278"/>
      <c r="GJ278"/>
      <c r="GK278"/>
      <c r="GL278"/>
      <c r="GM278"/>
      <c r="GN278"/>
      <c r="GO278"/>
      <c r="GP278"/>
      <c r="GQ278"/>
      <c r="GR278"/>
      <c r="GS278"/>
      <c r="GT278"/>
      <c r="GU278"/>
      <c r="GV278"/>
      <c r="GW278"/>
      <c r="GX278"/>
      <c r="GY278"/>
      <c r="GZ278"/>
      <c r="HA278"/>
      <c r="HB278"/>
      <c r="HC278"/>
      <c r="HD278"/>
      <c r="HE278"/>
      <c r="HF278"/>
      <c r="HG278"/>
      <c r="HH278"/>
      <c r="HI278"/>
      <c r="HJ278"/>
      <c r="HK278"/>
      <c r="HL278"/>
      <c r="HM278"/>
      <c r="HN278"/>
      <c r="HO278"/>
      <c r="HP278"/>
      <c r="HQ278"/>
      <c r="HR278"/>
      <c r="HS278"/>
      <c r="HT278"/>
      <c r="HU278"/>
      <c r="HV278"/>
      <c r="HW278"/>
      <c r="HX278"/>
      <c r="HY278"/>
      <c r="HZ278"/>
      <c r="IA278"/>
      <c r="IB278"/>
      <c r="IC278"/>
      <c r="ID278"/>
      <c r="IE278"/>
      <c r="IF278"/>
      <c r="IG278"/>
      <c r="IH278"/>
      <c r="II278"/>
      <c r="IJ278"/>
      <c r="IK278"/>
      <c r="IL278"/>
      <c r="IM278"/>
      <c r="IN278"/>
      <c r="IO278"/>
      <c r="IP278"/>
      <c r="IQ278"/>
      <c r="IR278"/>
      <c r="IS278"/>
      <c r="IT278"/>
      <c r="IU278"/>
      <c r="IV278"/>
      <c r="IW278"/>
      <c r="IX278"/>
      <c r="IY278"/>
    </row>
    <row r="279" spans="1:259" ht="36" customHeight="1" x14ac:dyDescent="0.2">
      <c r="A279" s="11" t="s">
        <v>301</v>
      </c>
      <c r="B279" s="25" t="str">
        <f>VLOOKUP(A279,'HECVAT - Full | Vendor Response'!A$27:B$284,2,FALSE)</f>
        <v xml:space="preserve">Is the application listed as an approved Payment Application Data Security Standard (PA-DSS) application? </v>
      </c>
      <c r="C279" s="33" t="str">
        <f>IF(LEN(VLOOKUP($A279,Questions!$B:$AA,20,FALSE))=0,"",VLOOKUP($A279,Questions!$B:$AA,20,FALSE))</f>
        <v xml:space="preserve"> </v>
      </c>
      <c r="D279" s="34" t="str">
        <f>IF(LEN(VLOOKUP($A279,Questions!$B:$AA,21,FALSE))=0,"",VLOOKUP($A279,Questions!$B:$AA,21,FALSE))</f>
        <v xml:space="preserve"> </v>
      </c>
      <c r="E279" s="34" t="str">
        <f>IF(LEN(VLOOKUP($A279,Questions!$B:$AA,22,FALSE))=0,"",VLOOKUP($A279,Questions!$B:$AA,22,FALSE))</f>
        <v xml:space="preserve"> </v>
      </c>
      <c r="F279" s="32" t="str">
        <f>IF(LEN(VLOOKUP($A279,Questions!$B:$AA,23,FALSE))=0,"",VLOOKUP($A279,Questions!$B:$AA,23,FALSE))</f>
        <v xml:space="preserve"> </v>
      </c>
      <c r="G279" s="33" t="str">
        <f>IF(LEN(VLOOKUP($A279,Questions!$B:$AA,24,FALSE))=0,"",VLOOKUP($A279,Questions!$B:$AA,24,FALSE))</f>
        <v xml:space="preserve"> </v>
      </c>
      <c r="H279" s="34" t="str">
        <f>IF(LEN(VLOOKUP($A279,Questions!$B:$AA,25,FALSE))=0,"",VLOOKUP($A279,Questions!$B:$AA,25,FALSE))</f>
        <v xml:space="preserve"> </v>
      </c>
      <c r="I279" s="32" t="str">
        <f>IF(LEN(VLOOKUP($A279,Questions!$B:$AA,26,FALSE))=0,"",VLOOKUP($A279,Questions!$B:$AA,26,FALSE))</f>
        <v xml:space="preserve"> </v>
      </c>
      <c r="J279" s="32" t="str">
        <f>IF(LEN(VLOOKUP($A279,Questions!$B:$AB,27,FALSE))=0,"",VLOOKUP($A279,Questions!$B:$AB,27,FALSE))</f>
        <v xml:space="preserve"> </v>
      </c>
      <c r="K279"/>
      <c r="L279"/>
      <c r="M279"/>
      <c r="N279"/>
      <c r="O279"/>
      <c r="P279"/>
      <c r="Q279"/>
      <c r="R279"/>
      <c r="S279"/>
      <c r="T279"/>
      <c r="U279"/>
      <c r="V279"/>
      <c r="W279"/>
      <c r="X279"/>
      <c r="Y279"/>
      <c r="Z279"/>
      <c r="AA279"/>
      <c r="AB279"/>
      <c r="AC279"/>
      <c r="AD279"/>
      <c r="AE279"/>
      <c r="AF279"/>
      <c r="AG279"/>
      <c r="AH279"/>
      <c r="AI279"/>
      <c r="AJ279"/>
      <c r="AK279"/>
      <c r="AL279"/>
      <c r="AM279"/>
      <c r="AN279"/>
      <c r="AO279"/>
      <c r="AP279"/>
      <c r="AQ279"/>
      <c r="AR279"/>
      <c r="AS279"/>
      <c r="AT279"/>
      <c r="AU279"/>
      <c r="AV279"/>
      <c r="AW279"/>
      <c r="AX279"/>
      <c r="AY279"/>
      <c r="AZ279"/>
      <c r="BA279"/>
      <c r="BB279"/>
      <c r="BC279"/>
      <c r="BD279"/>
      <c r="BE279"/>
      <c r="BF279"/>
      <c r="BG279"/>
      <c r="BH279"/>
      <c r="BI279"/>
      <c r="BJ279"/>
      <c r="BK279"/>
      <c r="BL279"/>
      <c r="BM279"/>
      <c r="BN279"/>
      <c r="BO279"/>
      <c r="BP279"/>
      <c r="BQ279"/>
      <c r="BR279"/>
      <c r="BS279"/>
      <c r="BT279"/>
      <c r="BU279"/>
      <c r="BV279"/>
      <c r="BW279"/>
      <c r="BX279"/>
      <c r="BY279"/>
      <c r="BZ279"/>
      <c r="CA279"/>
      <c r="CB279"/>
      <c r="CC279"/>
      <c r="CD279"/>
      <c r="CE279"/>
      <c r="CF279"/>
      <c r="CG279"/>
      <c r="CH279"/>
      <c r="CI279"/>
      <c r="CJ279"/>
      <c r="CK279"/>
      <c r="CL279"/>
      <c r="CM279"/>
      <c r="CN279"/>
      <c r="CO279"/>
      <c r="CP279"/>
      <c r="CQ279"/>
      <c r="CR279"/>
      <c r="CS279"/>
      <c r="CT279"/>
      <c r="CU279"/>
      <c r="CV279"/>
      <c r="CW279"/>
      <c r="CX279"/>
      <c r="CY279"/>
      <c r="CZ279"/>
      <c r="DA279"/>
      <c r="DB279"/>
      <c r="DC279"/>
      <c r="DD279"/>
      <c r="DE279"/>
      <c r="DF279"/>
      <c r="DG279"/>
      <c r="DH279"/>
      <c r="DI279"/>
      <c r="DJ279"/>
      <c r="DK279"/>
      <c r="DL279"/>
      <c r="DM279"/>
      <c r="DN279"/>
      <c r="DO279"/>
      <c r="DP279"/>
      <c r="DQ279"/>
      <c r="DR279"/>
      <c r="DS279"/>
      <c r="DT279"/>
      <c r="DU279"/>
      <c r="DV279"/>
      <c r="DW279"/>
      <c r="DX279"/>
      <c r="DY279"/>
      <c r="DZ279"/>
      <c r="EA279"/>
      <c r="EB279"/>
      <c r="EC279"/>
      <c r="ED279"/>
      <c r="EE279"/>
      <c r="EF279"/>
      <c r="EG279"/>
      <c r="EH279"/>
      <c r="EI279"/>
      <c r="EJ279"/>
      <c r="EK279"/>
      <c r="EL279"/>
      <c r="EM279"/>
      <c r="EN279"/>
      <c r="EO279"/>
      <c r="EP279"/>
      <c r="EQ279"/>
      <c r="ER279"/>
      <c r="ES279"/>
      <c r="ET279"/>
      <c r="EU279"/>
      <c r="EV279"/>
      <c r="EW279"/>
      <c r="EX279"/>
      <c r="EY279"/>
      <c r="EZ279"/>
      <c r="FA279"/>
      <c r="FB279"/>
      <c r="FC279"/>
      <c r="FD279"/>
      <c r="FE279"/>
      <c r="FF279"/>
      <c r="FG279"/>
      <c r="FH279"/>
      <c r="FI279"/>
      <c r="FJ279"/>
      <c r="FK279"/>
      <c r="FL279"/>
      <c r="FM279"/>
      <c r="FN279"/>
      <c r="FO279"/>
      <c r="FP279"/>
      <c r="FQ279"/>
      <c r="FR279"/>
      <c r="FS279"/>
      <c r="FT279"/>
      <c r="FU279"/>
      <c r="FV279"/>
      <c r="FW279"/>
      <c r="FX279"/>
      <c r="FY279"/>
      <c r="FZ279"/>
      <c r="GA279"/>
      <c r="GB279"/>
      <c r="GC279"/>
      <c r="GD279"/>
      <c r="GE279"/>
      <c r="GF279"/>
      <c r="GG279"/>
      <c r="GH279"/>
      <c r="GI279"/>
      <c r="GJ279"/>
      <c r="GK279"/>
      <c r="GL279"/>
      <c r="GM279"/>
      <c r="GN279"/>
      <c r="GO279"/>
      <c r="GP279"/>
      <c r="GQ279"/>
      <c r="GR279"/>
      <c r="GS279"/>
      <c r="GT279"/>
      <c r="GU279"/>
      <c r="GV279"/>
      <c r="GW279"/>
      <c r="GX279"/>
      <c r="GY279"/>
      <c r="GZ279"/>
      <c r="HA279"/>
      <c r="HB279"/>
      <c r="HC279"/>
      <c r="HD279"/>
      <c r="HE279"/>
      <c r="HF279"/>
      <c r="HG279"/>
      <c r="HH279"/>
      <c r="HI279"/>
      <c r="HJ279"/>
      <c r="HK279"/>
      <c r="HL279"/>
      <c r="HM279"/>
      <c r="HN279"/>
      <c r="HO279"/>
      <c r="HP279"/>
      <c r="HQ279"/>
      <c r="HR279"/>
      <c r="HS279"/>
      <c r="HT279"/>
      <c r="HU279"/>
      <c r="HV279"/>
      <c r="HW279"/>
      <c r="HX279"/>
      <c r="HY279"/>
      <c r="HZ279"/>
      <c r="IA279"/>
      <c r="IB279"/>
      <c r="IC279"/>
      <c r="ID279"/>
      <c r="IE279"/>
      <c r="IF279"/>
      <c r="IG279"/>
      <c r="IH279"/>
      <c r="II279"/>
      <c r="IJ279"/>
      <c r="IK279"/>
      <c r="IL279"/>
      <c r="IM279"/>
      <c r="IN279"/>
      <c r="IO279"/>
      <c r="IP279"/>
      <c r="IQ279"/>
      <c r="IR279"/>
      <c r="IS279"/>
      <c r="IT279"/>
      <c r="IU279"/>
      <c r="IV279"/>
      <c r="IW279"/>
      <c r="IX279"/>
      <c r="IY279"/>
    </row>
    <row r="280" spans="1:259" ht="54" customHeight="1" x14ac:dyDescent="0.2">
      <c r="A280" s="11" t="s">
        <v>302</v>
      </c>
      <c r="B280" s="25" t="str">
        <f>VLOOKUP(A280,'HECVAT - Full | Vendor Response'!A$27:B$284,2,FALSE)</f>
        <v>Does the system or products use a third party to collect, store, process, or transmit cardholder (payment/credit/debt card) data?</v>
      </c>
      <c r="C280" s="32" t="str">
        <f>IF(LEN(VLOOKUP($A280,Questions!$B:$AA,20,FALSE))=0,"",VLOOKUP($A280,Questions!$B:$AA,20,FALSE))</f>
        <v xml:space="preserve"> </v>
      </c>
      <c r="D280" s="34" t="str">
        <f>IF(LEN(VLOOKUP($A280,Questions!$B:$AA,21,FALSE))=0,"",VLOOKUP($A280,Questions!$B:$AA,21,FALSE))</f>
        <v xml:space="preserve"> </v>
      </c>
      <c r="E280" s="34" t="str">
        <f>IF(LEN(VLOOKUP($A280,Questions!$B:$AA,22,FALSE))=0,"",VLOOKUP($A280,Questions!$B:$AA,22,FALSE))</f>
        <v xml:space="preserve"> </v>
      </c>
      <c r="F280" s="32" t="str">
        <f>IF(LEN(VLOOKUP($A280,Questions!$B:$AA,23,FALSE))=0,"",VLOOKUP($A280,Questions!$B:$AA,23,FALSE))</f>
        <v xml:space="preserve"> </v>
      </c>
      <c r="G280" s="33" t="str">
        <f>IF(LEN(VLOOKUP($A280,Questions!$B:$AA,24,FALSE))=0,"",VLOOKUP($A280,Questions!$B:$AA,24,FALSE))</f>
        <v xml:space="preserve"> </v>
      </c>
      <c r="H280" s="34" t="str">
        <f>IF(LEN(VLOOKUP($A280,Questions!$B:$AA,25,FALSE))=0,"",VLOOKUP($A280,Questions!$B:$AA,25,FALSE))</f>
        <v xml:space="preserve"> </v>
      </c>
      <c r="I280" s="32" t="str">
        <f>IF(LEN(VLOOKUP($A280,Questions!$B:$AA,26,FALSE))=0,"",VLOOKUP($A280,Questions!$B:$AA,26,FALSE))</f>
        <v xml:space="preserve"> </v>
      </c>
      <c r="J280" s="32" t="str">
        <f>IF(LEN(VLOOKUP($A280,Questions!$B:$AB,27,FALSE))=0,"",VLOOKUP($A280,Questions!$B:$AB,27,FALSE))</f>
        <v xml:space="preserve"> </v>
      </c>
      <c r="K280"/>
      <c r="L280"/>
      <c r="M280"/>
      <c r="N280"/>
      <c r="O280"/>
      <c r="P280"/>
      <c r="Q280"/>
      <c r="R280"/>
      <c r="S280"/>
      <c r="T280"/>
      <c r="U280"/>
      <c r="V280"/>
      <c r="W280"/>
      <c r="X280"/>
      <c r="Y280"/>
      <c r="Z280"/>
      <c r="AA280"/>
      <c r="AB280"/>
      <c r="AC280"/>
      <c r="AD280"/>
      <c r="AE280"/>
      <c r="AF280"/>
      <c r="AG280"/>
      <c r="AH280"/>
      <c r="AI280"/>
      <c r="AJ280"/>
      <c r="AK280"/>
      <c r="AL280"/>
      <c r="AM280"/>
      <c r="AN280"/>
      <c r="AO280"/>
      <c r="AP280"/>
      <c r="AQ280"/>
      <c r="AR280"/>
      <c r="AS280"/>
      <c r="AT280"/>
      <c r="AU280"/>
      <c r="AV280"/>
      <c r="AW280"/>
      <c r="AX280"/>
      <c r="AY280"/>
      <c r="AZ280"/>
      <c r="BA280"/>
      <c r="BB280"/>
      <c r="BC280"/>
      <c r="BD280"/>
      <c r="BE280"/>
      <c r="BF280"/>
      <c r="BG280"/>
      <c r="BH280"/>
      <c r="BI280"/>
      <c r="BJ280"/>
      <c r="BK280"/>
      <c r="BL280"/>
      <c r="BM280"/>
      <c r="BN280"/>
      <c r="BO280"/>
      <c r="BP280"/>
      <c r="BQ280"/>
      <c r="BR280"/>
      <c r="BS280"/>
      <c r="BT280"/>
      <c r="BU280"/>
      <c r="BV280"/>
      <c r="BW280"/>
      <c r="BX280"/>
      <c r="BY280"/>
      <c r="BZ280"/>
      <c r="CA280"/>
      <c r="CB280"/>
      <c r="CC280"/>
      <c r="CD280"/>
      <c r="CE280"/>
      <c r="CF280"/>
      <c r="CG280"/>
      <c r="CH280"/>
      <c r="CI280"/>
      <c r="CJ280"/>
      <c r="CK280"/>
      <c r="CL280"/>
      <c r="CM280"/>
      <c r="CN280"/>
      <c r="CO280"/>
      <c r="CP280"/>
      <c r="CQ280"/>
      <c r="CR280"/>
      <c r="CS280"/>
      <c r="CT280"/>
      <c r="CU280"/>
      <c r="CV280"/>
      <c r="CW280"/>
      <c r="CX280"/>
      <c r="CY280"/>
      <c r="CZ280"/>
      <c r="DA280"/>
      <c r="DB280"/>
      <c r="DC280"/>
      <c r="DD280"/>
      <c r="DE280"/>
      <c r="DF280"/>
      <c r="DG280"/>
      <c r="DH280"/>
      <c r="DI280"/>
      <c r="DJ280"/>
      <c r="DK280"/>
      <c r="DL280"/>
      <c r="DM280"/>
      <c r="DN280"/>
      <c r="DO280"/>
      <c r="DP280"/>
      <c r="DQ280"/>
      <c r="DR280"/>
      <c r="DS280"/>
      <c r="DT280"/>
      <c r="DU280"/>
      <c r="DV280"/>
      <c r="DW280"/>
      <c r="DX280"/>
      <c r="DY280"/>
      <c r="DZ280"/>
      <c r="EA280"/>
      <c r="EB280"/>
      <c r="EC280"/>
      <c r="ED280"/>
      <c r="EE280"/>
      <c r="EF280"/>
      <c r="EG280"/>
      <c r="EH280"/>
      <c r="EI280"/>
      <c r="EJ280"/>
      <c r="EK280"/>
      <c r="EL280"/>
      <c r="EM280"/>
      <c r="EN280"/>
      <c r="EO280"/>
      <c r="EP280"/>
      <c r="EQ280"/>
      <c r="ER280"/>
      <c r="ES280"/>
      <c r="ET280"/>
      <c r="EU280"/>
      <c r="EV280"/>
      <c r="EW280"/>
      <c r="EX280"/>
      <c r="EY280"/>
      <c r="EZ280"/>
      <c r="FA280"/>
      <c r="FB280"/>
      <c r="FC280"/>
      <c r="FD280"/>
      <c r="FE280"/>
      <c r="FF280"/>
      <c r="FG280"/>
      <c r="FH280"/>
      <c r="FI280"/>
      <c r="FJ280"/>
      <c r="FK280"/>
      <c r="FL280"/>
      <c r="FM280"/>
      <c r="FN280"/>
      <c r="FO280"/>
      <c r="FP280"/>
      <c r="FQ280"/>
      <c r="FR280"/>
      <c r="FS280"/>
      <c r="FT280"/>
      <c r="FU280"/>
      <c r="FV280"/>
      <c r="FW280"/>
      <c r="FX280"/>
      <c r="FY280"/>
      <c r="FZ280"/>
      <c r="GA280"/>
      <c r="GB280"/>
      <c r="GC280"/>
      <c r="GD280"/>
      <c r="GE280"/>
      <c r="GF280"/>
      <c r="GG280"/>
      <c r="GH280"/>
      <c r="GI280"/>
      <c r="GJ280"/>
      <c r="GK280"/>
      <c r="GL280"/>
      <c r="GM280"/>
      <c r="GN280"/>
      <c r="GO280"/>
      <c r="GP280"/>
      <c r="GQ280"/>
      <c r="GR280"/>
      <c r="GS280"/>
      <c r="GT280"/>
      <c r="GU280"/>
      <c r="GV280"/>
      <c r="GW280"/>
      <c r="GX280"/>
      <c r="GY280"/>
      <c r="GZ280"/>
      <c r="HA280"/>
      <c r="HB280"/>
      <c r="HC280"/>
      <c r="HD280"/>
      <c r="HE280"/>
      <c r="HF280"/>
      <c r="HG280"/>
      <c r="HH280"/>
      <c r="HI280"/>
      <c r="HJ280"/>
      <c r="HK280"/>
      <c r="HL280"/>
      <c r="HM280"/>
      <c r="HN280"/>
      <c r="HO280"/>
      <c r="HP280"/>
      <c r="HQ280"/>
      <c r="HR280"/>
      <c r="HS280"/>
      <c r="HT280"/>
      <c r="HU280"/>
      <c r="HV280"/>
      <c r="HW280"/>
      <c r="HX280"/>
      <c r="HY280"/>
      <c r="HZ280"/>
      <c r="IA280"/>
      <c r="IB280"/>
      <c r="IC280"/>
      <c r="ID280"/>
      <c r="IE280"/>
      <c r="IF280"/>
      <c r="IG280"/>
      <c r="IH280"/>
      <c r="II280"/>
      <c r="IJ280"/>
      <c r="IK280"/>
      <c r="IL280"/>
      <c r="IM280"/>
      <c r="IN280"/>
      <c r="IO280"/>
      <c r="IP280"/>
      <c r="IQ280"/>
      <c r="IR280"/>
      <c r="IS280"/>
      <c r="IT280"/>
      <c r="IU280"/>
      <c r="IV280"/>
      <c r="IW280"/>
      <c r="IX280"/>
      <c r="IY280"/>
    </row>
    <row r="281" spans="1:259" ht="64.25" customHeight="1" x14ac:dyDescent="0.2">
      <c r="A281" s="11" t="s">
        <v>303</v>
      </c>
      <c r="B281" s="25" t="str">
        <f>VLOOKUP(A281,'HECVAT - Full | Vendor Response'!A$27:B$284,2,FALSE)</f>
        <v xml:space="preserve">Include documentation describing the systems' abilities to comply with the PCI DSS and any features or capabilities of the system that must be added or changed in order to operate in compliance with the standards. </v>
      </c>
      <c r="C281" s="32" t="str">
        <f>IF(LEN(VLOOKUP($A281,Questions!$B:$AA,20,FALSE))=0,"",VLOOKUP($A281,Questions!$B:$AA,20,FALSE))</f>
        <v/>
      </c>
      <c r="D281" s="34" t="str">
        <f>IF(LEN(VLOOKUP($A281,Questions!$B:$AA,21,FALSE))=0,"",VLOOKUP($A281,Questions!$B:$AA,21,FALSE))</f>
        <v xml:space="preserve"> </v>
      </c>
      <c r="E281" s="34" t="str">
        <f>IF(LEN(VLOOKUP($A281,Questions!$B:$AA,22,FALSE))=0,"",VLOOKUP($A281,Questions!$B:$AA,22,FALSE))</f>
        <v xml:space="preserve"> </v>
      </c>
      <c r="F281" s="32" t="str">
        <f>IF(LEN(VLOOKUP($A281,Questions!$B:$AA,23,FALSE))=0,"",VLOOKUP($A281,Questions!$B:$AA,23,FALSE))</f>
        <v xml:space="preserve"> </v>
      </c>
      <c r="G281" s="34" t="str">
        <f>IF(LEN(VLOOKUP($A281,Questions!$B:$AA,24,FALSE))=0,"",VLOOKUP($A281,Questions!$B:$AA,24,FALSE))</f>
        <v xml:space="preserve"> </v>
      </c>
      <c r="H281" s="34" t="str">
        <f>IF(LEN(VLOOKUP($A281,Questions!$B:$AA,25,FALSE))=0,"",VLOOKUP($A281,Questions!$B:$AA,25,FALSE))</f>
        <v xml:space="preserve"> </v>
      </c>
      <c r="I281" s="32" t="str">
        <f>IF(LEN(VLOOKUP($A281,Questions!$B:$AA,26,FALSE))=0,"",VLOOKUP($A281,Questions!$B:$AA,26,FALSE))</f>
        <v xml:space="preserve"> </v>
      </c>
      <c r="J281" s="32" t="str">
        <f>IF(LEN(VLOOKUP($A281,Questions!$B:$AB,27,FALSE))=0,"",VLOOKUP($A281,Questions!$B:$AB,27,FALSE))</f>
        <v xml:space="preserve"> </v>
      </c>
      <c r="K281" s="274" t="s">
        <v>3242</v>
      </c>
      <c r="L281"/>
      <c r="M281"/>
      <c r="N281"/>
      <c r="O281"/>
      <c r="P281"/>
      <c r="Q281"/>
      <c r="R281"/>
      <c r="S281"/>
      <c r="T281"/>
      <c r="U281"/>
      <c r="V281"/>
      <c r="W281"/>
      <c r="X281"/>
      <c r="Y281"/>
      <c r="Z281"/>
      <c r="AA281"/>
      <c r="AB281"/>
      <c r="AC281"/>
      <c r="AD281"/>
      <c r="AE281"/>
      <c r="AF281"/>
      <c r="AG281"/>
      <c r="AH281"/>
      <c r="AI281"/>
      <c r="AJ281"/>
      <c r="AK281"/>
      <c r="AL281"/>
      <c r="AM281"/>
      <c r="AN281"/>
      <c r="AO281"/>
      <c r="AP281"/>
      <c r="AQ281"/>
      <c r="AR281"/>
      <c r="AS281"/>
      <c r="AT281"/>
      <c r="AU281"/>
      <c r="AV281"/>
      <c r="AW281"/>
      <c r="AX281"/>
      <c r="AY281"/>
      <c r="AZ281"/>
      <c r="BA281"/>
      <c r="BB281"/>
      <c r="BC281"/>
      <c r="BD281"/>
      <c r="BE281"/>
      <c r="BF281"/>
      <c r="BG281"/>
      <c r="BH281"/>
      <c r="BI281"/>
      <c r="BJ281"/>
      <c r="BK281"/>
      <c r="BL281"/>
      <c r="BM281"/>
      <c r="BN281"/>
      <c r="BO281"/>
      <c r="BP281"/>
      <c r="BQ281"/>
      <c r="BR281"/>
      <c r="BS281"/>
      <c r="BT281"/>
      <c r="BU281"/>
      <c r="BV281"/>
      <c r="BW281"/>
      <c r="BX281"/>
      <c r="BY281"/>
      <c r="BZ281"/>
      <c r="CA281"/>
      <c r="CB281"/>
      <c r="CC281"/>
      <c r="CD281"/>
      <c r="CE281"/>
      <c r="CF281"/>
      <c r="CG281"/>
      <c r="CH281"/>
      <c r="CI281"/>
      <c r="CJ281"/>
      <c r="CK281"/>
      <c r="CL281"/>
      <c r="CM281"/>
      <c r="CN281"/>
      <c r="CO281"/>
      <c r="CP281"/>
      <c r="CQ281"/>
      <c r="CR281"/>
      <c r="CS281"/>
      <c r="CT281"/>
      <c r="CU281"/>
      <c r="CV281"/>
      <c r="CW281"/>
      <c r="CX281"/>
      <c r="CY281"/>
      <c r="CZ281"/>
      <c r="DA281"/>
      <c r="DB281"/>
      <c r="DC281"/>
      <c r="DD281"/>
      <c r="DE281"/>
      <c r="DF281"/>
      <c r="DG281"/>
      <c r="DH281"/>
      <c r="DI281"/>
      <c r="DJ281"/>
      <c r="DK281"/>
      <c r="DL281"/>
      <c r="DM281"/>
      <c r="DN281"/>
      <c r="DO281"/>
      <c r="DP281"/>
      <c r="DQ281"/>
      <c r="DR281"/>
      <c r="DS281"/>
      <c r="DT281"/>
      <c r="DU281"/>
      <c r="DV281"/>
      <c r="DW281"/>
      <c r="DX281"/>
      <c r="DY281"/>
      <c r="DZ281"/>
      <c r="EA281"/>
      <c r="EB281"/>
      <c r="EC281"/>
      <c r="ED281"/>
      <c r="EE281"/>
      <c r="EF281"/>
      <c r="EG281"/>
      <c r="EH281"/>
      <c r="EI281"/>
      <c r="EJ281"/>
      <c r="EK281"/>
      <c r="EL281"/>
      <c r="EM281"/>
      <c r="EN281"/>
      <c r="EO281"/>
      <c r="EP281"/>
      <c r="EQ281"/>
      <c r="ER281"/>
      <c r="ES281"/>
      <c r="ET281"/>
      <c r="EU281"/>
      <c r="EV281"/>
      <c r="EW281"/>
      <c r="EX281"/>
      <c r="EY281"/>
      <c r="EZ281"/>
      <c r="FA281"/>
      <c r="FB281"/>
      <c r="FC281"/>
      <c r="FD281"/>
      <c r="FE281"/>
      <c r="FF281"/>
      <c r="FG281"/>
      <c r="FH281"/>
      <c r="FI281"/>
      <c r="FJ281"/>
      <c r="FK281"/>
      <c r="FL281"/>
      <c r="FM281"/>
      <c r="FN281"/>
      <c r="FO281"/>
      <c r="FP281"/>
      <c r="FQ281"/>
      <c r="FR281"/>
      <c r="FS281"/>
      <c r="FT281"/>
      <c r="FU281"/>
      <c r="FV281"/>
      <c r="FW281"/>
      <c r="FX281"/>
      <c r="FY281"/>
      <c r="FZ281"/>
      <c r="GA281"/>
      <c r="GB281"/>
      <c r="GC281"/>
      <c r="GD281"/>
      <c r="GE281"/>
      <c r="GF281"/>
      <c r="GG281"/>
      <c r="GH281"/>
      <c r="GI281"/>
      <c r="GJ281"/>
      <c r="GK281"/>
      <c r="GL281"/>
      <c r="GM281"/>
      <c r="GN281"/>
      <c r="GO281"/>
      <c r="GP281"/>
      <c r="GQ281"/>
      <c r="GR281"/>
      <c r="GS281"/>
      <c r="GT281"/>
      <c r="GU281"/>
      <c r="GV281"/>
      <c r="GW281"/>
      <c r="GX281"/>
      <c r="GY281"/>
      <c r="GZ281"/>
      <c r="HA281"/>
      <c r="HB281"/>
      <c r="HC281"/>
      <c r="HD281"/>
      <c r="HE281"/>
      <c r="HF281"/>
      <c r="HG281"/>
      <c r="HH281"/>
      <c r="HI281"/>
      <c r="HJ281"/>
      <c r="HK281"/>
      <c r="HL281"/>
      <c r="HM281"/>
      <c r="HN281"/>
      <c r="HO281"/>
      <c r="HP281"/>
      <c r="HQ281"/>
      <c r="HR281"/>
      <c r="HS281"/>
      <c r="HT281"/>
      <c r="HU281"/>
      <c r="HV281"/>
      <c r="HW281"/>
      <c r="HX281"/>
      <c r="HY281"/>
      <c r="HZ281"/>
      <c r="IA281"/>
      <c r="IB281"/>
      <c r="IC281"/>
      <c r="ID281"/>
      <c r="IE281"/>
      <c r="IF281"/>
      <c r="IG281"/>
      <c r="IH281"/>
      <c r="II281"/>
      <c r="IJ281"/>
      <c r="IK281"/>
      <c r="IL281"/>
      <c r="IM281"/>
      <c r="IN281"/>
      <c r="IO281"/>
      <c r="IP281"/>
      <c r="IQ281"/>
      <c r="IR281"/>
      <c r="IS281"/>
      <c r="IT281"/>
      <c r="IU281"/>
      <c r="IV281"/>
      <c r="IW281"/>
      <c r="IX281"/>
      <c r="IY281"/>
    </row>
    <row r="282" spans="1:259" ht="15" customHeight="1" x14ac:dyDescent="0.15">
      <c r="A282" s="273" t="s">
        <v>3236</v>
      </c>
    </row>
  </sheetData>
  <mergeCells count="21">
    <mergeCell ref="A137:B137"/>
    <mergeCell ref="A121:B121"/>
    <mergeCell ref="A221:B221"/>
    <mergeCell ref="A204:B204"/>
    <mergeCell ref="A180:B180"/>
    <mergeCell ref="A192:B192"/>
    <mergeCell ref="A239:B239"/>
    <mergeCell ref="A269:B269"/>
    <mergeCell ref="A226:B226"/>
    <mergeCell ref="A232:B232"/>
    <mergeCell ref="A162:B162"/>
    <mergeCell ref="A2:J2"/>
    <mergeCell ref="A3:H3"/>
    <mergeCell ref="A110:B110"/>
    <mergeCell ref="A90:B90"/>
    <mergeCell ref="A75:B75"/>
    <mergeCell ref="A65:B65"/>
    <mergeCell ref="A60:B60"/>
    <mergeCell ref="A38:B38"/>
    <mergeCell ref="A32:B32"/>
    <mergeCell ref="A50:B50"/>
  </mergeCells>
  <conditionalFormatting sqref="A50">
    <cfRule type="expression" dxfId="75" priority="33">
      <formula>$C$27="No"</formula>
    </cfRule>
  </conditionalFormatting>
  <conditionalFormatting sqref="A60">
    <cfRule type="expression" dxfId="74" priority="357">
      <formula>$C$27="No"</formula>
    </cfRule>
  </conditionalFormatting>
  <conditionalFormatting sqref="A65">
    <cfRule type="expression" dxfId="73" priority="337">
      <formula>$C$31="No"</formula>
    </cfRule>
  </conditionalFormatting>
  <conditionalFormatting sqref="A110">
    <cfRule type="expression" dxfId="72" priority="329">
      <formula>$C$28="No"</formula>
    </cfRule>
  </conditionalFormatting>
  <conditionalFormatting sqref="A123 C123:G123">
    <cfRule type="expression" dxfId="71" priority="206">
      <formula>$C$122="No"</formula>
    </cfRule>
  </conditionalFormatting>
  <conditionalFormatting sqref="A167:A168">
    <cfRule type="expression" dxfId="70" priority="306">
      <formula>$C$166="No"</formula>
    </cfRule>
  </conditionalFormatting>
  <conditionalFormatting sqref="A168">
    <cfRule type="expression" dxfId="69" priority="305">
      <formula>$C$167="No"</formula>
    </cfRule>
  </conditionalFormatting>
  <conditionalFormatting sqref="A172">
    <cfRule type="expression" dxfId="68" priority="353">
      <formula>$C$171="No"</formula>
    </cfRule>
  </conditionalFormatting>
  <conditionalFormatting sqref="A178">
    <cfRule type="expression" dxfId="67" priority="332">
      <formula>$C$177="No"</formula>
    </cfRule>
  </conditionalFormatting>
  <conditionalFormatting sqref="A180">
    <cfRule type="expression" dxfId="66" priority="356">
      <formula>$C$29="No"</formula>
    </cfRule>
  </conditionalFormatting>
  <conditionalFormatting sqref="A203 C203:G203">
    <cfRule type="expression" dxfId="65" priority="200">
      <formula>$C$202="No"</formula>
    </cfRule>
  </conditionalFormatting>
  <conditionalFormatting sqref="A234 C234:G234">
    <cfRule type="expression" dxfId="64" priority="194">
      <formula>$C$233="No"</formula>
    </cfRule>
  </conditionalFormatting>
  <conditionalFormatting sqref="A237 C237:G237">
    <cfRule type="expression" dxfId="63" priority="195">
      <formula>$C$236="No"</formula>
    </cfRule>
  </conditionalFormatting>
  <conditionalFormatting sqref="A239">
    <cfRule type="expression" dxfId="62" priority="358">
      <formula>$C$25="No"</formula>
    </cfRule>
  </conditionalFormatting>
  <conditionalFormatting sqref="A247:A248">
    <cfRule type="expression" dxfId="61" priority="285">
      <formula>$C$246="No"</formula>
    </cfRule>
  </conditionalFormatting>
  <conditionalFormatting sqref="A248">
    <cfRule type="expression" dxfId="60" priority="286">
      <formula>$C$247="No"</formula>
    </cfRule>
  </conditionalFormatting>
  <conditionalFormatting sqref="A264">
    <cfRule type="expression" dxfId="59" priority="327">
      <formula>$C$263="No"</formula>
    </cfRule>
  </conditionalFormatting>
  <conditionalFormatting sqref="A267:A268">
    <cfRule type="expression" dxfId="58" priority="282">
      <formula>$C$266="No"</formula>
    </cfRule>
  </conditionalFormatting>
  <conditionalFormatting sqref="A269">
    <cfRule type="expression" dxfId="57" priority="343">
      <formula>$C$30="No"</formula>
    </cfRule>
  </conditionalFormatting>
  <conditionalFormatting sqref="A75:B75 A90:B90 A110:B110 A121:B121 A137:B137 A162:B162 A180:B180 A192:B192 A204:B204 A226:B226 A239:B239 A269:B269">
    <cfRule type="expression" dxfId="56" priority="321">
      <formula>$C$31="Yes"</formula>
    </cfRule>
  </conditionalFormatting>
  <conditionalFormatting sqref="A221:B221">
    <cfRule type="expression" dxfId="55" priority="27">
      <formula>$C$31="Yes"</formula>
    </cfRule>
  </conditionalFormatting>
  <conditionalFormatting sqref="A232:B232">
    <cfRule type="expression" dxfId="54" priority="318">
      <formula>$C$31="Yes"</formula>
    </cfRule>
  </conditionalFormatting>
  <conditionalFormatting sqref="C161:D161">
    <cfRule type="expression" dxfId="53" priority="335">
      <formula>$C$160="No"</formula>
    </cfRule>
  </conditionalFormatting>
  <conditionalFormatting sqref="C222:D225">
    <cfRule type="expression" dxfId="52" priority="5">
      <formula>$C$219="No"</formula>
    </cfRule>
  </conditionalFormatting>
  <conditionalFormatting sqref="C72:H72">
    <cfRule type="expression" dxfId="51" priority="339">
      <formula>$C$71="No"</formula>
    </cfRule>
  </conditionalFormatting>
  <conditionalFormatting sqref="C101:H101">
    <cfRule type="expression" dxfId="50" priority="208">
      <formula>$C$100="No"</formula>
    </cfRule>
  </conditionalFormatting>
  <conditionalFormatting sqref="C103:H104">
    <cfRule type="expression" dxfId="49" priority="218">
      <formula>$C$102="No"</formula>
    </cfRule>
  </conditionalFormatting>
  <conditionalFormatting sqref="C149:H149">
    <cfRule type="expression" dxfId="48" priority="205">
      <formula>$C$148="No"</formula>
    </cfRule>
  </conditionalFormatting>
  <conditionalFormatting sqref="C167:H168">
    <cfRule type="expression" dxfId="47" priority="203">
      <formula>$C$166="No"</formula>
    </cfRule>
  </conditionalFormatting>
  <conditionalFormatting sqref="C168:H168">
    <cfRule type="expression" dxfId="46" priority="202">
      <formula>$C$167="No"</formula>
    </cfRule>
  </conditionalFormatting>
  <conditionalFormatting sqref="C172:H172">
    <cfRule type="expression" dxfId="45" priority="219">
      <formula>$C$171="No"</formula>
    </cfRule>
  </conditionalFormatting>
  <conditionalFormatting sqref="C178:H178">
    <cfRule type="expression" dxfId="44" priority="213">
      <formula>$C$177="No"</formula>
    </cfRule>
  </conditionalFormatting>
  <conditionalFormatting sqref="C186:H186 I187:J188">
    <cfRule type="expression" dxfId="43" priority="67">
      <formula>$C$185="No"</formula>
    </cfRule>
  </conditionalFormatting>
  <conditionalFormatting sqref="C247:H248">
    <cfRule type="expression" dxfId="42" priority="192">
      <formula>$C$246="No"</formula>
    </cfRule>
  </conditionalFormatting>
  <conditionalFormatting sqref="C248:H248">
    <cfRule type="expression" dxfId="41" priority="193">
      <formula>$C$247="No"</formula>
    </cfRule>
  </conditionalFormatting>
  <conditionalFormatting sqref="C264:H264">
    <cfRule type="expression" dxfId="40" priority="212">
      <formula>$C$263="No"</formula>
    </cfRule>
  </conditionalFormatting>
  <conditionalFormatting sqref="C267:H267">
    <cfRule type="expression" dxfId="39" priority="191">
      <formula>$C$266="No"</formula>
    </cfRule>
  </conditionalFormatting>
  <conditionalFormatting sqref="E66:E74">
    <cfRule type="expression" dxfId="38" priority="326">
      <formula>$C$31="No"</formula>
    </cfRule>
  </conditionalFormatting>
  <conditionalFormatting sqref="E77 E79 H79 E91:E109 E111:E120 H111:H120 I129:J129 I133:J136 E138:E161 H138:J161 H181:H191 I191:J191 E205:E220 H205:J220 H222:H225 E240:E268 H240:H268">
    <cfRule type="expression" dxfId="37" priority="8">
      <formula>$C$31="Yes"</formula>
    </cfRule>
  </conditionalFormatting>
  <conditionalFormatting sqref="E122:E136">
    <cfRule type="expression" dxfId="36" priority="312">
      <formula>$C$31="Yes"</formula>
    </cfRule>
  </conditionalFormatting>
  <conditionalFormatting sqref="E163:E179">
    <cfRule type="expression" dxfId="35" priority="354">
      <formula>$C$31="Yes"</formula>
    </cfRule>
  </conditionalFormatting>
  <conditionalFormatting sqref="E181:E191">
    <cfRule type="expression" dxfId="34" priority="349">
      <formula>$C$31="Yes"</formula>
    </cfRule>
  </conditionalFormatting>
  <conditionalFormatting sqref="E193:E203">
    <cfRule type="expression" dxfId="33" priority="302">
      <formula>$C$31="Yes"</formula>
    </cfRule>
  </conditionalFormatting>
  <conditionalFormatting sqref="E222:E225">
    <cfRule type="expression" dxfId="32" priority="6">
      <formula>$C$31="Yes"</formula>
    </cfRule>
  </conditionalFormatting>
  <conditionalFormatting sqref="E227:E231">
    <cfRule type="expression" dxfId="31" priority="291">
      <formula>$C$31="Yes"</formula>
    </cfRule>
  </conditionalFormatting>
  <conditionalFormatting sqref="E233:E238">
    <cfRule type="expression" dxfId="30" priority="346">
      <formula>$C$31="Yes"</formula>
    </cfRule>
  </conditionalFormatting>
  <conditionalFormatting sqref="E270:E281">
    <cfRule type="expression" dxfId="29" priority="283">
      <formula>$C$31="Yes"</formula>
    </cfRule>
  </conditionalFormatting>
  <conditionalFormatting sqref="E74:H74 C74">
    <cfRule type="expression" dxfId="28" priority="338">
      <formula>$C$73="No"</formula>
    </cfRule>
  </conditionalFormatting>
  <conditionalFormatting sqref="F161:G161">
    <cfRule type="expression" dxfId="27" priority="215">
      <formula>$C$160="No"</formula>
    </cfRule>
  </conditionalFormatting>
  <conditionalFormatting sqref="F222:G225">
    <cfRule type="expression" dxfId="26" priority="3">
      <formula>$C$219="No"</formula>
    </cfRule>
  </conditionalFormatting>
  <conditionalFormatting sqref="H77 D77:E77">
    <cfRule type="expression" dxfId="25" priority="352">
      <formula>$C$76="No"</formula>
    </cfRule>
  </conditionalFormatting>
  <conditionalFormatting sqref="H122:H136">
    <cfRule type="expression" dxfId="24" priority="244">
      <formula>$C$31="Yes"</formula>
    </cfRule>
  </conditionalFormatting>
  <conditionalFormatting sqref="H123">
    <cfRule type="expression" dxfId="23" priority="311">
      <formula>$C$122="No"</formula>
    </cfRule>
  </conditionalFormatting>
  <conditionalFormatting sqref="H193:H203">
    <cfRule type="expression" dxfId="22" priority="235">
      <formula>$C$31="Yes"</formula>
    </cfRule>
  </conditionalFormatting>
  <conditionalFormatting sqref="H203">
    <cfRule type="expression" dxfId="21" priority="301">
      <formula>$C$202="No"</formula>
    </cfRule>
  </conditionalFormatting>
  <conditionalFormatting sqref="H233:H238">
    <cfRule type="expression" dxfId="20" priority="270">
      <formula>$C$31="Yes"</formula>
    </cfRule>
  </conditionalFormatting>
  <conditionalFormatting sqref="H234">
    <cfRule type="expression" dxfId="19" priority="287">
      <formula>$C$233="No"</formula>
    </cfRule>
  </conditionalFormatting>
  <conditionalFormatting sqref="H237">
    <cfRule type="expression" dxfId="18" priority="288">
      <formula>$C$236="No"</formula>
    </cfRule>
  </conditionalFormatting>
  <conditionalFormatting sqref="H66:J74">
    <cfRule type="expression" dxfId="17" priority="68">
      <formula>$C$31="No"</formula>
    </cfRule>
  </conditionalFormatting>
  <conditionalFormatting sqref="H76:J77">
    <cfRule type="expression" dxfId="16" priority="64">
      <formula>$C$31="Yes"</formula>
    </cfRule>
  </conditionalFormatting>
  <conditionalFormatting sqref="H91:J109">
    <cfRule type="expression" dxfId="15" priority="7">
      <formula>$C$31="Yes"</formula>
    </cfRule>
  </conditionalFormatting>
  <conditionalFormatting sqref="H163:J179">
    <cfRule type="expression" dxfId="14" priority="53">
      <formula>$C$31="Yes"</formula>
    </cfRule>
  </conditionalFormatting>
  <conditionalFormatting sqref="H227:J231">
    <cfRule type="expression" dxfId="13" priority="44">
      <formula>$C$31="Yes"</formula>
    </cfRule>
  </conditionalFormatting>
  <conditionalFormatting sqref="H270:J281">
    <cfRule type="expression" dxfId="12" priority="35">
      <formula>$C$31="Yes"</formula>
    </cfRule>
  </conditionalFormatting>
  <conditionalFormatting sqref="I76:J77">
    <cfRule type="expression" dxfId="11" priority="65">
      <formula>$C$76="No"</formula>
    </cfRule>
  </conditionalFormatting>
  <conditionalFormatting sqref="I118:J120">
    <cfRule type="expression" dxfId="10" priority="61">
      <formula>$C$31="Yes"</formula>
    </cfRule>
  </conditionalFormatting>
  <conditionalFormatting sqref="I122:J126">
    <cfRule type="expression" dxfId="9" priority="60">
      <formula>$C$31="Yes"</formula>
    </cfRule>
  </conditionalFormatting>
  <conditionalFormatting sqref="I181:J184">
    <cfRule type="expression" dxfId="8" priority="52">
      <formula>$C$185="No"</formula>
    </cfRule>
    <cfRule type="expression" dxfId="7" priority="51">
      <formula>$C$31="Yes"</formula>
    </cfRule>
  </conditionalFormatting>
  <conditionalFormatting sqref="I187:J188">
    <cfRule type="expression" dxfId="6" priority="69">
      <formula>$C$31="Yes"</formula>
    </cfRule>
  </conditionalFormatting>
  <conditionalFormatting sqref="I191:J191">
    <cfRule type="expression" dxfId="5" priority="303">
      <formula>$C$185="No"</formula>
    </cfRule>
  </conditionalFormatting>
  <conditionalFormatting sqref="I222:J225">
    <cfRule type="expression" dxfId="4" priority="1">
      <formula>$C$219="No"</formula>
    </cfRule>
  </conditionalFormatting>
  <conditionalFormatting sqref="I240:J257">
    <cfRule type="expression" dxfId="3" priority="40">
      <formula>$C$31="Yes"</formula>
    </cfRule>
  </conditionalFormatting>
  <conditionalFormatting sqref="I249:J251">
    <cfRule type="expression" dxfId="2" priority="39">
      <formula>$C$247="No"</formula>
    </cfRule>
    <cfRule type="expression" dxfId="1" priority="38">
      <formula>$C$246="No"</formula>
    </cfRule>
  </conditionalFormatting>
  <conditionalFormatting sqref="I258:J268">
    <cfRule type="expression" dxfId="0" priority="37">
      <formula>$C$31="Yes"</formula>
    </cfRule>
  </conditionalFormatting>
  <pageMargins left="0.75" right="0.75" top="1" bottom="1" header="0.5" footer="0.5"/>
  <pageSetup orientation="landscape" r:id="rId1"/>
  <headerFooter>
    <oddFooter>&amp;L&amp;"Helvetica,Regular"&amp;12&amp;K000000	&amp;P</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B128"/>
  <sheetViews>
    <sheetView showGridLines="0" zoomScaleNormal="100" workbookViewId="0"/>
  </sheetViews>
  <sheetFormatPr baseColWidth="10" defaultColWidth="0" defaultRowHeight="13" zeroHeight="1" x14ac:dyDescent="0.15"/>
  <cols>
    <col min="1" max="1" width="79" style="285" customWidth="1"/>
    <col min="2" max="2" width="6.625" style="123" customWidth="1"/>
    <col min="3" max="16384" width="6.625" style="123" hidden="1"/>
  </cols>
  <sheetData>
    <row r="1" spans="1:1" x14ac:dyDescent="0.15">
      <c r="A1" s="292" t="s">
        <v>3343</v>
      </c>
    </row>
    <row r="2" spans="1:1" x14ac:dyDescent="0.15"/>
    <row r="3" spans="1:1" x14ac:dyDescent="0.15"/>
    <row r="4" spans="1:1" ht="19" x14ac:dyDescent="0.15">
      <c r="A4" s="284" t="s">
        <v>3247</v>
      </c>
    </row>
    <row r="5" spans="1:1" ht="14" x14ac:dyDescent="0.15">
      <c r="A5" s="286"/>
    </row>
    <row r="6" spans="1:1" ht="30" x14ac:dyDescent="0.15">
      <c r="A6" s="287" t="s">
        <v>3248</v>
      </c>
    </row>
    <row r="7" spans="1:1" ht="14" x14ac:dyDescent="0.15">
      <c r="A7" s="287"/>
    </row>
    <row r="8" spans="1:1" ht="15" x14ac:dyDescent="0.15">
      <c r="A8" s="286" t="s">
        <v>3249</v>
      </c>
    </row>
    <row r="9" spans="1:1" s="291" customFormat="1" ht="15" x14ac:dyDescent="0.15">
      <c r="A9" s="290" t="s">
        <v>3254</v>
      </c>
    </row>
    <row r="10" spans="1:1" s="291" customFormat="1" ht="15" x14ac:dyDescent="0.15">
      <c r="A10" s="290" t="s">
        <v>3255</v>
      </c>
    </row>
    <row r="11" spans="1:1" s="291" customFormat="1" ht="15" x14ac:dyDescent="0.15">
      <c r="A11" s="290" t="s">
        <v>3256</v>
      </c>
    </row>
    <row r="12" spans="1:1" s="291" customFormat="1" ht="15" x14ac:dyDescent="0.15">
      <c r="A12" s="290" t="s">
        <v>3257</v>
      </c>
    </row>
    <row r="13" spans="1:1" s="291" customFormat="1" ht="15" x14ac:dyDescent="0.15">
      <c r="A13" s="290" t="s">
        <v>3258</v>
      </c>
    </row>
    <row r="14" spans="1:1" s="291" customFormat="1" ht="15" x14ac:dyDescent="0.15">
      <c r="A14" s="290" t="s">
        <v>3259</v>
      </c>
    </row>
    <row r="15" spans="1:1" s="291" customFormat="1" ht="15" x14ac:dyDescent="0.15">
      <c r="A15" s="290" t="s">
        <v>3260</v>
      </c>
    </row>
    <row r="16" spans="1:1" s="291" customFormat="1" ht="15" x14ac:dyDescent="0.15">
      <c r="A16" s="290" t="s">
        <v>3261</v>
      </c>
    </row>
    <row r="17" spans="1:1" s="291" customFormat="1" ht="15" x14ac:dyDescent="0.15">
      <c r="A17" s="290" t="s">
        <v>3262</v>
      </c>
    </row>
    <row r="18" spans="1:1" s="291" customFormat="1" ht="15" x14ac:dyDescent="0.15">
      <c r="A18" s="290" t="s">
        <v>3263</v>
      </c>
    </row>
    <row r="19" spans="1:1" s="291" customFormat="1" ht="15" x14ac:dyDescent="0.15">
      <c r="A19" s="290" t="s">
        <v>3264</v>
      </c>
    </row>
    <row r="20" spans="1:1" s="291" customFormat="1" ht="15" x14ac:dyDescent="0.15">
      <c r="A20" s="290" t="s">
        <v>3265</v>
      </c>
    </row>
    <row r="21" spans="1:1" s="291" customFormat="1" ht="15" x14ac:dyDescent="0.15">
      <c r="A21" s="290" t="s">
        <v>3266</v>
      </c>
    </row>
    <row r="22" spans="1:1" s="291" customFormat="1" ht="15" x14ac:dyDescent="0.15">
      <c r="A22" s="290" t="s">
        <v>3267</v>
      </c>
    </row>
    <row r="23" spans="1:1" s="291" customFormat="1" ht="15" x14ac:dyDescent="0.15">
      <c r="A23" s="290" t="s">
        <v>3268</v>
      </c>
    </row>
    <row r="24" spans="1:1" s="291" customFormat="1" ht="15" x14ac:dyDescent="0.15">
      <c r="A24" s="290" t="s">
        <v>3269</v>
      </c>
    </row>
    <row r="25" spans="1:1" s="291" customFormat="1" ht="15" x14ac:dyDescent="0.15">
      <c r="A25" s="290" t="s">
        <v>3270</v>
      </c>
    </row>
    <row r="26" spans="1:1" s="291" customFormat="1" ht="15" x14ac:dyDescent="0.15">
      <c r="A26" s="290" t="s">
        <v>3271</v>
      </c>
    </row>
    <row r="27" spans="1:1" s="291" customFormat="1" ht="15" x14ac:dyDescent="0.15">
      <c r="A27" s="290" t="s">
        <v>3272</v>
      </c>
    </row>
    <row r="28" spans="1:1" s="291" customFormat="1" ht="15" x14ac:dyDescent="0.15">
      <c r="A28" s="290" t="s">
        <v>3273</v>
      </c>
    </row>
    <row r="29" spans="1:1" s="291" customFormat="1" ht="15" x14ac:dyDescent="0.15">
      <c r="A29" s="290" t="s">
        <v>3274</v>
      </c>
    </row>
    <row r="30" spans="1:1" s="291" customFormat="1" ht="15" x14ac:dyDescent="0.15">
      <c r="A30" s="290" t="s">
        <v>3275</v>
      </c>
    </row>
    <row r="31" spans="1:1" s="291" customFormat="1" ht="15" x14ac:dyDescent="0.15">
      <c r="A31" s="290" t="s">
        <v>3276</v>
      </c>
    </row>
    <row r="32" spans="1:1" s="291" customFormat="1" ht="15" x14ac:dyDescent="0.15">
      <c r="A32" s="290" t="s">
        <v>3277</v>
      </c>
    </row>
    <row r="33" spans="1:1" s="291" customFormat="1" ht="15" x14ac:dyDescent="0.15">
      <c r="A33" s="290" t="s">
        <v>3278</v>
      </c>
    </row>
    <row r="34" spans="1:1" s="291" customFormat="1" ht="15" x14ac:dyDescent="0.15">
      <c r="A34" s="290" t="s">
        <v>3279</v>
      </c>
    </row>
    <row r="35" spans="1:1" s="291" customFormat="1" ht="15" x14ac:dyDescent="0.15">
      <c r="A35" s="290" t="s">
        <v>3280</v>
      </c>
    </row>
    <row r="36" spans="1:1" s="291" customFormat="1" ht="15" x14ac:dyDescent="0.15">
      <c r="A36" s="290" t="s">
        <v>3281</v>
      </c>
    </row>
    <row r="37" spans="1:1" s="291" customFormat="1" ht="15" x14ac:dyDescent="0.15">
      <c r="A37" s="290" t="s">
        <v>3282</v>
      </c>
    </row>
    <row r="38" spans="1:1" s="291" customFormat="1" ht="15" x14ac:dyDescent="0.15">
      <c r="A38" s="290" t="s">
        <v>3283</v>
      </c>
    </row>
    <row r="39" spans="1:1" s="291" customFormat="1" ht="15" x14ac:dyDescent="0.15">
      <c r="A39" s="290" t="s">
        <v>3284</v>
      </c>
    </row>
    <row r="40" spans="1:1" s="291" customFormat="1" ht="15" x14ac:dyDescent="0.15">
      <c r="A40" s="290" t="s">
        <v>3285</v>
      </c>
    </row>
    <row r="41" spans="1:1" s="291" customFormat="1" ht="15" x14ac:dyDescent="0.15">
      <c r="A41" s="290" t="s">
        <v>3286</v>
      </c>
    </row>
    <row r="42" spans="1:1" s="291" customFormat="1" ht="15" x14ac:dyDescent="0.15">
      <c r="A42" s="290" t="s">
        <v>3287</v>
      </c>
    </row>
    <row r="43" spans="1:1" s="291" customFormat="1" ht="15" x14ac:dyDescent="0.15">
      <c r="A43" s="290" t="s">
        <v>3288</v>
      </c>
    </row>
    <row r="44" spans="1:1" s="291" customFormat="1" ht="15" x14ac:dyDescent="0.15">
      <c r="A44" s="290" t="s">
        <v>3289</v>
      </c>
    </row>
    <row r="45" spans="1:1" s="291" customFormat="1" ht="15" x14ac:dyDescent="0.15">
      <c r="A45" s="290" t="s">
        <v>3290</v>
      </c>
    </row>
    <row r="46" spans="1:1" s="291" customFormat="1" ht="15" x14ac:dyDescent="0.15">
      <c r="A46" s="290" t="s">
        <v>3291</v>
      </c>
    </row>
    <row r="47" spans="1:1" s="291" customFormat="1" ht="15" x14ac:dyDescent="0.15">
      <c r="A47" s="290" t="s">
        <v>3292</v>
      </c>
    </row>
    <row r="48" spans="1:1" s="291" customFormat="1" ht="15" x14ac:dyDescent="0.15">
      <c r="A48" s="290" t="s">
        <v>3293</v>
      </c>
    </row>
    <row r="49" spans="1:1" ht="14" x14ac:dyDescent="0.15">
      <c r="A49" s="288"/>
    </row>
    <row r="50" spans="1:1" ht="15" x14ac:dyDescent="0.15">
      <c r="A50" s="286" t="s">
        <v>3250</v>
      </c>
    </row>
    <row r="51" spans="1:1" ht="15" x14ac:dyDescent="0.15">
      <c r="A51" s="290" t="s">
        <v>3294</v>
      </c>
    </row>
    <row r="52" spans="1:1" ht="15" x14ac:dyDescent="0.15">
      <c r="A52" s="290" t="s">
        <v>3295</v>
      </c>
    </row>
    <row r="53" spans="1:1" ht="15" x14ac:dyDescent="0.15">
      <c r="A53" s="290" t="s">
        <v>3296</v>
      </c>
    </row>
    <row r="54" spans="1:1" ht="15" x14ac:dyDescent="0.15">
      <c r="A54" s="290" t="s">
        <v>3297</v>
      </c>
    </row>
    <row r="55" spans="1:1" ht="15" x14ac:dyDescent="0.15">
      <c r="A55" s="290" t="s">
        <v>3298</v>
      </c>
    </row>
    <row r="56" spans="1:1" ht="15" x14ac:dyDescent="0.15">
      <c r="A56" s="290" t="s">
        <v>3299</v>
      </c>
    </row>
    <row r="57" spans="1:1" ht="15" x14ac:dyDescent="0.15">
      <c r="A57" s="290" t="s">
        <v>3300</v>
      </c>
    </row>
    <row r="58" spans="1:1" ht="15" x14ac:dyDescent="0.15">
      <c r="A58" s="290" t="s">
        <v>3301</v>
      </c>
    </row>
    <row r="59" spans="1:1" ht="15" x14ac:dyDescent="0.15">
      <c r="A59" s="290" t="s">
        <v>3302</v>
      </c>
    </row>
    <row r="60" spans="1:1" ht="15" x14ac:dyDescent="0.15">
      <c r="A60" s="290" t="s">
        <v>3303</v>
      </c>
    </row>
    <row r="61" spans="1:1" ht="15" x14ac:dyDescent="0.15">
      <c r="A61" s="290" t="s">
        <v>3304</v>
      </c>
    </row>
    <row r="62" spans="1:1" ht="15" x14ac:dyDescent="0.15">
      <c r="A62" s="290" t="s">
        <v>3305</v>
      </c>
    </row>
    <row r="63" spans="1:1" ht="15" x14ac:dyDescent="0.15">
      <c r="A63" s="290" t="s">
        <v>3306</v>
      </c>
    </row>
    <row r="64" spans="1:1" ht="15" x14ac:dyDescent="0.15">
      <c r="A64" s="290" t="s">
        <v>3307</v>
      </c>
    </row>
    <row r="65" spans="1:1" ht="15" x14ac:dyDescent="0.15">
      <c r="A65" s="290" t="s">
        <v>3308</v>
      </c>
    </row>
    <row r="66" spans="1:1" ht="15" x14ac:dyDescent="0.15">
      <c r="A66" s="290" t="s">
        <v>3309</v>
      </c>
    </row>
    <row r="67" spans="1:1" ht="15" x14ac:dyDescent="0.15">
      <c r="A67" s="290" t="s">
        <v>3310</v>
      </c>
    </row>
    <row r="68" spans="1:1" ht="15" x14ac:dyDescent="0.15">
      <c r="A68" s="290" t="s">
        <v>3311</v>
      </c>
    </row>
    <row r="69" spans="1:1" ht="15" x14ac:dyDescent="0.15">
      <c r="A69" s="290" t="s">
        <v>3312</v>
      </c>
    </row>
    <row r="70" spans="1:1" ht="15" x14ac:dyDescent="0.15">
      <c r="A70" s="290" t="s">
        <v>3313</v>
      </c>
    </row>
    <row r="71" spans="1:1" ht="15" x14ac:dyDescent="0.15">
      <c r="A71" s="290" t="s">
        <v>3314</v>
      </c>
    </row>
    <row r="72" spans="1:1" ht="15" x14ac:dyDescent="0.15">
      <c r="A72" s="290" t="s">
        <v>3281</v>
      </c>
    </row>
    <row r="73" spans="1:1" ht="15" x14ac:dyDescent="0.15">
      <c r="A73" s="290" t="s">
        <v>3315</v>
      </c>
    </row>
    <row r="74" spans="1:1" ht="15" x14ac:dyDescent="0.15">
      <c r="A74" s="290" t="s">
        <v>3316</v>
      </c>
    </row>
    <row r="75" spans="1:1" ht="15" x14ac:dyDescent="0.15">
      <c r="A75" s="290" t="s">
        <v>3317</v>
      </c>
    </row>
    <row r="76" spans="1:1" ht="15" x14ac:dyDescent="0.15">
      <c r="A76" s="290" t="s">
        <v>3318</v>
      </c>
    </row>
    <row r="77" spans="1:1" ht="15" x14ac:dyDescent="0.15">
      <c r="A77" s="290" t="s">
        <v>3319</v>
      </c>
    </row>
    <row r="78" spans="1:1" ht="14" x14ac:dyDescent="0.15">
      <c r="A78" s="288"/>
    </row>
    <row r="79" spans="1:1" ht="15" x14ac:dyDescent="0.15">
      <c r="A79" s="287" t="s">
        <v>3251</v>
      </c>
    </row>
    <row r="80" spans="1:1" ht="15" x14ac:dyDescent="0.15">
      <c r="A80" s="290" t="s">
        <v>3320</v>
      </c>
    </row>
    <row r="81" spans="1:1" ht="15" x14ac:dyDescent="0.15">
      <c r="A81" s="290" t="s">
        <v>3296</v>
      </c>
    </row>
    <row r="82" spans="1:1" ht="15" x14ac:dyDescent="0.15">
      <c r="A82" s="290" t="s">
        <v>3299</v>
      </c>
    </row>
    <row r="83" spans="1:1" ht="15" x14ac:dyDescent="0.15">
      <c r="A83" s="290" t="s">
        <v>3304</v>
      </c>
    </row>
    <row r="84" spans="1:1" ht="15" x14ac:dyDescent="0.15">
      <c r="A84" s="290" t="s">
        <v>3321</v>
      </c>
    </row>
    <row r="85" spans="1:1" ht="15" x14ac:dyDescent="0.15">
      <c r="A85" s="290" t="s">
        <v>3322</v>
      </c>
    </row>
    <row r="86" spans="1:1" ht="15" x14ac:dyDescent="0.15">
      <c r="A86" s="290" t="s">
        <v>3323</v>
      </c>
    </row>
    <row r="87" spans="1:1" ht="15" x14ac:dyDescent="0.15">
      <c r="A87" s="290" t="s">
        <v>3324</v>
      </c>
    </row>
    <row r="88" spans="1:1" ht="15" x14ac:dyDescent="0.15">
      <c r="A88" s="290" t="s">
        <v>3311</v>
      </c>
    </row>
    <row r="89" spans="1:1" ht="15" x14ac:dyDescent="0.15">
      <c r="A89" s="290" t="s">
        <v>3325</v>
      </c>
    </row>
    <row r="90" spans="1:1" ht="15" x14ac:dyDescent="0.15">
      <c r="A90" s="290" t="s">
        <v>3326</v>
      </c>
    </row>
    <row r="91" spans="1:1" ht="15" x14ac:dyDescent="0.15">
      <c r="A91" s="290" t="s">
        <v>3327</v>
      </c>
    </row>
    <row r="92" spans="1:1" ht="15" x14ac:dyDescent="0.15">
      <c r="A92" s="290" t="s">
        <v>3319</v>
      </c>
    </row>
    <row r="93" spans="1:1" ht="15" x14ac:dyDescent="0.15">
      <c r="A93" s="290" t="s">
        <v>3328</v>
      </c>
    </row>
    <row r="94" spans="1:1" ht="15" x14ac:dyDescent="0.15">
      <c r="A94" s="290" t="s">
        <v>3329</v>
      </c>
    </row>
    <row r="95" spans="1:1" ht="14" x14ac:dyDescent="0.15">
      <c r="A95" s="287"/>
    </row>
    <row r="96" spans="1:1" ht="15" x14ac:dyDescent="0.15">
      <c r="A96" s="287" t="s">
        <v>3252</v>
      </c>
    </row>
    <row r="97" spans="1:1" ht="15" x14ac:dyDescent="0.15">
      <c r="A97" s="290" t="s">
        <v>3320</v>
      </c>
    </row>
    <row r="98" spans="1:1" ht="15" x14ac:dyDescent="0.15">
      <c r="A98" s="290" t="s">
        <v>3330</v>
      </c>
    </row>
    <row r="99" spans="1:1" ht="15" x14ac:dyDescent="0.15">
      <c r="A99" s="290" t="s">
        <v>3331</v>
      </c>
    </row>
    <row r="100" spans="1:1" ht="15" x14ac:dyDescent="0.15">
      <c r="A100" s="290" t="s">
        <v>3332</v>
      </c>
    </row>
    <row r="101" spans="1:1" ht="15" x14ac:dyDescent="0.15">
      <c r="A101" s="290" t="s">
        <v>3333</v>
      </c>
    </row>
    <row r="102" spans="1:1" ht="15" x14ac:dyDescent="0.15">
      <c r="A102" s="290" t="s">
        <v>3334</v>
      </c>
    </row>
    <row r="103" spans="1:1" ht="15" x14ac:dyDescent="0.15">
      <c r="A103" s="290" t="s">
        <v>3304</v>
      </c>
    </row>
    <row r="104" spans="1:1" ht="15" x14ac:dyDescent="0.15">
      <c r="A104" s="290" t="s">
        <v>3321</v>
      </c>
    </row>
    <row r="105" spans="1:1" ht="15" x14ac:dyDescent="0.15">
      <c r="A105" s="290" t="s">
        <v>3322</v>
      </c>
    </row>
    <row r="106" spans="1:1" ht="15" x14ac:dyDescent="0.15">
      <c r="A106" s="290" t="s">
        <v>3335</v>
      </c>
    </row>
    <row r="107" spans="1:1" ht="15" x14ac:dyDescent="0.15">
      <c r="A107" s="290" t="s">
        <v>3336</v>
      </c>
    </row>
    <row r="108" spans="1:1" ht="15" x14ac:dyDescent="0.15">
      <c r="A108" s="290" t="s">
        <v>3337</v>
      </c>
    </row>
    <row r="109" spans="1:1" ht="15" x14ac:dyDescent="0.15">
      <c r="A109" s="290" t="s">
        <v>3324</v>
      </c>
    </row>
    <row r="110" spans="1:1" ht="15" x14ac:dyDescent="0.15">
      <c r="A110" s="290" t="s">
        <v>3311</v>
      </c>
    </row>
    <row r="111" spans="1:1" ht="15" x14ac:dyDescent="0.15">
      <c r="A111" s="290" t="s">
        <v>3338</v>
      </c>
    </row>
    <row r="112" spans="1:1" ht="15" x14ac:dyDescent="0.15">
      <c r="A112" s="290" t="s">
        <v>3325</v>
      </c>
    </row>
    <row r="113" spans="1:1" ht="15" x14ac:dyDescent="0.15">
      <c r="A113" s="290" t="s">
        <v>3319</v>
      </c>
    </row>
    <row r="114" spans="1:1" ht="14" x14ac:dyDescent="0.15">
      <c r="A114" s="289"/>
    </row>
    <row r="115" spans="1:1" ht="15" x14ac:dyDescent="0.15">
      <c r="A115" s="287" t="s">
        <v>3253</v>
      </c>
    </row>
    <row r="116" spans="1:1" ht="15" x14ac:dyDescent="0.15">
      <c r="A116" s="290" t="s">
        <v>3320</v>
      </c>
    </row>
    <row r="117" spans="1:1" ht="15" x14ac:dyDescent="0.15">
      <c r="A117" s="290" t="s">
        <v>3339</v>
      </c>
    </row>
    <row r="118" spans="1:1" ht="15" x14ac:dyDescent="0.15">
      <c r="A118" s="290" t="s">
        <v>3304</v>
      </c>
    </row>
    <row r="119" spans="1:1" ht="15" x14ac:dyDescent="0.15">
      <c r="A119" s="290" t="s">
        <v>3321</v>
      </c>
    </row>
    <row r="120" spans="1:1" ht="15" x14ac:dyDescent="0.15">
      <c r="A120" s="290" t="s">
        <v>3340</v>
      </c>
    </row>
    <row r="121" spans="1:1" ht="15" x14ac:dyDescent="0.15">
      <c r="A121" s="290" t="s">
        <v>3322</v>
      </c>
    </row>
    <row r="122" spans="1:1" ht="15" x14ac:dyDescent="0.15">
      <c r="A122" s="290" t="s">
        <v>3311</v>
      </c>
    </row>
    <row r="123" spans="1:1" ht="15" x14ac:dyDescent="0.15">
      <c r="A123" s="290" t="s">
        <v>3325</v>
      </c>
    </row>
    <row r="124" spans="1:1" ht="15" x14ac:dyDescent="0.15">
      <c r="A124" s="290" t="s">
        <v>3341</v>
      </c>
    </row>
    <row r="125" spans="1:1" ht="15" x14ac:dyDescent="0.15">
      <c r="A125" s="290" t="s">
        <v>3342</v>
      </c>
    </row>
    <row r="126" spans="1:1" ht="15" x14ac:dyDescent="0.15">
      <c r="A126" s="290" t="s">
        <v>3281</v>
      </c>
    </row>
    <row r="127" spans="1:1" ht="15" x14ac:dyDescent="0.15">
      <c r="A127" s="290" t="s">
        <v>3319</v>
      </c>
    </row>
    <row r="128" spans="1:1" x14ac:dyDescent="0.15">
      <c r="A128" s="292" t="s">
        <v>3231</v>
      </c>
    </row>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4"/>
  <dimension ref="A1:Z52"/>
  <sheetViews>
    <sheetView zoomScaleNormal="100" workbookViewId="0"/>
  </sheetViews>
  <sheetFormatPr baseColWidth="10" defaultColWidth="0" defaultRowHeight="16" zeroHeight="1" x14ac:dyDescent="0.2"/>
  <cols>
    <col min="1" max="1" width="10.625" customWidth="1"/>
    <col min="2" max="2" width="10.625" style="100" customWidth="1"/>
    <col min="3" max="3" width="93.25" customWidth="1"/>
    <col min="4" max="4" width="10.625" customWidth="1"/>
    <col min="5" max="26" width="0" hidden="1" customWidth="1"/>
    <col min="27" max="16384" width="10.625" hidden="1"/>
  </cols>
  <sheetData>
    <row r="1" spans="1:26" x14ac:dyDescent="0.2">
      <c r="A1" s="274" t="s">
        <v>3246</v>
      </c>
    </row>
    <row r="2" spans="1:26" ht="36" customHeight="1" x14ac:dyDescent="0.15">
      <c r="A2" s="434" t="s">
        <v>2803</v>
      </c>
      <c r="B2" s="435"/>
      <c r="C2" s="436"/>
      <c r="D2" s="92"/>
      <c r="E2" s="92"/>
      <c r="F2" s="92"/>
      <c r="G2" s="92"/>
      <c r="H2" s="92"/>
      <c r="I2" s="93"/>
      <c r="J2" s="94"/>
      <c r="K2" s="94"/>
      <c r="L2" s="94"/>
      <c r="M2" s="94"/>
      <c r="N2" s="94"/>
      <c r="O2" s="94"/>
      <c r="P2" s="94"/>
      <c r="Q2" s="94"/>
      <c r="R2" s="94"/>
      <c r="S2" s="94"/>
      <c r="T2" s="94"/>
      <c r="U2" s="94"/>
      <c r="V2" s="94"/>
      <c r="W2" s="94"/>
      <c r="X2" s="94"/>
      <c r="Y2" s="94"/>
      <c r="Z2" s="94"/>
    </row>
    <row r="3" spans="1:26" ht="25.5" customHeight="1" x14ac:dyDescent="0.15">
      <c r="A3" s="437" t="s">
        <v>2804</v>
      </c>
      <c r="B3" s="438"/>
      <c r="C3" s="439"/>
      <c r="D3" s="95"/>
      <c r="E3" s="95"/>
      <c r="F3" s="95"/>
      <c r="G3" s="95"/>
      <c r="H3" s="95"/>
      <c r="I3" s="93"/>
      <c r="J3" s="94"/>
      <c r="K3" s="94"/>
      <c r="L3" s="94"/>
      <c r="M3" s="94"/>
      <c r="N3" s="94"/>
      <c r="O3" s="94"/>
      <c r="P3" s="94"/>
      <c r="Q3" s="94"/>
      <c r="R3" s="94"/>
      <c r="S3" s="94"/>
      <c r="T3" s="94"/>
      <c r="U3" s="94"/>
      <c r="V3" s="94"/>
      <c r="W3" s="94"/>
      <c r="X3" s="94"/>
      <c r="Y3" s="94"/>
      <c r="Z3" s="94"/>
    </row>
    <row r="4" spans="1:26" s="12" customFormat="1" ht="24" customHeight="1" x14ac:dyDescent="0.2">
      <c r="A4" s="96" t="s">
        <v>2805</v>
      </c>
      <c r="B4" s="96" t="s">
        <v>24</v>
      </c>
      <c r="C4" s="96" t="s">
        <v>2806</v>
      </c>
      <c r="D4" s="97"/>
      <c r="E4" s="97"/>
      <c r="F4" s="97"/>
      <c r="G4" s="97"/>
      <c r="H4" s="97"/>
      <c r="I4" s="97"/>
      <c r="J4" s="97"/>
      <c r="K4" s="97"/>
      <c r="L4" s="97"/>
      <c r="M4" s="97"/>
      <c r="N4" s="97"/>
      <c r="O4" s="97"/>
      <c r="P4" s="97"/>
      <c r="Q4" s="97"/>
      <c r="R4" s="97"/>
      <c r="S4" s="97"/>
      <c r="T4" s="97"/>
      <c r="U4" s="97"/>
      <c r="V4" s="97"/>
      <c r="W4" s="97"/>
      <c r="X4" s="97"/>
      <c r="Y4" s="97"/>
      <c r="Z4" s="97"/>
    </row>
    <row r="5" spans="1:26" ht="36" customHeight="1" x14ac:dyDescent="0.2">
      <c r="A5" s="98" t="s">
        <v>2807</v>
      </c>
      <c r="B5" s="99">
        <v>42586</v>
      </c>
      <c r="C5" s="98" t="s">
        <v>2808</v>
      </c>
    </row>
    <row r="6" spans="1:26" ht="36" customHeight="1" x14ac:dyDescent="0.2">
      <c r="A6" s="98" t="s">
        <v>2809</v>
      </c>
      <c r="B6" s="99">
        <v>42596</v>
      </c>
      <c r="C6" s="68" t="s">
        <v>2810</v>
      </c>
    </row>
    <row r="7" spans="1:26" ht="36" customHeight="1" x14ac:dyDescent="0.2">
      <c r="A7" s="98" t="s">
        <v>2811</v>
      </c>
      <c r="B7" s="99">
        <v>42597</v>
      </c>
      <c r="C7" s="98" t="s">
        <v>2812</v>
      </c>
    </row>
    <row r="8" spans="1:26" ht="36" customHeight="1" x14ac:dyDescent="0.2">
      <c r="A8" s="98" t="s">
        <v>2813</v>
      </c>
      <c r="B8" s="99">
        <v>42598</v>
      </c>
      <c r="C8" s="98" t="s">
        <v>2814</v>
      </c>
    </row>
    <row r="9" spans="1:26" ht="36" customHeight="1" x14ac:dyDescent="0.2">
      <c r="A9" s="98" t="s">
        <v>2815</v>
      </c>
      <c r="B9" s="99">
        <v>42606</v>
      </c>
      <c r="C9" s="98" t="s">
        <v>2816</v>
      </c>
    </row>
    <row r="10" spans="1:26" ht="36" customHeight="1" x14ac:dyDescent="0.2">
      <c r="A10" s="98" t="s">
        <v>2817</v>
      </c>
      <c r="B10" s="99">
        <v>42607</v>
      </c>
      <c r="C10" s="98" t="s">
        <v>2818</v>
      </c>
    </row>
    <row r="11" spans="1:26" ht="36" customHeight="1" x14ac:dyDescent="0.2">
      <c r="A11" s="98" t="s">
        <v>2819</v>
      </c>
      <c r="B11" s="99">
        <v>42608</v>
      </c>
      <c r="C11" s="98" t="s">
        <v>2820</v>
      </c>
    </row>
    <row r="12" spans="1:26" ht="36" customHeight="1" x14ac:dyDescent="0.2">
      <c r="A12" s="98" t="s">
        <v>2821</v>
      </c>
      <c r="B12" s="99">
        <v>42608</v>
      </c>
      <c r="C12" s="98" t="s">
        <v>2822</v>
      </c>
    </row>
    <row r="13" spans="1:26" ht="36" customHeight="1" x14ac:dyDescent="0.2">
      <c r="A13" s="98" t="s">
        <v>2823</v>
      </c>
      <c r="B13" s="99">
        <v>42634</v>
      </c>
      <c r="C13" s="98" t="s">
        <v>2824</v>
      </c>
    </row>
    <row r="14" spans="1:26" ht="36" customHeight="1" x14ac:dyDescent="0.2">
      <c r="A14" s="98" t="s">
        <v>2825</v>
      </c>
      <c r="B14" s="99">
        <v>42636</v>
      </c>
      <c r="C14" s="98" t="s">
        <v>2826</v>
      </c>
    </row>
    <row r="15" spans="1:26" ht="36" customHeight="1" x14ac:dyDescent="0.2">
      <c r="A15" s="98" t="s">
        <v>2827</v>
      </c>
      <c r="B15" s="99">
        <v>42639</v>
      </c>
      <c r="C15" s="98" t="s">
        <v>2828</v>
      </c>
    </row>
    <row r="16" spans="1:26" ht="36" customHeight="1" x14ac:dyDescent="0.2">
      <c r="A16" s="98" t="s">
        <v>2829</v>
      </c>
      <c r="B16" s="99">
        <v>42649</v>
      </c>
      <c r="C16" s="98" t="s">
        <v>2830</v>
      </c>
    </row>
    <row r="17" spans="1:3" ht="36" customHeight="1" x14ac:dyDescent="0.2">
      <c r="A17" s="98" t="s">
        <v>2831</v>
      </c>
      <c r="B17" s="99">
        <v>42660</v>
      </c>
      <c r="C17" s="98" t="s">
        <v>2832</v>
      </c>
    </row>
    <row r="18" spans="1:3" ht="36" customHeight="1" x14ac:dyDescent="0.2">
      <c r="A18" s="98" t="s">
        <v>2833</v>
      </c>
      <c r="B18" s="99">
        <v>42690</v>
      </c>
      <c r="C18" s="98" t="s">
        <v>2834</v>
      </c>
    </row>
    <row r="19" spans="1:3" ht="36" customHeight="1" x14ac:dyDescent="0.2">
      <c r="A19" s="98" t="s">
        <v>2835</v>
      </c>
      <c r="B19" s="99">
        <v>42695</v>
      </c>
      <c r="C19" s="68" t="s">
        <v>2836</v>
      </c>
    </row>
    <row r="20" spans="1:3" ht="36" customHeight="1" x14ac:dyDescent="0.2">
      <c r="A20" s="98" t="s">
        <v>2837</v>
      </c>
      <c r="B20" s="99">
        <v>42697</v>
      </c>
      <c r="C20" s="98" t="s">
        <v>2838</v>
      </c>
    </row>
    <row r="21" spans="1:3" ht="36" customHeight="1" x14ac:dyDescent="0.2">
      <c r="A21" s="98" t="s">
        <v>2839</v>
      </c>
      <c r="B21" s="99">
        <v>42847</v>
      </c>
      <c r="C21" s="98" t="s">
        <v>2840</v>
      </c>
    </row>
    <row r="22" spans="1:3" ht="36" customHeight="1" x14ac:dyDescent="0.2">
      <c r="A22" s="98" t="s">
        <v>2841</v>
      </c>
      <c r="B22" s="99">
        <v>42853</v>
      </c>
      <c r="C22" s="98" t="s">
        <v>2842</v>
      </c>
    </row>
    <row r="23" spans="1:3" ht="36" customHeight="1" x14ac:dyDescent="0.2">
      <c r="A23" s="98" t="s">
        <v>2843</v>
      </c>
      <c r="B23" s="99">
        <v>43032</v>
      </c>
      <c r="C23" s="98" t="s">
        <v>2844</v>
      </c>
    </row>
    <row r="24" spans="1:3" ht="36" customHeight="1" x14ac:dyDescent="0.2">
      <c r="A24" s="68" t="s">
        <v>2845</v>
      </c>
      <c r="B24" s="99">
        <v>43386</v>
      </c>
      <c r="C24" s="68" t="s">
        <v>2846</v>
      </c>
    </row>
    <row r="25" spans="1:3" ht="36" customHeight="1" x14ac:dyDescent="0.2">
      <c r="A25" s="68" t="s">
        <v>2847</v>
      </c>
      <c r="B25" s="99">
        <v>43405</v>
      </c>
      <c r="C25" s="68" t="s">
        <v>2848</v>
      </c>
    </row>
    <row r="26" spans="1:3" ht="36" customHeight="1" x14ac:dyDescent="0.2">
      <c r="A26" s="68" t="s">
        <v>2849</v>
      </c>
      <c r="B26" s="99">
        <v>43490</v>
      </c>
      <c r="C26" s="68" t="s">
        <v>2850</v>
      </c>
    </row>
    <row r="27" spans="1:3" ht="36" customHeight="1" x14ac:dyDescent="0.2">
      <c r="A27" s="68" t="s">
        <v>2851</v>
      </c>
      <c r="B27" s="99">
        <v>43543</v>
      </c>
      <c r="C27" s="98" t="s">
        <v>2852</v>
      </c>
    </row>
    <row r="28" spans="1:3" ht="36" customHeight="1" x14ac:dyDescent="0.2">
      <c r="A28" s="98" t="s">
        <v>2853</v>
      </c>
      <c r="B28" s="99">
        <v>43584</v>
      </c>
      <c r="C28" s="98" t="s">
        <v>2854</v>
      </c>
    </row>
    <row r="29" spans="1:3" ht="36" customHeight="1" x14ac:dyDescent="0.2">
      <c r="A29" s="98" t="s">
        <v>2855</v>
      </c>
      <c r="B29" s="99">
        <v>43742</v>
      </c>
      <c r="C29" s="98" t="s">
        <v>2856</v>
      </c>
    </row>
    <row r="30" spans="1:3" ht="36" customHeight="1" x14ac:dyDescent="0.2">
      <c r="A30" s="98" t="s">
        <v>2857</v>
      </c>
      <c r="B30" s="99">
        <v>43790</v>
      </c>
      <c r="C30" s="98" t="s">
        <v>2858</v>
      </c>
    </row>
    <row r="31" spans="1:3" ht="36" customHeight="1" x14ac:dyDescent="0.2">
      <c r="A31" s="68" t="s">
        <v>2859</v>
      </c>
      <c r="B31" s="99">
        <v>44547</v>
      </c>
      <c r="C31" s="68" t="s">
        <v>2860</v>
      </c>
    </row>
    <row r="32" spans="1:3" ht="36" customHeight="1" x14ac:dyDescent="0.2">
      <c r="A32" s="68" t="s">
        <v>2861</v>
      </c>
      <c r="B32" s="99">
        <v>44596</v>
      </c>
      <c r="C32" s="68" t="s">
        <v>2862</v>
      </c>
    </row>
    <row r="33" spans="1:3" ht="36" customHeight="1" x14ac:dyDescent="0.2">
      <c r="A33" s="68" t="s">
        <v>2861</v>
      </c>
      <c r="B33" s="99">
        <v>44624</v>
      </c>
      <c r="C33" s="68" t="s">
        <v>2863</v>
      </c>
    </row>
    <row r="34" spans="1:3" ht="36" customHeight="1" x14ac:dyDescent="0.2">
      <c r="A34" s="68" t="s">
        <v>2861</v>
      </c>
      <c r="B34" s="99">
        <v>44627</v>
      </c>
      <c r="C34" s="98" t="s">
        <v>2864</v>
      </c>
    </row>
    <row r="35" spans="1:3" ht="36" customHeight="1" x14ac:dyDescent="0.2">
      <c r="A35" s="98" t="s">
        <v>2865</v>
      </c>
      <c r="B35" s="99">
        <v>44629</v>
      </c>
      <c r="C35" s="98" t="s">
        <v>2866</v>
      </c>
    </row>
    <row r="36" spans="1:3" ht="36" customHeight="1" x14ac:dyDescent="0.2">
      <c r="A36" s="98" t="s">
        <v>2867</v>
      </c>
      <c r="B36" s="99">
        <v>44634</v>
      </c>
      <c r="C36" s="98" t="s">
        <v>2868</v>
      </c>
    </row>
    <row r="37" spans="1:3" ht="36" customHeight="1" x14ac:dyDescent="0.2">
      <c r="A37" s="68" t="s">
        <v>2869</v>
      </c>
      <c r="B37" s="99">
        <v>44651</v>
      </c>
      <c r="C37" s="68" t="s">
        <v>2870</v>
      </c>
    </row>
    <row r="38" spans="1:3" ht="36" customHeight="1" x14ac:dyDescent="0.2">
      <c r="A38" s="68" t="s">
        <v>2869</v>
      </c>
      <c r="B38" s="99">
        <v>44682</v>
      </c>
      <c r="C38" s="68" t="s">
        <v>2871</v>
      </c>
    </row>
    <row r="39" spans="1:3" ht="36" customHeight="1" x14ac:dyDescent="0.2">
      <c r="A39" s="68" t="s">
        <v>2869</v>
      </c>
      <c r="B39" s="99">
        <v>44692</v>
      </c>
      <c r="C39" s="68" t="s">
        <v>2872</v>
      </c>
    </row>
    <row r="40" spans="1:3" ht="36" customHeight="1" x14ac:dyDescent="0.2">
      <c r="A40" s="68" t="s">
        <v>2869</v>
      </c>
      <c r="B40" s="99">
        <v>44692</v>
      </c>
      <c r="C40" s="68" t="s">
        <v>2873</v>
      </c>
    </row>
    <row r="41" spans="1:3" ht="36" customHeight="1" x14ac:dyDescent="0.2">
      <c r="A41" s="68" t="s">
        <v>2869</v>
      </c>
      <c r="B41" s="99">
        <v>44692</v>
      </c>
      <c r="C41" s="68" t="s">
        <v>2874</v>
      </c>
    </row>
    <row r="42" spans="1:3" ht="36" customHeight="1" x14ac:dyDescent="0.2">
      <c r="A42" s="68" t="s">
        <v>2869</v>
      </c>
      <c r="B42" s="99">
        <v>44692</v>
      </c>
      <c r="C42" s="68" t="s">
        <v>2875</v>
      </c>
    </row>
    <row r="43" spans="1:3" ht="36" customHeight="1" x14ac:dyDescent="0.2">
      <c r="A43" s="68" t="s">
        <v>2869</v>
      </c>
      <c r="B43" s="99">
        <v>44692</v>
      </c>
      <c r="C43" s="68" t="s">
        <v>2876</v>
      </c>
    </row>
    <row r="44" spans="1:3" ht="36" customHeight="1" x14ac:dyDescent="0.2">
      <c r="A44" s="68" t="s">
        <v>2869</v>
      </c>
      <c r="B44" s="99">
        <v>44708</v>
      </c>
      <c r="C44" s="68" t="s">
        <v>2877</v>
      </c>
    </row>
    <row r="45" spans="1:3" ht="36" customHeight="1" x14ac:dyDescent="0.2">
      <c r="A45" s="68" t="s">
        <v>2878</v>
      </c>
      <c r="B45" s="99">
        <v>44963</v>
      </c>
      <c r="C45" s="68" t="s">
        <v>2879</v>
      </c>
    </row>
    <row r="46" spans="1:3" ht="36" customHeight="1" x14ac:dyDescent="0.2">
      <c r="A46" s="98" t="s">
        <v>2880</v>
      </c>
      <c r="B46" s="99">
        <v>45136</v>
      </c>
      <c r="C46" s="98" t="s">
        <v>2881</v>
      </c>
    </row>
    <row r="47" spans="1:3" ht="36" customHeight="1" x14ac:dyDescent="0.2">
      <c r="A47" s="98"/>
      <c r="B47" s="134"/>
      <c r="C47" s="98"/>
    </row>
    <row r="48" spans="1:3" ht="36" customHeight="1" x14ac:dyDescent="0.2">
      <c r="A48" s="98"/>
      <c r="B48" s="134"/>
      <c r="C48" s="98"/>
    </row>
    <row r="49" spans="1:4" ht="36" customHeight="1" x14ac:dyDescent="0.2">
      <c r="A49" s="98"/>
      <c r="B49" s="134"/>
      <c r="C49" s="98"/>
    </row>
    <row r="50" spans="1:4" ht="36" customHeight="1" x14ac:dyDescent="0.2">
      <c r="A50" s="98"/>
      <c r="B50" s="134"/>
      <c r="C50" s="98"/>
    </row>
    <row r="51" spans="1:4" ht="36" customHeight="1" x14ac:dyDescent="0.2">
      <c r="A51" s="98"/>
      <c r="B51" s="134"/>
      <c r="C51" s="98"/>
      <c r="D51" s="274" t="s">
        <v>3245</v>
      </c>
    </row>
    <row r="52" spans="1:4" x14ac:dyDescent="0.2">
      <c r="A52" s="274" t="s">
        <v>3244</v>
      </c>
    </row>
  </sheetData>
  <mergeCells count="2">
    <mergeCell ref="A2:C2"/>
    <mergeCell ref="A3:C3"/>
  </mergeCells>
  <phoneticPr fontId="5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IV31"/>
  <sheetViews>
    <sheetView zoomScaleNormal="100" workbookViewId="0"/>
  </sheetViews>
  <sheetFormatPr baseColWidth="10" defaultColWidth="0" defaultRowHeight="16" zeroHeight="1" x14ac:dyDescent="0.2"/>
  <cols>
    <col min="1" max="1" width="18.375" customWidth="1"/>
    <col min="2" max="2" width="88.125" customWidth="1"/>
    <col min="3" max="3" width="10.625" customWidth="1"/>
    <col min="4" max="256" width="0" hidden="1" customWidth="1"/>
    <col min="257" max="16384" width="10.625" hidden="1"/>
  </cols>
  <sheetData>
    <row r="1" spans="1:256" x14ac:dyDescent="0.2">
      <c r="A1" s="274" t="s">
        <v>3232</v>
      </c>
    </row>
    <row r="2" spans="1:256" ht="45.75" customHeight="1" x14ac:dyDescent="0.2">
      <c r="A2" s="340" t="s">
        <v>1</v>
      </c>
      <c r="B2" s="341"/>
    </row>
    <row r="3" spans="1:256" ht="26" customHeight="1" x14ac:dyDescent="0.15">
      <c r="A3" s="342"/>
      <c r="B3" s="342"/>
      <c r="C3" s="15"/>
      <c r="D3" s="15"/>
      <c r="E3" s="15"/>
      <c r="F3" s="3"/>
      <c r="G3" s="3"/>
      <c r="H3" s="3"/>
      <c r="I3" s="3"/>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c r="BK3" s="3"/>
      <c r="BL3" s="3"/>
      <c r="BM3" s="3"/>
      <c r="BN3" s="3"/>
      <c r="BO3" s="3"/>
      <c r="BP3" s="3"/>
      <c r="BQ3" s="3"/>
      <c r="BR3" s="3"/>
      <c r="BS3" s="3"/>
      <c r="BT3" s="3"/>
      <c r="BU3" s="3"/>
      <c r="BV3" s="3"/>
      <c r="BW3" s="3"/>
      <c r="BX3" s="3"/>
      <c r="BY3" s="3"/>
      <c r="BZ3" s="3"/>
      <c r="CA3" s="3"/>
      <c r="CB3" s="3"/>
      <c r="CC3" s="3"/>
      <c r="CD3" s="3"/>
      <c r="CE3" s="3"/>
      <c r="CF3" s="3"/>
      <c r="CG3" s="3"/>
      <c r="CH3" s="3"/>
      <c r="CI3" s="3"/>
      <c r="CJ3" s="3"/>
      <c r="CK3" s="3"/>
      <c r="CL3" s="3"/>
      <c r="CM3" s="3"/>
      <c r="CN3" s="3"/>
      <c r="CO3" s="3"/>
      <c r="CP3" s="3"/>
      <c r="CQ3" s="3"/>
      <c r="CR3" s="3"/>
      <c r="CS3" s="3"/>
      <c r="CT3" s="3"/>
      <c r="CU3" s="3"/>
      <c r="CV3" s="3"/>
      <c r="CW3" s="3"/>
      <c r="CX3" s="3"/>
      <c r="CY3" s="3"/>
      <c r="CZ3" s="3"/>
      <c r="DA3" s="3"/>
      <c r="DB3" s="3"/>
      <c r="DC3" s="3"/>
      <c r="DD3" s="3"/>
      <c r="DE3" s="3"/>
      <c r="DF3" s="3"/>
      <c r="DG3" s="3"/>
      <c r="DH3" s="3"/>
      <c r="DI3" s="3"/>
      <c r="DJ3" s="3"/>
      <c r="DK3" s="3"/>
      <c r="DL3" s="3"/>
      <c r="DM3" s="3"/>
      <c r="DN3" s="3"/>
      <c r="DO3" s="3"/>
      <c r="DP3" s="3"/>
      <c r="DQ3" s="3"/>
      <c r="DR3" s="3"/>
      <c r="DS3" s="3"/>
      <c r="DT3" s="3"/>
      <c r="DU3" s="3"/>
      <c r="DV3" s="3"/>
      <c r="DW3" s="3"/>
      <c r="DX3" s="3"/>
      <c r="DY3" s="3"/>
      <c r="DZ3" s="3"/>
      <c r="EA3" s="3"/>
      <c r="EB3" s="3"/>
      <c r="EC3" s="3"/>
      <c r="ED3" s="3"/>
      <c r="EE3" s="3"/>
      <c r="EF3" s="3"/>
      <c r="EG3" s="3"/>
      <c r="EH3" s="3"/>
      <c r="EI3" s="3"/>
      <c r="EJ3" s="3"/>
      <c r="EK3" s="3"/>
      <c r="EL3" s="3"/>
      <c r="EM3" s="3"/>
      <c r="EN3" s="3"/>
      <c r="EO3" s="3"/>
      <c r="EP3" s="3"/>
      <c r="EQ3" s="3"/>
      <c r="ER3" s="3"/>
      <c r="ES3" s="3"/>
      <c r="ET3" s="3"/>
      <c r="EU3" s="3"/>
      <c r="EV3" s="3"/>
      <c r="EW3" s="3"/>
      <c r="EX3" s="3"/>
      <c r="EY3" s="3"/>
      <c r="EZ3" s="3"/>
      <c r="FA3" s="3"/>
      <c r="FB3" s="3"/>
      <c r="FC3" s="3"/>
      <c r="FD3" s="3"/>
      <c r="FE3" s="3"/>
      <c r="FF3" s="3"/>
      <c r="FG3" s="3"/>
      <c r="FH3" s="3"/>
      <c r="FI3" s="3"/>
      <c r="FJ3" s="3"/>
      <c r="FK3" s="3"/>
      <c r="FL3" s="3"/>
      <c r="FM3" s="3"/>
      <c r="FN3" s="3"/>
      <c r="FO3" s="3"/>
      <c r="FP3" s="3"/>
      <c r="FQ3" s="3"/>
      <c r="FR3" s="3"/>
      <c r="FS3" s="3"/>
      <c r="FT3" s="3"/>
      <c r="FU3" s="3"/>
      <c r="FV3" s="3"/>
      <c r="FW3" s="3"/>
      <c r="FX3" s="3"/>
      <c r="FY3" s="3"/>
      <c r="FZ3" s="3"/>
      <c r="GA3" s="3"/>
      <c r="GB3" s="3"/>
      <c r="GC3" s="3"/>
      <c r="GD3" s="3"/>
      <c r="GE3" s="3"/>
      <c r="GF3" s="3"/>
      <c r="GG3" s="3"/>
      <c r="GH3" s="3"/>
      <c r="GI3" s="3"/>
      <c r="GJ3" s="3"/>
      <c r="GK3" s="3"/>
      <c r="GL3" s="3"/>
      <c r="GM3" s="3"/>
      <c r="GN3" s="3"/>
      <c r="GO3" s="3"/>
      <c r="GP3" s="3"/>
      <c r="GQ3" s="3"/>
      <c r="GR3" s="3"/>
      <c r="GS3" s="3"/>
      <c r="GT3" s="3"/>
      <c r="GU3" s="3"/>
      <c r="GV3" s="3"/>
      <c r="GW3" s="3"/>
      <c r="GX3" s="3"/>
      <c r="GY3" s="3"/>
      <c r="GZ3" s="3"/>
      <c r="HA3" s="3"/>
      <c r="HB3" s="3"/>
      <c r="HC3" s="3"/>
      <c r="HD3" s="3"/>
      <c r="HE3" s="3"/>
      <c r="HF3" s="3"/>
      <c r="HG3" s="3"/>
      <c r="HH3" s="3"/>
      <c r="HI3" s="3"/>
      <c r="HJ3" s="3"/>
      <c r="HK3" s="3"/>
      <c r="HL3" s="3"/>
      <c r="HM3" s="3"/>
      <c r="HN3" s="3"/>
      <c r="HO3" s="3"/>
      <c r="HP3" s="3"/>
      <c r="HQ3" s="3"/>
      <c r="HR3" s="3"/>
      <c r="HS3" s="3"/>
      <c r="HT3" s="3"/>
      <c r="HU3" s="3"/>
      <c r="HV3" s="3"/>
      <c r="HW3" s="3"/>
      <c r="HX3" s="3"/>
      <c r="HY3" s="3"/>
      <c r="HZ3" s="3"/>
      <c r="IA3" s="3"/>
      <c r="IB3" s="3"/>
      <c r="IC3" s="3"/>
      <c r="ID3" s="3"/>
      <c r="IE3" s="3"/>
      <c r="IF3" s="3"/>
      <c r="IG3" s="3"/>
      <c r="IH3" s="3"/>
      <c r="II3" s="3"/>
      <c r="IJ3" s="3"/>
      <c r="IK3" s="3"/>
      <c r="IL3" s="3"/>
      <c r="IM3" s="3"/>
      <c r="IN3" s="3"/>
      <c r="IO3" s="3"/>
      <c r="IP3" s="3"/>
      <c r="IQ3" s="3"/>
      <c r="IR3" s="3"/>
      <c r="IS3" s="3"/>
      <c r="IT3" s="3"/>
      <c r="IU3" s="3"/>
      <c r="IV3" s="3"/>
    </row>
    <row r="4" spans="1:256" s="12" customFormat="1" ht="24" customHeight="1" x14ac:dyDescent="0.2">
      <c r="A4" s="337" t="s">
        <v>2</v>
      </c>
      <c r="B4" s="338"/>
    </row>
    <row r="5" spans="1:256" ht="72" customHeight="1" x14ac:dyDescent="0.2">
      <c r="A5" s="332" t="s">
        <v>3199</v>
      </c>
      <c r="B5" s="332"/>
    </row>
    <row r="6" spans="1:256" s="12" customFormat="1" ht="24" customHeight="1" x14ac:dyDescent="0.2">
      <c r="A6" s="337" t="s">
        <v>3</v>
      </c>
      <c r="B6" s="338"/>
    </row>
    <row r="7" spans="1:256" ht="84" customHeight="1" x14ac:dyDescent="0.2">
      <c r="A7" s="332" t="s">
        <v>2882</v>
      </c>
      <c r="B7" s="332"/>
    </row>
    <row r="8" spans="1:256" ht="55.25" customHeight="1" x14ac:dyDescent="0.2">
      <c r="A8" s="16" t="s">
        <v>4</v>
      </c>
      <c r="B8" s="10" t="s">
        <v>2883</v>
      </c>
    </row>
    <row r="9" spans="1:256" ht="54" customHeight="1" x14ac:dyDescent="0.2">
      <c r="A9" s="16" t="s">
        <v>5</v>
      </c>
      <c r="B9" s="10" t="s">
        <v>6</v>
      </c>
    </row>
    <row r="10" spans="1:256" ht="36" customHeight="1" x14ac:dyDescent="0.2">
      <c r="A10" s="16" t="s">
        <v>7</v>
      </c>
      <c r="B10" s="10" t="s">
        <v>2884</v>
      </c>
    </row>
    <row r="11" spans="1:256" ht="36" customHeight="1" x14ac:dyDescent="0.2">
      <c r="A11" s="16" t="s">
        <v>8</v>
      </c>
      <c r="B11" s="10" t="s">
        <v>9</v>
      </c>
    </row>
    <row r="12" spans="1:256" ht="36" customHeight="1" x14ac:dyDescent="0.2">
      <c r="A12" s="16" t="s">
        <v>10</v>
      </c>
      <c r="B12" s="10" t="s">
        <v>11</v>
      </c>
    </row>
    <row r="13" spans="1:256" ht="96" customHeight="1" x14ac:dyDescent="0.2">
      <c r="A13" s="332" t="s">
        <v>2885</v>
      </c>
      <c r="B13" s="332"/>
    </row>
    <row r="14" spans="1:256" ht="124.25" customHeight="1" x14ac:dyDescent="0.2">
      <c r="A14" s="334" t="s">
        <v>12</v>
      </c>
      <c r="B14" s="335"/>
    </row>
    <row r="15" spans="1:256" s="12" customFormat="1" ht="24" customHeight="1" x14ac:dyDescent="0.2">
      <c r="A15" s="337" t="s">
        <v>13</v>
      </c>
      <c r="B15" s="338"/>
    </row>
    <row r="16" spans="1:256" ht="56" customHeight="1" x14ac:dyDescent="0.2">
      <c r="A16" s="332" t="s">
        <v>2886</v>
      </c>
      <c r="B16" s="332"/>
    </row>
    <row r="17" spans="1:2" ht="112.25" customHeight="1" x14ac:dyDescent="0.2">
      <c r="A17" s="334" t="s">
        <v>14</v>
      </c>
      <c r="B17" s="335"/>
    </row>
    <row r="18" spans="1:2" s="12" customFormat="1" ht="24" customHeight="1" x14ac:dyDescent="0.2">
      <c r="A18" s="337" t="s">
        <v>15</v>
      </c>
      <c r="B18" s="338"/>
    </row>
    <row r="19" spans="1:2" ht="36" customHeight="1" x14ac:dyDescent="0.2">
      <c r="A19" s="191" t="s">
        <v>16</v>
      </c>
      <c r="B19" s="192" t="s">
        <v>2889</v>
      </c>
    </row>
    <row r="20" spans="1:2" ht="36" customHeight="1" x14ac:dyDescent="0.2">
      <c r="A20" s="191" t="s">
        <v>17</v>
      </c>
      <c r="B20" s="192" t="s">
        <v>2887</v>
      </c>
    </row>
    <row r="21" spans="1:2" ht="36" customHeight="1" x14ac:dyDescent="0.2">
      <c r="A21" s="191" t="s">
        <v>18</v>
      </c>
      <c r="B21" s="192" t="s">
        <v>2888</v>
      </c>
    </row>
    <row r="22" spans="1:2" s="12" customFormat="1" ht="24" customHeight="1" x14ac:dyDescent="0.2">
      <c r="A22" s="337" t="s">
        <v>19</v>
      </c>
      <c r="B22" s="338"/>
    </row>
    <row r="23" spans="1:2" ht="64.5" customHeight="1" x14ac:dyDescent="0.2">
      <c r="A23" s="339" t="s">
        <v>3200</v>
      </c>
      <c r="B23" s="332"/>
    </row>
    <row r="24" spans="1:2" ht="36" customHeight="1" x14ac:dyDescent="0.2">
      <c r="A24" s="336" t="s">
        <v>2890</v>
      </c>
      <c r="B24" s="336"/>
    </row>
    <row r="25" spans="1:2" ht="47" customHeight="1" x14ac:dyDescent="0.2">
      <c r="A25" s="333"/>
      <c r="B25" s="333"/>
    </row>
    <row r="26" spans="1:2" s="12" customFormat="1" ht="36" customHeight="1" x14ac:dyDescent="0.2">
      <c r="A26" s="330" t="s">
        <v>20</v>
      </c>
      <c r="B26" s="331"/>
    </row>
    <row r="27" spans="1:2" ht="172" customHeight="1" x14ac:dyDescent="0.2">
      <c r="A27" s="332" t="s">
        <v>2891</v>
      </c>
      <c r="B27" s="332"/>
    </row>
    <row r="28" spans="1:2" x14ac:dyDescent="0.2">
      <c r="A28" s="272" t="s">
        <v>3231</v>
      </c>
    </row>
    <row r="29" spans="1:2" hidden="1" x14ac:dyDescent="0.2">
      <c r="A29" s="13"/>
    </row>
    <row r="31" spans="1:2" hidden="1" x14ac:dyDescent="0.2">
      <c r="A31" s="13"/>
    </row>
  </sheetData>
  <mergeCells count="18">
    <mergeCell ref="A7:B7"/>
    <mergeCell ref="A13:B13"/>
    <mergeCell ref="A15:B15"/>
    <mergeCell ref="A16:B16"/>
    <mergeCell ref="A18:B18"/>
    <mergeCell ref="A2:B2"/>
    <mergeCell ref="A3:B3"/>
    <mergeCell ref="A4:B4"/>
    <mergeCell ref="A5:B5"/>
    <mergeCell ref="A6:B6"/>
    <mergeCell ref="A26:B26"/>
    <mergeCell ref="A27:B27"/>
    <mergeCell ref="A25:B25"/>
    <mergeCell ref="A17:B17"/>
    <mergeCell ref="A14:B14"/>
    <mergeCell ref="A24:B24"/>
    <mergeCell ref="A22:B22"/>
    <mergeCell ref="A23:B23"/>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6">
    <tabColor rgb="FFC00000"/>
  </sheetPr>
  <dimension ref="A1:IV285"/>
  <sheetViews>
    <sheetView showGridLines="0" tabSelected="1" topLeftCell="A29" zoomScaleNormal="100" workbookViewId="0">
      <selection activeCell="D37" sqref="D37"/>
    </sheetView>
  </sheetViews>
  <sheetFormatPr baseColWidth="10" defaultColWidth="0" defaultRowHeight="15" customHeight="1" zeroHeight="1" x14ac:dyDescent="0.15"/>
  <cols>
    <col min="1" max="1" width="8.25" customWidth="1"/>
    <col min="2" max="2" width="55.125" style="3" customWidth="1"/>
    <col min="3" max="3" width="20" style="19" customWidth="1"/>
    <col min="4" max="4" width="43.625" style="5" customWidth="1"/>
    <col min="5" max="5" width="32" style="6" customWidth="1"/>
    <col min="6" max="6" width="26.625" style="3" customWidth="1"/>
    <col min="7" max="7" width="6.625" style="3" customWidth="1"/>
    <col min="8" max="256" width="6.625" style="3" hidden="1" customWidth="1"/>
    <col min="257" max="16384" width="6.625" hidden="1"/>
  </cols>
  <sheetData>
    <row r="1" spans="1:5" ht="15" customHeight="1" x14ac:dyDescent="0.15">
      <c r="A1" s="274" t="s">
        <v>3234</v>
      </c>
    </row>
    <row r="2" spans="1:5" ht="36" customHeight="1" x14ac:dyDescent="0.15">
      <c r="A2" s="343" t="s">
        <v>21</v>
      </c>
      <c r="B2" s="343"/>
      <c r="C2" s="343"/>
      <c r="D2" s="343"/>
      <c r="E2" s="90" t="s">
        <v>3490</v>
      </c>
    </row>
    <row r="3" spans="1:5" ht="36" customHeight="1" x14ac:dyDescent="0.15">
      <c r="A3" s="344" t="s">
        <v>22</v>
      </c>
      <c r="B3" s="344"/>
      <c r="C3" s="344"/>
      <c r="D3" s="344"/>
      <c r="E3" s="344"/>
    </row>
    <row r="4" spans="1:5" ht="29" customHeight="1" x14ac:dyDescent="0.15">
      <c r="A4" s="17" t="s">
        <v>23</v>
      </c>
      <c r="B4" s="7" t="s">
        <v>24</v>
      </c>
      <c r="C4" s="347">
        <v>45412</v>
      </c>
      <c r="D4" s="347"/>
      <c r="E4" s="347"/>
    </row>
    <row r="5" spans="1:5" ht="36" customHeight="1" x14ac:dyDescent="0.15">
      <c r="A5" s="345" t="s">
        <v>4</v>
      </c>
      <c r="B5" s="345"/>
      <c r="C5" s="20"/>
      <c r="D5" s="21"/>
      <c r="E5" s="22"/>
    </row>
    <row r="6" spans="1:5" ht="72" customHeight="1" x14ac:dyDescent="0.15">
      <c r="A6" s="346" t="s">
        <v>2892</v>
      </c>
      <c r="B6" s="346"/>
      <c r="C6" s="346"/>
      <c r="D6" s="346"/>
      <c r="E6" s="346"/>
    </row>
    <row r="7" spans="1:5" ht="24" customHeight="1" x14ac:dyDescent="0.15">
      <c r="A7" s="359" t="s">
        <v>25</v>
      </c>
      <c r="B7" s="359"/>
      <c r="C7" s="359"/>
      <c r="D7" s="359"/>
      <c r="E7" s="359"/>
    </row>
    <row r="8" spans="1:5" ht="22.25" customHeight="1" x14ac:dyDescent="0.15">
      <c r="A8" s="11" t="s">
        <v>26</v>
      </c>
      <c r="B8" s="23" t="str">
        <f>VLOOKUP(A8,Questions!$B$3:$C$256,2,FALSE)</f>
        <v>Vendor Name</v>
      </c>
      <c r="C8" s="355" t="s">
        <v>3347</v>
      </c>
      <c r="D8" s="355"/>
      <c r="E8" s="355"/>
    </row>
    <row r="9" spans="1:5" ht="22.25" customHeight="1" x14ac:dyDescent="0.15">
      <c r="A9" s="11" t="s">
        <v>28</v>
      </c>
      <c r="B9" s="23" t="str">
        <f>VLOOKUP(A9,Questions!$B$3:$C$256,2,FALSE)</f>
        <v>Product Name</v>
      </c>
      <c r="C9" s="355" t="s">
        <v>3348</v>
      </c>
      <c r="D9" s="355"/>
      <c r="E9" s="355"/>
    </row>
    <row r="10" spans="1:5" ht="22.25" customHeight="1" x14ac:dyDescent="0.15">
      <c r="A10" s="11" t="s">
        <v>29</v>
      </c>
      <c r="B10" s="23" t="str">
        <f>VLOOKUP(A10,Questions!$B$3:$C$256,2,FALSE)</f>
        <v>Product Description</v>
      </c>
      <c r="C10" s="355" t="s">
        <v>3349</v>
      </c>
      <c r="D10" s="355"/>
      <c r="E10" s="355"/>
    </row>
    <row r="11" spans="1:5" ht="22.25" customHeight="1" x14ac:dyDescent="0.15">
      <c r="A11" s="11" t="s">
        <v>30</v>
      </c>
      <c r="B11" s="23" t="str">
        <f>VLOOKUP(A11,Questions!$B$3:$C$256,2,FALSE)</f>
        <v>Web Link to Product Privacy Notice</v>
      </c>
      <c r="C11" s="356" t="s">
        <v>3350</v>
      </c>
      <c r="D11" s="357"/>
      <c r="E11" s="358"/>
    </row>
    <row r="12" spans="1:5" ht="22.25" customHeight="1" x14ac:dyDescent="0.15">
      <c r="A12" s="11" t="s">
        <v>31</v>
      </c>
      <c r="B12" s="23" t="str">
        <f>VLOOKUP(A12,Questions!$B$3:$C$256,2,FALSE)</f>
        <v>Web Link to Accessibility Statement or VPAT</v>
      </c>
      <c r="C12" s="356" t="s">
        <v>3351</v>
      </c>
      <c r="D12" s="357"/>
      <c r="E12" s="358"/>
    </row>
    <row r="13" spans="1:5" ht="22.25" customHeight="1" x14ac:dyDescent="0.15">
      <c r="A13" s="11" t="s">
        <v>32</v>
      </c>
      <c r="B13" s="23" t="str">
        <f>VLOOKUP(A13,Questions!$B$3:$C$256,2,FALSE)</f>
        <v>Vendor Contact Name</v>
      </c>
      <c r="C13" s="354" t="s">
        <v>3352</v>
      </c>
      <c r="D13" s="349"/>
      <c r="E13" s="350"/>
    </row>
    <row r="14" spans="1:5" ht="22.25" customHeight="1" x14ac:dyDescent="0.15">
      <c r="A14" s="11" t="s">
        <v>34</v>
      </c>
      <c r="B14" s="23" t="str">
        <f>VLOOKUP(A14,Questions!$B$3:$C$256,2,FALSE)</f>
        <v>Vendor Contact Title</v>
      </c>
      <c r="C14" s="354" t="s">
        <v>3352</v>
      </c>
      <c r="D14" s="349"/>
      <c r="E14" s="350"/>
    </row>
    <row r="15" spans="1:5" ht="22.25" customHeight="1" x14ac:dyDescent="0.15">
      <c r="A15" s="11" t="s">
        <v>36</v>
      </c>
      <c r="B15" s="23" t="str">
        <f>VLOOKUP(A15,Questions!$B$3:$C$256,2,FALSE)</f>
        <v>Vendor Contact Email</v>
      </c>
      <c r="C15" s="354" t="s">
        <v>3353</v>
      </c>
      <c r="D15" s="349"/>
      <c r="E15" s="350"/>
    </row>
    <row r="16" spans="1:5" ht="22.25" customHeight="1" x14ac:dyDescent="0.15">
      <c r="A16" s="11" t="s">
        <v>37</v>
      </c>
      <c r="B16" s="23" t="str">
        <f>VLOOKUP(A16,Questions!$B$3:$C$256,2,FALSE)</f>
        <v>Vendor Contact Phone Number</v>
      </c>
      <c r="C16" s="348" t="s">
        <v>3489</v>
      </c>
      <c r="D16" s="349"/>
      <c r="E16" s="350"/>
    </row>
    <row r="17" spans="1:6" ht="22.25" customHeight="1" x14ac:dyDescent="0.15">
      <c r="A17" s="11" t="s">
        <v>38</v>
      </c>
      <c r="B17" s="23" t="str">
        <f>VLOOKUP(A17,Questions!$B$3:$C$256,2,FALSE)</f>
        <v>Vendor Accessibility Contact Name</v>
      </c>
      <c r="C17" s="351" t="s">
        <v>3354</v>
      </c>
      <c r="D17" s="352"/>
      <c r="E17" s="353"/>
    </row>
    <row r="18" spans="1:6" ht="22.25" customHeight="1" x14ac:dyDescent="0.15">
      <c r="A18" s="11" t="s">
        <v>40</v>
      </c>
      <c r="B18" s="23" t="str">
        <f>VLOOKUP(A18,Questions!$B$3:$C$256,2,FALSE)</f>
        <v>Vendor Accessibility Contact Title</v>
      </c>
      <c r="C18" s="351" t="s">
        <v>3354</v>
      </c>
      <c r="D18" s="352"/>
      <c r="E18" s="353"/>
    </row>
    <row r="19" spans="1:6" ht="22.25" customHeight="1" x14ac:dyDescent="0.15">
      <c r="A19" s="11" t="s">
        <v>42</v>
      </c>
      <c r="B19" s="23" t="str">
        <f>VLOOKUP(A19,Questions!$B$3:$C$256,2,FALSE)</f>
        <v>Vendor Accessibility Contact Email</v>
      </c>
      <c r="C19" s="362" t="s">
        <v>3355</v>
      </c>
      <c r="D19" s="349"/>
      <c r="E19" s="350"/>
    </row>
    <row r="20" spans="1:6" ht="22.25" customHeight="1" x14ac:dyDescent="0.15">
      <c r="A20" s="11" t="s">
        <v>43</v>
      </c>
      <c r="B20" s="23" t="str">
        <f>VLOOKUP(A20,Questions!$B$3:$C$256,2,FALSE)</f>
        <v>Vendor Accessibility Contact Phone Number</v>
      </c>
      <c r="C20" s="354" t="s">
        <v>3356</v>
      </c>
      <c r="D20" s="349"/>
      <c r="E20" s="350"/>
    </row>
    <row r="21" spans="1:6" ht="22.25" customHeight="1" x14ac:dyDescent="0.15">
      <c r="A21" s="11" t="s">
        <v>44</v>
      </c>
      <c r="B21" s="23" t="str">
        <f>VLOOKUP(A21,Questions!$B$3:$C$256,2,FALSE)</f>
        <v>Vendor Hosting Regions</v>
      </c>
      <c r="C21" s="354" t="s">
        <v>3357</v>
      </c>
      <c r="D21" s="349"/>
      <c r="E21" s="350"/>
    </row>
    <row r="22" spans="1:6" ht="22.25" customHeight="1" x14ac:dyDescent="0.15">
      <c r="A22" s="11" t="s">
        <v>45</v>
      </c>
      <c r="B22" s="23" t="str">
        <f>VLOOKUP(A22,Questions!$B$3:$C$256,2,FALSE)</f>
        <v>Vendor Work Locations</v>
      </c>
      <c r="C22" s="354" t="s">
        <v>3358</v>
      </c>
      <c r="D22" s="349"/>
      <c r="E22" s="350"/>
      <c r="F22" s="29" t="s">
        <v>3233</v>
      </c>
    </row>
    <row r="23" spans="1:6" ht="36" customHeight="1" x14ac:dyDescent="0.15">
      <c r="A23" s="345" t="s">
        <v>46</v>
      </c>
      <c r="B23" s="345"/>
      <c r="C23" s="20"/>
      <c r="D23" s="21"/>
      <c r="E23" s="22"/>
    </row>
    <row r="24" spans="1:6" ht="72" customHeight="1" thickBot="1" x14ac:dyDescent="0.2">
      <c r="A24" s="346" t="s">
        <v>2893</v>
      </c>
      <c r="B24" s="346"/>
      <c r="C24" s="346"/>
      <c r="D24" s="346"/>
      <c r="E24" s="346"/>
    </row>
    <row r="25" spans="1:6" ht="37.25" customHeight="1" x14ac:dyDescent="0.15">
      <c r="A25" s="360" t="s">
        <v>5</v>
      </c>
      <c r="B25" s="361"/>
      <c r="C25" s="20" t="s">
        <v>47</v>
      </c>
      <c r="D25" s="20" t="s">
        <v>48</v>
      </c>
      <c r="E25" s="175" t="s">
        <v>49</v>
      </c>
      <c r="F25" s="178" t="s">
        <v>50</v>
      </c>
    </row>
    <row r="26" spans="1:6" ht="48" customHeight="1" x14ac:dyDescent="0.15">
      <c r="A26" s="363" t="s">
        <v>51</v>
      </c>
      <c r="B26" s="364"/>
      <c r="C26" s="364"/>
      <c r="D26" s="364"/>
      <c r="E26" s="365"/>
      <c r="F26" s="182"/>
    </row>
    <row r="27" spans="1:6" ht="48" customHeight="1" x14ac:dyDescent="0.15">
      <c r="A27" s="11" t="s">
        <v>52</v>
      </c>
      <c r="B27" s="23" t="str">
        <f>VLOOKUP(A27,Questions!$B$3:$C$256,2,FALSE)</f>
        <v>Does your product process protected health information (PHI) or any data covered by the Health Insurance Portability and Accountability Act?</v>
      </c>
      <c r="C27" s="8" t="s">
        <v>2126</v>
      </c>
      <c r="D27" s="243"/>
      <c r="E27" s="176" t="str">
        <f>IF((C27=""),VLOOKUP(A27,Questions!B$18:G$258,4,FALSE),IF(C27="Yes",VLOOKUP(A27,Questions!B$18:G$258,6,FALSE),IF(C27="No",VLOOKUP(A27,Questions!B$18:G$258,5,FALSE),"N/A")))</f>
        <v>Responses to the HIPAA section questions are not required.</v>
      </c>
      <c r="F27" s="182"/>
    </row>
    <row r="28" spans="1:6" ht="80" customHeight="1" x14ac:dyDescent="0.15">
      <c r="A28" s="11" t="s">
        <v>53</v>
      </c>
      <c r="B28" s="23" t="str">
        <f>VLOOKUP(A28,Questions!$B$3:$C$256,2,FALSE)</f>
        <v>Will institutional data be shared with or hosted by any third parties? (Any entity not wholly owned by your company is considered a third-party.)</v>
      </c>
      <c r="C28" s="8" t="s">
        <v>2122</v>
      </c>
      <c r="D28" s="244" t="s">
        <v>3359</v>
      </c>
      <c r="E28" s="176" t="str">
        <f>IF((C28=""),VLOOKUP(A28,Questions!B$18:G$258,4,FALSE),IF(C28="Yes",VLOOKUP(A28,Questions!B$18:G$258,6,FALSE),IF(C28="No",VLOOKUP(A28,Questions!B$18:G$258,5,FALSE),"N/A")))</f>
        <v>State each third party that institutional data will be shared with and/or hosted by and their level of responsibility.</v>
      </c>
      <c r="F28" s="182"/>
    </row>
    <row r="29" spans="1:6" ht="54" customHeight="1" x14ac:dyDescent="0.15">
      <c r="A29" s="11" t="s">
        <v>54</v>
      </c>
      <c r="B29" s="23" t="str">
        <f>VLOOKUP(A29,Questions!$B$3:$C$256,2,FALSE)</f>
        <v>Do you have a well-documented Business Continuity Plan (BCP) that is tested annually?</v>
      </c>
      <c r="C29" s="8" t="s">
        <v>2122</v>
      </c>
      <c r="D29" s="244" t="s">
        <v>3491</v>
      </c>
      <c r="E29" s="176" t="str">
        <f>IF((C29=""),VLOOKUP(A29,Questions!B$18:G$258,4,FALSE),IF(C29="Yes",VLOOKUP(A29,Questions!B$18:G$258,6,FALSE),IF(C29="No",VLOOKUP(A29,Questions!B$18:G$258,5,FALSE),"N/A")))</f>
        <v>Provide a reference to your BCP and supporting documentation or submit it along with this fully populated HECVAT.</v>
      </c>
      <c r="F29" s="182"/>
    </row>
    <row r="30" spans="1:6" ht="54" customHeight="1" x14ac:dyDescent="0.15">
      <c r="A30" s="11" t="s">
        <v>55</v>
      </c>
      <c r="B30" s="23" t="str">
        <f>VLOOKUP(A30,Questions!$B$3:$C$256,2,FALSE)</f>
        <v>Do you have a well-documented Disaster Recovery Plan (DRP) that is tested annually?</v>
      </c>
      <c r="C30" s="8" t="s">
        <v>2122</v>
      </c>
      <c r="D30" s="293" t="s">
        <v>3491</v>
      </c>
      <c r="E30" s="176" t="str">
        <f>IF((C30=""),VLOOKUP(A30,Questions!B$18:G$258,4,FALSE),IF(C30="Yes",VLOOKUP(A30,Questions!B$18:G$258,6,FALSE),IF(C30="No",VLOOKUP(A30,Questions!B$18:G$258,5,FALSE),"N/A")))</f>
        <v>Provide a reference to your DRP and supporting documentation or submit it along with this fully populated HECVAT.</v>
      </c>
      <c r="F30" s="182"/>
    </row>
    <row r="31" spans="1:6" ht="54" customHeight="1" x14ac:dyDescent="0.15">
      <c r="A31" s="11" t="s">
        <v>56</v>
      </c>
      <c r="B31" s="23" t="str">
        <f>VLOOKUP(A31,Questions!$B$3:$C$256,2,FALSE)</f>
        <v>Is the vended product designed to process or store credit card information?</v>
      </c>
      <c r="C31" s="8" t="s">
        <v>2126</v>
      </c>
      <c r="D31" s="243"/>
      <c r="E31" s="176" t="str">
        <f>IF((C31=""),VLOOKUP(A31,Questions!B$18:G$258,4,FALSE),IF(C31="Yes",VLOOKUP(A31,Questions!B$18:G$258,6,FALSE),IF(C31="No",VLOOKUP(A31,Questions!B$18:G$258,5,FALSE),"N/A")))</f>
        <v>Responses to the PCI DSS section questions are not required.</v>
      </c>
      <c r="F31" s="182"/>
    </row>
    <row r="32" spans="1:6" ht="54" customHeight="1" x14ac:dyDescent="0.15">
      <c r="A32" s="11" t="s">
        <v>57</v>
      </c>
      <c r="B32" s="23" t="str">
        <f>VLOOKUP(A32,Questions!$B$3:$C$256,2,FALSE)</f>
        <v>Does your company provide professional services pertaining to this product?</v>
      </c>
      <c r="C32" s="8" t="s">
        <v>2122</v>
      </c>
      <c r="D32" s="243"/>
      <c r="E32" s="176" t="str">
        <f>IF((C32=""),VLOOKUP(A32,Questions!B$18:G$258,4,FALSE),IF(C32="Yes",VLOOKUP(A32,Questions!B$18:G$258,6,FALSE),IF(C32="No",VLOOKUP(A32,Questions!B$18:G$258,5,FALSE),"N/A")))</f>
        <v>Responses to the Consulting section questions are required.</v>
      </c>
      <c r="F32" s="182"/>
    </row>
    <row r="33" spans="1:7" ht="54" customHeight="1" x14ac:dyDescent="0.15">
      <c r="A33" s="11" t="s">
        <v>58</v>
      </c>
      <c r="B33" s="23" t="str">
        <f>VLOOKUP(A33,Questions!$B$3:$C$256,2,FALSE)</f>
        <v>Select your hosting option.</v>
      </c>
      <c r="C33" s="8" t="s">
        <v>2785</v>
      </c>
      <c r="D33" s="243"/>
      <c r="E33" s="176" t="str">
        <f>IF((C33=""),VLOOKUP(A33,Questions!B$18:G$258,4,FALSE),IF(C33="Yes",VLOOKUP(A33,Questions!B$18:G$258,6,FALSE),IF(C33="No",VLOOKUP(A33,Questions!B$18:G$258,5,FALSE),"N/A")))</f>
        <v>N/A</v>
      </c>
      <c r="F33" s="182"/>
      <c r="G33" s="275" t="s">
        <v>3233</v>
      </c>
    </row>
    <row r="34" spans="1:7" ht="36" customHeight="1" x14ac:dyDescent="0.15">
      <c r="A34" s="360" t="s">
        <v>8</v>
      </c>
      <c r="B34" s="361"/>
      <c r="C34" s="20" t="s">
        <v>47</v>
      </c>
      <c r="D34" s="20" t="s">
        <v>48</v>
      </c>
      <c r="E34" s="175" t="s">
        <v>49</v>
      </c>
      <c r="F34" s="183" t="s">
        <v>50</v>
      </c>
    </row>
    <row r="35" spans="1:7" ht="54" customHeight="1" x14ac:dyDescent="0.15">
      <c r="A35" s="11" t="s">
        <v>59</v>
      </c>
      <c r="B35" s="23" t="str">
        <f>VLOOKUP(A35,Questions!$B$3:$C$256,2,FALSE)</f>
        <v>Describe your organization’s business background and ownership structure, including all parent and subsidiary relationships.</v>
      </c>
      <c r="C35" s="368" t="s">
        <v>3360</v>
      </c>
      <c r="D35" s="369"/>
      <c r="E35" s="176" t="str">
        <f>IF((C35=""),VLOOKUP(A35,Questions!B$18:G$258,4,FALSE),IF(C35="Yes",VLOOKUP(A35,Questions!B$18:G$258,6,FALSE),IF(C35="No",VLOOKUP(A35,Questions!B$18:G$258,5,FALSE),"N/A")))</f>
        <v>N/A</v>
      </c>
      <c r="F35" s="182" t="str">
        <f>VLOOKUP(A35,'Analyst Report'!$A$39:$E$288,5,FALSE)</f>
        <v xml:space="preserve"> </v>
      </c>
    </row>
    <row r="36" spans="1:7" ht="60" x14ac:dyDescent="0.15">
      <c r="A36" s="11" t="s">
        <v>61</v>
      </c>
      <c r="B36" s="23" t="str">
        <f>VLOOKUP(A36,Questions!$B$3:$C$256,2,FALSE)</f>
        <v>Have you had an unplanned disruption to this product/service in the past 12 months?</v>
      </c>
      <c r="C36" s="294" t="s">
        <v>2126</v>
      </c>
      <c r="D36" s="295" t="s">
        <v>3513</v>
      </c>
      <c r="E36" s="176" t="str">
        <f>IF((C36=""),VLOOKUP(A36,Questions!B$18:G$258,4,FALSE),IF(C36="Yes",VLOOKUP(A36,Questions!B$18:G$258,6,FALSE),IF(C36="No",VLOOKUP(A36,Questions!B$18:G$258,5,FALSE),"N/A")))</f>
        <v xml:space="preserve"> </v>
      </c>
      <c r="F36" s="182" t="str">
        <f>VLOOKUP(A36,'Analyst Report'!$A$39:$E$288,5,FALSE)</f>
        <v xml:space="preserve"> </v>
      </c>
    </row>
    <row r="37" spans="1:7" ht="54" customHeight="1" x14ac:dyDescent="0.15">
      <c r="A37" s="11" t="s">
        <v>62</v>
      </c>
      <c r="B37" s="23" t="str">
        <f>VLOOKUP(A37,Questions!$B$3:$C$256,2,FALSE)</f>
        <v>Do you have a dedicated Information Security staff or office?</v>
      </c>
      <c r="C37" s="294" t="s">
        <v>2122</v>
      </c>
      <c r="D37" s="294" t="s">
        <v>3361</v>
      </c>
      <c r="E37" s="176" t="str">
        <f>IF((C37=""),VLOOKUP(A37,Questions!B$18:G$258,4,FALSE),IF(C37="Yes",VLOOKUP(A37,Questions!B$18:G$258,6,FALSE),IF(C37="No",VLOOKUP(A37,Questions!B$18:G$258,5,FALSE),"N/A")))</f>
        <v>Describe your Information Security Office, including size, talents, resources, etc.</v>
      </c>
      <c r="F37" s="182" t="str">
        <f>VLOOKUP(A37,'Analyst Report'!$A$39:$E$288,5,FALSE)</f>
        <v xml:space="preserve"> </v>
      </c>
    </row>
    <row r="38" spans="1:7" ht="64.25" customHeight="1" x14ac:dyDescent="0.15">
      <c r="A38" s="11" t="s">
        <v>63</v>
      </c>
      <c r="B38" s="23" t="str">
        <f>VLOOKUP(A38,Questions!$B$3:$C$256,2,FALSE)</f>
        <v>Do you have a dedicated Software and System Development team(s)? (e.g., Customer Support, Implementation, Product Management, etc.)</v>
      </c>
      <c r="C38" s="294" t="s">
        <v>2122</v>
      </c>
      <c r="D38" s="295" t="s">
        <v>3362</v>
      </c>
      <c r="E38" s="176" t="str">
        <f>IF((C38=""),VLOOKUP(A38,Questions!B$18:G$258,4,FALSE),IF(C38="Yes",VLOOKUP(A38,Questions!B$18:G$258,6,FALSE),IF(C38="No",VLOOKUP(A38,Questions!B$18:G$258,5,FALSE),"N/A")))</f>
        <v>Describe the structure and size of your Software and System Development teams. (e.g., Customer Support, Implementation, Product Management, etc.).</v>
      </c>
      <c r="F38" s="182" t="str">
        <f>VLOOKUP(A38,'Analyst Report'!$A$39:$E$288,5,FALSE)</f>
        <v xml:space="preserve"> </v>
      </c>
    </row>
    <row r="39" spans="1:7" ht="54" customHeight="1" x14ac:dyDescent="0.15">
      <c r="A39" s="23" t="s">
        <v>64</v>
      </c>
      <c r="B39" s="23" t="str">
        <f>VLOOKUP(A39,Questions!$B$3:$C$256,2,FALSE)</f>
        <v>Use this area to share information about your environment that will assist those who are assessing your company data security program.</v>
      </c>
      <c r="C39" s="368" t="s">
        <v>3493</v>
      </c>
      <c r="D39" s="369"/>
      <c r="E39" s="176" t="str">
        <f>IF((C39=""),VLOOKUP(A39,Questions!B$18:G$258,4,FALSE),IF(C39="Yes",VLOOKUP(A39,Questions!B$18:G$258,6,FALSE),IF(C39="No",VLOOKUP(A39,Questions!B$18:G$258,5,FALSE),"N/A")))</f>
        <v>N/A</v>
      </c>
      <c r="F39" s="182" t="str">
        <f>VLOOKUP(A39,'Analyst Report'!$A$39:$E$288,5,FALSE)</f>
        <v xml:space="preserve"> </v>
      </c>
      <c r="G39" s="275" t="s">
        <v>3233</v>
      </c>
    </row>
    <row r="40" spans="1:7" ht="36" customHeight="1" x14ac:dyDescent="0.15">
      <c r="A40" s="372" t="s">
        <v>7</v>
      </c>
      <c r="B40" s="373"/>
      <c r="C40" s="20" t="s">
        <v>47</v>
      </c>
      <c r="D40" s="20" t="s">
        <v>48</v>
      </c>
      <c r="E40" s="175" t="s">
        <v>49</v>
      </c>
      <c r="F40" s="184" t="s">
        <v>50</v>
      </c>
    </row>
    <row r="41" spans="1:7" ht="97.25" customHeight="1" x14ac:dyDescent="0.15">
      <c r="A41" s="11" t="s">
        <v>65</v>
      </c>
      <c r="B41" s="23" t="str">
        <f>VLOOKUP(A41,Questions!$B$3:$C$256,2,FALSE)</f>
        <v>Have you undergone a SSAE 18/SOC 2 audit?</v>
      </c>
      <c r="C41" s="8" t="s">
        <v>2122</v>
      </c>
      <c r="D41" s="295" t="s">
        <v>3363</v>
      </c>
      <c r="E41" s="176" t="str">
        <f>IF((C41=""),VLOOKUP(A41,Questions!B$18:G$258,4,FALSE),IF(C41="Yes",VLOOKUP(A41,Questions!B$18:G$258,6,FALSE),IF(C41="No",VLOOKUP(A41,Questions!B$18:G$258,5,FALSE),"N/A")))</f>
        <v>Provide the date of assessment and include a SOC 2 Type 2 (preferred) or SOC 3 report. If you have a SOC3 report, state how to obtain a copy. Indicate if your hosting provider was the subject of the audit.</v>
      </c>
      <c r="F41" s="180" t="str">
        <f>VLOOKUP(A41,'Analyst Report'!$A$39:$E$288,5,FALSE)</f>
        <v xml:space="preserve"> </v>
      </c>
    </row>
    <row r="42" spans="1:7" ht="48" customHeight="1" x14ac:dyDescent="0.15">
      <c r="A42" s="11" t="s">
        <v>66</v>
      </c>
      <c r="B42" s="23" t="str">
        <f>VLOOKUP(A42,Questions!$B$3:$C$256,2,FALSE)</f>
        <v>Have you completed the Cloud Security Alliance (CSA) self assessment or CAIQ?</v>
      </c>
      <c r="C42" s="296" t="s">
        <v>2122</v>
      </c>
      <c r="D42" s="297" t="s">
        <v>3494</v>
      </c>
      <c r="E42" s="176" t="str">
        <f>IF((C42=""),VLOOKUP(A42,Questions!B$18:G$258,4,FALSE),IF(C42="Yes",VLOOKUP(A42,Questions!B$18:G$258,6,FALSE),IF(C42="No",VLOOKUP(A42,Questions!B$18:G$258,5,FALSE),"N/A")))</f>
        <v>Please include a copy with your response and include a URL for the published assessment.</v>
      </c>
      <c r="F42" s="180" t="str">
        <f>VLOOKUP(A42,'Analyst Report'!$A$39:$E$288,5,FALSE)</f>
        <v xml:space="preserve"> </v>
      </c>
    </row>
    <row r="43" spans="1:7" ht="48" customHeight="1" x14ac:dyDescent="0.15">
      <c r="A43" s="11" t="s">
        <v>67</v>
      </c>
      <c r="B43" s="23" t="str">
        <f>VLOOKUP(A43,Questions!$B$3:$C$256,2,FALSE)</f>
        <v>Have you received the Cloud Security Alliance STAR certification?</v>
      </c>
      <c r="C43" s="298" t="s">
        <v>2122</v>
      </c>
      <c r="D43" s="299" t="s">
        <v>3512</v>
      </c>
      <c r="E43" s="176" t="str">
        <f>IF((C43=""),VLOOKUP(A43,Questions!B$18:G$258,4,FALSE),IF(C43="Yes",VLOOKUP(A43,Questions!B$18:G$258,6,FALSE),IF(C43="No",VLOOKUP(A43,Questions!B$18:G$258,5,FALSE),"N/A")))</f>
        <v>Provide date of certification, any supporting documentation, and a URL for the certification.</v>
      </c>
      <c r="F43" s="180" t="str">
        <f>VLOOKUP(A43,'Analyst Report'!$A$39:$E$288,5,FALSE)</f>
        <v xml:space="preserve"> </v>
      </c>
    </row>
    <row r="44" spans="1:7" ht="64.25" customHeight="1" x14ac:dyDescent="0.15">
      <c r="A44" s="11" t="s">
        <v>68</v>
      </c>
      <c r="B44" s="23" t="str">
        <f>VLOOKUP(A44,Questions!$B$3:$C$256,2,FALSE)</f>
        <v>Do you conform with a specific industry standard security framework? (e.g., NIST Cybersecurity Framework, CIS Controls, ISO 27001, etc.)</v>
      </c>
      <c r="C44" s="298" t="s">
        <v>2122</v>
      </c>
      <c r="D44" s="299" t="s">
        <v>3364</v>
      </c>
      <c r="E44" s="176" t="str">
        <f>IF((C44=""),VLOOKUP(A44,Questions!B$18:G$258,4,FALSE),IF(C44="Yes",VLOOKUP(A44,Questions!B$18:G$258,6,FALSE),IF(C44="No",VLOOKUP(A44,Questions!B$18:G$258,5,FALSE),"N/A")))</f>
        <v>Provide documentation on how your organization conforms to your chosen framework and indicate current certification levels, where appropriate.</v>
      </c>
      <c r="F44" s="180" t="str">
        <f>VLOOKUP(A44,'Analyst Report'!$A$39:$E$288,5,FALSE)</f>
        <v xml:space="preserve"> </v>
      </c>
    </row>
    <row r="45" spans="1:7" ht="64.25" customHeight="1" x14ac:dyDescent="0.15">
      <c r="A45" s="11" t="s">
        <v>69</v>
      </c>
      <c r="B45" s="23" t="str">
        <f>VLOOKUP(A45,Questions!$B$3:$C$256,2,FALSE)</f>
        <v>Can the systems that hold the institution's data be compliant with NIST SP 800-171 and/or CMMC Level 2 standards?</v>
      </c>
      <c r="C45" s="298" t="s">
        <v>2122</v>
      </c>
      <c r="D45" s="299" t="s">
        <v>3365</v>
      </c>
      <c r="E45" s="176" t="str">
        <f>IF((C45=""),VLOOKUP(A45,Questions!B$18:G$258,4,FALSE),IF(C45="Yes",VLOOKUP(A45,Questions!B$18:G$258,6,FALSE),IF(C45="No",VLOOKUP(A45,Questions!B$18:G$258,5,FALSE),"N/A")))</f>
        <v>if you have a third-party hosting provider, please provide how you comply with 800-171 where your third party uses a shared responsibility mode.</v>
      </c>
      <c r="F45" s="180" t="str">
        <f>VLOOKUP(A45,'Analyst Report'!$A$39:$E$288,5,FALSE)</f>
        <v xml:space="preserve"> </v>
      </c>
    </row>
    <row r="46" spans="1:7" ht="64.25" customHeight="1" x14ac:dyDescent="0.15">
      <c r="A46" s="11" t="s">
        <v>70</v>
      </c>
      <c r="B46" s="23" t="str">
        <f>VLOOKUP(A46,Questions!$B$3:$C$256,2,FALSE)</f>
        <v>Can you provide overall system and/or application architecture diagrams, including a full description of the data flow for all components of the system?</v>
      </c>
      <c r="C46" s="298" t="s">
        <v>2122</v>
      </c>
      <c r="D46" s="300" t="s">
        <v>3366</v>
      </c>
      <c r="E46" s="176" t="str">
        <f>IF((C46=""),VLOOKUP(A46,Questions!B$18:G$258,4,FALSE),IF(C46="Yes",VLOOKUP(A46,Questions!B$18:G$258,6,FALSE),IF(C46="No",VLOOKUP(A46,Questions!B$18:G$258,5,FALSE),"N/A")))</f>
        <v>Provide your diagrams (or a valid link to it) upon submission.</v>
      </c>
      <c r="F46" s="180" t="str">
        <f>VLOOKUP(A46,'Analyst Report'!$A$39:$E$288,5,FALSE)</f>
        <v xml:space="preserve"> </v>
      </c>
    </row>
    <row r="47" spans="1:7" ht="64.25" customHeight="1" x14ac:dyDescent="0.15">
      <c r="A47" s="11" t="s">
        <v>71</v>
      </c>
      <c r="B47" s="23" t="str">
        <f>VLOOKUP(A47,Questions!$B$3:$C$256,2,FALSE)</f>
        <v>Does your organization have a data privacy policy?</v>
      </c>
      <c r="C47" s="298" t="s">
        <v>2122</v>
      </c>
      <c r="D47" s="300" t="s">
        <v>3492</v>
      </c>
      <c r="E47" s="176" t="str">
        <f>IF((C47=""),VLOOKUP(A47,Questions!B$18:G$258,4,FALSE),IF(C47="Yes",VLOOKUP(A47,Questions!B$18:G$258,6,FALSE),IF(C47="No",VLOOKUP(A47,Questions!B$18:G$258,5,FALSE),"N/A")))</f>
        <v>Provide your data privacy document (or a valid link to it) upon submission.</v>
      </c>
      <c r="F47" s="180" t="str">
        <f>VLOOKUP(A47,'Analyst Report'!$A$39:$E$288,5,FALSE)</f>
        <v xml:space="preserve"> </v>
      </c>
    </row>
    <row r="48" spans="1:7" ht="64.25" customHeight="1" x14ac:dyDescent="0.15">
      <c r="A48" s="11" t="s">
        <v>72</v>
      </c>
      <c r="B48" s="23" t="str">
        <f>VLOOKUP(A48,Questions!$B$3:$C$256,2,FALSE)</f>
        <v>Do you have a documented, and currently implemented, employee onboarding and offboarding policy?</v>
      </c>
      <c r="C48" s="298" t="s">
        <v>2122</v>
      </c>
      <c r="D48" s="300" t="s">
        <v>3367</v>
      </c>
      <c r="E48" s="176" t="str">
        <f>IF((C48=""),VLOOKUP(A48,Questions!B$18:G$258,4,FALSE),IF(C48="Yes",VLOOKUP(A48,Questions!B$18:G$258,6,FALSE),IF(C48="No",VLOOKUP(A48,Questions!B$18:G$258,5,FALSE),"N/A")))</f>
        <v>Provide a reference to your employee onboarding and offboarding policy and supporting documentation or submit it along with this fully populated HECVAT.</v>
      </c>
      <c r="F48" s="180" t="str">
        <f>VLOOKUP(A48,'Analyst Report'!$A$39:$E$288,5,FALSE)</f>
        <v xml:space="preserve"> </v>
      </c>
    </row>
    <row r="49" spans="1:7" ht="64.25" customHeight="1" x14ac:dyDescent="0.15">
      <c r="A49" s="11" t="s">
        <v>73</v>
      </c>
      <c r="B49" s="23" t="str">
        <f>VLOOKUP(A49,Questions!$B$3:$C$256,2,FALSE)</f>
        <v>Do you have a documented change management process?</v>
      </c>
      <c r="C49" s="298" t="s">
        <v>2122</v>
      </c>
      <c r="D49" s="300" t="s">
        <v>3368</v>
      </c>
      <c r="E49" s="176" t="str">
        <f>IF((C49=""),VLOOKUP(A49,Questions!B$18:G$258,4,FALSE),IF(C49="Yes",VLOOKUP(A49,Questions!B$18:G$258,6,FALSE),IF(C49="No",VLOOKUP(A49,Questions!B$18:G$258,5,FALSE),"N/A")))</f>
        <v>Summarize your current change management process.</v>
      </c>
      <c r="F49" s="180" t="str">
        <f>VLOOKUP(A49,'Analyst Report'!$A$39:$E$288,5,FALSE)</f>
        <v xml:space="preserve"> </v>
      </c>
    </row>
    <row r="50" spans="1:7" ht="93" customHeight="1" x14ac:dyDescent="0.15">
      <c r="A50" s="11" t="s">
        <v>74</v>
      </c>
      <c r="B50" s="23" t="str">
        <f>VLOOKUP(A50,Questions!$B$3:$C$256,2,FALSE)</f>
        <v>Has a VPAT or ACR been created or updated for the product and version under consideration within the past year?</v>
      </c>
      <c r="C50" s="298" t="s">
        <v>2126</v>
      </c>
      <c r="D50" s="300" t="s">
        <v>3369</v>
      </c>
      <c r="E50" s="176" t="str">
        <f>IF((C50=""),VLOOKUP(A50,Questions!B$18:G$258,4,FALSE),IF(C50="Yes",VLOOKUP(A50,Questions!B$18:G$258,6,FALSE),IF(C50="No",VLOOKUP(A50,Questions!B$18:G$258,5,FALSE),"N/A")))</f>
        <v>Please state your plans (when and by whom) to complete a VPAT.</v>
      </c>
      <c r="F50" s="180" t="str">
        <f>VLOOKUP(A50,'Analyst Report'!$A$39:$E$288,5,FALSE)</f>
        <v xml:space="preserve"> </v>
      </c>
    </row>
    <row r="51" spans="1:7" ht="64.25" customHeight="1" x14ac:dyDescent="0.15">
      <c r="A51" s="11" t="s">
        <v>75</v>
      </c>
      <c r="B51" s="23" t="str">
        <f>VLOOKUP(A51,Questions!$B$3:$C$256,2,FALSE)</f>
        <v>Do you have documentation to support the accessibility features of your product?</v>
      </c>
      <c r="C51" s="298" t="s">
        <v>2126</v>
      </c>
      <c r="D51" s="301" t="s">
        <v>60</v>
      </c>
      <c r="E51" s="176" t="str">
        <f>IF((C51=""),VLOOKUP(A51,Questions!B$18:G$258,4,FALSE),IF(C51="Yes",VLOOKUP(A51,Questions!B$18:G$258,6,FALSE),IF(C51="No",VLOOKUP(A51,Questions!B$18:G$258,5,FALSE),"N/A")))</f>
        <v>Provide plans for any documentation that would make accessible content, features, and functions easily knowable by end users.</v>
      </c>
      <c r="F51" s="180" t="str">
        <f>VLOOKUP(A51,'Analyst Report'!$A$39:$E$288,5,FALSE)</f>
        <v xml:space="preserve"> </v>
      </c>
      <c r="G51" s="275" t="s">
        <v>3233</v>
      </c>
    </row>
    <row r="52" spans="1:7" ht="36" customHeight="1" x14ac:dyDescent="0.15">
      <c r="A52" s="366" t="s">
        <v>76</v>
      </c>
      <c r="B52" s="367"/>
      <c r="C52" s="20" t="s">
        <v>47</v>
      </c>
      <c r="D52" s="20" t="s">
        <v>48</v>
      </c>
      <c r="E52" s="175" t="s">
        <v>49</v>
      </c>
      <c r="F52" s="179" t="s">
        <v>50</v>
      </c>
    </row>
    <row r="53" spans="1:7" ht="48" customHeight="1" x14ac:dyDescent="0.15">
      <c r="A53" s="11" t="s">
        <v>77</v>
      </c>
      <c r="B53" s="23" t="str">
        <f>VLOOKUP(A53,Questions!$B$3:$C$256,2,FALSE)</f>
        <v>Has a third-party expert conducted an audit of the most recent version of your product?</v>
      </c>
      <c r="C53" s="8" t="s">
        <v>2126</v>
      </c>
      <c r="D53" s="295" t="s">
        <v>3370</v>
      </c>
      <c r="E53" s="176" t="str">
        <f>IF((C53=""),VLOOKUP(A53,Questions!B$18:G$258,4,FALSE),IF(C53="Yes",VLOOKUP(A53,Questions!B$18:G$258,6,FALSE),IF(C53="No",VLOOKUP(A53,Questions!B$18:G$258,5,FALSE),"N/A")))</f>
        <v>Please provide plans (when and by whom) any audit is planned, if any or rationale if not.</v>
      </c>
      <c r="F53" s="180" t="str">
        <f>VLOOKUP(A53,'Analyst Report'!$A$39:$E$288,5,FALSE)</f>
        <v xml:space="preserve"> </v>
      </c>
    </row>
    <row r="54" spans="1:7" ht="60" customHeight="1" x14ac:dyDescent="0.15">
      <c r="A54" s="11" t="s">
        <v>78</v>
      </c>
      <c r="B54" s="23" t="str">
        <f>VLOOKUP(A54,Questions!$B$3:$C$256,2,FALSE)</f>
        <v>Do you have a documented and implemented process for verifying accessibility conformance?</v>
      </c>
      <c r="C54" s="8" t="s">
        <v>2122</v>
      </c>
      <c r="D54" s="294" t="s">
        <v>3371</v>
      </c>
      <c r="E54" s="176" t="str">
        <f>IF((C54=""),VLOOKUP(A54,Questions!B$18:G$258,4,FALSE),IF(C54="Yes",VLOOKUP(A54,Questions!B$18:G$258,6,FALSE),IF(C54="No",VLOOKUP(A54,Questions!B$18:G$258,5,FALSE),"N/A")))</f>
        <v>Describe your processes and methodologies for validating accessibility conformance.</v>
      </c>
      <c r="F54" s="180" t="str">
        <f>VLOOKUP(A54,'Analyst Report'!$A$39:$E$288,5,FALSE)</f>
        <v xml:space="preserve"> </v>
      </c>
    </row>
    <row r="55" spans="1:7" ht="48" customHeight="1" x14ac:dyDescent="0.15">
      <c r="A55" s="11" t="s">
        <v>79</v>
      </c>
      <c r="B55" s="23" t="str">
        <f>VLOOKUP(A55,Questions!$B$3:$C$256,2,FALSE)</f>
        <v>Have you adopted a technical or legal standard of conformance for the product in question?</v>
      </c>
      <c r="C55" s="8" t="s">
        <v>2122</v>
      </c>
      <c r="D55" s="294" t="s">
        <v>3372</v>
      </c>
      <c r="E55" s="176" t="str">
        <f>IF((C55=""),VLOOKUP(A55,Questions!B$18:G$258,4,FALSE),IF(C55="Yes",VLOOKUP(A55,Questions!B$18:G$258,6,FALSE),IF(C55="No",VLOOKUP(A55,Questions!B$18:G$258,5,FALSE),"N/A")))</f>
        <v>Indicate which primary standards and comment upon any additional standards the product meets.</v>
      </c>
      <c r="F55" s="180" t="str">
        <f>VLOOKUP(A55,'Analyst Report'!$A$39:$E$288,5,FALSE)</f>
        <v xml:space="preserve"> </v>
      </c>
    </row>
    <row r="56" spans="1:7" ht="61.25" customHeight="1" x14ac:dyDescent="0.15">
      <c r="A56" s="11" t="s">
        <v>80</v>
      </c>
      <c r="B56" s="23" t="str">
        <f>VLOOKUP(A56,Questions!$B$3:$C$256,2,FALSE)</f>
        <v>Can you provide a current, detailed accessibility roadmap with delivery timelines?</v>
      </c>
      <c r="C56" s="8" t="s">
        <v>2126</v>
      </c>
      <c r="D56" s="294" t="s">
        <v>3373</v>
      </c>
      <c r="E56" s="176" t="str">
        <f>IF((C56=""),VLOOKUP(A56,Questions!B$18:G$258,4,FALSE),IF(C56="Yes",VLOOKUP(A56,Questions!B$18:G$258,6,FALSE),IF(C56="No",VLOOKUP(A56,Questions!B$18:G$258,5,FALSE),"N/A")))</f>
        <v>Please provide any plans to develop and share an accessibility product roadmap in the future.</v>
      </c>
      <c r="F56" s="180" t="str">
        <f>VLOOKUP(A56,'Analyst Report'!$A$39:$E$288,5,FALSE)</f>
        <v xml:space="preserve"> </v>
      </c>
    </row>
    <row r="57" spans="1:7" ht="131" customHeight="1" x14ac:dyDescent="0.15">
      <c r="A57" s="11" t="s">
        <v>81</v>
      </c>
      <c r="B57" s="23" t="str">
        <f>VLOOKUP(A57,Questions!$B$3:$C$256,2,FALSE)</f>
        <v>Do you expect your staff to maintain a current skill set in IT accessibility?</v>
      </c>
      <c r="C57" s="8" t="s">
        <v>2122</v>
      </c>
      <c r="D57" s="88" t="s">
        <v>3374</v>
      </c>
      <c r="E57" s="176" t="str">
        <f>IF((C57=""),VLOOKUP(A57,Questions!B$18:G$258,4,FALSE),IF(C57="Yes",VLOOKUP(A57,Questions!B$18:G$258,6,FALSE),IF(C57="No",VLOOKUP(A57,Questions!B$18:G$258,5,FALSE),"N/A")))</f>
        <v>Provide any further relevant information about how expertise is maintained; include any accessibility certifications staff may hold (e.g., IAAP WAS &lt;https://www.accessibilityassociation.org/certifications&gt; or DHS Trusted Tester &lt;https://section508.gov/test/trusted-tester&gt;).</v>
      </c>
      <c r="F57" s="180" t="str">
        <f>VLOOKUP(A57,'Analyst Report'!$A$39:$E$288,5,FALSE)</f>
        <v xml:space="preserve"> </v>
      </c>
    </row>
    <row r="58" spans="1:7" ht="48" customHeight="1" x14ac:dyDescent="0.15">
      <c r="A58" s="11" t="s">
        <v>82</v>
      </c>
      <c r="B58" s="23" t="str">
        <f>VLOOKUP(A58,Questions!$B$3:$C$256,2,FALSE)</f>
        <v>Do you have a documented and implemented process for reporting and tracking accessibility issues?</v>
      </c>
      <c r="C58" s="8" t="s">
        <v>2122</v>
      </c>
      <c r="D58" s="294" t="s">
        <v>3375</v>
      </c>
      <c r="E58" s="176" t="str">
        <f>IF((C58=""),VLOOKUP(A58,Questions!B$18:G$258,4,FALSE),IF(C58="Yes",VLOOKUP(A58,Questions!B$18:G$258,6,FALSE),IF(C58="No",VLOOKUP(A58,Questions!B$18:G$258,5,FALSE),"N/A")))</f>
        <v>Describe the process and any recent examples of fixes as a result of the process.</v>
      </c>
      <c r="F58" s="180" t="str">
        <f>VLOOKUP(A58,'Analyst Report'!$A$39:$E$288,5,FALSE)</f>
        <v xml:space="preserve"> </v>
      </c>
    </row>
    <row r="59" spans="1:7" ht="48" customHeight="1" x14ac:dyDescent="0.15">
      <c r="A59" s="11" t="s">
        <v>83</v>
      </c>
      <c r="B59" s="23" t="str">
        <f>VLOOKUP(A59,Questions!$B$3:$C$256,2,FALSE)</f>
        <v>Do you have documented processes and procedures for implementing accessibility into your development lifecycle?</v>
      </c>
      <c r="C59" s="8" t="s">
        <v>2122</v>
      </c>
      <c r="D59" s="88" t="s">
        <v>3376</v>
      </c>
      <c r="E59" s="176" t="str">
        <f>IF((C59=""),VLOOKUP(A59,Questions!B$18:G$258,4,FALSE),IF(C59="Yes",VLOOKUP(A59,Questions!B$18:G$258,6,FALSE),IF(C59="No",VLOOKUP(A59,Questions!B$18:G$258,5,FALSE),"N/A")))</f>
        <v>Provide further details or multiple means in Additional Information.</v>
      </c>
      <c r="F59" s="180" t="str">
        <f>VLOOKUP(A59,'Analyst Report'!$A$39:$E$288,5,FALSE)</f>
        <v xml:space="preserve"> </v>
      </c>
    </row>
    <row r="60" spans="1:7" ht="48" customHeight="1" x14ac:dyDescent="0.15">
      <c r="A60" s="11" t="s">
        <v>84</v>
      </c>
      <c r="B60" s="23" t="str">
        <f>VLOOKUP(A60,Questions!$B$3:$C$256,2,FALSE)</f>
        <v>Can all functions of the application or service be performed using only the keyboard?</v>
      </c>
      <c r="C60" s="8" t="s">
        <v>2122</v>
      </c>
      <c r="D60" s="294" t="s">
        <v>3377</v>
      </c>
      <c r="E60" s="176" t="str">
        <f>IF((C60=""),VLOOKUP(A60,Questions!B$18:G$258,4,FALSE),IF(C60="Yes",VLOOKUP(A60,Questions!B$18:G$258,6,FALSE),IF(C60="No",VLOOKUP(A60,Questions!B$18:G$258,5,FALSE),"N/A")))</f>
        <v>State when and on which platform this was verified.</v>
      </c>
      <c r="F60" s="180" t="str">
        <f>VLOOKUP(A60,'Analyst Report'!$A$39:$E$288,5,FALSE)</f>
        <v xml:space="preserve"> </v>
      </c>
    </row>
    <row r="61" spans="1:7" ht="73.25" customHeight="1" x14ac:dyDescent="0.15">
      <c r="A61" s="11" t="s">
        <v>85</v>
      </c>
      <c r="B61" s="23" t="str">
        <f>VLOOKUP(A61,Questions!$B$3:$C$256,2,FALSE)</f>
        <v>Does your product rely on activating a special "accessibility mode," a "lite version," or accessing an alternate interface for accessibility purposes?</v>
      </c>
      <c r="C61" s="8" t="s">
        <v>2126</v>
      </c>
      <c r="D61" s="242" t="s">
        <v>60</v>
      </c>
      <c r="E61" s="176" t="str">
        <f>IF((C61=""),VLOOKUP(A61,Questions!B$18:G$258,4,FALSE),IF(C61="Yes",VLOOKUP(A61,Questions!B$18:G$258,6,FALSE),IF(C61="No",VLOOKUP(A61,Questions!B$18:G$258,5,FALSE),"N/A")))</f>
        <v xml:space="preserve"> </v>
      </c>
      <c r="F61" s="180" t="str">
        <f>VLOOKUP(A61,'Analyst Report'!$A$39:$E$288,5,FALSE)</f>
        <v xml:space="preserve"> </v>
      </c>
      <c r="G61" s="275" t="s">
        <v>3233</v>
      </c>
    </row>
    <row r="62" spans="1:7" ht="36" customHeight="1" x14ac:dyDescent="0.15">
      <c r="A62" s="345" t="str">
        <f>IF($C$29="No","Assessment of Third Parties - Optional based on QUALIFIER response.","Assessment of Third Parties")</f>
        <v>Assessment of Third Parties</v>
      </c>
      <c r="B62" s="345"/>
      <c r="C62" s="20" t="s">
        <v>47</v>
      </c>
      <c r="D62" s="20" t="s">
        <v>48</v>
      </c>
      <c r="E62" s="175" t="s">
        <v>49</v>
      </c>
      <c r="F62" s="179" t="s">
        <v>50</v>
      </c>
    </row>
    <row r="63" spans="1:7" ht="96" customHeight="1" x14ac:dyDescent="0.15">
      <c r="A63" s="11" t="s">
        <v>86</v>
      </c>
      <c r="B63" s="23" t="str">
        <f>VLOOKUP(A63,Questions!$B$3:$C$256,2,FALSE)</f>
        <v>Do you perform security assessments of third-party companies with which you share data? (e.g., hosting providers, cloud services, PaaS, IaaS, SaaS)</v>
      </c>
      <c r="C63" s="32" t="s">
        <v>2122</v>
      </c>
      <c r="D63" s="302" t="s">
        <v>3378</v>
      </c>
      <c r="E63" s="176" t="str">
        <f>IF((C63=""),VLOOKUP(A63,Questions!B$18:G$258,4,FALSE),IF(C63="Yes",VLOOKUP(A63,Questions!B$18:G$258,6,FALSE),IF(C63="No",VLOOKUP(A63,Questions!B$18:G$258,5,FALSE),"N/A")))</f>
        <v>Provide a summary of your practices that assures that the third party will be subject to the appropriate standards regarding security, service recoverability, and confidentiality.</v>
      </c>
      <c r="F63" s="180" t="str">
        <f>VLOOKUP(A63,'Analyst Report'!$A$39:$E$288,5,FALSE)</f>
        <v xml:space="preserve"> </v>
      </c>
    </row>
    <row r="64" spans="1:7" ht="80" customHeight="1" x14ac:dyDescent="0.15">
      <c r="A64" s="11" t="s">
        <v>87</v>
      </c>
      <c r="B64" s="23" t="str">
        <f>VLOOKUP(A64,Questions!$B$3:$C$256,2,FALSE)</f>
        <v>Provide a brief description for why each of these third parties will have access to institutional data.</v>
      </c>
      <c r="C64" s="370" t="s">
        <v>3495</v>
      </c>
      <c r="D64" s="371"/>
      <c r="E64" s="176" t="str">
        <f>IF((C64=""),VLOOKUP(A64,Questions!B$18:G$258,4,FALSE),IF(C64="Yes",VLOOKUP(A64,Questions!B$18:G$258,6,FALSE),IF(C64="No",VLOOKUP(A64,Questions!B$18:G$258,5,FALSE),"N/A")))</f>
        <v>N/A</v>
      </c>
      <c r="F64" s="180" t="str">
        <f>VLOOKUP(A64,'Analyst Report'!$A$39:$E$288,5,FALSE)</f>
        <v xml:space="preserve"> </v>
      </c>
    </row>
    <row r="65" spans="1:256" ht="80" customHeight="1" x14ac:dyDescent="0.15">
      <c r="A65" s="11" t="s">
        <v>88</v>
      </c>
      <c r="B65" s="23" t="str">
        <f>VLOOKUP(A65,Questions!$B$3:$C$256,2,FALSE)</f>
        <v>What legal agreements (i.e., contracts) do you have in place with these third parties that address liability in the event of a data breach?</v>
      </c>
      <c r="C65" s="371" t="s">
        <v>3379</v>
      </c>
      <c r="D65" s="371"/>
      <c r="E65" s="176" t="str">
        <f>IF((C65=""),VLOOKUP(A65,Questions!B$18:G$258,4,FALSE),IF(C65="Yes",VLOOKUP(A65,Questions!B$18:G$258,6,FALSE),IF(C65="No",VLOOKUP(A65,Questions!B$18:G$258,5,FALSE),"N/A")))</f>
        <v>N/A</v>
      </c>
      <c r="F65" s="180" t="str">
        <f>VLOOKUP(A65,'Analyst Report'!$A$39:$E$288,5,FALSE)</f>
        <v xml:space="preserve"> </v>
      </c>
    </row>
    <row r="66" spans="1:256" ht="80" customHeight="1" x14ac:dyDescent="0.15">
      <c r="A66" s="11" t="s">
        <v>89</v>
      </c>
      <c r="B66" s="23" t="str">
        <f>VLOOKUP(A66,Questions!$B$3:$C$256,2,FALSE)</f>
        <v>Do you have an implemented third-party management strategy?</v>
      </c>
      <c r="C66" s="32" t="s">
        <v>2122</v>
      </c>
      <c r="D66" s="302" t="s">
        <v>3380</v>
      </c>
      <c r="E66" s="176" t="str">
        <f>IF((C66=""),VLOOKUP(A66,Questions!B$18:G$258,4,FALSE),IF(C66="Yes",VLOOKUP(A66,Questions!B$18:G$258,6,FALSE),IF(C66="No",VLOOKUP(A66,Questions!B$18:G$258,5,FALSE),"N/A")))</f>
        <v>Provide additional information that may help analysts better understand your environment and how it relates to third-party solutions.</v>
      </c>
      <c r="F66" s="180" t="str">
        <f>VLOOKUP(A66,'Analyst Report'!$A$39:$E$288,5,FALSE)</f>
        <v xml:space="preserve"> </v>
      </c>
    </row>
    <row r="67" spans="1:256" ht="80" customHeight="1" x14ac:dyDescent="0.15">
      <c r="A67" s="11" t="s">
        <v>90</v>
      </c>
      <c r="B67" s="23" t="str">
        <f>VLOOKUP(A67,Questions!$B$3:$C$256,2,FALSE)</f>
        <v>Do you have a process and implemented procedures for managing your hardware supply chain? (e.g., telecommunications equipment, export licensing, computing devices)</v>
      </c>
      <c r="C67" s="32" t="s">
        <v>2122</v>
      </c>
      <c r="D67" s="302" t="s">
        <v>3381</v>
      </c>
      <c r="E67" s="176" t="str">
        <f>IF((C67=""),VLOOKUP(A67,Questions!B$18:G$258,4,FALSE),IF(C67="Yes",VLOOKUP(A67,Questions!B$18:G$258,6,FALSE),IF(C67="No",VLOOKUP(A67,Questions!B$18:G$258,5,FALSE),"N/A")))</f>
        <v>State what countries and/or regions this process is compliant with.</v>
      </c>
      <c r="F67" s="180" t="str">
        <f>VLOOKUP(A67,'Analyst Report'!$A$39:$E$288,5,FALSE)</f>
        <v xml:space="preserve"> </v>
      </c>
      <c r="G67" s="275" t="s">
        <v>3233</v>
      </c>
    </row>
    <row r="68" spans="1:256" ht="36" customHeight="1" x14ac:dyDescent="0.15">
      <c r="A68" s="345" t="str">
        <f>IF(Questions!D23&lt;&gt;"","Consulting",IF(Questions!D23&lt;&gt;"Yes","Consulting - All questions after this section are OPTIONAL.","Consulting - Optional based on QUALIFIER response."))</f>
        <v>Consulting</v>
      </c>
      <c r="B68" s="345"/>
      <c r="C68" s="20" t="s">
        <v>47</v>
      </c>
      <c r="D68" s="20" t="s">
        <v>48</v>
      </c>
      <c r="E68" s="175" t="s">
        <v>49</v>
      </c>
      <c r="F68" s="179" t="s">
        <v>50</v>
      </c>
    </row>
    <row r="69" spans="1:256" ht="48" customHeight="1" x14ac:dyDescent="0.15">
      <c r="A69" s="11" t="s">
        <v>91</v>
      </c>
      <c r="B69" s="23" t="str">
        <f>VLOOKUP(A69,Questions!$B$3:$C$256,2,FALSE)</f>
        <v>Will the consulting take place on-premises?</v>
      </c>
      <c r="C69" s="8" t="s">
        <v>2126</v>
      </c>
      <c r="D69" s="24"/>
      <c r="E69" s="176" t="str">
        <f>IF((C69=""),VLOOKUP(A69,Questions!B:G,4,FALSE),IF(C69="Yes",VLOOKUP(A69,Questions!B:G,6,FALSE),IF(C69="No",VLOOKUP(A69,Questions!B:G,5,FALSE),"N/A")))</f>
        <v xml:space="preserve"> </v>
      </c>
      <c r="F69" s="180" t="str">
        <f>VLOOKUP(A69,'Analyst Report'!$A$39:$E$288,5,FALSE)</f>
        <v xml:space="preserve"> </v>
      </c>
    </row>
    <row r="70" spans="1:256" ht="63" customHeight="1" x14ac:dyDescent="0.15">
      <c r="A70" s="11" t="s">
        <v>92</v>
      </c>
      <c r="B70" s="23" t="str">
        <f>VLOOKUP(A70,Questions!$B$3:$C$256,2,FALSE)</f>
        <v>Will the consultant require access to the institution's network resources?</v>
      </c>
      <c r="C70" s="8" t="s">
        <v>2126</v>
      </c>
      <c r="D70" s="24"/>
      <c r="E70" s="176" t="str">
        <f>IF((C70=""),VLOOKUP(A70,Questions!B:G,4,FALSE),IF(C70="Yes",VLOOKUP(A70,Questions!B:G,6,FALSE),IF(C70="No",VLOOKUP(A70,Questions!B:G,5,FALSE),"N/A")))</f>
        <v xml:space="preserve"> </v>
      </c>
      <c r="F70" s="180" t="str">
        <f>VLOOKUP(A70,'Analyst Report'!$A$39:$E$288,5,FALSE)</f>
        <v xml:space="preserve"> </v>
      </c>
    </row>
    <row r="71" spans="1:256" ht="63" customHeight="1" x14ac:dyDescent="0.15">
      <c r="A71" s="11" t="s">
        <v>93</v>
      </c>
      <c r="B71" s="23" t="str">
        <f>VLOOKUP(A71,Questions!$B$3:$C$256,2,FALSE)</f>
        <v>Will the consultant require access to hardware in the institution's data centers?</v>
      </c>
      <c r="C71" s="8" t="s">
        <v>2126</v>
      </c>
      <c r="D71" s="24"/>
      <c r="E71" s="176" t="str">
        <f>IF((C71=""),VLOOKUP(A71,Questions!B:G,4,FALSE),IF(C71="Yes",VLOOKUP(A71,Questions!B:G,6,FALSE),IF(C71="No",VLOOKUP(A71,Questions!B:G,5,FALSE),"N/A")))</f>
        <v xml:space="preserve"> </v>
      </c>
      <c r="F71" s="180" t="str">
        <f>VLOOKUP(A71,'Analyst Report'!$A$39:$E$288,5,FALSE)</f>
        <v xml:space="preserve"> </v>
      </c>
    </row>
    <row r="72" spans="1:256" ht="48" customHeight="1" x14ac:dyDescent="0.15">
      <c r="A72" s="11" t="s">
        <v>94</v>
      </c>
      <c r="B72" s="23" t="str">
        <f>VLOOKUP(A72,Questions!$B$3:$C$256,2,FALSE)</f>
        <v>Will the consultant require an account within the institution's domain (@*.edu)?</v>
      </c>
      <c r="C72" s="8" t="s">
        <v>2126</v>
      </c>
      <c r="D72" s="9"/>
      <c r="E72" s="176" t="str">
        <f>IF((C72=""),VLOOKUP(A72,Questions!B:G,4,FALSE),IF(C72="Yes",VLOOKUP(A72,Questions!B:G,6,FALSE),IF(C72="No",VLOOKUP(A72,Questions!B:G,5,FALSE),"N/A")))</f>
        <v xml:space="preserve"> </v>
      </c>
      <c r="F72" s="180" t="str">
        <f>VLOOKUP(A72,'Analyst Report'!$A$39:$E$288,5,FALSE)</f>
        <v xml:space="preserve"> </v>
      </c>
    </row>
    <row r="73" spans="1:256" ht="48" customHeight="1" x14ac:dyDescent="0.15">
      <c r="A73" s="11" t="s">
        <v>95</v>
      </c>
      <c r="B73" s="23" t="str">
        <f>VLOOKUP(A73,Questions!$B$3:$C$256,2,FALSE)</f>
        <v>Has the consultant received training on (sensitive, HIPAA, PCI, etc.) data handling?</v>
      </c>
      <c r="C73" s="8" t="s">
        <v>2122</v>
      </c>
      <c r="D73" s="9"/>
      <c r="E73" s="176" t="str">
        <f>IF((C73=""),VLOOKUP(A73,Questions!B:G,4,FALSE),IF(C73="Yes",VLOOKUP(A73,Questions!B:G,6,FALSE),IF(C73="No",VLOOKUP(A73,Questions!B:G,5,FALSE),"N/A")))</f>
        <v xml:space="preserve"> </v>
      </c>
      <c r="F73" s="180" t="str">
        <f>VLOOKUP(A73,'Analyst Report'!$A$39:$E$288,5,FALSE)</f>
        <v xml:space="preserve"> </v>
      </c>
    </row>
    <row r="74" spans="1:256" ht="48" customHeight="1" x14ac:dyDescent="0.15">
      <c r="A74" s="11" t="s">
        <v>96</v>
      </c>
      <c r="B74" s="23" t="str">
        <f>VLOOKUP(A74,Questions!$B$3:$C$256,2,FALSE)</f>
        <v>Will any data be transferred to the consultant's possession?</v>
      </c>
      <c r="C74" s="8" t="s">
        <v>2122</v>
      </c>
      <c r="D74" s="9"/>
      <c r="E74" s="176" t="str">
        <f>IF((C74=""),VLOOKUP(A74,Questions!B:G,4,FALSE),IF(C74="Yes",VLOOKUP(A74,Questions!B:G,6,FALSE),IF(C74="No",VLOOKUP(A74,Questions!B:G,5,FALSE),"N/A")))</f>
        <v xml:space="preserve"> </v>
      </c>
      <c r="F74" s="180" t="str">
        <f>VLOOKUP(A74,'Analyst Report'!$A$39:$E$288,5,FALSE)</f>
        <v xml:space="preserve"> </v>
      </c>
    </row>
    <row r="75" spans="1:256" s="1" customFormat="1" ht="48" customHeight="1" x14ac:dyDescent="0.15">
      <c r="A75" s="11" t="s">
        <v>97</v>
      </c>
      <c r="B75" s="23" t="str">
        <f>VLOOKUP(A75,Questions!$B$3:$C$256,2,FALSE)</f>
        <v>Is it encrypted (at rest) while in the consultant's possession?</v>
      </c>
      <c r="C75" s="77" t="s">
        <v>2122</v>
      </c>
      <c r="D75" s="9"/>
      <c r="E75" s="176" t="str">
        <f>IF((C75=""),VLOOKUP(A75,Questions!B:G,4,FALSE),IF(C75="Yes",VLOOKUP(A75,Questions!B:G,6,FALSE),IF(C75="No",VLOOKUP(A75,Questions!B:G,5,FALSE),"N/A")))</f>
        <v xml:space="preserve"> </v>
      </c>
      <c r="F75" s="180" t="str">
        <f>VLOOKUP(A75,'Analyst Report'!$A$39:$E$288,5,FALSE)</f>
        <v xml:space="preserve"> </v>
      </c>
      <c r="G75" s="4"/>
      <c r="H75" s="4"/>
      <c r="I75" s="4"/>
      <c r="J75" s="4"/>
      <c r="K75" s="4"/>
      <c r="L75" s="4"/>
      <c r="M75" s="4"/>
      <c r="N75" s="4"/>
      <c r="O75" s="4"/>
      <c r="P75" s="4"/>
      <c r="Q75" s="4"/>
      <c r="R75" s="4"/>
      <c r="S75" s="4"/>
      <c r="T75" s="4"/>
      <c r="U75" s="4"/>
      <c r="V75" s="4"/>
      <c r="W75" s="4"/>
      <c r="X75" s="4"/>
      <c r="Y75" s="4"/>
      <c r="Z75" s="4"/>
      <c r="AA75" s="4"/>
      <c r="AB75" s="4"/>
      <c r="AC75" s="4"/>
      <c r="AD75" s="4"/>
      <c r="AE75" s="4"/>
      <c r="AF75" s="4"/>
      <c r="AG75" s="4"/>
      <c r="AH75" s="4"/>
      <c r="AI75" s="4"/>
      <c r="AJ75" s="4"/>
      <c r="AK75" s="4"/>
      <c r="AL75" s="4"/>
      <c r="AM75" s="4"/>
      <c r="AN75" s="4"/>
      <c r="AO75" s="4"/>
      <c r="AP75" s="4"/>
      <c r="AQ75" s="4"/>
      <c r="AR75" s="4"/>
      <c r="AS75" s="4"/>
      <c r="AT75" s="4"/>
      <c r="AU75" s="4"/>
      <c r="AV75" s="4"/>
      <c r="AW75" s="4"/>
      <c r="AX75" s="4"/>
      <c r="AY75" s="4"/>
      <c r="AZ75" s="4"/>
      <c r="BA75" s="4"/>
      <c r="BB75" s="4"/>
      <c r="BC75" s="4"/>
      <c r="BD75" s="4"/>
      <c r="BE75" s="4"/>
      <c r="BF75" s="4"/>
      <c r="BG75" s="4"/>
      <c r="BH75" s="4"/>
      <c r="BI75" s="4"/>
      <c r="BJ75" s="4"/>
      <c r="BK75" s="4"/>
      <c r="BL75" s="4"/>
      <c r="BM75" s="4"/>
      <c r="BN75" s="4"/>
      <c r="BO75" s="4"/>
      <c r="BP75" s="4"/>
      <c r="BQ75" s="4"/>
      <c r="BR75" s="4"/>
      <c r="BS75" s="4"/>
      <c r="BT75" s="4"/>
      <c r="BU75" s="4"/>
      <c r="BV75" s="4"/>
      <c r="BW75" s="4"/>
      <c r="BX75" s="4"/>
      <c r="BY75" s="4"/>
      <c r="BZ75" s="4"/>
      <c r="CA75" s="4"/>
      <c r="CB75" s="4"/>
      <c r="CC75" s="4"/>
      <c r="CD75" s="4"/>
      <c r="CE75" s="4"/>
      <c r="CF75" s="4"/>
      <c r="CG75" s="4"/>
      <c r="CH75" s="4"/>
      <c r="CI75" s="4"/>
      <c r="CJ75" s="4"/>
      <c r="CK75" s="4"/>
      <c r="CL75" s="4"/>
      <c r="CM75" s="4"/>
      <c r="CN75" s="4"/>
      <c r="CO75" s="4"/>
      <c r="CP75" s="4"/>
      <c r="CQ75" s="4"/>
      <c r="CR75" s="4"/>
      <c r="CS75" s="4"/>
      <c r="CT75" s="4"/>
      <c r="CU75" s="4"/>
      <c r="CV75" s="4"/>
      <c r="CW75" s="4"/>
      <c r="CX75" s="4"/>
      <c r="CY75" s="4"/>
      <c r="CZ75" s="4"/>
      <c r="DA75" s="4"/>
      <c r="DB75" s="4"/>
      <c r="DC75" s="4"/>
      <c r="DD75" s="4"/>
      <c r="DE75" s="4"/>
      <c r="DF75" s="4"/>
      <c r="DG75" s="4"/>
      <c r="DH75" s="4"/>
      <c r="DI75" s="4"/>
      <c r="DJ75" s="4"/>
      <c r="DK75" s="4"/>
      <c r="DL75" s="4"/>
      <c r="DM75" s="4"/>
      <c r="DN75" s="4"/>
      <c r="DO75" s="4"/>
      <c r="DP75" s="4"/>
      <c r="DQ75" s="4"/>
      <c r="DR75" s="4"/>
      <c r="DS75" s="4"/>
      <c r="DT75" s="4"/>
      <c r="DU75" s="4"/>
      <c r="DV75" s="4"/>
      <c r="DW75" s="4"/>
      <c r="DX75" s="4"/>
      <c r="DY75" s="4"/>
      <c r="DZ75" s="4"/>
      <c r="EA75" s="4"/>
      <c r="EB75" s="4"/>
      <c r="EC75" s="4"/>
      <c r="ED75" s="4"/>
      <c r="EE75" s="4"/>
      <c r="EF75" s="4"/>
      <c r="EG75" s="4"/>
      <c r="EH75" s="4"/>
      <c r="EI75" s="4"/>
      <c r="EJ75" s="4"/>
      <c r="EK75" s="4"/>
      <c r="EL75" s="4"/>
      <c r="EM75" s="4"/>
      <c r="EN75" s="4"/>
      <c r="EO75" s="4"/>
      <c r="EP75" s="4"/>
      <c r="EQ75" s="4"/>
      <c r="ER75" s="4"/>
      <c r="ES75" s="4"/>
      <c r="ET75" s="4"/>
      <c r="EU75" s="4"/>
      <c r="EV75" s="4"/>
      <c r="EW75" s="4"/>
      <c r="EX75" s="4"/>
      <c r="EY75" s="4"/>
      <c r="EZ75" s="4"/>
      <c r="FA75" s="4"/>
      <c r="FB75" s="4"/>
      <c r="FC75" s="4"/>
      <c r="FD75" s="4"/>
      <c r="FE75" s="4"/>
      <c r="FF75" s="4"/>
      <c r="FG75" s="4"/>
      <c r="FH75" s="4"/>
      <c r="FI75" s="4"/>
      <c r="FJ75" s="4"/>
      <c r="FK75" s="4"/>
      <c r="FL75" s="4"/>
      <c r="FM75" s="4"/>
      <c r="FN75" s="4"/>
      <c r="FO75" s="4"/>
      <c r="FP75" s="4"/>
      <c r="FQ75" s="4"/>
      <c r="FR75" s="4"/>
      <c r="FS75" s="4"/>
      <c r="FT75" s="4"/>
      <c r="FU75" s="4"/>
      <c r="FV75" s="4"/>
      <c r="FW75" s="4"/>
      <c r="FX75" s="4"/>
      <c r="FY75" s="4"/>
      <c r="FZ75" s="4"/>
      <c r="GA75" s="4"/>
      <c r="GB75" s="4"/>
      <c r="GC75" s="4"/>
      <c r="GD75" s="4"/>
      <c r="GE75" s="4"/>
      <c r="GF75" s="4"/>
      <c r="GG75" s="4"/>
      <c r="GH75" s="4"/>
      <c r="GI75" s="4"/>
      <c r="GJ75" s="4"/>
      <c r="GK75" s="4"/>
      <c r="GL75" s="4"/>
      <c r="GM75" s="4"/>
      <c r="GN75" s="4"/>
      <c r="GO75" s="4"/>
      <c r="GP75" s="4"/>
      <c r="GQ75" s="4"/>
      <c r="GR75" s="4"/>
      <c r="GS75" s="4"/>
      <c r="GT75" s="4"/>
      <c r="GU75" s="4"/>
      <c r="GV75" s="4"/>
      <c r="GW75" s="4"/>
      <c r="GX75" s="4"/>
      <c r="GY75" s="4"/>
      <c r="GZ75" s="4"/>
      <c r="HA75" s="4"/>
      <c r="HB75" s="4"/>
      <c r="HC75" s="4"/>
      <c r="HD75" s="4"/>
      <c r="HE75" s="4"/>
      <c r="HF75" s="4"/>
      <c r="HG75" s="4"/>
      <c r="HH75" s="4"/>
      <c r="HI75" s="4"/>
      <c r="HJ75" s="4"/>
      <c r="HK75" s="4"/>
      <c r="HL75" s="4"/>
      <c r="HM75" s="4"/>
      <c r="HN75" s="4"/>
      <c r="HO75" s="4"/>
      <c r="HP75" s="4"/>
      <c r="HQ75" s="4"/>
      <c r="HR75" s="4"/>
      <c r="HS75" s="4"/>
      <c r="HT75" s="4"/>
      <c r="HU75" s="4"/>
      <c r="HV75" s="4"/>
      <c r="HW75" s="4"/>
      <c r="HX75" s="4"/>
      <c r="HY75" s="4"/>
      <c r="HZ75" s="4"/>
      <c r="IA75" s="4"/>
      <c r="IB75" s="4"/>
      <c r="IC75" s="4"/>
      <c r="ID75" s="4"/>
      <c r="IE75" s="4"/>
      <c r="IF75" s="4"/>
      <c r="IG75" s="4"/>
      <c r="IH75" s="4"/>
      <c r="II75" s="4"/>
      <c r="IJ75" s="4"/>
      <c r="IK75" s="4"/>
      <c r="IL75" s="4"/>
      <c r="IM75" s="4"/>
      <c r="IN75" s="4"/>
      <c r="IO75" s="4"/>
      <c r="IP75" s="4"/>
      <c r="IQ75" s="4"/>
      <c r="IR75" s="4"/>
      <c r="IS75" s="4"/>
      <c r="IT75" s="4"/>
      <c r="IU75" s="4"/>
      <c r="IV75" s="4"/>
    </row>
    <row r="76" spans="1:256" ht="48" customHeight="1" x14ac:dyDescent="0.15">
      <c r="A76" s="11" t="s">
        <v>98</v>
      </c>
      <c r="B76" s="23" t="str">
        <f>VLOOKUP(A76,Questions!$B$3:$C$256,2,FALSE)</f>
        <v>Will the consultant need remote access to the institution's network or systems?</v>
      </c>
      <c r="C76" s="8" t="s">
        <v>2126</v>
      </c>
      <c r="D76" s="9"/>
      <c r="E76" s="176" t="str">
        <f>IF((C76=""),VLOOKUP(A76,Questions!B:G,4,FALSE),IF(C76="Yes",VLOOKUP(A76,Questions!B:G,6,FALSE),IF(C76="No",VLOOKUP(A76,Questions!B:G,5,FALSE),"N/A")))</f>
        <v>No need to answer CONS-09</v>
      </c>
      <c r="F76" s="180" t="str">
        <f>VLOOKUP(A76,'Analyst Report'!$A$39:$E$288,5,FALSE)</f>
        <v xml:space="preserve"> </v>
      </c>
    </row>
    <row r="77" spans="1:256" s="1" customFormat="1" ht="48" customHeight="1" x14ac:dyDescent="0.15">
      <c r="A77" s="11" t="s">
        <v>99</v>
      </c>
      <c r="B77" s="23" t="str">
        <f>VLOOKUP(A77,Questions!$B$3:$C$256,2,FALSE)</f>
        <v>Can we restrict that access based on source IP address?</v>
      </c>
      <c r="C77" s="8"/>
      <c r="D77" s="9"/>
      <c r="E77" s="176" t="str">
        <f>IF((C77=""),VLOOKUP(A77,Questions!B:G,4,FALSE),IF(C77="Yes",VLOOKUP(A77,Questions!B:G,6,FALSE),IF(C77="No",VLOOKUP(A77,Questions!B:G,5,FALSE),"N/A")))</f>
        <v xml:space="preserve"> </v>
      </c>
      <c r="F77" s="180" t="str">
        <f>VLOOKUP(A77,'Analyst Report'!$A$39:$E$288,5,FALSE)</f>
        <v xml:space="preserve"> </v>
      </c>
      <c r="G77" s="275" t="s">
        <v>3233</v>
      </c>
      <c r="H77" s="4"/>
      <c r="I77" s="4"/>
      <c r="J77" s="4"/>
      <c r="K77" s="4"/>
      <c r="L77" s="4"/>
      <c r="M77" s="4"/>
      <c r="N77" s="4"/>
      <c r="O77" s="4"/>
      <c r="P77" s="4"/>
      <c r="Q77" s="4"/>
      <c r="R77" s="4"/>
      <c r="S77" s="4"/>
      <c r="T77" s="4"/>
      <c r="U77" s="4"/>
      <c r="V77" s="4"/>
      <c r="W77" s="4"/>
      <c r="X77" s="4"/>
      <c r="Y77" s="4"/>
      <c r="Z77" s="4"/>
      <c r="AA77" s="4"/>
      <c r="AB77" s="4"/>
      <c r="AC77" s="4"/>
      <c r="AD77" s="4"/>
      <c r="AE77" s="4"/>
      <c r="AF77" s="4"/>
      <c r="AG77" s="4"/>
      <c r="AH77" s="4"/>
      <c r="AI77" s="4"/>
      <c r="AJ77" s="4"/>
      <c r="AK77" s="4"/>
      <c r="AL77" s="4"/>
      <c r="AM77" s="4"/>
      <c r="AN77" s="4"/>
      <c r="AO77" s="4"/>
      <c r="AP77" s="4"/>
      <c r="AQ77" s="4"/>
      <c r="AR77" s="4"/>
      <c r="AS77" s="4"/>
      <c r="AT77" s="4"/>
      <c r="AU77" s="4"/>
      <c r="AV77" s="4"/>
      <c r="AW77" s="4"/>
      <c r="AX77" s="4"/>
      <c r="AY77" s="4"/>
      <c r="AZ77" s="4"/>
      <c r="BA77" s="4"/>
      <c r="BB77" s="4"/>
      <c r="BC77" s="4"/>
      <c r="BD77" s="4"/>
      <c r="BE77" s="4"/>
      <c r="BF77" s="4"/>
      <c r="BG77" s="4"/>
      <c r="BH77" s="4"/>
      <c r="BI77" s="4"/>
      <c r="BJ77" s="4"/>
      <c r="BK77" s="4"/>
      <c r="BL77" s="4"/>
      <c r="BM77" s="4"/>
      <c r="BN77" s="4"/>
      <c r="BO77" s="4"/>
      <c r="BP77" s="4"/>
      <c r="BQ77" s="4"/>
      <c r="BR77" s="4"/>
      <c r="BS77" s="4"/>
      <c r="BT77" s="4"/>
      <c r="BU77" s="4"/>
      <c r="BV77" s="4"/>
      <c r="BW77" s="4"/>
      <c r="BX77" s="4"/>
      <c r="BY77" s="4"/>
      <c r="BZ77" s="4"/>
      <c r="CA77" s="4"/>
      <c r="CB77" s="4"/>
      <c r="CC77" s="4"/>
      <c r="CD77" s="4"/>
      <c r="CE77" s="4"/>
      <c r="CF77" s="4"/>
      <c r="CG77" s="4"/>
      <c r="CH77" s="4"/>
      <c r="CI77" s="4"/>
      <c r="CJ77" s="4"/>
      <c r="CK77" s="4"/>
      <c r="CL77" s="4"/>
      <c r="CM77" s="4"/>
      <c r="CN77" s="4"/>
      <c r="CO77" s="4"/>
      <c r="CP77" s="4"/>
      <c r="CQ77" s="4"/>
      <c r="CR77" s="4"/>
      <c r="CS77" s="4"/>
      <c r="CT77" s="4"/>
      <c r="CU77" s="4"/>
      <c r="CV77" s="4"/>
      <c r="CW77" s="4"/>
      <c r="CX77" s="4"/>
      <c r="CY77" s="4"/>
      <c r="CZ77" s="4"/>
      <c r="DA77" s="4"/>
      <c r="DB77" s="4"/>
      <c r="DC77" s="4"/>
      <c r="DD77" s="4"/>
      <c r="DE77" s="4"/>
      <c r="DF77" s="4"/>
      <c r="DG77" s="4"/>
      <c r="DH77" s="4"/>
      <c r="DI77" s="4"/>
      <c r="DJ77" s="4"/>
      <c r="DK77" s="4"/>
      <c r="DL77" s="4"/>
      <c r="DM77" s="4"/>
      <c r="DN77" s="4"/>
      <c r="DO77" s="4"/>
      <c r="DP77" s="4"/>
      <c r="DQ77" s="4"/>
      <c r="DR77" s="4"/>
      <c r="DS77" s="4"/>
      <c r="DT77" s="4"/>
      <c r="DU77" s="4"/>
      <c r="DV77" s="4"/>
      <c r="DW77" s="4"/>
      <c r="DX77" s="4"/>
      <c r="DY77" s="4"/>
      <c r="DZ77" s="4"/>
      <c r="EA77" s="4"/>
      <c r="EB77" s="4"/>
      <c r="EC77" s="4"/>
      <c r="ED77" s="4"/>
      <c r="EE77" s="4"/>
      <c r="EF77" s="4"/>
      <c r="EG77" s="4"/>
      <c r="EH77" s="4"/>
      <c r="EI77" s="4"/>
      <c r="EJ77" s="4"/>
      <c r="EK77" s="4"/>
      <c r="EL77" s="4"/>
      <c r="EM77" s="4"/>
      <c r="EN77" s="4"/>
      <c r="EO77" s="4"/>
      <c r="EP77" s="4"/>
      <c r="EQ77" s="4"/>
      <c r="ER77" s="4"/>
      <c r="ES77" s="4"/>
      <c r="ET77" s="4"/>
      <c r="EU77" s="4"/>
      <c r="EV77" s="4"/>
      <c r="EW77" s="4"/>
      <c r="EX77" s="4"/>
      <c r="EY77" s="4"/>
      <c r="EZ77" s="4"/>
      <c r="FA77" s="4"/>
      <c r="FB77" s="4"/>
      <c r="FC77" s="4"/>
      <c r="FD77" s="4"/>
      <c r="FE77" s="4"/>
      <c r="FF77" s="4"/>
      <c r="FG77" s="4"/>
      <c r="FH77" s="4"/>
      <c r="FI77" s="4"/>
      <c r="FJ77" s="4"/>
      <c r="FK77" s="4"/>
      <c r="FL77" s="4"/>
      <c r="FM77" s="4"/>
      <c r="FN77" s="4"/>
      <c r="FO77" s="4"/>
      <c r="FP77" s="4"/>
      <c r="FQ77" s="4"/>
      <c r="FR77" s="4"/>
      <c r="FS77" s="4"/>
      <c r="FT77" s="4"/>
      <c r="FU77" s="4"/>
      <c r="FV77" s="4"/>
      <c r="FW77" s="4"/>
      <c r="FX77" s="4"/>
      <c r="FY77" s="4"/>
      <c r="FZ77" s="4"/>
      <c r="GA77" s="4"/>
      <c r="GB77" s="4"/>
      <c r="GC77" s="4"/>
      <c r="GD77" s="4"/>
      <c r="GE77" s="4"/>
      <c r="GF77" s="4"/>
      <c r="GG77" s="4"/>
      <c r="GH77" s="4"/>
      <c r="GI77" s="4"/>
      <c r="GJ77" s="4"/>
      <c r="GK77" s="4"/>
      <c r="GL77" s="4"/>
      <c r="GM77" s="4"/>
      <c r="GN77" s="4"/>
      <c r="GO77" s="4"/>
      <c r="GP77" s="4"/>
      <c r="GQ77" s="4"/>
      <c r="GR77" s="4"/>
      <c r="GS77" s="4"/>
      <c r="GT77" s="4"/>
      <c r="GU77" s="4"/>
      <c r="GV77" s="4"/>
      <c r="GW77" s="4"/>
      <c r="GX77" s="4"/>
      <c r="GY77" s="4"/>
      <c r="GZ77" s="4"/>
      <c r="HA77" s="4"/>
      <c r="HB77" s="4"/>
      <c r="HC77" s="4"/>
      <c r="HD77" s="4"/>
      <c r="HE77" s="4"/>
      <c r="HF77" s="4"/>
      <c r="HG77" s="4"/>
      <c r="HH77" s="4"/>
      <c r="HI77" s="4"/>
      <c r="HJ77" s="4"/>
      <c r="HK77" s="4"/>
      <c r="HL77" s="4"/>
      <c r="HM77" s="4"/>
      <c r="HN77" s="4"/>
      <c r="HO77" s="4"/>
      <c r="HP77" s="4"/>
      <c r="HQ77" s="4"/>
      <c r="HR77" s="4"/>
      <c r="HS77" s="4"/>
      <c r="HT77" s="4"/>
      <c r="HU77" s="4"/>
      <c r="HV77" s="4"/>
      <c r="HW77" s="4"/>
      <c r="HX77" s="4"/>
      <c r="HY77" s="4"/>
      <c r="HZ77" s="4"/>
      <c r="IA77" s="4"/>
      <c r="IB77" s="4"/>
      <c r="IC77" s="4"/>
      <c r="ID77" s="4"/>
      <c r="IE77" s="4"/>
      <c r="IF77" s="4"/>
      <c r="IG77" s="4"/>
      <c r="IH77" s="4"/>
      <c r="II77" s="4"/>
      <c r="IJ77" s="4"/>
      <c r="IK77" s="4"/>
      <c r="IL77" s="4"/>
      <c r="IM77" s="4"/>
      <c r="IN77" s="4"/>
      <c r="IO77" s="4"/>
      <c r="IP77" s="4"/>
      <c r="IQ77" s="4"/>
      <c r="IR77" s="4"/>
      <c r="IS77" s="4"/>
      <c r="IT77" s="4"/>
      <c r="IU77" s="4"/>
      <c r="IV77" s="4"/>
    </row>
    <row r="78" spans="1:256" ht="36" customHeight="1" x14ac:dyDescent="0.15">
      <c r="A78" s="345" t="s">
        <v>100</v>
      </c>
      <c r="B78" s="345"/>
      <c r="C78" s="20" t="s">
        <v>47</v>
      </c>
      <c r="D78" s="20" t="s">
        <v>48</v>
      </c>
      <c r="E78" s="175" t="s">
        <v>49</v>
      </c>
      <c r="F78" s="179" t="s">
        <v>50</v>
      </c>
    </row>
    <row r="79" spans="1:256" ht="89.25" customHeight="1" x14ac:dyDescent="0.15">
      <c r="A79" s="11" t="s">
        <v>101</v>
      </c>
      <c r="B79" s="23" t="str">
        <f>VLOOKUP(A79,Questions!$B$3:$C$256,2,FALSE)</f>
        <v>Are access controls for institutional accounts based on structured rules, such as role-based access control (RBAC), attribute-based access control (ABAC), or policy-based access control (PBAC)?</v>
      </c>
      <c r="C79" s="8" t="s">
        <v>2122</v>
      </c>
      <c r="D79" s="244" t="s">
        <v>3382</v>
      </c>
      <c r="E79" s="176" t="str">
        <f>IF((C79=""),VLOOKUP(A79,Questions!B:G,4,FALSE),IF(C79="Yes",VLOOKUP(A79,Questions!B:G,6,FALSE),IF(C79="No",VLOOKUP(A79,Questions!B:G,5,FALSE),"N/A")))</f>
        <v>Describe available roles.</v>
      </c>
      <c r="F79" s="180" t="str">
        <f>VLOOKUP(A79,'Analyst Report'!$A$39:$E$288,5,FALSE)</f>
        <v xml:space="preserve"> </v>
      </c>
    </row>
    <row r="80" spans="1:256" ht="93.75" customHeight="1" x14ac:dyDescent="0.15">
      <c r="A80" s="11" t="s">
        <v>102</v>
      </c>
      <c r="B80" s="23" t="str">
        <f>VLOOKUP(A80,Questions!$B$3:$C$256,2,FALSE)</f>
        <v>Are access controls for staff within your organization based on structured rules, such as RBAC, ABAC, or PBAC?</v>
      </c>
      <c r="C80" s="8" t="s">
        <v>2122</v>
      </c>
      <c r="D80" s="244" t="s">
        <v>3383</v>
      </c>
      <c r="E80" s="176" t="str">
        <f>IF((C80=""),VLOOKUP(A80,Questions!B:G,4,FALSE),IF(C80="Yes",VLOOKUP(A80,Questions!B:G,6,FALSE),IF(C80="No",VLOOKUP(A80,Questions!B:G,5,FALSE),"N/A")))</f>
        <v xml:space="preserve"> </v>
      </c>
      <c r="F80" s="180" t="str">
        <f>VLOOKUP(A80,'Analyst Report'!$A$39:$E$288,5,FALSE)</f>
        <v xml:space="preserve"> </v>
      </c>
    </row>
    <row r="81" spans="1:256" ht="48" customHeight="1" x14ac:dyDescent="0.15">
      <c r="A81" s="11" t="s">
        <v>103</v>
      </c>
      <c r="B81" s="23" t="str">
        <f>VLOOKUP(A81,Questions!$B$3:$C$256,2,FALSE)</f>
        <v>Does the system provide data input validation and error messages?</v>
      </c>
      <c r="C81" s="8" t="s">
        <v>2122</v>
      </c>
      <c r="D81" s="244" t="s">
        <v>3384</v>
      </c>
      <c r="E81" s="176" t="str">
        <f>IF((C81=""),VLOOKUP(A81,Questions!B:G,4,FALSE),IF(C81="Yes",VLOOKUP(A81,Questions!B:G,6,FALSE),IF(C81="No",VLOOKUP(A81,Questions!B:G,5,FALSE),"N/A")))</f>
        <v>Describe how your system(s) provide data input validation and error messages.</v>
      </c>
      <c r="F81" s="180" t="str">
        <f>VLOOKUP(A81,'Analyst Report'!$A$39:$E$288,5,FALSE)</f>
        <v xml:space="preserve"> </v>
      </c>
    </row>
    <row r="82" spans="1:256" ht="54" customHeight="1" x14ac:dyDescent="0.15">
      <c r="A82" s="11" t="s">
        <v>104</v>
      </c>
      <c r="B82" s="23" t="str">
        <f>VLOOKUP(A82,Questions!$B$3:$C$256,2,FALSE)</f>
        <v>Are you using a web application firewall (WAF)?</v>
      </c>
      <c r="C82" s="8" t="s">
        <v>2122</v>
      </c>
      <c r="D82" s="61" t="s">
        <v>3385</v>
      </c>
      <c r="E82" s="176" t="str">
        <f>IF((C82=""),VLOOKUP(A82,Questions!B:G,4,FALSE),IF(C82="Yes",VLOOKUP(A82,Questions!B:G,6,FALSE),IF(C82="No",VLOOKUP(A82,Questions!B:G,5,FALSE),"N/A")))</f>
        <v>Describe the currently implemented WAF.</v>
      </c>
      <c r="F82" s="180" t="str">
        <f>VLOOKUP(A82,'Analyst Report'!$A$39:$E$288,5,FALSE)</f>
        <v xml:space="preserve"> </v>
      </c>
    </row>
    <row r="83" spans="1:256" ht="48" customHeight="1" x14ac:dyDescent="0.15">
      <c r="A83" s="11" t="s">
        <v>105</v>
      </c>
      <c r="B83" s="23" t="str">
        <f>VLOOKUP(A83,Questions!$B$3:$C$256,2,FALSE)</f>
        <v>Do you have a process and implemented procedures for managing your software supply chain (e.g., libraries, repositories, frameworks, etc.)</v>
      </c>
      <c r="C83" s="8" t="s">
        <v>2122</v>
      </c>
      <c r="D83" s="61" t="s">
        <v>3386</v>
      </c>
      <c r="E83" s="176" t="str">
        <f>IF((C83=""),VLOOKUP(A83,Questions!B:G,4,FALSE),IF(C83="Yes",VLOOKUP(A83,Questions!B:G,6,FALSE),IF(C83="No",VLOOKUP(A83,Questions!B:G,5,FALSE),"N/A")))</f>
        <v>Provide supporting documentation of your processes.</v>
      </c>
      <c r="F83" s="180" t="str">
        <f>VLOOKUP(A83,'Analyst Report'!$A$39:$E$288,5,FALSE)</f>
        <v xml:space="preserve"> </v>
      </c>
    </row>
    <row r="84" spans="1:256" ht="48" customHeight="1" x14ac:dyDescent="0.15">
      <c r="A84" s="11" t="s">
        <v>106</v>
      </c>
      <c r="B84" s="23" t="str">
        <f>VLOOKUP(A84,Questions!$B$3:$C$256,2,FALSE)</f>
        <v>Are only currently supported operating system(s), software, and libraries leveraged by the system(s)/application(s) that will have access to institution's data?</v>
      </c>
      <c r="C84" s="8" t="s">
        <v>2122</v>
      </c>
      <c r="D84" s="26" t="s">
        <v>3387</v>
      </c>
      <c r="E84" s="176" t="str">
        <f>IF((C84=""),VLOOKUP(A84,Questions!B:G,4,FALSE),IF(C84="Yes",VLOOKUP(A84,Questions!B:G,6,FALSE),IF(C84="No",VLOOKUP(A84,Questions!B:G,5,FALSE),"N/A")))</f>
        <v>Please provide a list of all required dependencies.</v>
      </c>
      <c r="F84" s="180" t="str">
        <f>VLOOKUP(A84,'Analyst Report'!$A$39:$E$288,5,FALSE)</f>
        <v xml:space="preserve"> </v>
      </c>
    </row>
    <row r="85" spans="1:256" s="1" customFormat="1" ht="43.25" customHeight="1" x14ac:dyDescent="0.15">
      <c r="A85" s="11" t="s">
        <v>107</v>
      </c>
      <c r="B85" s="23" t="str">
        <f>VLOOKUP(A85,Questions!$B$3:$C$256,2,FALSE)</f>
        <v>If mobile, is the application available from a trusted source (e.g., App Store, Google Play Store)?</v>
      </c>
      <c r="C85" s="8" t="s">
        <v>2733</v>
      </c>
      <c r="D85" s="9" t="s">
        <v>3388</v>
      </c>
      <c r="E85" s="176" t="str">
        <f>IF((C85=""),VLOOKUP(A85,Questions!B:G,4,FALSE),IF(C85="Yes",VLOOKUP(A85,Questions!B:G,6,FALSE),IF(C85="No",VLOOKUP(A85,Questions!B:G,5,FALSE),"N/A")))</f>
        <v>N/A</v>
      </c>
      <c r="F85" s="180" t="str">
        <f>VLOOKUP(A85,'Analyst Report'!$A$39:$E$288,5,FALSE)</f>
        <v xml:space="preserve"> </v>
      </c>
      <c r="G85" s="4"/>
      <c r="H85" s="4"/>
      <c r="I85" s="4"/>
      <c r="J85" s="4"/>
      <c r="K85" s="4"/>
      <c r="L85" s="4"/>
      <c r="M85" s="4"/>
      <c r="N85" s="4"/>
      <c r="O85" s="4"/>
      <c r="P85" s="4"/>
      <c r="Q85" s="4"/>
      <c r="R85" s="4"/>
      <c r="S85" s="4"/>
      <c r="T85" s="4"/>
      <c r="U85" s="4"/>
      <c r="V85" s="4"/>
      <c r="W85" s="4"/>
      <c r="X85" s="4"/>
      <c r="Y85" s="4"/>
      <c r="Z85" s="4"/>
      <c r="AA85" s="4"/>
      <c r="AB85" s="4"/>
      <c r="AC85" s="4"/>
      <c r="AD85" s="4"/>
      <c r="AE85" s="4"/>
      <c r="AF85" s="4"/>
      <c r="AG85" s="4"/>
      <c r="AH85" s="4"/>
      <c r="AI85" s="4"/>
      <c r="AJ85" s="4"/>
      <c r="AK85" s="4"/>
      <c r="AL85" s="4"/>
      <c r="AM85" s="4"/>
      <c r="AN85" s="4"/>
      <c r="AO85" s="4"/>
      <c r="AP85" s="4"/>
      <c r="AQ85" s="4"/>
      <c r="AR85" s="4"/>
      <c r="AS85" s="4"/>
      <c r="AT85" s="4"/>
      <c r="AU85" s="4"/>
      <c r="AV85" s="4"/>
      <c r="AW85" s="4"/>
      <c r="AX85" s="4"/>
      <c r="AY85" s="4"/>
      <c r="AZ85" s="4"/>
      <c r="BA85" s="4"/>
      <c r="BB85" s="4"/>
      <c r="BC85" s="4"/>
      <c r="BD85" s="4"/>
      <c r="BE85" s="4"/>
      <c r="BF85" s="4"/>
      <c r="BG85" s="4"/>
      <c r="BH85" s="4"/>
      <c r="BI85" s="4"/>
      <c r="BJ85" s="4"/>
      <c r="BK85" s="4"/>
      <c r="BL85" s="4"/>
      <c r="BM85" s="4"/>
      <c r="BN85" s="4"/>
      <c r="BO85" s="4"/>
      <c r="BP85" s="4"/>
      <c r="BQ85" s="4"/>
      <c r="BR85" s="4"/>
      <c r="BS85" s="4"/>
      <c r="BT85" s="4"/>
      <c r="BU85" s="4"/>
      <c r="BV85" s="4"/>
      <c r="BW85" s="4"/>
      <c r="BX85" s="4"/>
      <c r="BY85" s="4"/>
      <c r="BZ85" s="4"/>
      <c r="CA85" s="4"/>
      <c r="CB85" s="4"/>
      <c r="CC85" s="4"/>
      <c r="CD85" s="4"/>
      <c r="CE85" s="4"/>
      <c r="CF85" s="4"/>
      <c r="CG85" s="4"/>
      <c r="CH85" s="4"/>
      <c r="CI85" s="4"/>
      <c r="CJ85" s="4"/>
      <c r="CK85" s="4"/>
      <c r="CL85" s="4"/>
      <c r="CM85" s="4"/>
      <c r="CN85" s="4"/>
      <c r="CO85" s="4"/>
      <c r="CP85" s="4"/>
      <c r="CQ85" s="4"/>
      <c r="CR85" s="4"/>
      <c r="CS85" s="4"/>
      <c r="CT85" s="4"/>
      <c r="CU85" s="4"/>
      <c r="CV85" s="4"/>
      <c r="CW85" s="4"/>
      <c r="CX85" s="4"/>
      <c r="CY85" s="4"/>
      <c r="CZ85" s="4"/>
      <c r="DA85" s="4"/>
      <c r="DB85" s="4"/>
      <c r="DC85" s="4"/>
      <c r="DD85" s="4"/>
      <c r="DE85" s="4"/>
      <c r="DF85" s="4"/>
      <c r="DG85" s="4"/>
      <c r="DH85" s="4"/>
      <c r="DI85" s="4"/>
      <c r="DJ85" s="4"/>
      <c r="DK85" s="4"/>
      <c r="DL85" s="4"/>
      <c r="DM85" s="4"/>
      <c r="DN85" s="4"/>
      <c r="DO85" s="4"/>
      <c r="DP85" s="4"/>
      <c r="DQ85" s="4"/>
      <c r="DR85" s="4"/>
      <c r="DS85" s="4"/>
      <c r="DT85" s="4"/>
      <c r="DU85" s="4"/>
      <c r="DV85" s="4"/>
      <c r="DW85" s="4"/>
      <c r="DX85" s="4"/>
      <c r="DY85" s="4"/>
      <c r="DZ85" s="4"/>
      <c r="EA85" s="4"/>
      <c r="EB85" s="4"/>
      <c r="EC85" s="4"/>
      <c r="ED85" s="4"/>
      <c r="EE85" s="4"/>
      <c r="EF85" s="4"/>
      <c r="EG85" s="4"/>
      <c r="EH85" s="4"/>
      <c r="EI85" s="4"/>
      <c r="EJ85" s="4"/>
      <c r="EK85" s="4"/>
      <c r="EL85" s="4"/>
      <c r="EM85" s="4"/>
      <c r="EN85" s="4"/>
      <c r="EO85" s="4"/>
      <c r="EP85" s="4"/>
      <c r="EQ85" s="4"/>
      <c r="ER85" s="4"/>
      <c r="ES85" s="4"/>
      <c r="ET85" s="4"/>
      <c r="EU85" s="4"/>
      <c r="EV85" s="4"/>
      <c r="EW85" s="4"/>
      <c r="EX85" s="4"/>
      <c r="EY85" s="4"/>
      <c r="EZ85" s="4"/>
      <c r="FA85" s="4"/>
      <c r="FB85" s="4"/>
      <c r="FC85" s="4"/>
      <c r="FD85" s="4"/>
      <c r="FE85" s="4"/>
      <c r="FF85" s="4"/>
      <c r="FG85" s="4"/>
      <c r="FH85" s="4"/>
      <c r="FI85" s="4"/>
      <c r="FJ85" s="4"/>
      <c r="FK85" s="4"/>
      <c r="FL85" s="4"/>
      <c r="FM85" s="4"/>
      <c r="FN85" s="4"/>
      <c r="FO85" s="4"/>
      <c r="FP85" s="4"/>
      <c r="FQ85" s="4"/>
      <c r="FR85" s="4"/>
      <c r="FS85" s="4"/>
      <c r="FT85" s="4"/>
      <c r="FU85" s="4"/>
      <c r="FV85" s="4"/>
      <c r="FW85" s="4"/>
      <c r="FX85" s="4"/>
      <c r="FY85" s="4"/>
      <c r="FZ85" s="4"/>
      <c r="GA85" s="4"/>
      <c r="GB85" s="4"/>
      <c r="GC85" s="4"/>
      <c r="GD85" s="4"/>
      <c r="GE85" s="4"/>
      <c r="GF85" s="4"/>
      <c r="GG85" s="4"/>
      <c r="GH85" s="4"/>
      <c r="GI85" s="4"/>
      <c r="GJ85" s="4"/>
      <c r="GK85" s="4"/>
      <c r="GL85" s="4"/>
      <c r="GM85" s="4"/>
      <c r="GN85" s="4"/>
      <c r="GO85" s="4"/>
      <c r="GP85" s="4"/>
      <c r="GQ85" s="4"/>
      <c r="GR85" s="4"/>
      <c r="GS85" s="4"/>
      <c r="GT85" s="4"/>
      <c r="GU85" s="4"/>
      <c r="GV85" s="4"/>
      <c r="GW85" s="4"/>
      <c r="GX85" s="4"/>
      <c r="GY85" s="4"/>
      <c r="GZ85" s="4"/>
      <c r="HA85" s="4"/>
      <c r="HB85" s="4"/>
      <c r="HC85" s="4"/>
      <c r="HD85" s="4"/>
      <c r="HE85" s="4"/>
      <c r="HF85" s="4"/>
      <c r="HG85" s="4"/>
      <c r="HH85" s="4"/>
      <c r="HI85" s="4"/>
      <c r="HJ85" s="4"/>
      <c r="HK85" s="4"/>
      <c r="HL85" s="4"/>
      <c r="HM85" s="4"/>
      <c r="HN85" s="4"/>
      <c r="HO85" s="4"/>
      <c r="HP85" s="4"/>
      <c r="HQ85" s="4"/>
      <c r="HR85" s="4"/>
      <c r="HS85" s="4"/>
      <c r="HT85" s="4"/>
      <c r="HU85" s="4"/>
      <c r="HV85" s="4"/>
      <c r="HW85" s="4"/>
      <c r="HX85" s="4"/>
      <c r="HY85" s="4"/>
      <c r="HZ85" s="4"/>
      <c r="IA85" s="4"/>
      <c r="IB85" s="4"/>
      <c r="IC85" s="4"/>
      <c r="ID85" s="4"/>
      <c r="IE85" s="4"/>
      <c r="IF85" s="4"/>
      <c r="IG85" s="4"/>
      <c r="IH85" s="4"/>
      <c r="II85" s="4"/>
      <c r="IJ85" s="4"/>
      <c r="IK85" s="4"/>
      <c r="IL85" s="4"/>
      <c r="IM85" s="4"/>
      <c r="IN85" s="4"/>
      <c r="IO85" s="4"/>
      <c r="IP85" s="4"/>
      <c r="IQ85" s="4"/>
      <c r="IR85" s="4"/>
      <c r="IS85" s="4"/>
      <c r="IT85" s="4"/>
      <c r="IU85" s="4"/>
      <c r="IV85" s="4"/>
    </row>
    <row r="86" spans="1:256" ht="37.25" customHeight="1" x14ac:dyDescent="0.15">
      <c r="A86" s="11" t="s">
        <v>108</v>
      </c>
      <c r="B86" s="23" t="str">
        <f>VLOOKUP(A86,Questions!$B$3:$C$256,2,FALSE)</f>
        <v>Does your application require access to location or GPS data?</v>
      </c>
      <c r="C86" s="8" t="s">
        <v>2126</v>
      </c>
      <c r="D86" s="9"/>
      <c r="E86" s="176" t="str">
        <f>IF((C86=""),VLOOKUP(A86,Questions!B:G,4,FALSE),IF(C86="Yes",VLOOKUP(A86,Questions!B:G,6,FALSE),IF(C86="No",VLOOKUP(A86,Questions!B:G,5,FALSE),"N/A")))</f>
        <v>Please indicate any future plans that would require access to this data</v>
      </c>
      <c r="F86" s="180" t="str">
        <f>VLOOKUP(A86,'Analyst Report'!$A$39:$E$288,5,FALSE)</f>
        <v xml:space="preserve"> </v>
      </c>
    </row>
    <row r="87" spans="1:256" ht="77" customHeight="1" x14ac:dyDescent="0.15">
      <c r="A87" s="11" t="s">
        <v>109</v>
      </c>
      <c r="B87" s="23" t="str">
        <f>VLOOKUP(A87,Questions!$B$3:$C$256,2,FALSE)</f>
        <v>Does your application provide separation of duties between security administration, system administration, and standard user functions?</v>
      </c>
      <c r="C87" s="8" t="s">
        <v>2122</v>
      </c>
      <c r="D87" s="9" t="s">
        <v>3389</v>
      </c>
      <c r="E87" s="176" t="str">
        <f>IF((C87=""),VLOOKUP(A87,Questions!B:G,4,FALSE),IF(C87="Yes",VLOOKUP(A87,Questions!B:G,6,FALSE),IF(C87="No",VLOOKUP(A87,Questions!B:G,5,FALSE),"N/A")))</f>
        <v>Describe or provide a reference to the facilities available in the system to provide separation of duties between security administration and system administration functions.</v>
      </c>
      <c r="F87" s="180" t="str">
        <f>VLOOKUP(A87,'Analyst Report'!$A$39:$E$288,5,FALSE)</f>
        <v xml:space="preserve">  </v>
      </c>
    </row>
    <row r="88" spans="1:256" ht="64.25" customHeight="1" x14ac:dyDescent="0.15">
      <c r="A88" s="11" t="s">
        <v>110</v>
      </c>
      <c r="B88" s="23" t="str">
        <f>VLOOKUP(A88,Questions!$B$3:$C$256,2,FALSE)</f>
        <v>Do you have a fully implemented policy or procedure that details how your employees obtain administrator access to institutional instance of the application?</v>
      </c>
      <c r="C88" s="8" t="s">
        <v>2122</v>
      </c>
      <c r="D88" s="9" t="s">
        <v>3390</v>
      </c>
      <c r="E88" s="176" t="str">
        <f>IF((C88=""),VLOOKUP(A88,Questions!B:G,4,FALSE),IF(C88="Yes",VLOOKUP(A88,Questions!B:G,6,FALSE),IF(C88="No",VLOOKUP(A88,Questions!B:G,5,FALSE),"N/A")))</f>
        <v>Describe or provide a reference that details how administrator access is handled (e.g., provisioning, principle of least privilege, deprovisioning, etc.).</v>
      </c>
      <c r="F88" s="180" t="str">
        <f>VLOOKUP(A88,'Analyst Report'!$A$39:$E$288,5,FALSE)</f>
        <v xml:space="preserve"> </v>
      </c>
    </row>
    <row r="89" spans="1:256" ht="33" customHeight="1" x14ac:dyDescent="0.15">
      <c r="A89" s="11" t="s">
        <v>111</v>
      </c>
      <c r="B89" s="23" t="str">
        <f>VLOOKUP(A89,Questions!$B$3:$C$256,2,FALSE)</f>
        <v>Have your developers been trained in secure coding techniques?</v>
      </c>
      <c r="C89" s="8" t="s">
        <v>2122</v>
      </c>
      <c r="D89" s="9" t="s">
        <v>3391</v>
      </c>
      <c r="E89" s="176" t="str">
        <f>IF((C89=""),VLOOKUP(A89,Questions!B:G,4,FALSE),IF(C89="Yes",VLOOKUP(A89,Questions!B:G,6,FALSE),IF(C89="No",VLOOKUP(A89,Questions!B:G,5,FALSE),"N/A")))</f>
        <v>Summarize your secure coding training.</v>
      </c>
      <c r="F89" s="180" t="str">
        <f>VLOOKUP(A89,'Analyst Report'!$A$39:$E$288,5,FALSE)</f>
        <v xml:space="preserve"> </v>
      </c>
    </row>
    <row r="90" spans="1:256" ht="39" customHeight="1" x14ac:dyDescent="0.15">
      <c r="A90" s="11" t="s">
        <v>112</v>
      </c>
      <c r="B90" s="23" t="str">
        <f>VLOOKUP(A90,Questions!$B$3:$C$256,2,FALSE)</f>
        <v>Was your application developed using secure coding techniques?</v>
      </c>
      <c r="C90" s="8" t="s">
        <v>2122</v>
      </c>
      <c r="D90" s="9" t="s">
        <v>3392</v>
      </c>
      <c r="E90" s="176" t="str">
        <f>IF((C90=""),VLOOKUP(A90,Questions!B:G,4,FALSE),IF(C90="Yes",VLOOKUP(A90,Questions!B:G,6,FALSE),IF(C90="No",VLOOKUP(A90,Questions!B:G,5,FALSE),"N/A")))</f>
        <v>Summarize your secure coding practices.</v>
      </c>
      <c r="F90" s="180" t="str">
        <f>VLOOKUP(A90,'Analyst Report'!$A$39:$E$288,5,FALSE)</f>
        <v xml:space="preserve"> </v>
      </c>
    </row>
    <row r="91" spans="1:256" ht="41" customHeight="1" x14ac:dyDescent="0.15">
      <c r="A91" s="11" t="s">
        <v>113</v>
      </c>
      <c r="B91" s="23" t="str">
        <f>VLOOKUP(A91,Questions!$B$3:$C$256,2,FALSE)</f>
        <v>Do you subject your code to static code analysis and/or static application security testing prior to release?</v>
      </c>
      <c r="C91" s="8" t="s">
        <v>2122</v>
      </c>
      <c r="D91" s="9"/>
      <c r="E91" s="176" t="str">
        <f>IF((C91=""),VLOOKUP(A91,Questions!B:G,4,FALSE),IF(C91="Yes",VLOOKUP(A91,Questions!B:G,6,FALSE),IF(C91="No",VLOOKUP(A91,Questions!B:G,5,FALSE),"N/A")))</f>
        <v>Provide a list of all tools utilized during static code analysis or static application security testing.</v>
      </c>
      <c r="F91" s="180" t="str">
        <f>VLOOKUP(A91,'Analyst Report'!$A$39:$E$288,5,FALSE)</f>
        <v xml:space="preserve"> </v>
      </c>
    </row>
    <row r="92" spans="1:256" ht="40.25" customHeight="1" x14ac:dyDescent="0.15">
      <c r="A92" s="11" t="s">
        <v>114</v>
      </c>
      <c r="B92" s="23" t="str">
        <f>VLOOKUP(A92,Questions!$B$3:$C$256,2,FALSE)</f>
        <v>Do you have software testing processes (dynamic or static) that are established and followed?</v>
      </c>
      <c r="C92" s="8" t="s">
        <v>2122</v>
      </c>
      <c r="D92" s="9" t="s">
        <v>3393</v>
      </c>
      <c r="E92" s="176"/>
      <c r="F92" s="180" t="str">
        <f>VLOOKUP(A92,'Analyst Report'!$A$39:$E$288,5,FALSE)</f>
        <v xml:space="preserve"> </v>
      </c>
      <c r="G92" s="275" t="s">
        <v>3233</v>
      </c>
    </row>
    <row r="93" spans="1:256" ht="36" customHeight="1" x14ac:dyDescent="0.15">
      <c r="A93" s="345" t="s">
        <v>115</v>
      </c>
      <c r="B93" s="345"/>
      <c r="C93" s="20" t="s">
        <v>47</v>
      </c>
      <c r="D93" s="20" t="s">
        <v>48</v>
      </c>
      <c r="E93" s="175" t="s">
        <v>49</v>
      </c>
      <c r="F93" s="179" t="s">
        <v>50</v>
      </c>
    </row>
    <row r="94" spans="1:256" ht="84" customHeight="1" x14ac:dyDescent="0.15">
      <c r="A94" s="11" t="s">
        <v>116</v>
      </c>
      <c r="B94" s="23" t="str">
        <f>VLOOKUP(A94,Questions!$B$3:$C$256,2,FALSE)</f>
        <v>Does your solution support single sign-on (SSO) protocols for user and administrator authentication?</v>
      </c>
      <c r="C94" s="8" t="s">
        <v>2767</v>
      </c>
      <c r="D94" s="9" t="s">
        <v>3394</v>
      </c>
      <c r="E94" s="176" t="str">
        <f>IF((C94=""),VLOOKUP(A94,Questions!B:G,4,FALSE),IF(C94="1) Yes",VLOOKUP(A94,Questions!B:G,6,FALSE),IF(C94="2) No",VLOOKUP(A94,Questions!B:G,5,FALSE),"N/A")))</f>
        <v>Describe how strong authentication is enforced (e.g., complex passwords, multifactor tokens, certificates, biometrics, aging requirements, re-use policy).</v>
      </c>
      <c r="F94" s="180" t="str">
        <f>VLOOKUP(A94,'Analyst Report'!$A$39:$E$288,5,FALSE)</f>
        <v xml:space="preserve"> </v>
      </c>
    </row>
    <row r="95" spans="1:256" ht="48" customHeight="1" x14ac:dyDescent="0.15">
      <c r="A95" s="11" t="s">
        <v>117</v>
      </c>
      <c r="B95" s="23" t="str">
        <f>VLOOKUP(A95,Questions!$B$3:$C$256,2,FALSE)</f>
        <v>Does your solution support local authentication protocols for user and administrator authentication?</v>
      </c>
      <c r="C95" s="8" t="s">
        <v>2767</v>
      </c>
      <c r="D95" s="9" t="s">
        <v>3395</v>
      </c>
      <c r="E95" s="176" t="str">
        <f>IF((C95=""),VLOOKUP(A95,Questions!B:G,4,FALSE),IF(C95="1) Yes",VLOOKUP(A95,Questions!B:G,6,FALSE),IF(C95="2) No",VLOOKUP(A95,Questions!B:G,5,FALSE),"Answer relevant questions below")))</f>
        <v>Provide a detailed description of your local authentication mode practices.</v>
      </c>
      <c r="F95" s="180" t="str">
        <f>VLOOKUP(A95,'Analyst Report'!$A$39:$E$288,5,FALSE)</f>
        <v xml:space="preserve"> </v>
      </c>
    </row>
    <row r="96" spans="1:256" ht="48" customHeight="1" x14ac:dyDescent="0.15">
      <c r="A96" s="11" t="s">
        <v>118</v>
      </c>
      <c r="B96" s="23" t="str">
        <f>VLOOKUP(A96,Questions!$B$3:$C$256,2,FALSE)</f>
        <v>Can you enforce password/passphrase aging requirements?</v>
      </c>
      <c r="C96" s="8" t="s">
        <v>2126</v>
      </c>
      <c r="D96" s="244" t="s">
        <v>3496</v>
      </c>
      <c r="E96" s="176" t="str">
        <f>IF((C96=""),VLOOKUP(A96,Questions!B:G,4,FALSE),IF(C96="Yes",VLOOKUP(A96,Questions!B:G,6,FALSE),IF(C96="No",VLOOKUP(A96,Questions!B:G,5,FALSE),"N/A")))</f>
        <v>Describe plans to support password/passphrase aging requirements.</v>
      </c>
      <c r="F96" s="180" t="str">
        <f>VLOOKUP(A96,'Analyst Report'!$A$39:$E$288,5,FALSE)</f>
        <v xml:space="preserve"> </v>
      </c>
    </row>
    <row r="97" spans="1:7" ht="65" customHeight="1" x14ac:dyDescent="0.15">
      <c r="A97" s="11" t="s">
        <v>119</v>
      </c>
      <c r="B97" s="23" t="str">
        <f>VLOOKUP(A97,Questions!$B$3:$C$256,2,FALSE)</f>
        <v>Can you enforce password/passphrase complexity requirements (provided by the institution)?</v>
      </c>
      <c r="C97" s="8" t="s">
        <v>2126</v>
      </c>
      <c r="D97" s="244" t="s">
        <v>3497</v>
      </c>
      <c r="E97" s="176" t="str">
        <f>IF((C97=""),VLOOKUP(A97,Questions!B:G,4,FALSE),IF(C97="Yes",VLOOKUP(A97,Questions!B:G,6,FALSE),IF(C97="No",VLOOKUP(A97,Questions!B:G,5,FALSE),"N/A")))</f>
        <v>Describe plans to support password/passphrase complexity requirements.</v>
      </c>
      <c r="F97" s="180" t="str">
        <f>VLOOKUP(A97,'Analyst Report'!$A$39:$E$288,5,FALSE)</f>
        <v xml:space="preserve"> </v>
      </c>
    </row>
    <row r="98" spans="1:7" ht="47" customHeight="1" x14ac:dyDescent="0.15">
      <c r="A98" s="11" t="s">
        <v>120</v>
      </c>
      <c r="B98" s="23" t="str">
        <f>VLOOKUP(A98,Questions!$B$3:$C$256,2,FALSE)</f>
        <v>Does the system have password complexity or length limitations and/or restrictions?</v>
      </c>
      <c r="C98" s="8" t="s">
        <v>2122</v>
      </c>
      <c r="D98" s="61" t="s">
        <v>3396</v>
      </c>
      <c r="E98" s="176" t="str">
        <f>IF((C98=""),VLOOKUP(A98,Questions!B:G,4,FALSE),IF(C98="Yes",VLOOKUP(A98,Questions!B:G,6,FALSE),IF(C98="No",VLOOKUP(A98,Questions!B:G,5,FALSE),"N/A")))</f>
        <v>Describe these limitations and/or restrictions and state what lengths and complexities are supported.</v>
      </c>
      <c r="F98" s="180" t="str">
        <f>VLOOKUP(A98,'Analyst Report'!$A$39:$E$288,5,FALSE)</f>
        <v xml:space="preserve"> </v>
      </c>
    </row>
    <row r="99" spans="1:7" ht="55.25" customHeight="1" x14ac:dyDescent="0.15">
      <c r="A99" s="11" t="s">
        <v>121</v>
      </c>
      <c r="B99" s="23" t="str">
        <f>VLOOKUP(A99,Questions!$B$3:$C$256,2,FALSE)</f>
        <v>Do you have documented password/passphrase reset procedures that are currently implemented in the system and/or customer support?</v>
      </c>
      <c r="C99" s="8" t="s">
        <v>2122</v>
      </c>
      <c r="D99" s="9" t="s">
        <v>3397</v>
      </c>
      <c r="E99" s="176" t="str">
        <f>IF((C99=""),VLOOKUP(A99,Questions!B:G,4,FALSE),IF(C99="Yes",VLOOKUP(A99,Questions!B:G,6,FALSE),IF(C99="No",VLOOKUP(A99,Questions!B:G,5,FALSE),"N/A")))</f>
        <v>Describe your documented password/passphrase reset procedures that are currently implemented in the system and/or customer support.</v>
      </c>
      <c r="F99" s="180" t="str">
        <f>VLOOKUP(A99,'Analyst Report'!$A$39:$E$288,5,FALSE)</f>
        <v xml:space="preserve"> </v>
      </c>
    </row>
    <row r="100" spans="1:7" ht="48" customHeight="1" x14ac:dyDescent="0.15">
      <c r="A100" s="11" t="s">
        <v>122</v>
      </c>
      <c r="B100" s="23" t="str">
        <f>VLOOKUP(A100,Questions!$B$3:$C$256,2,FALSE)</f>
        <v>Does your organization participate in InCommon or another eduGAIN-affiliated trust federation?</v>
      </c>
      <c r="C100" s="8" t="s">
        <v>2122</v>
      </c>
      <c r="D100" s="214" t="s">
        <v>3398</v>
      </c>
      <c r="E100" s="176" t="str">
        <f>IF((C100=""),VLOOKUP(A100,Questions!B:G,4,FALSE),IF(C100="Yes",VLOOKUP(A100,Questions!B:G,6,FALSE),IF(C100="No",VLOOKUP(A100,Questions!B:G,5,FALSE),"N/A")))</f>
        <v>List the entity IDs registered in the Additional Information column.</v>
      </c>
      <c r="F100" s="180" t="str">
        <f>VLOOKUP(A100,'Analyst Report'!$A$39:$E$288,5,FALSE)</f>
        <v xml:space="preserve"> </v>
      </c>
    </row>
    <row r="101" spans="1:7" ht="66.5" customHeight="1" x14ac:dyDescent="0.15">
      <c r="A101" s="11" t="s">
        <v>123</v>
      </c>
      <c r="B101" s="23" t="str">
        <f>VLOOKUP(A101,Questions!$B$3:$C$256,2,FALSE)</f>
        <v>Does your application support integration with other authentication and authorization systems?</v>
      </c>
      <c r="C101" s="8" t="s">
        <v>2122</v>
      </c>
      <c r="D101" s="295" t="s">
        <v>3399</v>
      </c>
      <c r="E101" s="176" t="str">
        <f>IF((C101=""),VLOOKUP(A101,Questions!B:G,4,FALSE),IF(C101="Yes",VLOOKUP(A101,Questions!B:G,6,FALSE),IF(C101="No",VLOOKUP(A101,Questions!B:G,5,FALSE),"N/A")))</f>
        <v>List which systems and versions supported (such as Active Directory, Kerberos, or other LDAP compatible directory) in Additional Info.</v>
      </c>
      <c r="F101" s="180" t="str">
        <f>VLOOKUP(A101,'Analyst Report'!$A$39:$E$288,5,FALSE)</f>
        <v xml:space="preserve"> </v>
      </c>
    </row>
    <row r="102" spans="1:7" ht="74.75" customHeight="1" x14ac:dyDescent="0.15">
      <c r="A102" s="11" t="s">
        <v>124</v>
      </c>
      <c r="B102" s="23" t="str">
        <f>VLOOKUP(A102,Questions!$B$3:$C$256,2,FALSE)</f>
        <v>Does your solution support any of the following web SSO standards? [e.g., SAML2 (with redirect flow), OIDC, CAS, or other]</v>
      </c>
      <c r="C102" s="8" t="s">
        <v>2122</v>
      </c>
      <c r="D102" s="304" t="s">
        <v>3399</v>
      </c>
      <c r="E102" s="176" t="str">
        <f>IF((C102=""),VLOOKUP(A102,Questions!B:G,4,FALSE),IF(C102="Yes",VLOOKUP(A102,Questions!B:G,6,FALSE),IF(C102="No",VLOOKUP(A102,Questions!B:G,5,FALSE),"N/A")))</f>
        <v>State the web SSO standards supported by your solution and provide additional details about your support, including framework(s) in use, how information is exchanged securely, etc.</v>
      </c>
      <c r="F102" s="180" t="str">
        <f>VLOOKUP(A102,'Analyst Report'!$A$39:$E$288,5,FALSE)</f>
        <v xml:space="preserve"> </v>
      </c>
    </row>
    <row r="103" spans="1:7" ht="53" customHeight="1" x14ac:dyDescent="0.15">
      <c r="A103" s="11" t="s">
        <v>125</v>
      </c>
      <c r="B103" s="23" t="str">
        <f>VLOOKUP(A103,Questions!$B$3:$C$256,2,FALSE)</f>
        <v>Do you support differentiation between email address and user identifier?</v>
      </c>
      <c r="C103" s="8" t="s">
        <v>2122</v>
      </c>
      <c r="D103" s="305" t="s">
        <v>3400</v>
      </c>
      <c r="E103" s="176" t="str">
        <f>IF((C103=""),VLOOKUP(A103,Questions!B:G,4,FALSE),IF(C103="Yes",VLOOKUP(A103,Questions!B:G,6,FALSE),IF(C103="No",VLOOKUP(A103,Questions!B:G,5,FALSE),"N/A")))</f>
        <v xml:space="preserve"> </v>
      </c>
      <c r="F103" s="180" t="str">
        <f>VLOOKUP(A103,'Analyst Report'!$A$39:$E$288,5,FALSE)</f>
        <v xml:space="preserve"> </v>
      </c>
    </row>
    <row r="104" spans="1:7" ht="47" customHeight="1" x14ac:dyDescent="0.15">
      <c r="A104" s="11" t="s">
        <v>126</v>
      </c>
      <c r="B104" s="23" t="str">
        <f>VLOOKUP(A104,Questions!$B$3:$C$256,2,FALSE)</f>
        <v>Do you allow the customer to specify attribute mappings for any needed information beyond a user identifier? (e.g., Reference eduPerson, ePPA/ePPN/ePE)</v>
      </c>
      <c r="C104" s="77" t="s">
        <v>2126</v>
      </c>
      <c r="D104" s="9"/>
      <c r="E104" s="176" t="str">
        <f>IF((C104=""),VLOOKUP(A104,Questions!B:G,4,FALSE),IF(C104="Yes",VLOOKUP(A104,Questions!B:G,6,FALSE),IF(C104="No",VLOOKUP(A104,Questions!B:G,5,FALSE),"N/A")))</f>
        <v>Describe plans to allow customers to specify attribute mappings.</v>
      </c>
      <c r="F104" s="180" t="str">
        <f>VLOOKUP(A104,'Analyst Report'!$A$39:$E$288,5,FALSE)</f>
        <v xml:space="preserve"> </v>
      </c>
    </row>
    <row r="105" spans="1:7" ht="54" customHeight="1" x14ac:dyDescent="0.15">
      <c r="A105" s="11" t="s">
        <v>127</v>
      </c>
      <c r="B105" s="23" t="str">
        <f>VLOOKUP(A105,Questions!$B$3:$C$256,2,FALSE)</f>
        <v>If you don't support SSO, does your application and/or user-frontend/portal support multi-factor authentication? (e.g., Duo, Google Authenticator, OTP, etc.)</v>
      </c>
      <c r="C105" s="8"/>
      <c r="D105" s="9"/>
      <c r="E105" s="176" t="str">
        <f>IF((C105=""),VLOOKUP(A105,Questions!B:G,4,FALSE),IF(C105="Yes",VLOOKUP(A105,Questions!B:G,6,FALSE),IF(C105="No",VLOOKUP(A105,Questions!B:G,5,FALSE),"N/A")))</f>
        <v xml:space="preserve"> </v>
      </c>
      <c r="F105" s="180" t="str">
        <f>VLOOKUP(A105,'Analyst Report'!$A$39:$E$288,5,FALSE)</f>
        <v xml:space="preserve"> </v>
      </c>
    </row>
    <row r="106" spans="1:7" ht="54" customHeight="1" x14ac:dyDescent="0.15">
      <c r="A106" s="11" t="s">
        <v>128</v>
      </c>
      <c r="B106" s="23" t="str">
        <f>VLOOKUP(A106,Questions!$B$3:$C$256,2,FALSE)</f>
        <v>Does your application automatically lock the session or log-out an account after a period of inactivity?</v>
      </c>
      <c r="C106" s="77" t="s">
        <v>2122</v>
      </c>
      <c r="D106" s="305" t="s">
        <v>3401</v>
      </c>
      <c r="E106" s="176" t="str">
        <f>IF((C106=""),VLOOKUP(A106,Questions!B:G,4,FALSE),IF(C106="Yes",VLOOKUP(A106,Questions!B:G,6,FALSE),IF(C106="No",VLOOKUP(A106,Questions!B:G,5,FALSE),"N/A")))</f>
        <v>Describe the default behavior of this capability.</v>
      </c>
      <c r="F106" s="180" t="str">
        <f>VLOOKUP(A106,'Analyst Report'!$A$39:$E$288,5,FALSE)</f>
        <v xml:space="preserve"> </v>
      </c>
    </row>
    <row r="107" spans="1:7" ht="47" customHeight="1" x14ac:dyDescent="0.15">
      <c r="A107" s="11" t="s">
        <v>129</v>
      </c>
      <c r="B107" s="23" t="str">
        <f>VLOOKUP(A107,Questions!$B$3:$C$256,2,FALSE)</f>
        <v>Are there any passwords/passphrases hard-coded into your systems or products?</v>
      </c>
      <c r="C107" s="77" t="s">
        <v>2126</v>
      </c>
      <c r="D107" s="9"/>
      <c r="E107" s="176" t="str">
        <f>IF((C107=""),VLOOKUP(A107,Questions!B:G,4,FALSE),IF(C107="Yes",VLOOKUP(A107,Questions!B:G,6,FALSE),IF(C107="No",VLOOKUP(A107,Questions!B:G,5,FALSE),"N/A")))</f>
        <v xml:space="preserve"> </v>
      </c>
      <c r="F107" s="180" t="str">
        <f>VLOOKUP(A107,'Analyst Report'!$A$39:$E$288,5,FALSE)</f>
        <v xml:space="preserve"> </v>
      </c>
    </row>
    <row r="108" spans="1:7" ht="36" customHeight="1" x14ac:dyDescent="0.15">
      <c r="A108" s="11" t="s">
        <v>130</v>
      </c>
      <c r="B108" s="23" t="str">
        <f>VLOOKUP(A108,Questions!$B$3:$C$256,2,FALSE)</f>
        <v>Are you storing any passwords in plaintext?</v>
      </c>
      <c r="C108" s="77" t="s">
        <v>2126</v>
      </c>
      <c r="D108" s="9"/>
      <c r="E108" s="176" t="str">
        <f>IF((C108=""),VLOOKUP(A108,Questions!B:G,4,FALSE),IF(C108="Yes",VLOOKUP(A108,Questions!B:G,6,FALSE),IF(C108="No",VLOOKUP(A108,Questions!B:G,5,FALSE),"N/A")))</f>
        <v xml:space="preserve"> </v>
      </c>
      <c r="F108" s="180" t="str">
        <f>VLOOKUP(A108,'Analyst Report'!$A$39:$E$288,5,FALSE)</f>
        <v xml:space="preserve"> </v>
      </c>
    </row>
    <row r="109" spans="1:7" ht="38" customHeight="1" x14ac:dyDescent="0.15">
      <c r="A109" s="11" t="s">
        <v>131</v>
      </c>
      <c r="B109" s="23" t="str">
        <f>VLOOKUP(A109,Questions!$B$3:$C$256,2,FALSE)</f>
        <v>Does your application support directory integration for user accounts?</v>
      </c>
      <c r="C109" s="77" t="s">
        <v>2122</v>
      </c>
      <c r="D109" s="9" t="s">
        <v>3394</v>
      </c>
      <c r="E109" s="176" t="str">
        <f>IF((C109=""),VLOOKUP(A109,Questions!B:G,4,FALSE),IF(C109="Yes",VLOOKUP(A109,Questions!B:G,6,FALSE),IF(C109="No",VLOOKUP(A109,Questions!B:G,5,FALSE),"N/A")))</f>
        <v>Describe all authentication services supported by the system.</v>
      </c>
      <c r="F109" s="180" t="str">
        <f>VLOOKUP(A109,'Analyst Report'!$A$39:$E$288,5,FALSE)</f>
        <v xml:space="preserve"> </v>
      </c>
    </row>
    <row r="110" spans="1:7" ht="48" customHeight="1" x14ac:dyDescent="0.15">
      <c r="A110" s="11" t="s">
        <v>132</v>
      </c>
      <c r="B110" s="23" t="str">
        <f>VLOOKUP(A110,Questions!$B$3:$C$256,2,FALSE)</f>
        <v>Are audit logs available that include AT LEAST all of the following: login, logout, actions performed, and source IP address?</v>
      </c>
      <c r="C110" s="8" t="s">
        <v>2122</v>
      </c>
      <c r="D110" s="305" t="s">
        <v>3402</v>
      </c>
      <c r="E110" s="176" t="str">
        <f>IF((C110=""),VLOOKUP(A110,Questions!B:G,4,FALSE),IF(C110="Yes",VLOOKUP(A110,Questions!B:G,6,FALSE),IF(C110="No",VLOOKUP(A110,Questions!B:G,5,FALSE),"N/A")))</f>
        <v xml:space="preserve"> </v>
      </c>
      <c r="F110" s="180" t="str">
        <f>VLOOKUP(A110,'Analyst Report'!$A$39:$E$288,5,FALSE)</f>
        <v xml:space="preserve"> </v>
      </c>
    </row>
    <row r="111" spans="1:7" ht="96" customHeight="1" x14ac:dyDescent="0.15">
      <c r="A111" s="11" t="s">
        <v>133</v>
      </c>
      <c r="B111" s="23" t="str">
        <f>VLOOKUP(A111,Questions!$B$3:$C$256,2,FALSE)</f>
        <v>Describe or provide a reference to the (a) system capability to log security/authorization changes as well as user and administrator security events (i.e., physical or electronic), such as login failures, access denied, changes accepted, and (b) all requirements necessary to implement logging and monitoring on the system. Include (c) information about SIEM/log collector usage.</v>
      </c>
      <c r="C111" s="371" t="s">
        <v>3403</v>
      </c>
      <c r="D111" s="371"/>
      <c r="E111" s="176" t="str">
        <f>IF((C111=""),VLOOKUP(A111,Questions!B:G,4,FALSE),IF(C111="Yes",VLOOKUP(A111,Questions!B:G,6,FALSE),IF(C111="No",VLOOKUP(A111,Questions!B:G,5,FALSE),"N/A")))</f>
        <v>N/A</v>
      </c>
      <c r="F111" s="180" t="str">
        <f>VLOOKUP(A111,'Analyst Report'!$A$39:$E$288,5,FALSE)</f>
        <v xml:space="preserve"> </v>
      </c>
    </row>
    <row r="112" spans="1:7" ht="96" customHeight="1" x14ac:dyDescent="0.15">
      <c r="A112" s="11" t="s">
        <v>134</v>
      </c>
      <c r="B112" s="23" t="str">
        <f>VLOOKUP(A112,Questions!$B$3:$C$256,2,FALSE)</f>
        <v>Describe or provide a reference to the retention period for those logs, how logs are protected, and whether they are accessible to the customer (and if so, how).</v>
      </c>
      <c r="C112" s="371" t="s">
        <v>3404</v>
      </c>
      <c r="D112" s="371"/>
      <c r="E112" s="176" t="str">
        <f>IF((C112=""),VLOOKUP(A112,Questions!B:G,4,FALSE),IF(C112="Yes",VLOOKUP(A112,Questions!B:G,6,FALSE),IF(C112="No",VLOOKUP(A112,Questions!B:G,5,FALSE),"N/A")))</f>
        <v>N/A</v>
      </c>
      <c r="F112" s="180" t="str">
        <f>VLOOKUP(A112,'Analyst Report'!$A$39:$E$288,5,FALSE)</f>
        <v xml:space="preserve"> </v>
      </c>
      <c r="G112" s="275" t="s">
        <v>3233</v>
      </c>
    </row>
    <row r="113" spans="1:7" ht="36" customHeight="1" x14ac:dyDescent="0.15">
      <c r="A113" s="345" t="str">
        <f>IF(OR($C$29="No",$C$29="Yes"),"BCP - Respond to as many questions below as possible.","Business Continuity Plan")</f>
        <v>BCP - Respond to as many questions below as possible.</v>
      </c>
      <c r="B113" s="345"/>
      <c r="C113" s="20" t="s">
        <v>47</v>
      </c>
      <c r="D113" s="20" t="s">
        <v>48</v>
      </c>
      <c r="E113" s="175" t="s">
        <v>49</v>
      </c>
      <c r="F113" s="179" t="s">
        <v>50</v>
      </c>
    </row>
    <row r="114" spans="1:7" ht="48" customHeight="1" x14ac:dyDescent="0.15">
      <c r="A114" s="11" t="s">
        <v>135</v>
      </c>
      <c r="B114" s="23" t="str">
        <f>VLOOKUP(A114,Questions!$B$3:$C$256,2,FALSE)</f>
        <v>Is an owner assigned who is responsible for the maintenance and review of the Business Continuity Plan?</v>
      </c>
      <c r="C114" s="8" t="s">
        <v>2122</v>
      </c>
      <c r="D114" s="306" t="s">
        <v>3498</v>
      </c>
      <c r="E114" s="176" t="str">
        <f>IF((C114=""),VLOOKUP(A114,Questions!B:G,4,FALSE),IF(C114="Yes",VLOOKUP(A114,Questions!B:G,6,FALSE),IF(C114="No",VLOOKUP(A114,Questions!B:G,5,FALSE),"N/A")))</f>
        <v>Provide additional details, as needed.</v>
      </c>
      <c r="F114" s="180" t="str">
        <f>VLOOKUP(A114,'Analyst Report'!$A$39:$E$288,5,FALSE)</f>
        <v xml:space="preserve"> </v>
      </c>
    </row>
    <row r="115" spans="1:7" ht="47" customHeight="1" x14ac:dyDescent="0.15">
      <c r="A115" s="11" t="s">
        <v>136</v>
      </c>
      <c r="B115" s="23" t="str">
        <f>VLOOKUP(A115,Questions!$B$3:$C$256,2,FALSE)</f>
        <v>Is there a defined problem/issue escalation plan in your BCP for impacted clients?</v>
      </c>
      <c r="C115" s="8" t="s">
        <v>2122</v>
      </c>
      <c r="D115" s="306" t="s">
        <v>3405</v>
      </c>
      <c r="E115" s="176" t="str">
        <f>IF((C115=""),VLOOKUP(A115,Questions!B:G,4,FALSE),IF(C115="Yes",VLOOKUP(A115,Questions!B:G,6,FALSE),IF(C115="No",VLOOKUP(A115,Questions!B:G,5,FALSE),"N/A")))</f>
        <v>Summarize your defined problem/issue escalation plan contained in your BCP.</v>
      </c>
      <c r="F115" s="180" t="str">
        <f>VLOOKUP(A115,'Analyst Report'!$A$39:$E$288,5,FALSE)</f>
        <v xml:space="preserve"> </v>
      </c>
    </row>
    <row r="116" spans="1:7" ht="47" customHeight="1" x14ac:dyDescent="0.15">
      <c r="A116" s="11" t="s">
        <v>137</v>
      </c>
      <c r="B116" s="23" t="str">
        <f>VLOOKUP(A116,Questions!$B$3:$C$256,2,FALSE)</f>
        <v>Is there a documented communication plan in your BCP for impacted clients?</v>
      </c>
      <c r="C116" s="8" t="s">
        <v>2122</v>
      </c>
      <c r="D116" s="307" t="s">
        <v>3406</v>
      </c>
      <c r="E116" s="176" t="str">
        <f>IF((C116=""),VLOOKUP(A116,Questions!B:G,4,FALSE),IF(C116="Yes",VLOOKUP(A116,Questions!B:G,6,FALSE),IF(C116="No",VLOOKUP(A116,Questions!B:G,5,FALSE),"N/A")))</f>
        <v>Summarize your documented communication plan contained in your BCP.</v>
      </c>
      <c r="F116" s="180" t="str">
        <f>VLOOKUP(A116,'Analyst Report'!$A$39:$E$288,5,FALSE)</f>
        <v xml:space="preserve"> </v>
      </c>
    </row>
    <row r="117" spans="1:7" ht="47" customHeight="1" x14ac:dyDescent="0.15">
      <c r="A117" s="11" t="s">
        <v>138</v>
      </c>
      <c r="B117" s="23" t="str">
        <f>VLOOKUP(A117,Questions!$B$3:$C$256,2,FALSE)</f>
        <v>Are all components of the BCP reviewed at least annually and updated as needed to reflect change?</v>
      </c>
      <c r="C117" s="8" t="s">
        <v>2122</v>
      </c>
      <c r="D117" s="306" t="s">
        <v>3407</v>
      </c>
      <c r="E117" s="176" t="str">
        <f>IF((C117=""),VLOOKUP(A117,Questions!B:G,4,FALSE),IF(C117="Yes",VLOOKUP(A117,Questions!B:G,6,FALSE),IF(C117="No",VLOOKUP(A117,Questions!B:G,5,FALSE),"N/A")))</f>
        <v>Describe your BCP component review strategy.</v>
      </c>
      <c r="F117" s="180" t="str">
        <f>VLOOKUP(A117,'Analyst Report'!$A$39:$E$288,5,FALSE)</f>
        <v xml:space="preserve"> </v>
      </c>
    </row>
    <row r="118" spans="1:7" ht="47" customHeight="1" x14ac:dyDescent="0.15">
      <c r="A118" s="11" t="s">
        <v>139</v>
      </c>
      <c r="B118" s="23" t="str">
        <f>VLOOKUP(A118,Questions!$B$3:$C$256,2,FALSE)</f>
        <v>Are specific crisis management roles and responsibilities defined and documented?</v>
      </c>
      <c r="C118" s="8" t="s">
        <v>2122</v>
      </c>
      <c r="D118" s="306" t="s">
        <v>3408</v>
      </c>
      <c r="E118" s="176" t="str">
        <f>IF((C118=""),VLOOKUP(A118,Questions!B:G,4,FALSE),IF(C118="Yes",VLOOKUP(A118,Questions!B:G,6,FALSE),IF(C118="No",VLOOKUP(A118,Questions!B:G,5,FALSE),"N/A")))</f>
        <v>Summarize these crisis management roles and responsibilities.</v>
      </c>
      <c r="F118" s="180" t="str">
        <f>VLOOKUP(A118,'Analyst Report'!$A$39:$E$288,5,FALSE)</f>
        <v xml:space="preserve"> </v>
      </c>
    </row>
    <row r="119" spans="1:7" ht="48" customHeight="1" x14ac:dyDescent="0.15">
      <c r="A119" s="11" t="s">
        <v>140</v>
      </c>
      <c r="B119" s="23" t="str">
        <f>VLOOKUP(A119,Questions!$B$3:$C$256,2,FALSE)</f>
        <v>Does your organization conduct training and awareness activities to validate its employees' understanding of their roles and responsibilities during a crisis?</v>
      </c>
      <c r="C119" s="8" t="s">
        <v>2122</v>
      </c>
      <c r="D119" s="306" t="s">
        <v>3409</v>
      </c>
      <c r="E119" s="176" t="str">
        <f>IF((C119=""),VLOOKUP(A119,Questions!B:G,4,FALSE),IF(C119="Yes",VLOOKUP(A119,Questions!B:G,6,FALSE),IF(C119="No",VLOOKUP(A119,Questions!B:G,5,FALSE),"N/A")))</f>
        <v>Describe your training and awareness activities.</v>
      </c>
      <c r="F119" s="180" t="str">
        <f>VLOOKUP(A119,'Analyst Report'!$A$39:$E$288,5,FALSE)</f>
        <v xml:space="preserve"> </v>
      </c>
    </row>
    <row r="120" spans="1:7" ht="48" customHeight="1" x14ac:dyDescent="0.15">
      <c r="A120" s="11" t="s">
        <v>141</v>
      </c>
      <c r="B120" s="23" t="str">
        <f>VLOOKUP(A120,Questions!$B$3:$C$256,2,FALSE)</f>
        <v>Does your organization have an alternative business site or a contracted Business Recovery provider?</v>
      </c>
      <c r="C120" s="8" t="s">
        <v>2122</v>
      </c>
      <c r="D120" s="306" t="s">
        <v>3410</v>
      </c>
      <c r="E120" s="176" t="str">
        <f>IF((C120=""),VLOOKUP(A120,Questions!B:G,4,FALSE),IF(C120="Yes",VLOOKUP(A120,Questions!B:G,6,FALSE),IF(C120="No",VLOOKUP(A120,Questions!B:G,5,FALSE),"N/A")))</f>
        <v>Provide the distance (in miles) between the primary and secondary locations.</v>
      </c>
      <c r="F120" s="180" t="str">
        <f>VLOOKUP(A120,'Analyst Report'!$A$39:$E$288,5,FALSE)</f>
        <v xml:space="preserve"> </v>
      </c>
    </row>
    <row r="121" spans="1:7" ht="47" customHeight="1" x14ac:dyDescent="0.15">
      <c r="A121" s="11" t="s">
        <v>142</v>
      </c>
      <c r="B121" s="23" t="str">
        <f>VLOOKUP(A121,Questions!$B$3:$C$256,2,FALSE)</f>
        <v>Does your organization conduct an annual test of relocating to an alternate site for business recovery purposes?</v>
      </c>
      <c r="C121" s="8" t="s">
        <v>2122</v>
      </c>
      <c r="D121" s="306" t="s">
        <v>3411</v>
      </c>
      <c r="E121" s="176" t="str">
        <f>IF((C121=""),VLOOKUP(A121,Questions!B:G,4,FALSE),IF(C121="Yes",VLOOKUP(A121,Questions!B:G,6,FALSE),IF(C121="No",VLOOKUP(A121,Questions!B:G,5,FALSE),"N/A")))</f>
        <v>State the date of your last alternate site relocation test.</v>
      </c>
      <c r="F121" s="180" t="str">
        <f>VLOOKUP(A121,'Analyst Report'!$A$39:$E$288,5,FALSE)</f>
        <v xml:space="preserve"> </v>
      </c>
    </row>
    <row r="122" spans="1:7" ht="47" customHeight="1" x14ac:dyDescent="0.15">
      <c r="A122" s="11" t="s">
        <v>143</v>
      </c>
      <c r="B122" s="23" t="str">
        <f>VLOOKUP(A122,Questions!$B$3:$C$256,2,FALSE)</f>
        <v>Is this product a core service of your organization and, as such, the top priority during business continuity planning?</v>
      </c>
      <c r="C122" s="8" t="s">
        <v>2122</v>
      </c>
      <c r="D122" s="306" t="s">
        <v>3499</v>
      </c>
      <c r="E122" s="176" t="str">
        <f>IF((C122=""),VLOOKUP(A122,Questions!B:G,4,FALSE),IF(C122="Yes",VLOOKUP(A122,Questions!B:G,6,FALSE),IF(C122="No",VLOOKUP(A122,Questions!B:G,5,FALSE),"N/A")))</f>
        <v>Provide a brief summary to support your selection.</v>
      </c>
      <c r="F122" s="180" t="str">
        <f>VLOOKUP(A122,'Analyst Report'!$A$39:$E$288,5,FALSE)</f>
        <v xml:space="preserve"> </v>
      </c>
    </row>
    <row r="123" spans="1:7" ht="47" customHeight="1" x14ac:dyDescent="0.15">
      <c r="A123" s="11" t="s">
        <v>144</v>
      </c>
      <c r="B123" s="23" t="str">
        <f>VLOOKUP(A123,Questions!$B$3:$C$256,2,FALSE)</f>
        <v>Are all services that support your product fully redundant?</v>
      </c>
      <c r="C123" s="8" t="s">
        <v>2122</v>
      </c>
      <c r="D123" s="306" t="s">
        <v>3412</v>
      </c>
      <c r="E123" s="176" t="str">
        <f>IF((C123=""),VLOOKUP(A123,Questions!B:G,4,FALSE),IF(C123="Yes",VLOOKUP(A123,Questions!B:G,6,FALSE),IF(C123="No",VLOOKUP(A123,Questions!B:G,5,FALSE),"N/A")))</f>
        <v>Describe or provide references explaining how tertiary services are redundant (i.e., DNS, ISP, etc.).</v>
      </c>
      <c r="F123" s="180" t="str">
        <f>VLOOKUP(A123,'Analyst Report'!$A$39:$E$288,5,FALSE)</f>
        <v xml:space="preserve"> </v>
      </c>
      <c r="G123" s="275" t="s">
        <v>3233</v>
      </c>
    </row>
    <row r="124" spans="1:7" ht="36" customHeight="1" x14ac:dyDescent="0.15">
      <c r="A124" s="345" t="s">
        <v>145</v>
      </c>
      <c r="B124" s="345"/>
      <c r="C124" s="20" t="s">
        <v>47</v>
      </c>
      <c r="D124" s="20" t="s">
        <v>48</v>
      </c>
      <c r="E124" s="175" t="s">
        <v>49</v>
      </c>
      <c r="F124" s="179" t="s">
        <v>50</v>
      </c>
    </row>
    <row r="125" spans="1:7" ht="48" customHeight="1" x14ac:dyDescent="0.15">
      <c r="A125" s="11" t="s">
        <v>146</v>
      </c>
      <c r="B125" s="23" t="str">
        <f>VLOOKUP(A125,Questions!$B$3:$C$256,2,FALSE)</f>
        <v>Does your Change Management process minimally include authorization, impact analysis, testing, and validation before moving changes to production?</v>
      </c>
      <c r="C125" s="8" t="s">
        <v>2122</v>
      </c>
      <c r="D125" s="308" t="s">
        <v>3413</v>
      </c>
      <c r="E125" s="176" t="str">
        <f>IF((C125=""),VLOOKUP(A125,Questions!B:G,4,FALSE),IF(C125="Yes",VLOOKUP(A125,Questions!B:G,6,FALSE),IF(C125="No",VLOOKUP(A125,Questions!B:G,5,FALSE),"N/A")))</f>
        <v>Indicate all procedures that are implemented in your CMP. (a) An impact analysis of the upgrade is performed. (b) The change is appropriately authorized. (c) Changes are made first in a test environment. (d) The ability to implement the upgrades/changes in the production environment is limited to appropriate IT personnel.</v>
      </c>
      <c r="F125" s="180" t="str">
        <f>VLOOKUP(A125,'Analyst Report'!$A$39:$E$288,5,FALSE)</f>
        <v xml:space="preserve"> </v>
      </c>
    </row>
    <row r="126" spans="1:7" ht="80" customHeight="1" x14ac:dyDescent="0.15">
      <c r="A126" s="11" t="s">
        <v>147</v>
      </c>
      <c r="B126" s="23" t="str">
        <f>VLOOKUP(A126,Questions!$B$3:$C$256,2,FALSE)</f>
        <v>Does your Change Management process also verify that all required third-party libraries and dependencies are still supported with each major change?</v>
      </c>
      <c r="C126" s="8" t="s">
        <v>2122</v>
      </c>
      <c r="D126" s="61" t="s">
        <v>3414</v>
      </c>
      <c r="E126" s="176" t="str">
        <f>IF((C126=""),VLOOKUP(A126,Questions!B:G,4,FALSE),IF(C126="Yes",VLOOKUP(A126,Questions!B:G,6,FALSE),IF(C126="No",VLOOKUP(A126,Questions!B:G,5,FALSE),"N/A")))</f>
        <v>Please describe your program to track these dependancies.</v>
      </c>
      <c r="F126" s="180" t="str">
        <f>VLOOKUP(A126,'Analyst Report'!$A$39:$E$288,5,FALSE)</f>
        <v xml:space="preserve"> </v>
      </c>
    </row>
    <row r="127" spans="1:7" ht="64.25" customHeight="1" x14ac:dyDescent="0.15">
      <c r="A127" s="11" t="s">
        <v>148</v>
      </c>
      <c r="B127" s="23" t="str">
        <f>VLOOKUP(A127,Questions!$B$3:$C$256,2,FALSE)</f>
        <v>Will the institution be notified of major changes to your environment that could impact the institution's security posture?</v>
      </c>
      <c r="C127" s="8" t="s">
        <v>2122</v>
      </c>
      <c r="D127" s="61" t="s">
        <v>3415</v>
      </c>
      <c r="E127" s="176" t="str">
        <f>IF((C127=""),VLOOKUP(A127,Questions!B:G,4,FALSE),IF(C127="Yes",VLOOKUP(A127,Questions!B:G,6,FALSE),IF(C127="No",VLOOKUP(A127,Questions!B:G,5,FALSE),"N/A")))</f>
        <v>State how and when the institution will be notified of major changes to your environment.</v>
      </c>
      <c r="F127" s="180" t="str">
        <f>VLOOKUP(A127,'Analyst Report'!$A$39:$E$288,5,FALSE)</f>
        <v xml:space="preserve"> </v>
      </c>
    </row>
    <row r="128" spans="1:7" ht="64.25" customHeight="1" x14ac:dyDescent="0.15">
      <c r="A128" s="11" t="s">
        <v>149</v>
      </c>
      <c r="B128" s="23" t="str">
        <f>VLOOKUP(A128,Questions!$B$3:$C$256,2,FALSE)</f>
        <v>Do clients have the option to not participate in or postpone an upgrade to a new release?</v>
      </c>
      <c r="C128" s="8" t="s">
        <v>2126</v>
      </c>
      <c r="D128" s="61"/>
      <c r="E128" s="176" t="str">
        <f>IF((C128=""),VLOOKUP(A128,Questions!B:G,4,FALSE),IF(C128="Yes",VLOOKUP(A128,Questions!B:G,6,FALSE),IF(C128="No",VLOOKUP(A128,Questions!B:G,5,FALSE),"N/A")))</f>
        <v>Summarize why clients do not have alternative release options.</v>
      </c>
      <c r="F128" s="180" t="str">
        <f>VLOOKUP(A128,'Analyst Report'!$A$39:$E$288,5,FALSE)</f>
        <v xml:space="preserve"> </v>
      </c>
    </row>
    <row r="129" spans="1:256" ht="64.25" customHeight="1" x14ac:dyDescent="0.15">
      <c r="A129" s="11" t="s">
        <v>150</v>
      </c>
      <c r="B129" s="23" t="str">
        <f>VLOOKUP(A129,Questions!$B$3:$C$256,2,FALSE)</f>
        <v>Do you have a fully implemented solution support strategy that defines how many concurrent versions you support?</v>
      </c>
      <c r="C129" s="8" t="s">
        <v>2122</v>
      </c>
      <c r="D129" s="309" t="s">
        <v>3416</v>
      </c>
      <c r="E129" s="176" t="str">
        <f>IF((C129=""),VLOOKUP(A129,Questions!B:G,4,FALSE),IF(C129="Yes",VLOOKUP(A129,Questions!B:G,6,FALSE),IF(C129="No",VLOOKUP(A129,Questions!B:G,5,FALSE),"N/A")))</f>
        <v>Describe or provide a reference to your solution support strategy in regard to maintaining software currency (i.e., how many concurrent versions are you willing to run and support?).</v>
      </c>
      <c r="F129" s="180" t="str">
        <f>VLOOKUP(A129,'Analyst Report'!$A$39:$E$288,5,FALSE)</f>
        <v xml:space="preserve"> </v>
      </c>
    </row>
    <row r="130" spans="1:256" ht="64.25" customHeight="1" x14ac:dyDescent="0.15">
      <c r="A130" s="11" t="s">
        <v>151</v>
      </c>
      <c r="B130" s="23" t="str">
        <f>VLOOKUP(A130,Questions!$B$3:$C$256,2,FALSE)</f>
        <v>Does the system support client customizations from one release to another?</v>
      </c>
      <c r="C130" s="8" t="s">
        <v>2122</v>
      </c>
      <c r="D130" s="303" t="s">
        <v>3417</v>
      </c>
      <c r="E130" s="176" t="str">
        <f>IF((C130=""),VLOOKUP(A130,Questions!B:G,4,FALSE),IF(C130="Yes",VLOOKUP(A130,Questions!B:G,6,FALSE),IF(C130="No",VLOOKUP(A130,Questions!B:G,5,FALSE),"N/A")))</f>
        <v>Describe or provide reference to your solution support strategy in regard to maintaining client customizations from one release to another.</v>
      </c>
      <c r="F130" s="180" t="str">
        <f>VLOOKUP(A130,'Analyst Report'!$A$39:$E$288,5,FALSE)</f>
        <v xml:space="preserve"> </v>
      </c>
    </row>
    <row r="131" spans="1:256" ht="64.25" customHeight="1" x14ac:dyDescent="0.15">
      <c r="A131" s="11" t="s">
        <v>152</v>
      </c>
      <c r="B131" s="23" t="str">
        <f>VLOOKUP(A131,Questions!$B$3:$C$256,2,FALSE)</f>
        <v>Do you have a release schedule for product updates?</v>
      </c>
      <c r="C131" s="8" t="s">
        <v>2126</v>
      </c>
      <c r="D131" s="61" t="s">
        <v>3418</v>
      </c>
      <c r="E131" s="176" t="str">
        <f>IF((C131=""),VLOOKUP(A131,Questions!B:G,4,FALSE),IF(C131="Yes",VLOOKUP(A131,Questions!B:G,6,FALSE),IF(C131="No",VLOOKUP(A131,Questions!B:G,5,FALSE),"N/A")))</f>
        <v>State any plans to release a schedule of product updates.</v>
      </c>
      <c r="F131" s="180" t="str">
        <f>VLOOKUP(A131,'Analyst Report'!$A$39:$E$288,5,FALSE)</f>
        <v xml:space="preserve"> </v>
      </c>
    </row>
    <row r="132" spans="1:256" ht="64.25" customHeight="1" x14ac:dyDescent="0.15">
      <c r="A132" s="11" t="s">
        <v>153</v>
      </c>
      <c r="B132" s="23" t="str">
        <f>VLOOKUP(A132,Questions!$B$3:$C$256,2,FALSE)</f>
        <v>Do you have a technology roadmap, for at least the next two years, for enhancements and bug fixes for the product/service being assessed?</v>
      </c>
      <c r="C132" s="8" t="s">
        <v>2122</v>
      </c>
      <c r="D132" s="61" t="s">
        <v>3419</v>
      </c>
      <c r="E132" s="176" t="str">
        <f>IF((C132=""),VLOOKUP(A132,Questions!B:G,4,FALSE),IF(C132="Yes",VLOOKUP(A132,Questions!B:G,6,FALSE),IF(C132="No",VLOOKUP(A132,Questions!B:G,5,FALSE),"N/A")))</f>
        <v>Provide a reference to your technology roadmap.</v>
      </c>
      <c r="F132" s="180" t="str">
        <f>VLOOKUP(A132,'Analyst Report'!$A$39:$E$288,5,FALSE)</f>
        <v xml:space="preserve"> </v>
      </c>
    </row>
    <row r="133" spans="1:256" ht="64.25" customHeight="1" x14ac:dyDescent="0.15">
      <c r="A133" s="11" t="s">
        <v>154</v>
      </c>
      <c r="B133" s="23" t="str">
        <f>VLOOKUP(A133,Questions!$B$3:$C$256,2,FALSE)</f>
        <v>Is institutional involvement (i.e., technically or organizationally) required during product updates?</v>
      </c>
      <c r="C133" s="8" t="s">
        <v>2126</v>
      </c>
      <c r="D133" s="309" t="s">
        <v>3420</v>
      </c>
      <c r="E133" s="176" t="str">
        <f>IF((C133=""),VLOOKUP(A133,Questions!B:G,4,FALSE),IF(C133="Yes",VLOOKUP(A133,Questions!B:G,6,FALSE),IF(C133="No",VLOOKUP(A133,Questions!B:G,5,FALSE),"N/A")))</f>
        <v xml:space="preserve"> </v>
      </c>
      <c r="F133" s="180" t="str">
        <f>VLOOKUP(A133,'Analyst Report'!$A$39:$E$288,5,FALSE)</f>
        <v xml:space="preserve"> </v>
      </c>
    </row>
    <row r="134" spans="1:256" ht="64.25" customHeight="1" x14ac:dyDescent="0.15">
      <c r="A134" s="11" t="s">
        <v>155</v>
      </c>
      <c r="B134" s="23" t="str">
        <f>VLOOKUP(A134,Questions!$B$3:$C$256,2,FALSE)</f>
        <v>Do you have policy and procedure, currently implemented, managing how critical patches are applied to all systems and applications?</v>
      </c>
      <c r="C134" s="8" t="s">
        <v>2122</v>
      </c>
      <c r="D134" s="309" t="s">
        <v>3421</v>
      </c>
      <c r="E134" s="176" t="str">
        <f>IF((C134=""),VLOOKUP(A134,Questions!B:G,4,FALSE),IF(C134="Yes",VLOOKUP(A134,Questions!B:G,6,FALSE),IF(C134="No",VLOOKUP(A134,Questions!B:G,5,FALSE),"N/A")))</f>
        <v>Summarize the policy and procedure(s) managing how critical patches are applied to systems and applications.</v>
      </c>
      <c r="F134" s="180" t="str">
        <f>VLOOKUP(A134,'Analyst Report'!$A$39:$E$288,5,FALSE)</f>
        <v xml:space="preserve"> </v>
      </c>
    </row>
    <row r="135" spans="1:256" ht="64.25" customHeight="1" x14ac:dyDescent="0.15">
      <c r="A135" s="11" t="s">
        <v>156</v>
      </c>
      <c r="B135" s="23" t="str">
        <f>VLOOKUP(A135,Questions!$B$3:$C$256,2,FALSE)</f>
        <v>Do you have policy and procedure, currently implemented, guiding how security risks are mitigated until patches can be applied?</v>
      </c>
      <c r="C135" s="8" t="s">
        <v>2122</v>
      </c>
      <c r="D135" s="303" t="s">
        <v>3422</v>
      </c>
      <c r="E135" s="176" t="str">
        <f>IF((C135=""),VLOOKUP(A135,Questions!B:G,4,FALSE),IF(C135="Yes",VLOOKUP(A135,Questions!B:G,6,FALSE),IF(C135="No",VLOOKUP(A135,Questions!B:G,5,FALSE),"N/A")))</f>
        <v>Summarize the policy and procedure(s) guiding risk mitigation practices before critical patches can be applied.</v>
      </c>
      <c r="F135" s="180" t="str">
        <f>VLOOKUP(A135,'Analyst Report'!$A$39:$E$288,5,FALSE)</f>
        <v xml:space="preserve"> </v>
      </c>
    </row>
    <row r="136" spans="1:256" s="322" customFormat="1" ht="64.25" customHeight="1" x14ac:dyDescent="0.15">
      <c r="A136" s="88" t="s">
        <v>157</v>
      </c>
      <c r="B136" s="120" t="str">
        <f>VLOOKUP(A136,Questions!$B$3:$C$256,2,FALSE)</f>
        <v>Are upgrades or system changes installed during off-peak hours or in a manner that does not impact the customer?</v>
      </c>
      <c r="C136" s="32" t="s">
        <v>2122</v>
      </c>
      <c r="D136" s="323" t="s">
        <v>3500</v>
      </c>
      <c r="E136" s="324" t="str">
        <f>IF((C136=""),VLOOKUP(A136,Questions!B:G,4,FALSE),IF(C136="Yes",VLOOKUP(A136,Questions!B:G,6,FALSE),IF(C136="No",VLOOKUP(A136,Questions!B:G,5,FALSE),"N/A")))</f>
        <v>Define current off-peak hours, including time zones as necessary.</v>
      </c>
      <c r="F136" s="325" t="str">
        <f>VLOOKUP(A136,'Analyst Report'!$A$39:$E$288,5,FALSE)</f>
        <v xml:space="preserve"> </v>
      </c>
      <c r="G136" s="326"/>
      <c r="H136" s="321"/>
      <c r="I136" s="321"/>
      <c r="J136" s="321"/>
      <c r="K136" s="321"/>
      <c r="L136" s="321"/>
      <c r="M136" s="321"/>
      <c r="N136" s="321"/>
      <c r="O136" s="321"/>
      <c r="P136" s="321"/>
      <c r="Q136" s="321"/>
      <c r="R136" s="321"/>
      <c r="S136" s="321"/>
      <c r="T136" s="321"/>
      <c r="U136" s="321"/>
      <c r="V136" s="321"/>
      <c r="W136" s="321"/>
      <c r="X136" s="321"/>
      <c r="Y136" s="321"/>
      <c r="Z136" s="321"/>
      <c r="AA136" s="321"/>
      <c r="AB136" s="321"/>
      <c r="AC136" s="321"/>
      <c r="AD136" s="321"/>
      <c r="AE136" s="321"/>
      <c r="AF136" s="321"/>
      <c r="AG136" s="321"/>
      <c r="AH136" s="321"/>
      <c r="AI136" s="321"/>
      <c r="AJ136" s="321"/>
      <c r="AK136" s="321"/>
      <c r="AL136" s="321"/>
      <c r="AM136" s="321"/>
      <c r="AN136" s="321"/>
      <c r="AO136" s="321"/>
      <c r="AP136" s="321"/>
      <c r="AQ136" s="321"/>
      <c r="AR136" s="321"/>
      <c r="AS136" s="321"/>
      <c r="AT136" s="321"/>
      <c r="AU136" s="321"/>
      <c r="AV136" s="321"/>
      <c r="AW136" s="321"/>
      <c r="AX136" s="321"/>
      <c r="AY136" s="321"/>
      <c r="AZ136" s="321"/>
      <c r="BA136" s="321"/>
      <c r="BB136" s="321"/>
      <c r="BC136" s="321"/>
      <c r="BD136" s="321"/>
      <c r="BE136" s="321"/>
      <c r="BF136" s="321"/>
      <c r="BG136" s="321"/>
      <c r="BH136" s="321"/>
      <c r="BI136" s="321"/>
      <c r="BJ136" s="321"/>
      <c r="BK136" s="321"/>
      <c r="BL136" s="321"/>
      <c r="BM136" s="321"/>
      <c r="BN136" s="321"/>
      <c r="BO136" s="321"/>
      <c r="BP136" s="321"/>
      <c r="BQ136" s="321"/>
      <c r="BR136" s="321"/>
      <c r="BS136" s="321"/>
      <c r="BT136" s="321"/>
      <c r="BU136" s="321"/>
      <c r="BV136" s="321"/>
      <c r="BW136" s="321"/>
      <c r="BX136" s="321"/>
      <c r="BY136" s="321"/>
      <c r="BZ136" s="321"/>
      <c r="CA136" s="321"/>
      <c r="CB136" s="321"/>
      <c r="CC136" s="321"/>
      <c r="CD136" s="321"/>
      <c r="CE136" s="321"/>
      <c r="CF136" s="321"/>
      <c r="CG136" s="321"/>
      <c r="CH136" s="321"/>
      <c r="CI136" s="321"/>
      <c r="CJ136" s="321"/>
      <c r="CK136" s="321"/>
      <c r="CL136" s="321"/>
      <c r="CM136" s="321"/>
      <c r="CN136" s="321"/>
      <c r="CO136" s="321"/>
      <c r="CP136" s="321"/>
      <c r="CQ136" s="321"/>
      <c r="CR136" s="321"/>
      <c r="CS136" s="321"/>
      <c r="CT136" s="321"/>
      <c r="CU136" s="321"/>
      <c r="CV136" s="321"/>
      <c r="CW136" s="321"/>
      <c r="CX136" s="321"/>
      <c r="CY136" s="321"/>
      <c r="CZ136" s="321"/>
      <c r="DA136" s="321"/>
      <c r="DB136" s="321"/>
      <c r="DC136" s="321"/>
      <c r="DD136" s="321"/>
      <c r="DE136" s="321"/>
      <c r="DF136" s="321"/>
      <c r="DG136" s="321"/>
      <c r="DH136" s="321"/>
      <c r="DI136" s="321"/>
      <c r="DJ136" s="321"/>
      <c r="DK136" s="321"/>
      <c r="DL136" s="321"/>
      <c r="DM136" s="321"/>
      <c r="DN136" s="321"/>
      <c r="DO136" s="321"/>
      <c r="DP136" s="321"/>
      <c r="DQ136" s="321"/>
      <c r="DR136" s="321"/>
      <c r="DS136" s="321"/>
      <c r="DT136" s="321"/>
      <c r="DU136" s="321"/>
      <c r="DV136" s="321"/>
      <c r="DW136" s="321"/>
      <c r="DX136" s="321"/>
      <c r="DY136" s="321"/>
      <c r="DZ136" s="321"/>
      <c r="EA136" s="321"/>
      <c r="EB136" s="321"/>
      <c r="EC136" s="321"/>
      <c r="ED136" s="321"/>
      <c r="EE136" s="321"/>
      <c r="EF136" s="321"/>
      <c r="EG136" s="321"/>
      <c r="EH136" s="321"/>
      <c r="EI136" s="321"/>
      <c r="EJ136" s="321"/>
      <c r="EK136" s="321"/>
      <c r="EL136" s="321"/>
      <c r="EM136" s="321"/>
      <c r="EN136" s="321"/>
      <c r="EO136" s="321"/>
      <c r="EP136" s="321"/>
      <c r="EQ136" s="321"/>
      <c r="ER136" s="321"/>
      <c r="ES136" s="321"/>
      <c r="ET136" s="321"/>
      <c r="EU136" s="321"/>
      <c r="EV136" s="321"/>
      <c r="EW136" s="321"/>
      <c r="EX136" s="321"/>
      <c r="EY136" s="321"/>
      <c r="EZ136" s="321"/>
      <c r="FA136" s="321"/>
      <c r="FB136" s="321"/>
      <c r="FC136" s="321"/>
      <c r="FD136" s="321"/>
      <c r="FE136" s="321"/>
      <c r="FF136" s="321"/>
      <c r="FG136" s="321"/>
      <c r="FH136" s="321"/>
      <c r="FI136" s="321"/>
      <c r="FJ136" s="321"/>
      <c r="FK136" s="321"/>
      <c r="FL136" s="321"/>
      <c r="FM136" s="321"/>
      <c r="FN136" s="321"/>
      <c r="FO136" s="321"/>
      <c r="FP136" s="321"/>
      <c r="FQ136" s="321"/>
      <c r="FR136" s="321"/>
      <c r="FS136" s="321"/>
      <c r="FT136" s="321"/>
      <c r="FU136" s="321"/>
      <c r="FV136" s="321"/>
      <c r="FW136" s="321"/>
      <c r="FX136" s="321"/>
      <c r="FY136" s="321"/>
      <c r="FZ136" s="321"/>
      <c r="GA136" s="321"/>
      <c r="GB136" s="321"/>
      <c r="GC136" s="321"/>
      <c r="GD136" s="321"/>
      <c r="GE136" s="321"/>
      <c r="GF136" s="321"/>
      <c r="GG136" s="321"/>
      <c r="GH136" s="321"/>
      <c r="GI136" s="321"/>
      <c r="GJ136" s="321"/>
      <c r="GK136" s="321"/>
      <c r="GL136" s="321"/>
      <c r="GM136" s="321"/>
      <c r="GN136" s="321"/>
      <c r="GO136" s="321"/>
      <c r="GP136" s="321"/>
      <c r="GQ136" s="321"/>
      <c r="GR136" s="321"/>
      <c r="GS136" s="321"/>
      <c r="GT136" s="321"/>
      <c r="GU136" s="321"/>
      <c r="GV136" s="321"/>
      <c r="GW136" s="321"/>
      <c r="GX136" s="321"/>
      <c r="GY136" s="321"/>
      <c r="GZ136" s="321"/>
      <c r="HA136" s="321"/>
      <c r="HB136" s="321"/>
      <c r="HC136" s="321"/>
      <c r="HD136" s="321"/>
      <c r="HE136" s="321"/>
      <c r="HF136" s="321"/>
      <c r="HG136" s="321"/>
      <c r="HH136" s="321"/>
      <c r="HI136" s="321"/>
      <c r="HJ136" s="321"/>
      <c r="HK136" s="321"/>
      <c r="HL136" s="321"/>
      <c r="HM136" s="321"/>
      <c r="HN136" s="321"/>
      <c r="HO136" s="321"/>
      <c r="HP136" s="321"/>
      <c r="HQ136" s="321"/>
      <c r="HR136" s="321"/>
      <c r="HS136" s="321"/>
      <c r="HT136" s="321"/>
      <c r="HU136" s="321"/>
      <c r="HV136" s="321"/>
      <c r="HW136" s="321"/>
      <c r="HX136" s="321"/>
      <c r="HY136" s="321"/>
      <c r="HZ136" s="321"/>
      <c r="IA136" s="321"/>
      <c r="IB136" s="321"/>
      <c r="IC136" s="321"/>
      <c r="ID136" s="321"/>
      <c r="IE136" s="321"/>
      <c r="IF136" s="321"/>
      <c r="IG136" s="321"/>
      <c r="IH136" s="321"/>
      <c r="II136" s="321"/>
      <c r="IJ136" s="321"/>
      <c r="IK136" s="321"/>
      <c r="IL136" s="321"/>
      <c r="IM136" s="321"/>
      <c r="IN136" s="321"/>
      <c r="IO136" s="321"/>
      <c r="IP136" s="321"/>
      <c r="IQ136" s="321"/>
      <c r="IR136" s="321"/>
      <c r="IS136" s="321"/>
      <c r="IT136" s="321"/>
      <c r="IU136" s="321"/>
      <c r="IV136" s="321"/>
    </row>
    <row r="137" spans="1:256" ht="64.25" customHeight="1" x14ac:dyDescent="0.15">
      <c r="A137" s="11" t="s">
        <v>158</v>
      </c>
      <c r="B137" s="23" t="str">
        <f>VLOOKUP(A137,Questions!$B$3:$C$256,2,FALSE)</f>
        <v>Do procedures exist to provide that emergency changes are documented and authorized (including after-the-fact approval)?</v>
      </c>
      <c r="C137" s="8" t="s">
        <v>2122</v>
      </c>
      <c r="D137" s="309" t="s">
        <v>3423</v>
      </c>
      <c r="E137" s="176" t="str">
        <f>IF((C137=""),VLOOKUP(A137,Questions!B:G,4,FALSE),IF(C137="Yes",VLOOKUP(A137,Questions!B:G,6,FALSE),IF(C137="No",VLOOKUP(A137,Questions!B:G,5,FALSE),"N/A")))</f>
        <v>Summarize implemented procedures ensuring that emergency changes are documented and authorized.</v>
      </c>
      <c r="F137" s="180" t="str">
        <f>VLOOKUP(A137,'Analyst Report'!$A$39:$E$288,5,FALSE)</f>
        <v xml:space="preserve"> </v>
      </c>
    </row>
    <row r="138" spans="1:256" ht="64.25" customHeight="1" x14ac:dyDescent="0.15">
      <c r="A138" s="11" t="s">
        <v>159</v>
      </c>
      <c r="B138" s="23" t="str">
        <f>VLOOKUP(A138,Questions!$B$3:$C$256,2,FALSE)</f>
        <v>Do you have an implemented system configuration management process? (e.g.,secure "gold" images, etc.)</v>
      </c>
      <c r="C138" s="8" t="s">
        <v>2122</v>
      </c>
      <c r="D138" s="303" t="s">
        <v>3424</v>
      </c>
      <c r="E138" s="176" t="str">
        <f>IF((C138=""),VLOOKUP(A138,Questions!B:G,4,FALSE),IF(C138="Yes",VLOOKUP(A138,Questions!B:G,6,FALSE),IF(C138="No",VLOOKUP(A138,Questions!B:G,5,FALSE),"N/A")))</f>
        <v>Summarize your implemented system configuration management precess.</v>
      </c>
      <c r="F138" s="180" t="str">
        <f>VLOOKUP(A138,'Analyst Report'!$A$39:$E$288,5,FALSE)</f>
        <v xml:space="preserve"> </v>
      </c>
    </row>
    <row r="139" spans="1:256" ht="64.25" customHeight="1" x14ac:dyDescent="0.15">
      <c r="A139" s="11" t="s">
        <v>160</v>
      </c>
      <c r="B139" s="23" t="str">
        <f>VLOOKUP(A139,Questions!$B$3:$C$256,2,FALSE)</f>
        <v>Do you have a systems management and configuration strategy that encompasses servers, appliances, cloud services, applications, and mobile devices (company and employee owned)?</v>
      </c>
      <c r="C139" s="8" t="s">
        <v>2122</v>
      </c>
      <c r="D139" s="310" t="s">
        <v>3425</v>
      </c>
      <c r="E139" s="176" t="str">
        <f>IF((C139=""),VLOOKUP(A139,Questions!B:G,4,FALSE),IF(C139="Yes",VLOOKUP(A139,Questions!B:G,6,FALSE),IF(C139="No",VLOOKUP(A139,Questions!B:G,5,FALSE),"N/A")))</f>
        <v>Summarize your systems management and configuration strategy.</v>
      </c>
      <c r="F139" s="180" t="str">
        <f>VLOOKUP(A139,'Analyst Report'!$A$39:$E$288,5,FALSE)</f>
        <v xml:space="preserve"> </v>
      </c>
      <c r="G139" s="275" t="s">
        <v>3233</v>
      </c>
    </row>
    <row r="140" spans="1:256" ht="36" customHeight="1" x14ac:dyDescent="0.2">
      <c r="A140" s="345" t="s">
        <v>161</v>
      </c>
      <c r="B140" s="345"/>
      <c r="C140" s="20" t="s">
        <v>47</v>
      </c>
      <c r="D140" s="20" t="s">
        <v>48</v>
      </c>
      <c r="E140" s="175" t="s">
        <v>49</v>
      </c>
      <c r="F140" s="179" t="s">
        <v>50</v>
      </c>
      <c r="G140"/>
      <c r="H140"/>
      <c r="I140"/>
      <c r="J140"/>
      <c r="K140"/>
      <c r="L140"/>
      <c r="M140"/>
      <c r="N140"/>
      <c r="O140"/>
      <c r="P140"/>
      <c r="Q140"/>
      <c r="R140"/>
      <c r="S140"/>
      <c r="T140"/>
      <c r="U140"/>
      <c r="V140"/>
      <c r="W140"/>
      <c r="X140"/>
      <c r="Y140"/>
      <c r="Z140"/>
      <c r="AA140"/>
      <c r="AB140"/>
      <c r="AC140"/>
      <c r="AD140"/>
      <c r="AE140"/>
      <c r="AF140"/>
      <c r="AG140"/>
      <c r="AH140"/>
      <c r="AI140"/>
      <c r="AJ140"/>
      <c r="AK140"/>
      <c r="AL140"/>
      <c r="AM140"/>
      <c r="AN140"/>
      <c r="AO140"/>
      <c r="AP140"/>
      <c r="AQ140"/>
      <c r="AR140"/>
      <c r="AS140"/>
      <c r="AT140"/>
      <c r="AU140"/>
      <c r="AV140"/>
      <c r="AW140"/>
      <c r="AX140"/>
      <c r="AY140"/>
      <c r="AZ140"/>
      <c r="BA140"/>
      <c r="BB140"/>
      <c r="BC140"/>
      <c r="BD140"/>
      <c r="BE140"/>
      <c r="BF140"/>
      <c r="BG140"/>
      <c r="BH140"/>
      <c r="BI140"/>
      <c r="BJ140"/>
      <c r="BK140"/>
      <c r="BL140"/>
      <c r="BM140"/>
      <c r="BN140"/>
      <c r="BO140"/>
      <c r="BP140"/>
      <c r="BQ140"/>
      <c r="BR140"/>
      <c r="BS140"/>
      <c r="BT140"/>
      <c r="BU140"/>
      <c r="BV140"/>
      <c r="BW140"/>
      <c r="BX140"/>
      <c r="BY140"/>
      <c r="BZ140"/>
      <c r="CA140"/>
      <c r="CB140"/>
      <c r="CC140"/>
      <c r="CD140"/>
      <c r="CE140"/>
      <c r="CF140"/>
      <c r="CG140"/>
      <c r="CH140"/>
      <c r="CI140"/>
      <c r="CJ140"/>
      <c r="CK140"/>
      <c r="CL140"/>
      <c r="CM140"/>
      <c r="CN140"/>
      <c r="CO140"/>
      <c r="CP140"/>
      <c r="CQ140"/>
      <c r="CR140"/>
      <c r="CS140"/>
      <c r="CT140"/>
      <c r="CU140"/>
      <c r="CV140"/>
      <c r="CW140"/>
      <c r="CX140"/>
      <c r="CY140"/>
      <c r="CZ140"/>
      <c r="DA140"/>
      <c r="DB140"/>
      <c r="DC140"/>
      <c r="DD140"/>
      <c r="DE140"/>
      <c r="DF140"/>
      <c r="DG140"/>
      <c r="DH140"/>
      <c r="DI140"/>
      <c r="DJ140"/>
      <c r="DK140"/>
      <c r="DL140"/>
      <c r="DM140"/>
      <c r="DN140"/>
      <c r="DO140"/>
      <c r="DP140"/>
      <c r="DQ140"/>
      <c r="DR140"/>
      <c r="DS140"/>
      <c r="DT140"/>
      <c r="DU140"/>
      <c r="DV140"/>
      <c r="DW140"/>
      <c r="DX140"/>
      <c r="DY140"/>
      <c r="DZ140"/>
      <c r="EA140"/>
      <c r="EB140"/>
      <c r="EC140"/>
      <c r="ED140"/>
      <c r="EE140"/>
      <c r="EF140"/>
      <c r="EG140"/>
      <c r="EH140"/>
      <c r="EI140"/>
      <c r="EJ140"/>
      <c r="EK140"/>
      <c r="EL140"/>
      <c r="EM140"/>
      <c r="EN140"/>
      <c r="EO140"/>
      <c r="EP140"/>
      <c r="EQ140"/>
      <c r="ER140"/>
      <c r="ES140"/>
      <c r="ET140"/>
      <c r="EU140"/>
      <c r="EV140"/>
      <c r="EW140"/>
      <c r="EX140"/>
      <c r="EY140"/>
      <c r="EZ140"/>
      <c r="FA140"/>
      <c r="FB140"/>
      <c r="FC140"/>
      <c r="FD140"/>
      <c r="FE140"/>
      <c r="FF140"/>
      <c r="FG140"/>
      <c r="FH140"/>
      <c r="FI140"/>
      <c r="FJ140"/>
      <c r="FK140"/>
      <c r="FL140"/>
      <c r="FM140"/>
      <c r="FN140"/>
      <c r="FO140"/>
      <c r="FP140"/>
      <c r="FQ140"/>
      <c r="FR140"/>
      <c r="FS140"/>
      <c r="FT140"/>
      <c r="FU140"/>
      <c r="FV140"/>
      <c r="FW140"/>
      <c r="FX140"/>
      <c r="FY140"/>
      <c r="FZ140"/>
      <c r="GA140"/>
      <c r="GB140"/>
      <c r="GC140"/>
      <c r="GD140"/>
      <c r="GE140"/>
      <c r="GF140"/>
      <c r="GG140"/>
      <c r="GH140"/>
      <c r="GI140"/>
      <c r="GJ140"/>
      <c r="GK140"/>
      <c r="GL140"/>
      <c r="GM140"/>
      <c r="GN140"/>
      <c r="GO140"/>
      <c r="GP140"/>
      <c r="GQ140"/>
      <c r="GR140"/>
      <c r="GS140"/>
      <c r="GT140"/>
      <c r="GU140"/>
      <c r="GV140"/>
      <c r="GW140"/>
      <c r="GX140"/>
      <c r="GY140"/>
      <c r="GZ140"/>
      <c r="HA140"/>
      <c r="HB140"/>
      <c r="HC140"/>
      <c r="HD140"/>
      <c r="HE140"/>
      <c r="HF140"/>
      <c r="HG140"/>
      <c r="HH140"/>
      <c r="HI140"/>
      <c r="HJ140"/>
      <c r="HK140"/>
      <c r="HL140"/>
      <c r="HM140"/>
      <c r="HN140"/>
      <c r="HO140"/>
      <c r="HP140"/>
      <c r="HQ140"/>
      <c r="HR140"/>
      <c r="HS140"/>
      <c r="HT140"/>
      <c r="HU140"/>
      <c r="HV140"/>
      <c r="HW140"/>
      <c r="HX140"/>
      <c r="HY140"/>
      <c r="HZ140"/>
      <c r="IA140"/>
      <c r="IB140"/>
      <c r="IC140"/>
      <c r="ID140"/>
      <c r="IE140"/>
      <c r="IF140"/>
      <c r="IG140"/>
      <c r="IH140"/>
      <c r="II140"/>
      <c r="IJ140"/>
      <c r="IK140"/>
      <c r="IL140"/>
      <c r="IM140"/>
      <c r="IN140"/>
      <c r="IO140"/>
      <c r="IP140"/>
      <c r="IQ140"/>
      <c r="IR140"/>
      <c r="IS140"/>
      <c r="IT140"/>
      <c r="IU140"/>
      <c r="IV140"/>
    </row>
    <row r="141" spans="1:256" ht="48" customHeight="1" x14ac:dyDescent="0.15">
      <c r="A141" s="11" t="s">
        <v>162</v>
      </c>
      <c r="B141" s="23" t="str">
        <f>VLOOKUP(A141,Questions!$B$3:$C$256,2,FALSE)</f>
        <v>Does the environment provide for dedicated single-tenant capabilities? If not, describe how your product or environment separates data from different customers (e.g., logically, physically, single tenancy, multi-tenancy).</v>
      </c>
      <c r="C141" s="18" t="s">
        <v>2126</v>
      </c>
      <c r="D141" s="302" t="s">
        <v>3426</v>
      </c>
      <c r="E141" s="176" t="str">
        <f>IF((C141=""),VLOOKUP(A141,Questions!B:G,4,FALSE),IF(C141="Yes",VLOOKUP(A141,Questions!B:G,6,FALSE),IF(C141="No",VLOOKUP(A141,Questions!B:G,5,FALSE),"N/A")))</f>
        <v>Describe your plan to separate institution data from that of other customers.</v>
      </c>
      <c r="F141" s="180" t="str">
        <f>VLOOKUP(A141,'Analyst Report'!$A$39:$E$288,5,FALSE)</f>
        <v xml:space="preserve"> </v>
      </c>
      <c r="G141"/>
      <c r="H141"/>
      <c r="I141"/>
      <c r="J141"/>
      <c r="K141"/>
      <c r="L141"/>
      <c r="M141"/>
      <c r="N141"/>
      <c r="O141"/>
      <c r="P141"/>
      <c r="Q141"/>
      <c r="R141"/>
      <c r="S141"/>
      <c r="T141"/>
      <c r="U141"/>
      <c r="V141"/>
      <c r="W141"/>
      <c r="X141"/>
      <c r="Y141"/>
      <c r="Z141"/>
      <c r="AA141"/>
      <c r="AB141"/>
      <c r="AC141"/>
      <c r="AD141"/>
      <c r="AE141"/>
      <c r="AF141"/>
      <c r="AG141"/>
      <c r="AH141"/>
      <c r="AI141"/>
      <c r="AJ141"/>
      <c r="AK141"/>
      <c r="AL141"/>
      <c r="AM141"/>
      <c r="AN141"/>
      <c r="AO141"/>
      <c r="AP141"/>
      <c r="AQ141"/>
      <c r="AR141"/>
      <c r="AS141"/>
      <c r="AT141"/>
      <c r="AU141"/>
      <c r="AV141"/>
      <c r="AW141"/>
      <c r="AX141"/>
      <c r="AY141"/>
      <c r="AZ141"/>
      <c r="BA141"/>
      <c r="BB141"/>
      <c r="BC141"/>
      <c r="BD141"/>
      <c r="BE141"/>
      <c r="BF141"/>
      <c r="BG141"/>
      <c r="BH141"/>
      <c r="BI141"/>
      <c r="BJ141"/>
      <c r="BK141"/>
      <c r="BL141"/>
      <c r="BM141"/>
      <c r="BN141"/>
      <c r="BO141"/>
      <c r="BP141"/>
      <c r="BQ141"/>
      <c r="BR141"/>
      <c r="BS141"/>
      <c r="BT141"/>
      <c r="BU141"/>
      <c r="BV141"/>
      <c r="BW141"/>
      <c r="BX141"/>
      <c r="BY141"/>
      <c r="BZ141"/>
      <c r="CA141"/>
      <c r="CB141"/>
      <c r="CC141"/>
      <c r="CD141"/>
      <c r="CE141"/>
      <c r="CF141"/>
      <c r="CG141"/>
      <c r="CH141"/>
      <c r="CI141"/>
      <c r="CJ141"/>
      <c r="CK141"/>
      <c r="CL141"/>
      <c r="CM141"/>
      <c r="CN141"/>
      <c r="CO141"/>
      <c r="CP141"/>
      <c r="CQ141"/>
      <c r="CR141"/>
      <c r="CS141"/>
      <c r="CT141"/>
      <c r="CU141"/>
      <c r="CV141"/>
      <c r="CW141"/>
      <c r="CX141"/>
      <c r="CY141"/>
      <c r="CZ141"/>
      <c r="DA141"/>
      <c r="DB141"/>
      <c r="DC141"/>
      <c r="DD141"/>
      <c r="DE141"/>
      <c r="DF141"/>
      <c r="DG141"/>
      <c r="DH141"/>
      <c r="DI141"/>
      <c r="DJ141"/>
      <c r="DK141"/>
      <c r="DL141"/>
      <c r="DM141"/>
      <c r="DN141"/>
      <c r="DO141"/>
      <c r="DP141"/>
      <c r="DQ141"/>
      <c r="DR141"/>
      <c r="DS141"/>
      <c r="DT141"/>
      <c r="DU141"/>
      <c r="DV141"/>
      <c r="DW141"/>
      <c r="DX141"/>
      <c r="DY141"/>
      <c r="DZ141"/>
      <c r="EA141"/>
      <c r="EB141"/>
      <c r="EC141"/>
      <c r="ED141"/>
      <c r="EE141"/>
      <c r="EF141"/>
      <c r="EG141"/>
      <c r="EH141"/>
      <c r="EI141"/>
      <c r="EJ141"/>
      <c r="EK141"/>
      <c r="EL141"/>
      <c r="EM141"/>
      <c r="EN141"/>
      <c r="EO141"/>
      <c r="EP141"/>
      <c r="EQ141"/>
      <c r="ER141"/>
      <c r="ES141"/>
      <c r="ET141"/>
      <c r="EU141"/>
      <c r="EV141"/>
      <c r="EW141"/>
      <c r="EX141"/>
      <c r="EY141"/>
      <c r="EZ141"/>
      <c r="FA141"/>
      <c r="FB141"/>
      <c r="FC141"/>
      <c r="FD141"/>
      <c r="FE141"/>
      <c r="FF141"/>
      <c r="FG141"/>
      <c r="FH141"/>
      <c r="FI141"/>
      <c r="FJ141"/>
      <c r="FK141"/>
      <c r="FL141"/>
      <c r="FM141"/>
      <c r="FN141"/>
      <c r="FO141"/>
      <c r="FP141"/>
      <c r="FQ141"/>
      <c r="FR141"/>
      <c r="FS141"/>
      <c r="FT141"/>
      <c r="FU141"/>
      <c r="FV141"/>
      <c r="FW141"/>
      <c r="FX141"/>
      <c r="FY141"/>
      <c r="FZ141"/>
      <c r="GA141"/>
      <c r="GB141"/>
      <c r="GC141"/>
      <c r="GD141"/>
      <c r="GE141"/>
      <c r="GF141"/>
      <c r="GG141"/>
      <c r="GH141"/>
      <c r="GI141"/>
      <c r="GJ141"/>
      <c r="GK141"/>
      <c r="GL141"/>
      <c r="GM141"/>
      <c r="GN141"/>
      <c r="GO141"/>
      <c r="GP141"/>
      <c r="GQ141"/>
      <c r="GR141"/>
      <c r="GS141"/>
      <c r="GT141"/>
      <c r="GU141"/>
      <c r="GV141"/>
      <c r="GW141"/>
      <c r="GX141"/>
      <c r="GY141"/>
      <c r="GZ141"/>
      <c r="HA141"/>
      <c r="HB141"/>
      <c r="HC141"/>
      <c r="HD141"/>
      <c r="HE141"/>
      <c r="HF141"/>
      <c r="HG141"/>
      <c r="HH141"/>
      <c r="HI141"/>
      <c r="HJ141"/>
      <c r="HK141"/>
      <c r="HL141"/>
      <c r="HM141"/>
      <c r="HN141"/>
      <c r="HO141"/>
      <c r="HP141"/>
      <c r="HQ141"/>
      <c r="HR141"/>
      <c r="HS141"/>
      <c r="HT141"/>
      <c r="HU141"/>
      <c r="HV141"/>
      <c r="HW141"/>
      <c r="HX141"/>
      <c r="HY141"/>
      <c r="HZ141"/>
      <c r="IA141"/>
      <c r="IB141"/>
      <c r="IC141"/>
      <c r="ID141"/>
      <c r="IE141"/>
      <c r="IF141"/>
      <c r="IG141"/>
      <c r="IH141"/>
      <c r="II141"/>
      <c r="IJ141"/>
      <c r="IK141"/>
      <c r="IL141"/>
      <c r="IM141"/>
      <c r="IN141"/>
      <c r="IO141"/>
      <c r="IP141"/>
      <c r="IQ141"/>
      <c r="IR141"/>
      <c r="IS141"/>
      <c r="IT141"/>
      <c r="IU141"/>
      <c r="IV141"/>
    </row>
    <row r="142" spans="1:256" ht="48" customHeight="1" x14ac:dyDescent="0.15">
      <c r="A142" s="11" t="s">
        <v>163</v>
      </c>
      <c r="B142" s="23" t="str">
        <f>VLOOKUP(A142,Questions!$B$3:$C$256,2,FALSE)</f>
        <v>Will the institution's data be stored on any devices (database servers, file servers, SAN, NAS, etc.) configured with non-RFC 1918/4193 (i.e., publicly routable) IP addresses?</v>
      </c>
      <c r="C142" s="18" t="s">
        <v>2126</v>
      </c>
      <c r="D142" s="308" t="s">
        <v>3427</v>
      </c>
      <c r="E142" s="176" t="str">
        <f>IF((C142=""),VLOOKUP(A142,Questions!B:G,4,FALSE),IF(C142="Yes",VLOOKUP(A142,Questions!B:G,6,FALSE),IF(C142="No",VLOOKUP(A142,Questions!B:G,5,FALSE),"N/A")))</f>
        <v xml:space="preserve"> </v>
      </c>
      <c r="F142" s="180" t="str">
        <f>VLOOKUP(A142,'Analyst Report'!$A$39:$E$288,5,FALSE)</f>
        <v xml:space="preserve"> </v>
      </c>
      <c r="G142"/>
      <c r="H142"/>
      <c r="I142"/>
      <c r="J142"/>
      <c r="K142"/>
      <c r="L142"/>
      <c r="M142"/>
      <c r="N142"/>
      <c r="O142"/>
      <c r="P142"/>
      <c r="Q142"/>
      <c r="R142"/>
      <c r="S142"/>
      <c r="T142"/>
      <c r="U142"/>
      <c r="V142"/>
      <c r="W142"/>
      <c r="X142"/>
      <c r="Y142"/>
      <c r="Z142"/>
      <c r="AA142"/>
      <c r="AB142"/>
      <c r="AC142"/>
      <c r="AD142"/>
      <c r="AE142"/>
      <c r="AF142"/>
      <c r="AG142"/>
      <c r="AH142"/>
      <c r="AI142"/>
      <c r="AJ142"/>
      <c r="AK142"/>
      <c r="AL142"/>
      <c r="AM142"/>
      <c r="AN142"/>
      <c r="AO142"/>
      <c r="AP142"/>
      <c r="AQ142"/>
      <c r="AR142"/>
      <c r="AS142"/>
      <c r="AT142"/>
      <c r="AU142"/>
      <c r="AV142"/>
      <c r="AW142"/>
      <c r="AX142"/>
      <c r="AY142"/>
      <c r="AZ142"/>
      <c r="BA142"/>
      <c r="BB142"/>
      <c r="BC142"/>
      <c r="BD142"/>
      <c r="BE142"/>
      <c r="BF142"/>
      <c r="BG142"/>
      <c r="BH142"/>
      <c r="BI142"/>
      <c r="BJ142"/>
      <c r="BK142"/>
      <c r="BL142"/>
      <c r="BM142"/>
      <c r="BN142"/>
      <c r="BO142"/>
      <c r="BP142"/>
      <c r="BQ142"/>
      <c r="BR142"/>
      <c r="BS142"/>
      <c r="BT142"/>
      <c r="BU142"/>
      <c r="BV142"/>
      <c r="BW142"/>
      <c r="BX142"/>
      <c r="BY142"/>
      <c r="BZ142"/>
      <c r="CA142"/>
      <c r="CB142"/>
      <c r="CC142"/>
      <c r="CD142"/>
      <c r="CE142"/>
      <c r="CF142"/>
      <c r="CG142"/>
      <c r="CH142"/>
      <c r="CI142"/>
      <c r="CJ142"/>
      <c r="CK142"/>
      <c r="CL142"/>
      <c r="CM142"/>
      <c r="CN142"/>
      <c r="CO142"/>
      <c r="CP142"/>
      <c r="CQ142"/>
      <c r="CR142"/>
      <c r="CS142"/>
      <c r="CT142"/>
      <c r="CU142"/>
      <c r="CV142"/>
      <c r="CW142"/>
      <c r="CX142"/>
      <c r="CY142"/>
      <c r="CZ142"/>
      <c r="DA142"/>
      <c r="DB142"/>
      <c r="DC142"/>
      <c r="DD142"/>
      <c r="DE142"/>
      <c r="DF142"/>
      <c r="DG142"/>
      <c r="DH142"/>
      <c r="DI142"/>
      <c r="DJ142"/>
      <c r="DK142"/>
      <c r="DL142"/>
      <c r="DM142"/>
      <c r="DN142"/>
      <c r="DO142"/>
      <c r="DP142"/>
      <c r="DQ142"/>
      <c r="DR142"/>
      <c r="DS142"/>
      <c r="DT142"/>
      <c r="DU142"/>
      <c r="DV142"/>
      <c r="DW142"/>
      <c r="DX142"/>
      <c r="DY142"/>
      <c r="DZ142"/>
      <c r="EA142"/>
      <c r="EB142"/>
      <c r="EC142"/>
      <c r="ED142"/>
      <c r="EE142"/>
      <c r="EF142"/>
      <c r="EG142"/>
      <c r="EH142"/>
      <c r="EI142"/>
      <c r="EJ142"/>
      <c r="EK142"/>
      <c r="EL142"/>
      <c r="EM142"/>
      <c r="EN142"/>
      <c r="EO142"/>
      <c r="EP142"/>
      <c r="EQ142"/>
      <c r="ER142"/>
      <c r="ES142"/>
      <c r="ET142"/>
      <c r="EU142"/>
      <c r="EV142"/>
      <c r="EW142"/>
      <c r="EX142"/>
      <c r="EY142"/>
      <c r="EZ142"/>
      <c r="FA142"/>
      <c r="FB142"/>
      <c r="FC142"/>
      <c r="FD142"/>
      <c r="FE142"/>
      <c r="FF142"/>
      <c r="FG142"/>
      <c r="FH142"/>
      <c r="FI142"/>
      <c r="FJ142"/>
      <c r="FK142"/>
      <c r="FL142"/>
      <c r="FM142"/>
      <c r="FN142"/>
      <c r="FO142"/>
      <c r="FP142"/>
      <c r="FQ142"/>
      <c r="FR142"/>
      <c r="FS142"/>
      <c r="FT142"/>
      <c r="FU142"/>
      <c r="FV142"/>
      <c r="FW142"/>
      <c r="FX142"/>
      <c r="FY142"/>
      <c r="FZ142"/>
      <c r="GA142"/>
      <c r="GB142"/>
      <c r="GC142"/>
      <c r="GD142"/>
      <c r="GE142"/>
      <c r="GF142"/>
      <c r="GG142"/>
      <c r="GH142"/>
      <c r="GI142"/>
      <c r="GJ142"/>
      <c r="GK142"/>
      <c r="GL142"/>
      <c r="GM142"/>
      <c r="GN142"/>
      <c r="GO142"/>
      <c r="GP142"/>
      <c r="GQ142"/>
      <c r="GR142"/>
      <c r="GS142"/>
      <c r="GT142"/>
      <c r="GU142"/>
      <c r="GV142"/>
      <c r="GW142"/>
      <c r="GX142"/>
      <c r="GY142"/>
      <c r="GZ142"/>
      <c r="HA142"/>
      <c r="HB142"/>
      <c r="HC142"/>
      <c r="HD142"/>
      <c r="HE142"/>
      <c r="HF142"/>
      <c r="HG142"/>
      <c r="HH142"/>
      <c r="HI142"/>
      <c r="HJ142"/>
      <c r="HK142"/>
      <c r="HL142"/>
      <c r="HM142"/>
      <c r="HN142"/>
      <c r="HO142"/>
      <c r="HP142"/>
      <c r="HQ142"/>
      <c r="HR142"/>
      <c r="HS142"/>
      <c r="HT142"/>
      <c r="HU142"/>
      <c r="HV142"/>
      <c r="HW142"/>
      <c r="HX142"/>
      <c r="HY142"/>
      <c r="HZ142"/>
      <c r="IA142"/>
      <c r="IB142"/>
      <c r="IC142"/>
      <c r="ID142"/>
      <c r="IE142"/>
      <c r="IF142"/>
      <c r="IG142"/>
      <c r="IH142"/>
      <c r="II142"/>
      <c r="IJ142"/>
      <c r="IK142"/>
      <c r="IL142"/>
      <c r="IM142"/>
      <c r="IN142"/>
      <c r="IO142"/>
      <c r="IP142"/>
      <c r="IQ142"/>
      <c r="IR142"/>
      <c r="IS142"/>
      <c r="IT142"/>
      <c r="IU142"/>
      <c r="IV142"/>
    </row>
    <row r="143" spans="1:256" s="322" customFormat="1" ht="48" customHeight="1" x14ac:dyDescent="0.15">
      <c r="A143" s="88" t="s">
        <v>164</v>
      </c>
      <c r="B143" s="120" t="str">
        <f>VLOOKUP(A143,Questions!$B$3:$C$256,2,FALSE)</f>
        <v>Is sensitive data encrypted, using secure protocols/algorithms, in transport? (e.g., system-to-client)</v>
      </c>
      <c r="C143" s="327" t="s">
        <v>2122</v>
      </c>
      <c r="D143" s="302" t="s">
        <v>3501</v>
      </c>
      <c r="E143" s="324" t="str">
        <f>IF((C143=""),VLOOKUP(A143,Questions!B:G,4,FALSE),IF(C143="Yes",VLOOKUP(A143,Questions!B:G,6,FALSE),IF(C143="No",VLOOKUP(A143,Questions!B:G,5,FALSE),"N/A")))</f>
        <v>Summarize your transport encryption strategy.</v>
      </c>
      <c r="F143" s="325" t="str">
        <f>VLOOKUP(A143,'Analyst Report'!$A$39:$E$288,5,FALSE)</f>
        <v xml:space="preserve"> </v>
      </c>
      <c r="G143" s="231"/>
    </row>
    <row r="144" spans="1:256" s="322" customFormat="1" ht="48" customHeight="1" x14ac:dyDescent="0.15">
      <c r="A144" s="88" t="s">
        <v>165</v>
      </c>
      <c r="B144" s="120" t="str">
        <f>VLOOKUP(A144,Questions!$B$3:$C$256,2,FALSE)</f>
        <v>Is sensitive data encrypted, using secure protocols/algorithms, in storage? (e.g., disk encryption, at-rest, files, and within a running database)</v>
      </c>
      <c r="C144" s="327" t="s">
        <v>2122</v>
      </c>
      <c r="D144" s="302" t="s">
        <v>3428</v>
      </c>
      <c r="E144" s="324" t="str">
        <f>IF((C144=""),VLOOKUP(A144,Questions!B:G,4,FALSE),IF(C144="Yes",VLOOKUP(A144,Questions!B:G,6,FALSE),IF(C144="No",VLOOKUP(A144,Questions!B:G,5,FALSE),"N/A")))</f>
        <v>Summarize your data encryption strategy and state what encryption options are available.</v>
      </c>
      <c r="F144" s="325" t="str">
        <f>VLOOKUP(A144,'Analyst Report'!$A$39:$E$288,5,FALSE)</f>
        <v xml:space="preserve"> </v>
      </c>
      <c r="G144" s="231"/>
    </row>
    <row r="145" spans="1:256" ht="48" customHeight="1" x14ac:dyDescent="0.15">
      <c r="A145" s="11" t="s">
        <v>166</v>
      </c>
      <c r="B145" s="23" t="str">
        <f>VLOOKUP(A145,Questions!$B$3:$C$256,2,FALSE)</f>
        <v>Do all cryptographic modules in use in your product conform to the Federal Information Processing Standards (FIPS PUB 140-3)?</v>
      </c>
      <c r="C145" s="18" t="s">
        <v>2122</v>
      </c>
      <c r="D145" s="308" t="s">
        <v>3429</v>
      </c>
      <c r="E145" s="176" t="str">
        <f>IF((C145=""),VLOOKUP(A145,Questions!B:G,4,FALSE),IF(C145="Yes",VLOOKUP(A145,Questions!B:G,6,FALSE),IF(C145="No",VLOOKUP(A145,Questions!B:G,5,FALSE),"N/A")))</f>
        <v xml:space="preserve">Provide reference to FIPS 140-3 validation certificates. </v>
      </c>
      <c r="F145" s="180" t="str">
        <f>VLOOKUP(A145,'Analyst Report'!$A$39:$E$288,5,FALSE)</f>
        <v xml:space="preserve"> </v>
      </c>
      <c r="G145"/>
      <c r="H145"/>
      <c r="I145"/>
      <c r="J145"/>
      <c r="K145"/>
      <c r="L145"/>
      <c r="M145"/>
      <c r="N145"/>
      <c r="O145"/>
      <c r="P145"/>
      <c r="Q145"/>
      <c r="R145"/>
      <c r="S145"/>
      <c r="T145"/>
      <c r="U145"/>
      <c r="V145"/>
      <c r="W145"/>
      <c r="X145"/>
      <c r="Y145"/>
      <c r="Z145"/>
      <c r="AA145"/>
      <c r="AB145"/>
      <c r="AC145"/>
      <c r="AD145"/>
      <c r="AE145"/>
      <c r="AF145"/>
      <c r="AG145"/>
      <c r="AH145"/>
      <c r="AI145"/>
      <c r="AJ145"/>
      <c r="AK145"/>
      <c r="AL145"/>
      <c r="AM145"/>
      <c r="AN145"/>
      <c r="AO145"/>
      <c r="AP145"/>
      <c r="AQ145"/>
      <c r="AR145"/>
      <c r="AS145"/>
      <c r="AT145"/>
      <c r="AU145"/>
      <c r="AV145"/>
      <c r="AW145"/>
      <c r="AX145"/>
      <c r="AY145"/>
      <c r="AZ145"/>
      <c r="BA145"/>
      <c r="BB145"/>
      <c r="BC145"/>
      <c r="BD145"/>
      <c r="BE145"/>
      <c r="BF145"/>
      <c r="BG145"/>
      <c r="BH145"/>
      <c r="BI145"/>
      <c r="BJ145"/>
      <c r="BK145"/>
      <c r="BL145"/>
      <c r="BM145"/>
      <c r="BN145"/>
      <c r="BO145"/>
      <c r="BP145"/>
      <c r="BQ145"/>
      <c r="BR145"/>
      <c r="BS145"/>
      <c r="BT145"/>
      <c r="BU145"/>
      <c r="BV145"/>
      <c r="BW145"/>
      <c r="BX145"/>
      <c r="BY145"/>
      <c r="BZ145"/>
      <c r="CA145"/>
      <c r="CB145"/>
      <c r="CC145"/>
      <c r="CD145"/>
      <c r="CE145"/>
      <c r="CF145"/>
      <c r="CG145"/>
      <c r="CH145"/>
      <c r="CI145"/>
      <c r="CJ145"/>
      <c r="CK145"/>
      <c r="CL145"/>
      <c r="CM145"/>
      <c r="CN145"/>
      <c r="CO145"/>
      <c r="CP145"/>
      <c r="CQ145"/>
      <c r="CR145"/>
      <c r="CS145"/>
      <c r="CT145"/>
      <c r="CU145"/>
      <c r="CV145"/>
      <c r="CW145"/>
      <c r="CX145"/>
      <c r="CY145"/>
      <c r="CZ145"/>
      <c r="DA145"/>
      <c r="DB145"/>
      <c r="DC145"/>
      <c r="DD145"/>
      <c r="DE145"/>
      <c r="DF145"/>
      <c r="DG145"/>
      <c r="DH145"/>
      <c r="DI145"/>
      <c r="DJ145"/>
      <c r="DK145"/>
      <c r="DL145"/>
      <c r="DM145"/>
      <c r="DN145"/>
      <c r="DO145"/>
      <c r="DP145"/>
      <c r="DQ145"/>
      <c r="DR145"/>
      <c r="DS145"/>
      <c r="DT145"/>
      <c r="DU145"/>
      <c r="DV145"/>
      <c r="DW145"/>
      <c r="DX145"/>
      <c r="DY145"/>
      <c r="DZ145"/>
      <c r="EA145"/>
      <c r="EB145"/>
      <c r="EC145"/>
      <c r="ED145"/>
      <c r="EE145"/>
      <c r="EF145"/>
      <c r="EG145"/>
      <c r="EH145"/>
      <c r="EI145"/>
      <c r="EJ145"/>
      <c r="EK145"/>
      <c r="EL145"/>
      <c r="EM145"/>
      <c r="EN145"/>
      <c r="EO145"/>
      <c r="EP145"/>
      <c r="EQ145"/>
      <c r="ER145"/>
      <c r="ES145"/>
      <c r="ET145"/>
      <c r="EU145"/>
      <c r="EV145"/>
      <c r="EW145"/>
      <c r="EX145"/>
      <c r="EY145"/>
      <c r="EZ145"/>
      <c r="FA145"/>
      <c r="FB145"/>
      <c r="FC145"/>
      <c r="FD145"/>
      <c r="FE145"/>
      <c r="FF145"/>
      <c r="FG145"/>
      <c r="FH145"/>
      <c r="FI145"/>
      <c r="FJ145"/>
      <c r="FK145"/>
      <c r="FL145"/>
      <c r="FM145"/>
      <c r="FN145"/>
      <c r="FO145"/>
      <c r="FP145"/>
      <c r="FQ145"/>
      <c r="FR145"/>
      <c r="FS145"/>
      <c r="FT145"/>
      <c r="FU145"/>
      <c r="FV145"/>
      <c r="FW145"/>
      <c r="FX145"/>
      <c r="FY145"/>
      <c r="FZ145"/>
      <c r="GA145"/>
      <c r="GB145"/>
      <c r="GC145"/>
      <c r="GD145"/>
      <c r="GE145"/>
      <c r="GF145"/>
      <c r="GG145"/>
      <c r="GH145"/>
      <c r="GI145"/>
      <c r="GJ145"/>
      <c r="GK145"/>
      <c r="GL145"/>
      <c r="GM145"/>
      <c r="GN145"/>
      <c r="GO145"/>
      <c r="GP145"/>
      <c r="GQ145"/>
      <c r="GR145"/>
      <c r="GS145"/>
      <c r="GT145"/>
      <c r="GU145"/>
      <c r="GV145"/>
      <c r="GW145"/>
      <c r="GX145"/>
      <c r="GY145"/>
      <c r="GZ145"/>
      <c r="HA145"/>
      <c r="HB145"/>
      <c r="HC145"/>
      <c r="HD145"/>
      <c r="HE145"/>
      <c r="HF145"/>
      <c r="HG145"/>
      <c r="HH145"/>
      <c r="HI145"/>
      <c r="HJ145"/>
      <c r="HK145"/>
      <c r="HL145"/>
      <c r="HM145"/>
      <c r="HN145"/>
      <c r="HO145"/>
      <c r="HP145"/>
      <c r="HQ145"/>
      <c r="HR145"/>
      <c r="HS145"/>
      <c r="HT145"/>
      <c r="HU145"/>
      <c r="HV145"/>
      <c r="HW145"/>
      <c r="HX145"/>
      <c r="HY145"/>
      <c r="HZ145"/>
      <c r="IA145"/>
      <c r="IB145"/>
      <c r="IC145"/>
      <c r="ID145"/>
      <c r="IE145"/>
      <c r="IF145"/>
      <c r="IG145"/>
      <c r="IH145"/>
      <c r="II145"/>
      <c r="IJ145"/>
      <c r="IK145"/>
      <c r="IL145"/>
      <c r="IM145"/>
      <c r="IN145"/>
      <c r="IO145"/>
      <c r="IP145"/>
      <c r="IQ145"/>
      <c r="IR145"/>
      <c r="IS145"/>
      <c r="IT145"/>
      <c r="IU145"/>
      <c r="IV145"/>
    </row>
    <row r="146" spans="1:256" s="322" customFormat="1" ht="65" customHeight="1" x14ac:dyDescent="0.15">
      <c r="A146" s="88" t="s">
        <v>167</v>
      </c>
      <c r="B146" s="120" t="str">
        <f>VLOOKUP(A146,Questions!$B$3:$C$256,2,FALSE)</f>
        <v>At the completion of this contract, will data be returned to the institution and deleted from all your systems and archives?</v>
      </c>
      <c r="C146" s="327" t="s">
        <v>2122</v>
      </c>
      <c r="D146" s="328" t="s">
        <v>3430</v>
      </c>
      <c r="E146" s="324" t="str">
        <f>IF((C146=""),VLOOKUP(A146,Questions!B:G,4,FALSE),IF(C146="Yes",VLOOKUP(A146,Questions!B:G,6,FALSE),IF(C146="No",VLOOKUP(A146,Questions!B:G,5,FALSE),"N/A")))</f>
        <v>State the length of time that the institution's data will be available in the system at the completion of the contract.</v>
      </c>
      <c r="F146" s="325" t="str">
        <f>VLOOKUP(A146,'Analyst Report'!$A$39:$E$288,5,FALSE)</f>
        <v xml:space="preserve"> </v>
      </c>
      <c r="G146" s="231"/>
    </row>
    <row r="147" spans="1:256" ht="60" customHeight="1" x14ac:dyDescent="0.15">
      <c r="A147" s="11" t="s">
        <v>168</v>
      </c>
      <c r="B147" s="23" t="str">
        <f>VLOOKUP(A147,Questions!$B$3:$C$256,2,FALSE)</f>
        <v>Will the institution's data be available within the system for a period of time at the completion of this contract?</v>
      </c>
      <c r="C147" s="18" t="s">
        <v>2122</v>
      </c>
      <c r="D147" s="27" t="s">
        <v>3430</v>
      </c>
      <c r="E147" s="176" t="str">
        <f>IF((C147=""),VLOOKUP(A147,Questions!B:G,4,FALSE),IF(C147="Yes",VLOOKUP(A147,Questions!B:G,6,FALSE),IF(C147="No",VLOOKUP(A147,Questions!B:G,5,FALSE),"N/A")))</f>
        <v>State the length of time that the institution's data will be available in the system at the completion of the contract.</v>
      </c>
      <c r="F147" s="180" t="str">
        <f>VLOOKUP(A147,'Analyst Report'!$A$39:$E$288,5,FALSE)</f>
        <v xml:space="preserve"> </v>
      </c>
      <c r="G147"/>
      <c r="H147"/>
      <c r="I147"/>
      <c r="J147"/>
      <c r="K147"/>
      <c r="L147"/>
      <c r="M147"/>
      <c r="N147"/>
      <c r="O147"/>
      <c r="P147"/>
      <c r="Q147"/>
      <c r="R147"/>
      <c r="S147"/>
      <c r="T147"/>
      <c r="U147"/>
      <c r="V147"/>
      <c r="W147"/>
      <c r="X147"/>
      <c r="Y147"/>
      <c r="Z147"/>
      <c r="AA147"/>
      <c r="AB147"/>
      <c r="AC147"/>
      <c r="AD147"/>
      <c r="AE147"/>
      <c r="AF147"/>
      <c r="AG147"/>
      <c r="AH147"/>
      <c r="AI147"/>
      <c r="AJ147"/>
      <c r="AK147"/>
      <c r="AL147"/>
      <c r="AM147"/>
      <c r="AN147"/>
      <c r="AO147"/>
      <c r="AP147"/>
      <c r="AQ147"/>
      <c r="AR147"/>
      <c r="AS147"/>
      <c r="AT147"/>
      <c r="AU147"/>
      <c r="AV147"/>
      <c r="AW147"/>
      <c r="AX147"/>
      <c r="AY147"/>
      <c r="AZ147"/>
      <c r="BA147"/>
      <c r="BB147"/>
      <c r="BC147"/>
      <c r="BD147"/>
      <c r="BE147"/>
      <c r="BF147"/>
      <c r="BG147"/>
      <c r="BH147"/>
      <c r="BI147"/>
      <c r="BJ147"/>
      <c r="BK147"/>
      <c r="BL147"/>
      <c r="BM147"/>
      <c r="BN147"/>
      <c r="BO147"/>
      <c r="BP147"/>
      <c r="BQ147"/>
      <c r="BR147"/>
      <c r="BS147"/>
      <c r="BT147"/>
      <c r="BU147"/>
      <c r="BV147"/>
      <c r="BW147"/>
      <c r="BX147"/>
      <c r="BY147"/>
      <c r="BZ147"/>
      <c r="CA147"/>
      <c r="CB147"/>
      <c r="CC147"/>
      <c r="CD147"/>
      <c r="CE147"/>
      <c r="CF147"/>
      <c r="CG147"/>
      <c r="CH147"/>
      <c r="CI147"/>
      <c r="CJ147"/>
      <c r="CK147"/>
      <c r="CL147"/>
      <c r="CM147"/>
      <c r="CN147"/>
      <c r="CO147"/>
      <c r="CP147"/>
      <c r="CQ147"/>
      <c r="CR147"/>
      <c r="CS147"/>
      <c r="CT147"/>
      <c r="CU147"/>
      <c r="CV147"/>
      <c r="CW147"/>
      <c r="CX147"/>
      <c r="CY147"/>
      <c r="CZ147"/>
      <c r="DA147"/>
      <c r="DB147"/>
      <c r="DC147"/>
      <c r="DD147"/>
      <c r="DE147"/>
      <c r="DF147"/>
      <c r="DG147"/>
      <c r="DH147"/>
      <c r="DI147"/>
      <c r="DJ147"/>
      <c r="DK147"/>
      <c r="DL147"/>
      <c r="DM147"/>
      <c r="DN147"/>
      <c r="DO147"/>
      <c r="DP147"/>
      <c r="DQ147"/>
      <c r="DR147"/>
      <c r="DS147"/>
      <c r="DT147"/>
      <c r="DU147"/>
      <c r="DV147"/>
      <c r="DW147"/>
      <c r="DX147"/>
      <c r="DY147"/>
      <c r="DZ147"/>
      <c r="EA147"/>
      <c r="EB147"/>
      <c r="EC147"/>
      <c r="ED147"/>
      <c r="EE147"/>
      <c r="EF147"/>
      <c r="EG147"/>
      <c r="EH147"/>
      <c r="EI147"/>
      <c r="EJ147"/>
      <c r="EK147"/>
      <c r="EL147"/>
      <c r="EM147"/>
      <c r="EN147"/>
      <c r="EO147"/>
      <c r="EP147"/>
      <c r="EQ147"/>
      <c r="ER147"/>
      <c r="ES147"/>
      <c r="ET147"/>
      <c r="EU147"/>
      <c r="EV147"/>
      <c r="EW147"/>
      <c r="EX147"/>
      <c r="EY147"/>
      <c r="EZ147"/>
      <c r="FA147"/>
      <c r="FB147"/>
      <c r="FC147"/>
      <c r="FD147"/>
      <c r="FE147"/>
      <c r="FF147"/>
      <c r="FG147"/>
      <c r="FH147"/>
      <c r="FI147"/>
      <c r="FJ147"/>
      <c r="FK147"/>
      <c r="FL147"/>
      <c r="FM147"/>
      <c r="FN147"/>
      <c r="FO147"/>
      <c r="FP147"/>
      <c r="FQ147"/>
      <c r="FR147"/>
      <c r="FS147"/>
      <c r="FT147"/>
      <c r="FU147"/>
      <c r="FV147"/>
      <c r="FW147"/>
      <c r="FX147"/>
      <c r="FY147"/>
      <c r="FZ147"/>
      <c r="GA147"/>
      <c r="GB147"/>
      <c r="GC147"/>
      <c r="GD147"/>
      <c r="GE147"/>
      <c r="GF147"/>
      <c r="GG147"/>
      <c r="GH147"/>
      <c r="GI147"/>
      <c r="GJ147"/>
      <c r="GK147"/>
      <c r="GL147"/>
      <c r="GM147"/>
      <c r="GN147"/>
      <c r="GO147"/>
      <c r="GP147"/>
      <c r="GQ147"/>
      <c r="GR147"/>
      <c r="GS147"/>
      <c r="GT147"/>
      <c r="GU147"/>
      <c r="GV147"/>
      <c r="GW147"/>
      <c r="GX147"/>
      <c r="GY147"/>
      <c r="GZ147"/>
      <c r="HA147"/>
      <c r="HB147"/>
      <c r="HC147"/>
      <c r="HD147"/>
      <c r="HE147"/>
      <c r="HF147"/>
      <c r="HG147"/>
      <c r="HH147"/>
      <c r="HI147"/>
      <c r="HJ147"/>
      <c r="HK147"/>
      <c r="HL147"/>
      <c r="HM147"/>
      <c r="HN147"/>
      <c r="HO147"/>
      <c r="HP147"/>
      <c r="HQ147"/>
      <c r="HR147"/>
      <c r="HS147"/>
      <c r="HT147"/>
      <c r="HU147"/>
      <c r="HV147"/>
      <c r="HW147"/>
      <c r="HX147"/>
      <c r="HY147"/>
      <c r="HZ147"/>
      <c r="IA147"/>
      <c r="IB147"/>
      <c r="IC147"/>
      <c r="ID147"/>
      <c r="IE147"/>
      <c r="IF147"/>
      <c r="IG147"/>
      <c r="IH147"/>
      <c r="II147"/>
      <c r="IJ147"/>
      <c r="IK147"/>
      <c r="IL147"/>
      <c r="IM147"/>
      <c r="IN147"/>
      <c r="IO147"/>
      <c r="IP147"/>
      <c r="IQ147"/>
      <c r="IR147"/>
      <c r="IS147"/>
      <c r="IT147"/>
      <c r="IU147"/>
      <c r="IV147"/>
    </row>
    <row r="148" spans="1:256" ht="48" customHeight="1" x14ac:dyDescent="0.15">
      <c r="A148" s="11" t="s">
        <v>169</v>
      </c>
      <c r="B148" s="23" t="str">
        <f>VLOOKUP(A148,Questions!$B$3:$C$256,2,FALSE)</f>
        <v>Can the institution extract a full or partial backup of data?</v>
      </c>
      <c r="C148" s="18" t="s">
        <v>2126</v>
      </c>
      <c r="D148" s="302" t="s">
        <v>3431</v>
      </c>
      <c r="E148" s="176" t="str">
        <f>IF((C148=""),VLOOKUP(A148,Questions!B:G,4,FALSE),IF(C148="Yes",VLOOKUP(A148,Questions!B:G,6,FALSE),IF(C148="No",VLOOKUP(A148,Questions!B:G,5,FALSE),"N/A")))</f>
        <v>State plans to implement capabilities for the institution to extract a full or partial backup of data.</v>
      </c>
      <c r="F148" s="180" t="str">
        <f>VLOOKUP(A148,'Analyst Report'!$A$39:$E$288,5,FALSE)</f>
        <v xml:space="preserve"> </v>
      </c>
      <c r="G148"/>
      <c r="H148"/>
      <c r="I148"/>
      <c r="J148"/>
      <c r="K148"/>
      <c r="L148"/>
      <c r="M148"/>
      <c r="N148"/>
      <c r="O148"/>
      <c r="P148"/>
      <c r="Q148"/>
      <c r="R148"/>
      <c r="S148"/>
      <c r="T148"/>
      <c r="U148"/>
      <c r="V148"/>
      <c r="W148"/>
      <c r="X148"/>
      <c r="Y148"/>
      <c r="Z148"/>
      <c r="AA148"/>
      <c r="AB148"/>
      <c r="AC148"/>
      <c r="AD148"/>
      <c r="AE148"/>
      <c r="AF148"/>
      <c r="AG148"/>
      <c r="AH148"/>
      <c r="AI148"/>
      <c r="AJ148"/>
      <c r="AK148"/>
      <c r="AL148"/>
      <c r="AM148"/>
      <c r="AN148"/>
      <c r="AO148"/>
      <c r="AP148"/>
      <c r="AQ148"/>
      <c r="AR148"/>
      <c r="AS148"/>
      <c r="AT148"/>
      <c r="AU148"/>
      <c r="AV148"/>
      <c r="AW148"/>
      <c r="AX148"/>
      <c r="AY148"/>
      <c r="AZ148"/>
      <c r="BA148"/>
      <c r="BB148"/>
      <c r="BC148"/>
      <c r="BD148"/>
      <c r="BE148"/>
      <c r="BF148"/>
      <c r="BG148"/>
      <c r="BH148"/>
      <c r="BI148"/>
      <c r="BJ148"/>
      <c r="BK148"/>
      <c r="BL148"/>
      <c r="BM148"/>
      <c r="BN148"/>
      <c r="BO148"/>
      <c r="BP148"/>
      <c r="BQ148"/>
      <c r="BR148"/>
      <c r="BS148"/>
      <c r="BT148"/>
      <c r="BU148"/>
      <c r="BV148"/>
      <c r="BW148"/>
      <c r="BX148"/>
      <c r="BY148"/>
      <c r="BZ148"/>
      <c r="CA148"/>
      <c r="CB148"/>
      <c r="CC148"/>
      <c r="CD148"/>
      <c r="CE148"/>
      <c r="CF148"/>
      <c r="CG148"/>
      <c r="CH148"/>
      <c r="CI148"/>
      <c r="CJ148"/>
      <c r="CK148"/>
      <c r="CL148"/>
      <c r="CM148"/>
      <c r="CN148"/>
      <c r="CO148"/>
      <c r="CP148"/>
      <c r="CQ148"/>
      <c r="CR148"/>
      <c r="CS148"/>
      <c r="CT148"/>
      <c r="CU148"/>
      <c r="CV148"/>
      <c r="CW148"/>
      <c r="CX148"/>
      <c r="CY148"/>
      <c r="CZ148"/>
      <c r="DA148"/>
      <c r="DB148"/>
      <c r="DC148"/>
      <c r="DD148"/>
      <c r="DE148"/>
      <c r="DF148"/>
      <c r="DG148"/>
      <c r="DH148"/>
      <c r="DI148"/>
      <c r="DJ148"/>
      <c r="DK148"/>
      <c r="DL148"/>
      <c r="DM148"/>
      <c r="DN148"/>
      <c r="DO148"/>
      <c r="DP148"/>
      <c r="DQ148"/>
      <c r="DR148"/>
      <c r="DS148"/>
      <c r="DT148"/>
      <c r="DU148"/>
      <c r="DV148"/>
      <c r="DW148"/>
      <c r="DX148"/>
      <c r="DY148"/>
      <c r="DZ148"/>
      <c r="EA148"/>
      <c r="EB148"/>
      <c r="EC148"/>
      <c r="ED148"/>
      <c r="EE148"/>
      <c r="EF148"/>
      <c r="EG148"/>
      <c r="EH148"/>
      <c r="EI148"/>
      <c r="EJ148"/>
      <c r="EK148"/>
      <c r="EL148"/>
      <c r="EM148"/>
      <c r="EN148"/>
      <c r="EO148"/>
      <c r="EP148"/>
      <c r="EQ148"/>
      <c r="ER148"/>
      <c r="ES148"/>
      <c r="ET148"/>
      <c r="EU148"/>
      <c r="EV148"/>
      <c r="EW148"/>
      <c r="EX148"/>
      <c r="EY148"/>
      <c r="EZ148"/>
      <c r="FA148"/>
      <c r="FB148"/>
      <c r="FC148"/>
      <c r="FD148"/>
      <c r="FE148"/>
      <c r="FF148"/>
      <c r="FG148"/>
      <c r="FH148"/>
      <c r="FI148"/>
      <c r="FJ148"/>
      <c r="FK148"/>
      <c r="FL148"/>
      <c r="FM148"/>
      <c r="FN148"/>
      <c r="FO148"/>
      <c r="FP148"/>
      <c r="FQ148"/>
      <c r="FR148"/>
      <c r="FS148"/>
      <c r="FT148"/>
      <c r="FU148"/>
      <c r="FV148"/>
      <c r="FW148"/>
      <c r="FX148"/>
      <c r="FY148"/>
      <c r="FZ148"/>
      <c r="GA148"/>
      <c r="GB148"/>
      <c r="GC148"/>
      <c r="GD148"/>
      <c r="GE148"/>
      <c r="GF148"/>
      <c r="GG148"/>
      <c r="GH148"/>
      <c r="GI148"/>
      <c r="GJ148"/>
      <c r="GK148"/>
      <c r="GL148"/>
      <c r="GM148"/>
      <c r="GN148"/>
      <c r="GO148"/>
      <c r="GP148"/>
      <c r="GQ148"/>
      <c r="GR148"/>
      <c r="GS148"/>
      <c r="GT148"/>
      <c r="GU148"/>
      <c r="GV148"/>
      <c r="GW148"/>
      <c r="GX148"/>
      <c r="GY148"/>
      <c r="GZ148"/>
      <c r="HA148"/>
      <c r="HB148"/>
      <c r="HC148"/>
      <c r="HD148"/>
      <c r="HE148"/>
      <c r="HF148"/>
      <c r="HG148"/>
      <c r="HH148"/>
      <c r="HI148"/>
      <c r="HJ148"/>
      <c r="HK148"/>
      <c r="HL148"/>
      <c r="HM148"/>
      <c r="HN148"/>
      <c r="HO148"/>
      <c r="HP148"/>
      <c r="HQ148"/>
      <c r="HR148"/>
      <c r="HS148"/>
      <c r="HT148"/>
      <c r="HU148"/>
      <c r="HV148"/>
      <c r="HW148"/>
      <c r="HX148"/>
      <c r="HY148"/>
      <c r="HZ148"/>
      <c r="IA148"/>
      <c r="IB148"/>
      <c r="IC148"/>
      <c r="ID148"/>
      <c r="IE148"/>
      <c r="IF148"/>
      <c r="IG148"/>
      <c r="IH148"/>
      <c r="II148"/>
      <c r="IJ148"/>
      <c r="IK148"/>
      <c r="IL148"/>
      <c r="IM148"/>
      <c r="IN148"/>
      <c r="IO148"/>
      <c r="IP148"/>
      <c r="IQ148"/>
      <c r="IR148"/>
      <c r="IS148"/>
      <c r="IT148"/>
      <c r="IU148"/>
      <c r="IV148"/>
    </row>
    <row r="149" spans="1:256" ht="48" customHeight="1" x14ac:dyDescent="0.15">
      <c r="A149" s="11" t="s">
        <v>170</v>
      </c>
      <c r="B149" s="23" t="str">
        <f>VLOOKUP(A149,Questions!$B$3:$C$256,2,FALSE)</f>
        <v>Are ownership rights to all data, inputs, outputs, and metadata retained by the institution?</v>
      </c>
      <c r="C149" s="18" t="s">
        <v>2122</v>
      </c>
      <c r="D149" s="308" t="s">
        <v>3432</v>
      </c>
      <c r="E149" s="176" t="str">
        <f>IF((C149=""),VLOOKUP(A149,Questions!B:G,4,FALSE),IF(C149="Yes",VLOOKUP(A149,Questions!B:G,6,FALSE),IF(C149="No",VLOOKUP(A149,Questions!B:G,5,FALSE),"N/A")))</f>
        <v>Provide reference to your data ownership documention.</v>
      </c>
      <c r="F149" s="180" t="str">
        <f>VLOOKUP(A149,'Analyst Report'!$A$39:$E$288,5,FALSE)</f>
        <v xml:space="preserve"> </v>
      </c>
      <c r="G149"/>
      <c r="H149"/>
      <c r="I149"/>
      <c r="J149"/>
      <c r="K149"/>
      <c r="L149"/>
      <c r="M149"/>
      <c r="N149"/>
      <c r="O149"/>
      <c r="P149"/>
      <c r="Q149"/>
      <c r="R149"/>
      <c r="S149"/>
      <c r="T149"/>
      <c r="U149"/>
      <c r="V149"/>
      <c r="W149"/>
      <c r="X149"/>
      <c r="Y149"/>
      <c r="Z149"/>
      <c r="AA149"/>
      <c r="AB149"/>
      <c r="AC149"/>
      <c r="AD149"/>
      <c r="AE149"/>
      <c r="AF149"/>
      <c r="AG149"/>
      <c r="AH149"/>
      <c r="AI149"/>
      <c r="AJ149"/>
      <c r="AK149"/>
      <c r="AL149"/>
      <c r="AM149"/>
      <c r="AN149"/>
      <c r="AO149"/>
      <c r="AP149"/>
      <c r="AQ149"/>
      <c r="AR149"/>
      <c r="AS149"/>
      <c r="AT149"/>
      <c r="AU149"/>
      <c r="AV149"/>
      <c r="AW149"/>
      <c r="AX149"/>
      <c r="AY149"/>
      <c r="AZ149"/>
      <c r="BA149"/>
      <c r="BB149"/>
      <c r="BC149"/>
      <c r="BD149"/>
      <c r="BE149"/>
      <c r="BF149"/>
      <c r="BG149"/>
      <c r="BH149"/>
      <c r="BI149"/>
      <c r="BJ149"/>
      <c r="BK149"/>
      <c r="BL149"/>
      <c r="BM149"/>
      <c r="BN149"/>
      <c r="BO149"/>
      <c r="BP149"/>
      <c r="BQ149"/>
      <c r="BR149"/>
      <c r="BS149"/>
      <c r="BT149"/>
      <c r="BU149"/>
      <c r="BV149"/>
      <c r="BW149"/>
      <c r="BX149"/>
      <c r="BY149"/>
      <c r="BZ149"/>
      <c r="CA149"/>
      <c r="CB149"/>
      <c r="CC149"/>
      <c r="CD149"/>
      <c r="CE149"/>
      <c r="CF149"/>
      <c r="CG149"/>
      <c r="CH149"/>
      <c r="CI149"/>
      <c r="CJ149"/>
      <c r="CK149"/>
      <c r="CL149"/>
      <c r="CM149"/>
      <c r="CN149"/>
      <c r="CO149"/>
      <c r="CP149"/>
      <c r="CQ149"/>
      <c r="CR149"/>
      <c r="CS149"/>
      <c r="CT149"/>
      <c r="CU149"/>
      <c r="CV149"/>
      <c r="CW149"/>
      <c r="CX149"/>
      <c r="CY149"/>
      <c r="CZ149"/>
      <c r="DA149"/>
      <c r="DB149"/>
      <c r="DC149"/>
      <c r="DD149"/>
      <c r="DE149"/>
      <c r="DF149"/>
      <c r="DG149"/>
      <c r="DH149"/>
      <c r="DI149"/>
      <c r="DJ149"/>
      <c r="DK149"/>
      <c r="DL149"/>
      <c r="DM149"/>
      <c r="DN149"/>
      <c r="DO149"/>
      <c r="DP149"/>
      <c r="DQ149"/>
      <c r="DR149"/>
      <c r="DS149"/>
      <c r="DT149"/>
      <c r="DU149"/>
      <c r="DV149"/>
      <c r="DW149"/>
      <c r="DX149"/>
      <c r="DY149"/>
      <c r="DZ149"/>
      <c r="EA149"/>
      <c r="EB149"/>
      <c r="EC149"/>
      <c r="ED149"/>
      <c r="EE149"/>
      <c r="EF149"/>
      <c r="EG149"/>
      <c r="EH149"/>
      <c r="EI149"/>
      <c r="EJ149"/>
      <c r="EK149"/>
      <c r="EL149"/>
      <c r="EM149"/>
      <c r="EN149"/>
      <c r="EO149"/>
      <c r="EP149"/>
      <c r="EQ149"/>
      <c r="ER149"/>
      <c r="ES149"/>
      <c r="ET149"/>
      <c r="EU149"/>
      <c r="EV149"/>
      <c r="EW149"/>
      <c r="EX149"/>
      <c r="EY149"/>
      <c r="EZ149"/>
      <c r="FA149"/>
      <c r="FB149"/>
      <c r="FC149"/>
      <c r="FD149"/>
      <c r="FE149"/>
      <c r="FF149"/>
      <c r="FG149"/>
      <c r="FH149"/>
      <c r="FI149"/>
      <c r="FJ149"/>
      <c r="FK149"/>
      <c r="FL149"/>
      <c r="FM149"/>
      <c r="FN149"/>
      <c r="FO149"/>
      <c r="FP149"/>
      <c r="FQ149"/>
      <c r="FR149"/>
      <c r="FS149"/>
      <c r="FT149"/>
      <c r="FU149"/>
      <c r="FV149"/>
      <c r="FW149"/>
      <c r="FX149"/>
      <c r="FY149"/>
      <c r="FZ149"/>
      <c r="GA149"/>
      <c r="GB149"/>
      <c r="GC149"/>
      <c r="GD149"/>
      <c r="GE149"/>
      <c r="GF149"/>
      <c r="GG149"/>
      <c r="GH149"/>
      <c r="GI149"/>
      <c r="GJ149"/>
      <c r="GK149"/>
      <c r="GL149"/>
      <c r="GM149"/>
      <c r="GN149"/>
      <c r="GO149"/>
      <c r="GP149"/>
      <c r="GQ149"/>
      <c r="GR149"/>
      <c r="GS149"/>
      <c r="GT149"/>
      <c r="GU149"/>
      <c r="GV149"/>
      <c r="GW149"/>
      <c r="GX149"/>
      <c r="GY149"/>
      <c r="GZ149"/>
      <c r="HA149"/>
      <c r="HB149"/>
      <c r="HC149"/>
      <c r="HD149"/>
      <c r="HE149"/>
      <c r="HF149"/>
      <c r="HG149"/>
      <c r="HH149"/>
      <c r="HI149"/>
      <c r="HJ149"/>
      <c r="HK149"/>
      <c r="HL149"/>
      <c r="HM149"/>
      <c r="HN149"/>
      <c r="HO149"/>
      <c r="HP149"/>
      <c r="HQ149"/>
      <c r="HR149"/>
      <c r="HS149"/>
      <c r="HT149"/>
      <c r="HU149"/>
      <c r="HV149"/>
      <c r="HW149"/>
      <c r="HX149"/>
      <c r="HY149"/>
      <c r="HZ149"/>
      <c r="IA149"/>
      <c r="IB149"/>
      <c r="IC149"/>
      <c r="ID149"/>
      <c r="IE149"/>
      <c r="IF149"/>
      <c r="IG149"/>
      <c r="IH149"/>
      <c r="II149"/>
      <c r="IJ149"/>
      <c r="IK149"/>
      <c r="IL149"/>
      <c r="IM149"/>
      <c r="IN149"/>
      <c r="IO149"/>
      <c r="IP149"/>
      <c r="IQ149"/>
      <c r="IR149"/>
      <c r="IS149"/>
      <c r="IT149"/>
      <c r="IU149"/>
      <c r="IV149"/>
    </row>
    <row r="150" spans="1:256" ht="152" x14ac:dyDescent="0.15">
      <c r="A150" s="11" t="s">
        <v>171</v>
      </c>
      <c r="B150" s="23" t="str">
        <f>VLOOKUP(A150,Questions!$B$3:$C$256,2,FALSE)</f>
        <v>Are these rights retained even through a provider acquisition or bankruptcy event?</v>
      </c>
      <c r="C150" s="18" t="s">
        <v>2122</v>
      </c>
      <c r="D150" s="308" t="s">
        <v>3433</v>
      </c>
      <c r="E150" s="176" t="str">
        <f>IF((C150=""),VLOOKUP(A150,Questions!B:G,4,FALSE),IF(C150="Yes",VLOOKUP(A150,Questions!B:G,6,FALSE),IF(C150="No",VLOOKUP(A150,Questions!B:G,5,FALSE),"N/A")))</f>
        <v>Provide references, as needed.</v>
      </c>
      <c r="F150" s="180" t="str">
        <f>VLOOKUP(A150,'Analyst Report'!$A$39:$E$288,5,FALSE)</f>
        <v xml:space="preserve"> </v>
      </c>
      <c r="G150"/>
      <c r="H150"/>
      <c r="I150"/>
      <c r="J150"/>
      <c r="K150"/>
      <c r="L150"/>
      <c r="M150"/>
      <c r="N150"/>
      <c r="O150"/>
      <c r="P150"/>
      <c r="Q150"/>
      <c r="R150"/>
      <c r="S150"/>
      <c r="T150"/>
      <c r="U150"/>
      <c r="V150"/>
      <c r="W150"/>
      <c r="X150"/>
      <c r="Y150"/>
      <c r="Z150"/>
      <c r="AA150"/>
      <c r="AB150"/>
      <c r="AC150"/>
      <c r="AD150"/>
      <c r="AE150"/>
      <c r="AF150"/>
      <c r="AG150"/>
      <c r="AH150"/>
      <c r="AI150"/>
      <c r="AJ150"/>
      <c r="AK150"/>
      <c r="AL150"/>
      <c r="AM150"/>
      <c r="AN150"/>
      <c r="AO150"/>
      <c r="AP150"/>
      <c r="AQ150"/>
      <c r="AR150"/>
      <c r="AS150"/>
      <c r="AT150"/>
      <c r="AU150"/>
      <c r="AV150"/>
      <c r="AW150"/>
      <c r="AX150"/>
      <c r="AY150"/>
      <c r="AZ150"/>
      <c r="BA150"/>
      <c r="BB150"/>
      <c r="BC150"/>
      <c r="BD150"/>
      <c r="BE150"/>
      <c r="BF150"/>
      <c r="BG150"/>
      <c r="BH150"/>
      <c r="BI150"/>
      <c r="BJ150"/>
      <c r="BK150"/>
      <c r="BL150"/>
      <c r="BM150"/>
      <c r="BN150"/>
      <c r="BO150"/>
      <c r="BP150"/>
      <c r="BQ150"/>
      <c r="BR150"/>
      <c r="BS150"/>
      <c r="BT150"/>
      <c r="BU150"/>
      <c r="BV150"/>
      <c r="BW150"/>
      <c r="BX150"/>
      <c r="BY150"/>
      <c r="BZ150"/>
      <c r="CA150"/>
      <c r="CB150"/>
      <c r="CC150"/>
      <c r="CD150"/>
      <c r="CE150"/>
      <c r="CF150"/>
      <c r="CG150"/>
      <c r="CH150"/>
      <c r="CI150"/>
      <c r="CJ150"/>
      <c r="CK150"/>
      <c r="CL150"/>
      <c r="CM150"/>
      <c r="CN150"/>
      <c r="CO150"/>
      <c r="CP150"/>
      <c r="CQ150"/>
      <c r="CR150"/>
      <c r="CS150"/>
      <c r="CT150"/>
      <c r="CU150"/>
      <c r="CV150"/>
      <c r="CW150"/>
      <c r="CX150"/>
      <c r="CY150"/>
      <c r="CZ150"/>
      <c r="DA150"/>
      <c r="DB150"/>
      <c r="DC150"/>
      <c r="DD150"/>
      <c r="DE150"/>
      <c r="DF150"/>
      <c r="DG150"/>
      <c r="DH150"/>
      <c r="DI150"/>
      <c r="DJ150"/>
      <c r="DK150"/>
      <c r="DL150"/>
      <c r="DM150"/>
      <c r="DN150"/>
      <c r="DO150"/>
      <c r="DP150"/>
      <c r="DQ150"/>
      <c r="DR150"/>
      <c r="DS150"/>
      <c r="DT150"/>
      <c r="DU150"/>
      <c r="DV150"/>
      <c r="DW150"/>
      <c r="DX150"/>
      <c r="DY150"/>
      <c r="DZ150"/>
      <c r="EA150"/>
      <c r="EB150"/>
      <c r="EC150"/>
      <c r="ED150"/>
      <c r="EE150"/>
      <c r="EF150"/>
      <c r="EG150"/>
      <c r="EH150"/>
      <c r="EI150"/>
      <c r="EJ150"/>
      <c r="EK150"/>
      <c r="EL150"/>
      <c r="EM150"/>
      <c r="EN150"/>
      <c r="EO150"/>
      <c r="EP150"/>
      <c r="EQ150"/>
      <c r="ER150"/>
      <c r="ES150"/>
      <c r="ET150"/>
      <c r="EU150"/>
      <c r="EV150"/>
      <c r="EW150"/>
      <c r="EX150"/>
      <c r="EY150"/>
      <c r="EZ150"/>
      <c r="FA150"/>
      <c r="FB150"/>
      <c r="FC150"/>
      <c r="FD150"/>
      <c r="FE150"/>
      <c r="FF150"/>
      <c r="FG150"/>
      <c r="FH150"/>
      <c r="FI150"/>
      <c r="FJ150"/>
      <c r="FK150"/>
      <c r="FL150"/>
      <c r="FM150"/>
      <c r="FN150"/>
      <c r="FO150"/>
      <c r="FP150"/>
      <c r="FQ150"/>
      <c r="FR150"/>
      <c r="FS150"/>
      <c r="FT150"/>
      <c r="FU150"/>
      <c r="FV150"/>
      <c r="FW150"/>
      <c r="FX150"/>
      <c r="FY150"/>
      <c r="FZ150"/>
      <c r="GA150"/>
      <c r="GB150"/>
      <c r="GC150"/>
      <c r="GD150"/>
      <c r="GE150"/>
      <c r="GF150"/>
      <c r="GG150"/>
      <c r="GH150"/>
      <c r="GI150"/>
      <c r="GJ150"/>
      <c r="GK150"/>
      <c r="GL150"/>
      <c r="GM150"/>
      <c r="GN150"/>
      <c r="GO150"/>
      <c r="GP150"/>
      <c r="GQ150"/>
      <c r="GR150"/>
      <c r="GS150"/>
      <c r="GT150"/>
      <c r="GU150"/>
      <c r="GV150"/>
      <c r="GW150"/>
      <c r="GX150"/>
      <c r="GY150"/>
      <c r="GZ150"/>
      <c r="HA150"/>
      <c r="HB150"/>
      <c r="HC150"/>
      <c r="HD150"/>
      <c r="HE150"/>
      <c r="HF150"/>
      <c r="HG150"/>
      <c r="HH150"/>
      <c r="HI150"/>
      <c r="HJ150"/>
      <c r="HK150"/>
      <c r="HL150"/>
      <c r="HM150"/>
      <c r="HN150"/>
      <c r="HO150"/>
      <c r="HP150"/>
      <c r="HQ150"/>
      <c r="HR150"/>
      <c r="HS150"/>
      <c r="HT150"/>
      <c r="HU150"/>
      <c r="HV150"/>
      <c r="HW150"/>
      <c r="HX150"/>
      <c r="HY150"/>
      <c r="HZ150"/>
      <c r="IA150"/>
      <c r="IB150"/>
      <c r="IC150"/>
      <c r="ID150"/>
      <c r="IE150"/>
      <c r="IF150"/>
      <c r="IG150"/>
      <c r="IH150"/>
      <c r="II150"/>
      <c r="IJ150"/>
      <c r="IK150"/>
      <c r="IL150"/>
      <c r="IM150"/>
      <c r="IN150"/>
      <c r="IO150"/>
      <c r="IP150"/>
      <c r="IQ150"/>
      <c r="IR150"/>
      <c r="IS150"/>
      <c r="IT150"/>
      <c r="IU150"/>
      <c r="IV150"/>
    </row>
    <row r="151" spans="1:256" ht="48" customHeight="1" x14ac:dyDescent="0.15">
      <c r="A151" s="11" t="s">
        <v>172</v>
      </c>
      <c r="B151" s="23" t="str">
        <f>VLOOKUP(A151,Questions!$B$3:$C$256,2,FALSE)</f>
        <v>In the event of imminent bankruptcy, closing of business, or retirement of service, will you provide 90 days for customers to get their data out of the system and migrate applications?</v>
      </c>
      <c r="C151" s="18" t="s">
        <v>2122</v>
      </c>
      <c r="D151" s="308" t="s">
        <v>3434</v>
      </c>
      <c r="E151" s="176" t="str">
        <f>IF((C151=""),VLOOKUP(A151,Questions!B:G,4,FALSE),IF(C151="Yes",VLOOKUP(A151,Questions!B:G,6,FALSE),IF(C151="No",VLOOKUP(A151,Questions!B:G,5,FALSE),"N/A")))</f>
        <v>State how the institution will be notified of imminent termination.</v>
      </c>
      <c r="F151" s="180" t="str">
        <f>VLOOKUP(A151,'Analyst Report'!$A$39:$E$288,5,FALSE)</f>
        <v xml:space="preserve"> </v>
      </c>
      <c r="G151"/>
      <c r="H151"/>
      <c r="I151"/>
      <c r="J151"/>
      <c r="K151"/>
      <c r="L151"/>
      <c r="M151"/>
      <c r="N151"/>
      <c r="O151"/>
      <c r="P151"/>
      <c r="Q151"/>
      <c r="R151"/>
      <c r="S151"/>
      <c r="T151"/>
      <c r="U151"/>
      <c r="V151"/>
      <c r="W151"/>
      <c r="X151"/>
      <c r="Y151"/>
      <c r="Z151"/>
      <c r="AA151"/>
      <c r="AB151"/>
      <c r="AC151"/>
      <c r="AD151"/>
      <c r="AE151"/>
      <c r="AF151"/>
      <c r="AG151"/>
      <c r="AH151"/>
      <c r="AI151"/>
      <c r="AJ151"/>
      <c r="AK151"/>
      <c r="AL151"/>
      <c r="AM151"/>
      <c r="AN151"/>
      <c r="AO151"/>
      <c r="AP151"/>
      <c r="AQ151"/>
      <c r="AR151"/>
      <c r="AS151"/>
      <c r="AT151"/>
      <c r="AU151"/>
      <c r="AV151"/>
      <c r="AW151"/>
      <c r="AX151"/>
      <c r="AY151"/>
      <c r="AZ151"/>
      <c r="BA151"/>
      <c r="BB151"/>
      <c r="BC151"/>
      <c r="BD151"/>
      <c r="BE151"/>
      <c r="BF151"/>
      <c r="BG151"/>
      <c r="BH151"/>
      <c r="BI151"/>
      <c r="BJ151"/>
      <c r="BK151"/>
      <c r="BL151"/>
      <c r="BM151"/>
      <c r="BN151"/>
      <c r="BO151"/>
      <c r="BP151"/>
      <c r="BQ151"/>
      <c r="BR151"/>
      <c r="BS151"/>
      <c r="BT151"/>
      <c r="BU151"/>
      <c r="BV151"/>
      <c r="BW151"/>
      <c r="BX151"/>
      <c r="BY151"/>
      <c r="BZ151"/>
      <c r="CA151"/>
      <c r="CB151"/>
      <c r="CC151"/>
      <c r="CD151"/>
      <c r="CE151"/>
      <c r="CF151"/>
      <c r="CG151"/>
      <c r="CH151"/>
      <c r="CI151"/>
      <c r="CJ151"/>
      <c r="CK151"/>
      <c r="CL151"/>
      <c r="CM151"/>
      <c r="CN151"/>
      <c r="CO151"/>
      <c r="CP151"/>
      <c r="CQ151"/>
      <c r="CR151"/>
      <c r="CS151"/>
      <c r="CT151"/>
      <c r="CU151"/>
      <c r="CV151"/>
      <c r="CW151"/>
      <c r="CX151"/>
      <c r="CY151"/>
      <c r="CZ151"/>
      <c r="DA151"/>
      <c r="DB151"/>
      <c r="DC151"/>
      <c r="DD151"/>
      <c r="DE151"/>
      <c r="DF151"/>
      <c r="DG151"/>
      <c r="DH151"/>
      <c r="DI151"/>
      <c r="DJ151"/>
      <c r="DK151"/>
      <c r="DL151"/>
      <c r="DM151"/>
      <c r="DN151"/>
      <c r="DO151"/>
      <c r="DP151"/>
      <c r="DQ151"/>
      <c r="DR151"/>
      <c r="DS151"/>
      <c r="DT151"/>
      <c r="DU151"/>
      <c r="DV151"/>
      <c r="DW151"/>
      <c r="DX151"/>
      <c r="DY151"/>
      <c r="DZ151"/>
      <c r="EA151"/>
      <c r="EB151"/>
      <c r="EC151"/>
      <c r="ED151"/>
      <c r="EE151"/>
      <c r="EF151"/>
      <c r="EG151"/>
      <c r="EH151"/>
      <c r="EI151"/>
      <c r="EJ151"/>
      <c r="EK151"/>
      <c r="EL151"/>
      <c r="EM151"/>
      <c r="EN151"/>
      <c r="EO151"/>
      <c r="EP151"/>
      <c r="EQ151"/>
      <c r="ER151"/>
      <c r="ES151"/>
      <c r="ET151"/>
      <c r="EU151"/>
      <c r="EV151"/>
      <c r="EW151"/>
      <c r="EX151"/>
      <c r="EY151"/>
      <c r="EZ151"/>
      <c r="FA151"/>
      <c r="FB151"/>
      <c r="FC151"/>
      <c r="FD151"/>
      <c r="FE151"/>
      <c r="FF151"/>
      <c r="FG151"/>
      <c r="FH151"/>
      <c r="FI151"/>
      <c r="FJ151"/>
      <c r="FK151"/>
      <c r="FL151"/>
      <c r="FM151"/>
      <c r="FN151"/>
      <c r="FO151"/>
      <c r="FP151"/>
      <c r="FQ151"/>
      <c r="FR151"/>
      <c r="FS151"/>
      <c r="FT151"/>
      <c r="FU151"/>
      <c r="FV151"/>
      <c r="FW151"/>
      <c r="FX151"/>
      <c r="FY151"/>
      <c r="FZ151"/>
      <c r="GA151"/>
      <c r="GB151"/>
      <c r="GC151"/>
      <c r="GD151"/>
      <c r="GE151"/>
      <c r="GF151"/>
      <c r="GG151"/>
      <c r="GH151"/>
      <c r="GI151"/>
      <c r="GJ151"/>
      <c r="GK151"/>
      <c r="GL151"/>
      <c r="GM151"/>
      <c r="GN151"/>
      <c r="GO151"/>
      <c r="GP151"/>
      <c r="GQ151"/>
      <c r="GR151"/>
      <c r="GS151"/>
      <c r="GT151"/>
      <c r="GU151"/>
      <c r="GV151"/>
      <c r="GW151"/>
      <c r="GX151"/>
      <c r="GY151"/>
      <c r="GZ151"/>
      <c r="HA151"/>
      <c r="HB151"/>
      <c r="HC151"/>
      <c r="HD151"/>
      <c r="HE151"/>
      <c r="HF151"/>
      <c r="HG151"/>
      <c r="HH151"/>
      <c r="HI151"/>
      <c r="HJ151"/>
      <c r="HK151"/>
      <c r="HL151"/>
      <c r="HM151"/>
      <c r="HN151"/>
      <c r="HO151"/>
      <c r="HP151"/>
      <c r="HQ151"/>
      <c r="HR151"/>
      <c r="HS151"/>
      <c r="HT151"/>
      <c r="HU151"/>
      <c r="HV151"/>
      <c r="HW151"/>
      <c r="HX151"/>
      <c r="HY151"/>
      <c r="HZ151"/>
      <c r="IA151"/>
      <c r="IB151"/>
      <c r="IC151"/>
      <c r="ID151"/>
      <c r="IE151"/>
      <c r="IF151"/>
      <c r="IG151"/>
      <c r="IH151"/>
      <c r="II151"/>
      <c r="IJ151"/>
      <c r="IK151"/>
      <c r="IL151"/>
      <c r="IM151"/>
      <c r="IN151"/>
      <c r="IO151"/>
      <c r="IP151"/>
      <c r="IQ151"/>
      <c r="IR151"/>
      <c r="IS151"/>
      <c r="IT151"/>
      <c r="IU151"/>
      <c r="IV151"/>
    </row>
    <row r="152" spans="1:256" ht="48" customHeight="1" x14ac:dyDescent="0.15">
      <c r="A152" s="11" t="s">
        <v>173</v>
      </c>
      <c r="B152" s="23" t="str">
        <f>VLOOKUP(A152,Questions!$B$3:$C$256,2,FALSE)</f>
        <v>Are involatile backup copies made according to predefined schedules and securely stored and protected?</v>
      </c>
      <c r="C152" s="18" t="s">
        <v>2122</v>
      </c>
      <c r="D152" s="302" t="s">
        <v>3435</v>
      </c>
      <c r="E152" s="176" t="str">
        <f>IF((C152=""),VLOOKUP(A152,Questions!B:G,4,FALSE),IF(C152="Yes",VLOOKUP(A152,Questions!B:G,6,FALSE),IF(C152="No",VLOOKUP(A152,Questions!B:G,5,FALSE),"N/A")))</f>
        <v>If your strategy uses different processes for services and data, ensure that all strategies are clearly stated and supported.</v>
      </c>
      <c r="F152" s="180" t="str">
        <f>VLOOKUP(A152,'Analyst Report'!$A$39:$E$288,5,FALSE)</f>
        <v xml:space="preserve"> </v>
      </c>
      <c r="G152"/>
      <c r="H152"/>
      <c r="I152"/>
      <c r="J152"/>
      <c r="K152"/>
      <c r="L152"/>
      <c r="M152"/>
      <c r="N152"/>
      <c r="O152"/>
      <c r="P152"/>
      <c r="Q152"/>
      <c r="R152"/>
      <c r="S152"/>
      <c r="T152"/>
      <c r="U152"/>
      <c r="V152"/>
      <c r="W152"/>
      <c r="X152"/>
      <c r="Y152"/>
      <c r="Z152"/>
      <c r="AA152"/>
      <c r="AB152"/>
      <c r="AC152"/>
      <c r="AD152"/>
      <c r="AE152"/>
      <c r="AF152"/>
      <c r="AG152"/>
      <c r="AH152"/>
      <c r="AI152"/>
      <c r="AJ152"/>
      <c r="AK152"/>
      <c r="AL152"/>
      <c r="AM152"/>
      <c r="AN152"/>
      <c r="AO152"/>
      <c r="AP152"/>
      <c r="AQ152"/>
      <c r="AR152"/>
      <c r="AS152"/>
      <c r="AT152"/>
      <c r="AU152"/>
      <c r="AV152"/>
      <c r="AW152"/>
      <c r="AX152"/>
      <c r="AY152"/>
      <c r="AZ152"/>
      <c r="BA152"/>
      <c r="BB152"/>
      <c r="BC152"/>
      <c r="BD152"/>
      <c r="BE152"/>
      <c r="BF152"/>
      <c r="BG152"/>
      <c r="BH152"/>
      <c r="BI152"/>
      <c r="BJ152"/>
      <c r="BK152"/>
      <c r="BL152"/>
      <c r="BM152"/>
      <c r="BN152"/>
      <c r="BO152"/>
      <c r="BP152"/>
      <c r="BQ152"/>
      <c r="BR152"/>
      <c r="BS152"/>
      <c r="BT152"/>
      <c r="BU152"/>
      <c r="BV152"/>
      <c r="BW152"/>
      <c r="BX152"/>
      <c r="BY152"/>
      <c r="BZ152"/>
      <c r="CA152"/>
      <c r="CB152"/>
      <c r="CC152"/>
      <c r="CD152"/>
      <c r="CE152"/>
      <c r="CF152"/>
      <c r="CG152"/>
      <c r="CH152"/>
      <c r="CI152"/>
      <c r="CJ152"/>
      <c r="CK152"/>
      <c r="CL152"/>
      <c r="CM152"/>
      <c r="CN152"/>
      <c r="CO152"/>
      <c r="CP152"/>
      <c r="CQ152"/>
      <c r="CR152"/>
      <c r="CS152"/>
      <c r="CT152"/>
      <c r="CU152"/>
      <c r="CV152"/>
      <c r="CW152"/>
      <c r="CX152"/>
      <c r="CY152"/>
      <c r="CZ152"/>
      <c r="DA152"/>
      <c r="DB152"/>
      <c r="DC152"/>
      <c r="DD152"/>
      <c r="DE152"/>
      <c r="DF152"/>
      <c r="DG152"/>
      <c r="DH152"/>
      <c r="DI152"/>
      <c r="DJ152"/>
      <c r="DK152"/>
      <c r="DL152"/>
      <c r="DM152"/>
      <c r="DN152"/>
      <c r="DO152"/>
      <c r="DP152"/>
      <c r="DQ152"/>
      <c r="DR152"/>
      <c r="DS152"/>
      <c r="DT152"/>
      <c r="DU152"/>
      <c r="DV152"/>
      <c r="DW152"/>
      <c r="DX152"/>
      <c r="DY152"/>
      <c r="DZ152"/>
      <c r="EA152"/>
      <c r="EB152"/>
      <c r="EC152"/>
      <c r="ED152"/>
      <c r="EE152"/>
      <c r="EF152"/>
      <c r="EG152"/>
      <c r="EH152"/>
      <c r="EI152"/>
      <c r="EJ152"/>
      <c r="EK152"/>
      <c r="EL152"/>
      <c r="EM152"/>
      <c r="EN152"/>
      <c r="EO152"/>
      <c r="EP152"/>
      <c r="EQ152"/>
      <c r="ER152"/>
      <c r="ES152"/>
      <c r="ET152"/>
      <c r="EU152"/>
      <c r="EV152"/>
      <c r="EW152"/>
      <c r="EX152"/>
      <c r="EY152"/>
      <c r="EZ152"/>
      <c r="FA152"/>
      <c r="FB152"/>
      <c r="FC152"/>
      <c r="FD152"/>
      <c r="FE152"/>
      <c r="FF152"/>
      <c r="FG152"/>
      <c r="FH152"/>
      <c r="FI152"/>
      <c r="FJ152"/>
      <c r="FK152"/>
      <c r="FL152"/>
      <c r="FM152"/>
      <c r="FN152"/>
      <c r="FO152"/>
      <c r="FP152"/>
      <c r="FQ152"/>
      <c r="FR152"/>
      <c r="FS152"/>
      <c r="FT152"/>
      <c r="FU152"/>
      <c r="FV152"/>
      <c r="FW152"/>
      <c r="FX152"/>
      <c r="FY152"/>
      <c r="FZ152"/>
      <c r="GA152"/>
      <c r="GB152"/>
      <c r="GC152"/>
      <c r="GD152"/>
      <c r="GE152"/>
      <c r="GF152"/>
      <c r="GG152"/>
      <c r="GH152"/>
      <c r="GI152"/>
      <c r="GJ152"/>
      <c r="GK152"/>
      <c r="GL152"/>
      <c r="GM152"/>
      <c r="GN152"/>
      <c r="GO152"/>
      <c r="GP152"/>
      <c r="GQ152"/>
      <c r="GR152"/>
      <c r="GS152"/>
      <c r="GT152"/>
      <c r="GU152"/>
      <c r="GV152"/>
      <c r="GW152"/>
      <c r="GX152"/>
      <c r="GY152"/>
      <c r="GZ152"/>
      <c r="HA152"/>
      <c r="HB152"/>
      <c r="HC152"/>
      <c r="HD152"/>
      <c r="HE152"/>
      <c r="HF152"/>
      <c r="HG152"/>
      <c r="HH152"/>
      <c r="HI152"/>
      <c r="HJ152"/>
      <c r="HK152"/>
      <c r="HL152"/>
      <c r="HM152"/>
      <c r="HN152"/>
      <c r="HO152"/>
      <c r="HP152"/>
      <c r="HQ152"/>
      <c r="HR152"/>
      <c r="HS152"/>
      <c r="HT152"/>
      <c r="HU152"/>
      <c r="HV152"/>
      <c r="HW152"/>
      <c r="HX152"/>
      <c r="HY152"/>
      <c r="HZ152"/>
      <c r="IA152"/>
      <c r="IB152"/>
      <c r="IC152"/>
      <c r="ID152"/>
      <c r="IE152"/>
      <c r="IF152"/>
      <c r="IG152"/>
      <c r="IH152"/>
      <c r="II152"/>
      <c r="IJ152"/>
      <c r="IK152"/>
      <c r="IL152"/>
      <c r="IM152"/>
      <c r="IN152"/>
      <c r="IO152"/>
      <c r="IP152"/>
      <c r="IQ152"/>
      <c r="IR152"/>
      <c r="IS152"/>
      <c r="IT152"/>
      <c r="IU152"/>
      <c r="IV152"/>
    </row>
    <row r="153" spans="1:256" ht="54" customHeight="1" x14ac:dyDescent="0.15">
      <c r="A153" s="11" t="s">
        <v>174</v>
      </c>
      <c r="B153" s="23" t="str">
        <f>VLOOKUP(A153,Questions!$B$3:$C$256,2,FALSE)</f>
        <v>Do current backups include all operating system software, utilities, security software, application software, and data files necessary for recovery?</v>
      </c>
      <c r="C153" s="18" t="s">
        <v>2122</v>
      </c>
      <c r="D153" s="311" t="s">
        <v>3436</v>
      </c>
      <c r="E153" s="176" t="str">
        <f>IF((C153=""),VLOOKUP(A153,Questions!B:G,4,FALSE),IF(C153="Yes",VLOOKUP(A153,Questions!B:G,6,FALSE),IF(C153="No",VLOOKUP(A153,Questions!B:G,5,FALSE),"N/A")))</f>
        <v>Decribe your overall strategy to accomplish these elements.</v>
      </c>
      <c r="F153" s="180" t="str">
        <f>VLOOKUP(A153,'Analyst Report'!$A$39:$E$288,5,FALSE)</f>
        <v xml:space="preserve"> </v>
      </c>
      <c r="G153"/>
      <c r="H153"/>
      <c r="I153"/>
      <c r="J153"/>
      <c r="K153"/>
      <c r="L153"/>
      <c r="M153"/>
      <c r="N153"/>
      <c r="O153"/>
      <c r="P153"/>
      <c r="Q153"/>
      <c r="R153"/>
      <c r="S153"/>
      <c r="T153"/>
      <c r="U153"/>
      <c r="V153"/>
      <c r="W153"/>
      <c r="X153"/>
      <c r="Y153"/>
      <c r="Z153"/>
      <c r="AA153"/>
      <c r="AB153"/>
      <c r="AC153"/>
      <c r="AD153"/>
      <c r="AE153"/>
      <c r="AF153"/>
      <c r="AG153"/>
      <c r="AH153"/>
      <c r="AI153"/>
      <c r="AJ153"/>
      <c r="AK153"/>
      <c r="AL153"/>
      <c r="AM153"/>
      <c r="AN153"/>
      <c r="AO153"/>
      <c r="AP153"/>
      <c r="AQ153"/>
      <c r="AR153"/>
      <c r="AS153"/>
      <c r="AT153"/>
      <c r="AU153"/>
      <c r="AV153"/>
      <c r="AW153"/>
      <c r="AX153"/>
      <c r="AY153"/>
      <c r="AZ153"/>
      <c r="BA153"/>
      <c r="BB153"/>
      <c r="BC153"/>
      <c r="BD153"/>
      <c r="BE153"/>
      <c r="BF153"/>
      <c r="BG153"/>
      <c r="BH153"/>
      <c r="BI153"/>
      <c r="BJ153"/>
      <c r="BK153"/>
      <c r="BL153"/>
      <c r="BM153"/>
      <c r="BN153"/>
      <c r="BO153"/>
      <c r="BP153"/>
      <c r="BQ153"/>
      <c r="BR153"/>
      <c r="BS153"/>
      <c r="BT153"/>
      <c r="BU153"/>
      <c r="BV153"/>
      <c r="BW153"/>
      <c r="BX153"/>
      <c r="BY153"/>
      <c r="BZ153"/>
      <c r="CA153"/>
      <c r="CB153"/>
      <c r="CC153"/>
      <c r="CD153"/>
      <c r="CE153"/>
      <c r="CF153"/>
      <c r="CG153"/>
      <c r="CH153"/>
      <c r="CI153"/>
      <c r="CJ153"/>
      <c r="CK153"/>
      <c r="CL153"/>
      <c r="CM153"/>
      <c r="CN153"/>
      <c r="CO153"/>
      <c r="CP153"/>
      <c r="CQ153"/>
      <c r="CR153"/>
      <c r="CS153"/>
      <c r="CT153"/>
      <c r="CU153"/>
      <c r="CV153"/>
      <c r="CW153"/>
      <c r="CX153"/>
      <c r="CY153"/>
      <c r="CZ153"/>
      <c r="DA153"/>
      <c r="DB153"/>
      <c r="DC153"/>
      <c r="DD153"/>
      <c r="DE153"/>
      <c r="DF153"/>
      <c r="DG153"/>
      <c r="DH153"/>
      <c r="DI153"/>
      <c r="DJ153"/>
      <c r="DK153"/>
      <c r="DL153"/>
      <c r="DM153"/>
      <c r="DN153"/>
      <c r="DO153"/>
      <c r="DP153"/>
      <c r="DQ153"/>
      <c r="DR153"/>
      <c r="DS153"/>
      <c r="DT153"/>
      <c r="DU153"/>
      <c r="DV153"/>
      <c r="DW153"/>
      <c r="DX153"/>
      <c r="DY153"/>
      <c r="DZ153"/>
      <c r="EA153"/>
      <c r="EB153"/>
      <c r="EC153"/>
      <c r="ED153"/>
      <c r="EE153"/>
      <c r="EF153"/>
      <c r="EG153"/>
      <c r="EH153"/>
      <c r="EI153"/>
      <c r="EJ153"/>
      <c r="EK153"/>
      <c r="EL153"/>
      <c r="EM153"/>
      <c r="EN153"/>
      <c r="EO153"/>
      <c r="EP153"/>
      <c r="EQ153"/>
      <c r="ER153"/>
      <c r="ES153"/>
      <c r="ET153"/>
      <c r="EU153"/>
      <c r="EV153"/>
      <c r="EW153"/>
      <c r="EX153"/>
      <c r="EY153"/>
      <c r="EZ153"/>
      <c r="FA153"/>
      <c r="FB153"/>
      <c r="FC153"/>
      <c r="FD153"/>
      <c r="FE153"/>
      <c r="FF153"/>
      <c r="FG153"/>
      <c r="FH153"/>
      <c r="FI153"/>
      <c r="FJ153"/>
      <c r="FK153"/>
      <c r="FL153"/>
      <c r="FM153"/>
      <c r="FN153"/>
      <c r="FO153"/>
      <c r="FP153"/>
      <c r="FQ153"/>
      <c r="FR153"/>
      <c r="FS153"/>
      <c r="FT153"/>
      <c r="FU153"/>
      <c r="FV153"/>
      <c r="FW153"/>
      <c r="FX153"/>
      <c r="FY153"/>
      <c r="FZ153"/>
      <c r="GA153"/>
      <c r="GB153"/>
      <c r="GC153"/>
      <c r="GD153"/>
      <c r="GE153"/>
      <c r="GF153"/>
      <c r="GG153"/>
      <c r="GH153"/>
      <c r="GI153"/>
      <c r="GJ153"/>
      <c r="GK153"/>
      <c r="GL153"/>
      <c r="GM153"/>
      <c r="GN153"/>
      <c r="GO153"/>
      <c r="GP153"/>
      <c r="GQ153"/>
      <c r="GR153"/>
      <c r="GS153"/>
      <c r="GT153"/>
      <c r="GU153"/>
      <c r="GV153"/>
      <c r="GW153"/>
      <c r="GX153"/>
      <c r="GY153"/>
      <c r="GZ153"/>
      <c r="HA153"/>
      <c r="HB153"/>
      <c r="HC153"/>
      <c r="HD153"/>
      <c r="HE153"/>
      <c r="HF153"/>
      <c r="HG153"/>
      <c r="HH153"/>
      <c r="HI153"/>
      <c r="HJ153"/>
      <c r="HK153"/>
      <c r="HL153"/>
      <c r="HM153"/>
      <c r="HN153"/>
      <c r="HO153"/>
      <c r="HP153"/>
      <c r="HQ153"/>
      <c r="HR153"/>
      <c r="HS153"/>
      <c r="HT153"/>
      <c r="HU153"/>
      <c r="HV153"/>
      <c r="HW153"/>
      <c r="HX153"/>
      <c r="HY153"/>
      <c r="HZ153"/>
      <c r="IA153"/>
      <c r="IB153"/>
      <c r="IC153"/>
      <c r="ID153"/>
      <c r="IE153"/>
      <c r="IF153"/>
      <c r="IG153"/>
      <c r="IH153"/>
      <c r="II153"/>
      <c r="IJ153"/>
      <c r="IK153"/>
      <c r="IL153"/>
      <c r="IM153"/>
      <c r="IN153"/>
      <c r="IO153"/>
      <c r="IP153"/>
      <c r="IQ153"/>
      <c r="IR153"/>
      <c r="IS153"/>
      <c r="IT153"/>
      <c r="IU153"/>
      <c r="IV153"/>
    </row>
    <row r="154" spans="1:256" ht="48" customHeight="1" x14ac:dyDescent="0.15">
      <c r="A154" s="11" t="s">
        <v>175</v>
      </c>
      <c r="B154" s="23" t="str">
        <f>VLOOKUP(A154,Questions!$B$3:$C$256,2,FALSE)</f>
        <v>Are you performing off-site backups? (i.e., digitally moved off site)</v>
      </c>
      <c r="C154" s="18" t="s">
        <v>2122</v>
      </c>
      <c r="D154" s="306" t="s">
        <v>3437</v>
      </c>
      <c r="E154" s="176" t="str">
        <f>IF((C154=""),VLOOKUP(A154,Questions!B:G,4,FALSE),IF(C154="Yes",VLOOKUP(A154,Questions!B:G,6,FALSE),IF(C154="No",VLOOKUP(A154,Questions!B:G,5,FALSE),"N/A")))</f>
        <v>Summarize your off site backup strategy.</v>
      </c>
      <c r="F154" s="180" t="str">
        <f>VLOOKUP(A154,'Analyst Report'!$A$39:$E$288,5,FALSE)</f>
        <v xml:space="preserve"> </v>
      </c>
      <c r="G154"/>
      <c r="H154"/>
      <c r="I154"/>
      <c r="J154"/>
      <c r="K154"/>
      <c r="L154"/>
      <c r="M154"/>
      <c r="N154"/>
      <c r="O154"/>
      <c r="P154"/>
      <c r="Q154"/>
      <c r="R154"/>
      <c r="S154"/>
      <c r="T154"/>
      <c r="U154"/>
      <c r="V154"/>
      <c r="W154"/>
      <c r="X154"/>
      <c r="Y154"/>
      <c r="Z154"/>
      <c r="AA154"/>
      <c r="AB154"/>
      <c r="AC154"/>
      <c r="AD154"/>
      <c r="AE154"/>
      <c r="AF154"/>
      <c r="AG154"/>
      <c r="AH154"/>
      <c r="AI154"/>
      <c r="AJ154"/>
      <c r="AK154"/>
      <c r="AL154"/>
      <c r="AM154"/>
      <c r="AN154"/>
      <c r="AO154"/>
      <c r="AP154"/>
      <c r="AQ154"/>
      <c r="AR154"/>
      <c r="AS154"/>
      <c r="AT154"/>
      <c r="AU154"/>
      <c r="AV154"/>
      <c r="AW154"/>
      <c r="AX154"/>
      <c r="AY154"/>
      <c r="AZ154"/>
      <c r="BA154"/>
      <c r="BB154"/>
      <c r="BC154"/>
      <c r="BD154"/>
      <c r="BE154"/>
      <c r="BF154"/>
      <c r="BG154"/>
      <c r="BH154"/>
      <c r="BI154"/>
      <c r="BJ154"/>
      <c r="BK154"/>
      <c r="BL154"/>
      <c r="BM154"/>
      <c r="BN154"/>
      <c r="BO154"/>
      <c r="BP154"/>
      <c r="BQ154"/>
      <c r="BR154"/>
      <c r="BS154"/>
      <c r="BT154"/>
      <c r="BU154"/>
      <c r="BV154"/>
      <c r="BW154"/>
      <c r="BX154"/>
      <c r="BY154"/>
      <c r="BZ154"/>
      <c r="CA154"/>
      <c r="CB154"/>
      <c r="CC154"/>
      <c r="CD154"/>
      <c r="CE154"/>
      <c r="CF154"/>
      <c r="CG154"/>
      <c r="CH154"/>
      <c r="CI154"/>
      <c r="CJ154"/>
      <c r="CK154"/>
      <c r="CL154"/>
      <c r="CM154"/>
      <c r="CN154"/>
      <c r="CO154"/>
      <c r="CP154"/>
      <c r="CQ154"/>
      <c r="CR154"/>
      <c r="CS154"/>
      <c r="CT154"/>
      <c r="CU154"/>
      <c r="CV154"/>
      <c r="CW154"/>
      <c r="CX154"/>
      <c r="CY154"/>
      <c r="CZ154"/>
      <c r="DA154"/>
      <c r="DB154"/>
      <c r="DC154"/>
      <c r="DD154"/>
      <c r="DE154"/>
      <c r="DF154"/>
      <c r="DG154"/>
      <c r="DH154"/>
      <c r="DI154"/>
      <c r="DJ154"/>
      <c r="DK154"/>
      <c r="DL154"/>
      <c r="DM154"/>
      <c r="DN154"/>
      <c r="DO154"/>
      <c r="DP154"/>
      <c r="DQ154"/>
      <c r="DR154"/>
      <c r="DS154"/>
      <c r="DT154"/>
      <c r="DU154"/>
      <c r="DV154"/>
      <c r="DW154"/>
      <c r="DX154"/>
      <c r="DY154"/>
      <c r="DZ154"/>
      <c r="EA154"/>
      <c r="EB154"/>
      <c r="EC154"/>
      <c r="ED154"/>
      <c r="EE154"/>
      <c r="EF154"/>
      <c r="EG154"/>
      <c r="EH154"/>
      <c r="EI154"/>
      <c r="EJ154"/>
      <c r="EK154"/>
      <c r="EL154"/>
      <c r="EM154"/>
      <c r="EN154"/>
      <c r="EO154"/>
      <c r="EP154"/>
      <c r="EQ154"/>
      <c r="ER154"/>
      <c r="ES154"/>
      <c r="ET154"/>
      <c r="EU154"/>
      <c r="EV154"/>
      <c r="EW154"/>
      <c r="EX154"/>
      <c r="EY154"/>
      <c r="EZ154"/>
      <c r="FA154"/>
      <c r="FB154"/>
      <c r="FC154"/>
      <c r="FD154"/>
      <c r="FE154"/>
      <c r="FF154"/>
      <c r="FG154"/>
      <c r="FH154"/>
      <c r="FI154"/>
      <c r="FJ154"/>
      <c r="FK154"/>
      <c r="FL154"/>
      <c r="FM154"/>
      <c r="FN154"/>
      <c r="FO154"/>
      <c r="FP154"/>
      <c r="FQ154"/>
      <c r="FR154"/>
      <c r="FS154"/>
      <c r="FT154"/>
      <c r="FU154"/>
      <c r="FV154"/>
      <c r="FW154"/>
      <c r="FX154"/>
      <c r="FY154"/>
      <c r="FZ154"/>
      <c r="GA154"/>
      <c r="GB154"/>
      <c r="GC154"/>
      <c r="GD154"/>
      <c r="GE154"/>
      <c r="GF154"/>
      <c r="GG154"/>
      <c r="GH154"/>
      <c r="GI154"/>
      <c r="GJ154"/>
      <c r="GK154"/>
      <c r="GL154"/>
      <c r="GM154"/>
      <c r="GN154"/>
      <c r="GO154"/>
      <c r="GP154"/>
      <c r="GQ154"/>
      <c r="GR154"/>
      <c r="GS154"/>
      <c r="GT154"/>
      <c r="GU154"/>
      <c r="GV154"/>
      <c r="GW154"/>
      <c r="GX154"/>
      <c r="GY154"/>
      <c r="GZ154"/>
      <c r="HA154"/>
      <c r="HB154"/>
      <c r="HC154"/>
      <c r="HD154"/>
      <c r="HE154"/>
      <c r="HF154"/>
      <c r="HG154"/>
      <c r="HH154"/>
      <c r="HI154"/>
      <c r="HJ154"/>
      <c r="HK154"/>
      <c r="HL154"/>
      <c r="HM154"/>
      <c r="HN154"/>
      <c r="HO154"/>
      <c r="HP154"/>
      <c r="HQ154"/>
      <c r="HR154"/>
      <c r="HS154"/>
      <c r="HT154"/>
      <c r="HU154"/>
      <c r="HV154"/>
      <c r="HW154"/>
      <c r="HX154"/>
      <c r="HY154"/>
      <c r="HZ154"/>
      <c r="IA154"/>
      <c r="IB154"/>
      <c r="IC154"/>
      <c r="ID154"/>
      <c r="IE154"/>
      <c r="IF154"/>
      <c r="IG154"/>
      <c r="IH154"/>
      <c r="II154"/>
      <c r="IJ154"/>
      <c r="IK154"/>
      <c r="IL154"/>
      <c r="IM154"/>
      <c r="IN154"/>
      <c r="IO154"/>
      <c r="IP154"/>
      <c r="IQ154"/>
      <c r="IR154"/>
      <c r="IS154"/>
      <c r="IT154"/>
      <c r="IU154"/>
      <c r="IV154"/>
    </row>
    <row r="155" spans="1:256" ht="48" customHeight="1" x14ac:dyDescent="0.15">
      <c r="A155" s="11" t="s">
        <v>176</v>
      </c>
      <c r="B155" s="23" t="str">
        <f>VLOOKUP(A155,Questions!$B$3:$C$256,2,FALSE)</f>
        <v>Are physical backups taken off site? (i.e., physically moved off site)</v>
      </c>
      <c r="C155" s="18" t="s">
        <v>2126</v>
      </c>
      <c r="D155" s="27"/>
      <c r="E155" s="176" t="str">
        <f>IF((C155=""),VLOOKUP(A155,Questions!B:G,4,FALSE),IF(C155="Yes",VLOOKUP(A155,Questions!B:G,6,FALSE),IF(C155="No",VLOOKUP(A155,Questions!B:G,5,FALSE),"N/A")))</f>
        <v>State any plans to implement off site physical backups in your environment.</v>
      </c>
      <c r="F155" s="180" t="str">
        <f>VLOOKUP(A155,'Analyst Report'!$A$39:$E$288,5,FALSE)</f>
        <v xml:space="preserve"> </v>
      </c>
      <c r="G155"/>
      <c r="H155"/>
      <c r="I155"/>
      <c r="J155"/>
      <c r="K155"/>
      <c r="L155"/>
      <c r="M155"/>
      <c r="N155"/>
      <c r="O155"/>
      <c r="P155"/>
      <c r="Q155"/>
      <c r="R155"/>
      <c r="S155"/>
      <c r="T155"/>
      <c r="U155"/>
      <c r="V155"/>
      <c r="W155"/>
      <c r="X155"/>
      <c r="Y155"/>
      <c r="Z155"/>
      <c r="AA155"/>
      <c r="AB155"/>
      <c r="AC155"/>
      <c r="AD155"/>
      <c r="AE155"/>
      <c r="AF155"/>
      <c r="AG155"/>
      <c r="AH155"/>
      <c r="AI155"/>
      <c r="AJ155"/>
      <c r="AK155"/>
      <c r="AL155"/>
      <c r="AM155"/>
      <c r="AN155"/>
      <c r="AO155"/>
      <c r="AP155"/>
      <c r="AQ155"/>
      <c r="AR155"/>
      <c r="AS155"/>
      <c r="AT155"/>
      <c r="AU155"/>
      <c r="AV155"/>
      <c r="AW155"/>
      <c r="AX155"/>
      <c r="AY155"/>
      <c r="AZ155"/>
      <c r="BA155"/>
      <c r="BB155"/>
      <c r="BC155"/>
      <c r="BD155"/>
      <c r="BE155"/>
      <c r="BF155"/>
      <c r="BG155"/>
      <c r="BH155"/>
      <c r="BI155"/>
      <c r="BJ155"/>
      <c r="BK155"/>
      <c r="BL155"/>
      <c r="BM155"/>
      <c r="BN155"/>
      <c r="BO155"/>
      <c r="BP155"/>
      <c r="BQ155"/>
      <c r="BR155"/>
      <c r="BS155"/>
      <c r="BT155"/>
      <c r="BU155"/>
      <c r="BV155"/>
      <c r="BW155"/>
      <c r="BX155"/>
      <c r="BY155"/>
      <c r="BZ155"/>
      <c r="CA155"/>
      <c r="CB155"/>
      <c r="CC155"/>
      <c r="CD155"/>
      <c r="CE155"/>
      <c r="CF155"/>
      <c r="CG155"/>
      <c r="CH155"/>
      <c r="CI155"/>
      <c r="CJ155"/>
      <c r="CK155"/>
      <c r="CL155"/>
      <c r="CM155"/>
      <c r="CN155"/>
      <c r="CO155"/>
      <c r="CP155"/>
      <c r="CQ155"/>
      <c r="CR155"/>
      <c r="CS155"/>
      <c r="CT155"/>
      <c r="CU155"/>
      <c r="CV155"/>
      <c r="CW155"/>
      <c r="CX155"/>
      <c r="CY155"/>
      <c r="CZ155"/>
      <c r="DA155"/>
      <c r="DB155"/>
      <c r="DC155"/>
      <c r="DD155"/>
      <c r="DE155"/>
      <c r="DF155"/>
      <c r="DG155"/>
      <c r="DH155"/>
      <c r="DI155"/>
      <c r="DJ155"/>
      <c r="DK155"/>
      <c r="DL155"/>
      <c r="DM155"/>
      <c r="DN155"/>
      <c r="DO155"/>
      <c r="DP155"/>
      <c r="DQ155"/>
      <c r="DR155"/>
      <c r="DS155"/>
      <c r="DT155"/>
      <c r="DU155"/>
      <c r="DV155"/>
      <c r="DW155"/>
      <c r="DX155"/>
      <c r="DY155"/>
      <c r="DZ155"/>
      <c r="EA155"/>
      <c r="EB155"/>
      <c r="EC155"/>
      <c r="ED155"/>
      <c r="EE155"/>
      <c r="EF155"/>
      <c r="EG155"/>
      <c r="EH155"/>
      <c r="EI155"/>
      <c r="EJ155"/>
      <c r="EK155"/>
      <c r="EL155"/>
      <c r="EM155"/>
      <c r="EN155"/>
      <c r="EO155"/>
      <c r="EP155"/>
      <c r="EQ155"/>
      <c r="ER155"/>
      <c r="ES155"/>
      <c r="ET155"/>
      <c r="EU155"/>
      <c r="EV155"/>
      <c r="EW155"/>
      <c r="EX155"/>
      <c r="EY155"/>
      <c r="EZ155"/>
      <c r="FA155"/>
      <c r="FB155"/>
      <c r="FC155"/>
      <c r="FD155"/>
      <c r="FE155"/>
      <c r="FF155"/>
      <c r="FG155"/>
      <c r="FH155"/>
      <c r="FI155"/>
      <c r="FJ155"/>
      <c r="FK155"/>
      <c r="FL155"/>
      <c r="FM155"/>
      <c r="FN155"/>
      <c r="FO155"/>
      <c r="FP155"/>
      <c r="FQ155"/>
      <c r="FR155"/>
      <c r="FS155"/>
      <c r="FT155"/>
      <c r="FU155"/>
      <c r="FV155"/>
      <c r="FW155"/>
      <c r="FX155"/>
      <c r="FY155"/>
      <c r="FZ155"/>
      <c r="GA155"/>
      <c r="GB155"/>
      <c r="GC155"/>
      <c r="GD155"/>
      <c r="GE155"/>
      <c r="GF155"/>
      <c r="GG155"/>
      <c r="GH155"/>
      <c r="GI155"/>
      <c r="GJ155"/>
      <c r="GK155"/>
      <c r="GL155"/>
      <c r="GM155"/>
      <c r="GN155"/>
      <c r="GO155"/>
      <c r="GP155"/>
      <c r="GQ155"/>
      <c r="GR155"/>
      <c r="GS155"/>
      <c r="GT155"/>
      <c r="GU155"/>
      <c r="GV155"/>
      <c r="GW155"/>
      <c r="GX155"/>
      <c r="GY155"/>
      <c r="GZ155"/>
      <c r="HA155"/>
      <c r="HB155"/>
      <c r="HC155"/>
      <c r="HD155"/>
      <c r="HE155"/>
      <c r="HF155"/>
      <c r="HG155"/>
      <c r="HH155"/>
      <c r="HI155"/>
      <c r="HJ155"/>
      <c r="HK155"/>
      <c r="HL155"/>
      <c r="HM155"/>
      <c r="HN155"/>
      <c r="HO155"/>
      <c r="HP155"/>
      <c r="HQ155"/>
      <c r="HR155"/>
      <c r="HS155"/>
      <c r="HT155"/>
      <c r="HU155"/>
      <c r="HV155"/>
      <c r="HW155"/>
      <c r="HX155"/>
      <c r="HY155"/>
      <c r="HZ155"/>
      <c r="IA155"/>
      <c r="IB155"/>
      <c r="IC155"/>
      <c r="ID155"/>
      <c r="IE155"/>
      <c r="IF155"/>
      <c r="IG155"/>
      <c r="IH155"/>
      <c r="II155"/>
      <c r="IJ155"/>
      <c r="IK155"/>
      <c r="IL155"/>
      <c r="IM155"/>
      <c r="IN155"/>
      <c r="IO155"/>
      <c r="IP155"/>
      <c r="IQ155"/>
      <c r="IR155"/>
      <c r="IS155"/>
      <c r="IT155"/>
      <c r="IU155"/>
      <c r="IV155"/>
    </row>
    <row r="156" spans="1:256" ht="48" customHeight="1" x14ac:dyDescent="0.15">
      <c r="A156" s="11" t="s">
        <v>177</v>
      </c>
      <c r="B156" s="23" t="str">
        <f>VLOOKUP(A156,Questions!$B$3:$C$256,2,FALSE)</f>
        <v>Do backups containing the institution's data ever leave the institution's data zone either physically or via network routing?</v>
      </c>
      <c r="C156" s="18" t="s">
        <v>2126</v>
      </c>
      <c r="D156" s="27"/>
      <c r="E156" s="176" t="str">
        <f>IF((C156=""),VLOOKUP(A156,Questions!B:G,4,FALSE),IF(C156="Yes",VLOOKUP(A156,Questions!B:G,6,FALSE),IF(C156="No",VLOOKUP(A156,Questions!B:G,5,FALSE),"N/A")))</f>
        <v xml:space="preserve"> </v>
      </c>
      <c r="F156" s="180" t="str">
        <f>VLOOKUP(A156,'Analyst Report'!$A$39:$E$288,5,FALSE)</f>
        <v xml:space="preserve"> </v>
      </c>
      <c r="G156"/>
      <c r="H156"/>
      <c r="I156"/>
      <c r="J156"/>
      <c r="K156"/>
      <c r="L156"/>
      <c r="M156"/>
      <c r="N156"/>
      <c r="O156"/>
      <c r="P156"/>
      <c r="Q156"/>
      <c r="R156"/>
      <c r="S156"/>
      <c r="T156"/>
      <c r="U156"/>
      <c r="V156"/>
      <c r="W156"/>
      <c r="X156"/>
      <c r="Y156"/>
      <c r="Z156"/>
      <c r="AA156"/>
      <c r="AB156"/>
      <c r="AC156"/>
      <c r="AD156"/>
      <c r="AE156"/>
      <c r="AF156"/>
      <c r="AG156"/>
      <c r="AH156"/>
      <c r="AI156"/>
      <c r="AJ156"/>
      <c r="AK156"/>
      <c r="AL156"/>
      <c r="AM156"/>
      <c r="AN156"/>
      <c r="AO156"/>
      <c r="AP156"/>
      <c r="AQ156"/>
      <c r="AR156"/>
      <c r="AS156"/>
      <c r="AT156"/>
      <c r="AU156"/>
      <c r="AV156"/>
      <c r="AW156"/>
      <c r="AX156"/>
      <c r="AY156"/>
      <c r="AZ156"/>
      <c r="BA156"/>
      <c r="BB156"/>
      <c r="BC156"/>
      <c r="BD156"/>
      <c r="BE156"/>
      <c r="BF156"/>
      <c r="BG156"/>
      <c r="BH156"/>
      <c r="BI156"/>
      <c r="BJ156"/>
      <c r="BK156"/>
      <c r="BL156"/>
      <c r="BM156"/>
      <c r="BN156"/>
      <c r="BO156"/>
      <c r="BP156"/>
      <c r="BQ156"/>
      <c r="BR156"/>
      <c r="BS156"/>
      <c r="BT156"/>
      <c r="BU156"/>
      <c r="BV156"/>
      <c r="BW156"/>
      <c r="BX156"/>
      <c r="BY156"/>
      <c r="BZ156"/>
      <c r="CA156"/>
      <c r="CB156"/>
      <c r="CC156"/>
      <c r="CD156"/>
      <c r="CE156"/>
      <c r="CF156"/>
      <c r="CG156"/>
      <c r="CH156"/>
      <c r="CI156"/>
      <c r="CJ156"/>
      <c r="CK156"/>
      <c r="CL156"/>
      <c r="CM156"/>
      <c r="CN156"/>
      <c r="CO156"/>
      <c r="CP156"/>
      <c r="CQ156"/>
      <c r="CR156"/>
      <c r="CS156"/>
      <c r="CT156"/>
      <c r="CU156"/>
      <c r="CV156"/>
      <c r="CW156"/>
      <c r="CX156"/>
      <c r="CY156"/>
      <c r="CZ156"/>
      <c r="DA156"/>
      <c r="DB156"/>
      <c r="DC156"/>
      <c r="DD156"/>
      <c r="DE156"/>
      <c r="DF156"/>
      <c r="DG156"/>
      <c r="DH156"/>
      <c r="DI156"/>
      <c r="DJ156"/>
      <c r="DK156"/>
      <c r="DL156"/>
      <c r="DM156"/>
      <c r="DN156"/>
      <c r="DO156"/>
      <c r="DP156"/>
      <c r="DQ156"/>
      <c r="DR156"/>
      <c r="DS156"/>
      <c r="DT156"/>
      <c r="DU156"/>
      <c r="DV156"/>
      <c r="DW156"/>
      <c r="DX156"/>
      <c r="DY156"/>
      <c r="DZ156"/>
      <c r="EA156"/>
      <c r="EB156"/>
      <c r="EC156"/>
      <c r="ED156"/>
      <c r="EE156"/>
      <c r="EF156"/>
      <c r="EG156"/>
      <c r="EH156"/>
      <c r="EI156"/>
      <c r="EJ156"/>
      <c r="EK156"/>
      <c r="EL156"/>
      <c r="EM156"/>
      <c r="EN156"/>
      <c r="EO156"/>
      <c r="EP156"/>
      <c r="EQ156"/>
      <c r="ER156"/>
      <c r="ES156"/>
      <c r="ET156"/>
      <c r="EU156"/>
      <c r="EV156"/>
      <c r="EW156"/>
      <c r="EX156"/>
      <c r="EY156"/>
      <c r="EZ156"/>
      <c r="FA156"/>
      <c r="FB156"/>
      <c r="FC156"/>
      <c r="FD156"/>
      <c r="FE156"/>
      <c r="FF156"/>
      <c r="FG156"/>
      <c r="FH156"/>
      <c r="FI156"/>
      <c r="FJ156"/>
      <c r="FK156"/>
      <c r="FL156"/>
      <c r="FM156"/>
      <c r="FN156"/>
      <c r="FO156"/>
      <c r="FP156"/>
      <c r="FQ156"/>
      <c r="FR156"/>
      <c r="FS156"/>
      <c r="FT156"/>
      <c r="FU156"/>
      <c r="FV156"/>
      <c r="FW156"/>
      <c r="FX156"/>
      <c r="FY156"/>
      <c r="FZ156"/>
      <c r="GA156"/>
      <c r="GB156"/>
      <c r="GC156"/>
      <c r="GD156"/>
      <c r="GE156"/>
      <c r="GF156"/>
      <c r="GG156"/>
      <c r="GH156"/>
      <c r="GI156"/>
      <c r="GJ156"/>
      <c r="GK156"/>
      <c r="GL156"/>
      <c r="GM156"/>
      <c r="GN156"/>
      <c r="GO156"/>
      <c r="GP156"/>
      <c r="GQ156"/>
      <c r="GR156"/>
      <c r="GS156"/>
      <c r="GT156"/>
      <c r="GU156"/>
      <c r="GV156"/>
      <c r="GW156"/>
      <c r="GX156"/>
      <c r="GY156"/>
      <c r="GZ156"/>
      <c r="HA156"/>
      <c r="HB156"/>
      <c r="HC156"/>
      <c r="HD156"/>
      <c r="HE156"/>
      <c r="HF156"/>
      <c r="HG156"/>
      <c r="HH156"/>
      <c r="HI156"/>
      <c r="HJ156"/>
      <c r="HK156"/>
      <c r="HL156"/>
      <c r="HM156"/>
      <c r="HN156"/>
      <c r="HO156"/>
      <c r="HP156"/>
      <c r="HQ156"/>
      <c r="HR156"/>
      <c r="HS156"/>
      <c r="HT156"/>
      <c r="HU156"/>
      <c r="HV156"/>
      <c r="HW156"/>
      <c r="HX156"/>
      <c r="HY156"/>
      <c r="HZ156"/>
      <c r="IA156"/>
      <c r="IB156"/>
      <c r="IC156"/>
      <c r="ID156"/>
      <c r="IE156"/>
      <c r="IF156"/>
      <c r="IG156"/>
      <c r="IH156"/>
      <c r="II156"/>
      <c r="IJ156"/>
      <c r="IK156"/>
      <c r="IL156"/>
      <c r="IM156"/>
      <c r="IN156"/>
      <c r="IO156"/>
      <c r="IP156"/>
      <c r="IQ156"/>
      <c r="IR156"/>
      <c r="IS156"/>
      <c r="IT156"/>
      <c r="IU156"/>
      <c r="IV156"/>
    </row>
    <row r="157" spans="1:256" ht="48" customHeight="1" x14ac:dyDescent="0.15">
      <c r="A157" s="11" t="s">
        <v>178</v>
      </c>
      <c r="B157" s="23" t="str">
        <f>VLOOKUP(A157,Questions!$B$3:$C$256,2,FALSE)</f>
        <v>Are data backups encrypted?</v>
      </c>
      <c r="C157" s="18" t="s">
        <v>2122</v>
      </c>
      <c r="D157" s="308" t="s">
        <v>3438</v>
      </c>
      <c r="E157" s="176" t="str">
        <f>IF((C157=""),VLOOKUP(A157,Questions!B:G,4,FALSE),IF(C157="Yes",VLOOKUP(A157,Questions!B:G,6,FALSE),IF(C157="No",VLOOKUP(A157,Questions!B:G,5,FALSE),"N/A")))</f>
        <v>Summarize the encryption algorithm/strategy you are using to secure backups.</v>
      </c>
      <c r="F157" s="180" t="str">
        <f>VLOOKUP(A157,'Analyst Report'!$A$39:$E$288,5,FALSE)</f>
        <v xml:space="preserve"> </v>
      </c>
      <c r="G157"/>
      <c r="H157"/>
      <c r="I157"/>
      <c r="J157"/>
      <c r="K157"/>
      <c r="L157"/>
      <c r="M157"/>
      <c r="N157"/>
      <c r="O157"/>
      <c r="P157"/>
      <c r="Q157"/>
      <c r="R157"/>
      <c r="S157"/>
      <c r="T157"/>
      <c r="U157"/>
      <c r="V157"/>
      <c r="W157"/>
      <c r="X157"/>
      <c r="Y157"/>
      <c r="Z157"/>
      <c r="AA157"/>
      <c r="AB157"/>
      <c r="AC157"/>
      <c r="AD157"/>
      <c r="AE157"/>
      <c r="AF157"/>
      <c r="AG157"/>
      <c r="AH157"/>
      <c r="AI157"/>
      <c r="AJ157"/>
      <c r="AK157"/>
      <c r="AL157"/>
      <c r="AM157"/>
      <c r="AN157"/>
      <c r="AO157"/>
      <c r="AP157"/>
      <c r="AQ157"/>
      <c r="AR157"/>
      <c r="AS157"/>
      <c r="AT157"/>
      <c r="AU157"/>
      <c r="AV157"/>
      <c r="AW157"/>
      <c r="AX157"/>
      <c r="AY157"/>
      <c r="AZ157"/>
      <c r="BA157"/>
      <c r="BB157"/>
      <c r="BC157"/>
      <c r="BD157"/>
      <c r="BE157"/>
      <c r="BF157"/>
      <c r="BG157"/>
      <c r="BH157"/>
      <c r="BI157"/>
      <c r="BJ157"/>
      <c r="BK157"/>
      <c r="BL157"/>
      <c r="BM157"/>
      <c r="BN157"/>
      <c r="BO157"/>
      <c r="BP157"/>
      <c r="BQ157"/>
      <c r="BR157"/>
      <c r="BS157"/>
      <c r="BT157"/>
      <c r="BU157"/>
      <c r="BV157"/>
      <c r="BW157"/>
      <c r="BX157"/>
      <c r="BY157"/>
      <c r="BZ157"/>
      <c r="CA157"/>
      <c r="CB157"/>
      <c r="CC157"/>
      <c r="CD157"/>
      <c r="CE157"/>
      <c r="CF157"/>
      <c r="CG157"/>
      <c r="CH157"/>
      <c r="CI157"/>
      <c r="CJ157"/>
      <c r="CK157"/>
      <c r="CL157"/>
      <c r="CM157"/>
      <c r="CN157"/>
      <c r="CO157"/>
      <c r="CP157"/>
      <c r="CQ157"/>
      <c r="CR157"/>
      <c r="CS157"/>
      <c r="CT157"/>
      <c r="CU157"/>
      <c r="CV157"/>
      <c r="CW157"/>
      <c r="CX157"/>
      <c r="CY157"/>
      <c r="CZ157"/>
      <c r="DA157"/>
      <c r="DB157"/>
      <c r="DC157"/>
      <c r="DD157"/>
      <c r="DE157"/>
      <c r="DF157"/>
      <c r="DG157"/>
      <c r="DH157"/>
      <c r="DI157"/>
      <c r="DJ157"/>
      <c r="DK157"/>
      <c r="DL157"/>
      <c r="DM157"/>
      <c r="DN157"/>
      <c r="DO157"/>
      <c r="DP157"/>
      <c r="DQ157"/>
      <c r="DR157"/>
      <c r="DS157"/>
      <c r="DT157"/>
      <c r="DU157"/>
      <c r="DV157"/>
      <c r="DW157"/>
      <c r="DX157"/>
      <c r="DY157"/>
      <c r="DZ157"/>
      <c r="EA157"/>
      <c r="EB157"/>
      <c r="EC157"/>
      <c r="ED157"/>
      <c r="EE157"/>
      <c r="EF157"/>
      <c r="EG157"/>
      <c r="EH157"/>
      <c r="EI157"/>
      <c r="EJ157"/>
      <c r="EK157"/>
      <c r="EL157"/>
      <c r="EM157"/>
      <c r="EN157"/>
      <c r="EO157"/>
      <c r="EP157"/>
      <c r="EQ157"/>
      <c r="ER157"/>
      <c r="ES157"/>
      <c r="ET157"/>
      <c r="EU157"/>
      <c r="EV157"/>
      <c r="EW157"/>
      <c r="EX157"/>
      <c r="EY157"/>
      <c r="EZ157"/>
      <c r="FA157"/>
      <c r="FB157"/>
      <c r="FC157"/>
      <c r="FD157"/>
      <c r="FE157"/>
      <c r="FF157"/>
      <c r="FG157"/>
      <c r="FH157"/>
      <c r="FI157"/>
      <c r="FJ157"/>
      <c r="FK157"/>
      <c r="FL157"/>
      <c r="FM157"/>
      <c r="FN157"/>
      <c r="FO157"/>
      <c r="FP157"/>
      <c r="FQ157"/>
      <c r="FR157"/>
      <c r="FS157"/>
      <c r="FT157"/>
      <c r="FU157"/>
      <c r="FV157"/>
      <c r="FW157"/>
      <c r="FX157"/>
      <c r="FY157"/>
      <c r="FZ157"/>
      <c r="GA157"/>
      <c r="GB157"/>
      <c r="GC157"/>
      <c r="GD157"/>
      <c r="GE157"/>
      <c r="GF157"/>
      <c r="GG157"/>
      <c r="GH157"/>
      <c r="GI157"/>
      <c r="GJ157"/>
      <c r="GK157"/>
      <c r="GL157"/>
      <c r="GM157"/>
      <c r="GN157"/>
      <c r="GO157"/>
      <c r="GP157"/>
      <c r="GQ157"/>
      <c r="GR157"/>
      <c r="GS157"/>
      <c r="GT157"/>
      <c r="GU157"/>
      <c r="GV157"/>
      <c r="GW157"/>
      <c r="GX157"/>
      <c r="GY157"/>
      <c r="GZ157"/>
      <c r="HA157"/>
      <c r="HB157"/>
      <c r="HC157"/>
      <c r="HD157"/>
      <c r="HE157"/>
      <c r="HF157"/>
      <c r="HG157"/>
      <c r="HH157"/>
      <c r="HI157"/>
      <c r="HJ157"/>
      <c r="HK157"/>
      <c r="HL157"/>
      <c r="HM157"/>
      <c r="HN157"/>
      <c r="HO157"/>
      <c r="HP157"/>
      <c r="HQ157"/>
      <c r="HR157"/>
      <c r="HS157"/>
      <c r="HT157"/>
      <c r="HU157"/>
      <c r="HV157"/>
      <c r="HW157"/>
      <c r="HX157"/>
      <c r="HY157"/>
      <c r="HZ157"/>
      <c r="IA157"/>
      <c r="IB157"/>
      <c r="IC157"/>
      <c r="ID157"/>
      <c r="IE157"/>
      <c r="IF157"/>
      <c r="IG157"/>
      <c r="IH157"/>
      <c r="II157"/>
      <c r="IJ157"/>
      <c r="IK157"/>
      <c r="IL157"/>
      <c r="IM157"/>
      <c r="IN157"/>
      <c r="IO157"/>
      <c r="IP157"/>
      <c r="IQ157"/>
      <c r="IR157"/>
      <c r="IS157"/>
      <c r="IT157"/>
      <c r="IU157"/>
      <c r="IV157"/>
    </row>
    <row r="158" spans="1:256" ht="72" customHeight="1" x14ac:dyDescent="0.15">
      <c r="A158" s="11" t="s">
        <v>179</v>
      </c>
      <c r="B158" s="23" t="str">
        <f>VLOOKUP(A158,Questions!$B$3:$C$256,2,FALSE)</f>
        <v>Do you have a cryptographic key management process (generation, exchange, storage, safeguards, use, vetting, and replacement) that is documented and currently implemented, for all system components? (e.g., database, system, web, etc.)</v>
      </c>
      <c r="C158" s="18" t="s">
        <v>2122</v>
      </c>
      <c r="D158" s="312" t="s">
        <v>3439</v>
      </c>
      <c r="E158" s="176" t="str">
        <f>IF((C158=""),VLOOKUP(A158,Questions!B:G,4,FALSE),IF(C158="Yes",VLOOKUP(A158,Questions!B:G,6,FALSE),IF(C158="No",VLOOKUP(A158,Questions!B:G,5,FALSE),"N/A")))</f>
        <v>Summarize your cryptographic key management process.</v>
      </c>
      <c r="F158" s="180" t="str">
        <f>VLOOKUP(A158,'Analyst Report'!$A$39:$E$288,5,FALSE)</f>
        <v xml:space="preserve"> </v>
      </c>
      <c r="G158"/>
      <c r="H158"/>
      <c r="I158"/>
      <c r="J158"/>
      <c r="K158"/>
      <c r="L158"/>
      <c r="M158"/>
      <c r="N158"/>
      <c r="O158"/>
      <c r="P158"/>
      <c r="Q158"/>
      <c r="R158"/>
      <c r="S158"/>
      <c r="T158"/>
      <c r="U158"/>
      <c r="V158"/>
      <c r="W158"/>
      <c r="X158"/>
      <c r="Y158"/>
      <c r="Z158"/>
      <c r="AA158"/>
      <c r="AB158"/>
      <c r="AC158"/>
      <c r="AD158"/>
      <c r="AE158"/>
      <c r="AF158"/>
      <c r="AG158"/>
      <c r="AH158"/>
      <c r="AI158"/>
      <c r="AJ158"/>
      <c r="AK158"/>
      <c r="AL158"/>
      <c r="AM158"/>
      <c r="AN158"/>
      <c r="AO158"/>
      <c r="AP158"/>
      <c r="AQ158"/>
      <c r="AR158"/>
      <c r="AS158"/>
      <c r="AT158"/>
      <c r="AU158"/>
      <c r="AV158"/>
      <c r="AW158"/>
      <c r="AX158"/>
      <c r="AY158"/>
      <c r="AZ158"/>
      <c r="BA158"/>
      <c r="BB158"/>
      <c r="BC158"/>
      <c r="BD158"/>
      <c r="BE158"/>
      <c r="BF158"/>
      <c r="BG158"/>
      <c r="BH158"/>
      <c r="BI158"/>
      <c r="BJ158"/>
      <c r="BK158"/>
      <c r="BL158"/>
      <c r="BM158"/>
      <c r="BN158"/>
      <c r="BO158"/>
      <c r="BP158"/>
      <c r="BQ158"/>
      <c r="BR158"/>
      <c r="BS158"/>
      <c r="BT158"/>
      <c r="BU158"/>
      <c r="BV158"/>
      <c r="BW158"/>
      <c r="BX158"/>
      <c r="BY158"/>
      <c r="BZ158"/>
      <c r="CA158"/>
      <c r="CB158"/>
      <c r="CC158"/>
      <c r="CD158"/>
      <c r="CE158"/>
      <c r="CF158"/>
      <c r="CG158"/>
      <c r="CH158"/>
      <c r="CI158"/>
      <c r="CJ158"/>
      <c r="CK158"/>
      <c r="CL158"/>
      <c r="CM158"/>
      <c r="CN158"/>
      <c r="CO158"/>
      <c r="CP158"/>
      <c r="CQ158"/>
      <c r="CR158"/>
      <c r="CS158"/>
      <c r="CT158"/>
      <c r="CU158"/>
      <c r="CV158"/>
      <c r="CW158"/>
      <c r="CX158"/>
      <c r="CY158"/>
      <c r="CZ158"/>
      <c r="DA158"/>
      <c r="DB158"/>
      <c r="DC158"/>
      <c r="DD158"/>
      <c r="DE158"/>
      <c r="DF158"/>
      <c r="DG158"/>
      <c r="DH158"/>
      <c r="DI158"/>
      <c r="DJ158"/>
      <c r="DK158"/>
      <c r="DL158"/>
      <c r="DM158"/>
      <c r="DN158"/>
      <c r="DO158"/>
      <c r="DP158"/>
      <c r="DQ158"/>
      <c r="DR158"/>
      <c r="DS158"/>
      <c r="DT158"/>
      <c r="DU158"/>
      <c r="DV158"/>
      <c r="DW158"/>
      <c r="DX158"/>
      <c r="DY158"/>
      <c r="DZ158"/>
      <c r="EA158"/>
      <c r="EB158"/>
      <c r="EC158"/>
      <c r="ED158"/>
      <c r="EE158"/>
      <c r="EF158"/>
      <c r="EG158"/>
      <c r="EH158"/>
      <c r="EI158"/>
      <c r="EJ158"/>
      <c r="EK158"/>
      <c r="EL158"/>
      <c r="EM158"/>
      <c r="EN158"/>
      <c r="EO158"/>
      <c r="EP158"/>
      <c r="EQ158"/>
      <c r="ER158"/>
      <c r="ES158"/>
      <c r="ET158"/>
      <c r="EU158"/>
      <c r="EV158"/>
      <c r="EW158"/>
      <c r="EX158"/>
      <c r="EY158"/>
      <c r="EZ158"/>
      <c r="FA158"/>
      <c r="FB158"/>
      <c r="FC158"/>
      <c r="FD158"/>
      <c r="FE158"/>
      <c r="FF158"/>
      <c r="FG158"/>
      <c r="FH158"/>
      <c r="FI158"/>
      <c r="FJ158"/>
      <c r="FK158"/>
      <c r="FL158"/>
      <c r="FM158"/>
      <c r="FN158"/>
      <c r="FO158"/>
      <c r="FP158"/>
      <c r="FQ158"/>
      <c r="FR158"/>
      <c r="FS158"/>
      <c r="FT158"/>
      <c r="FU158"/>
      <c r="FV158"/>
      <c r="FW158"/>
      <c r="FX158"/>
      <c r="FY158"/>
      <c r="FZ158"/>
      <c r="GA158"/>
      <c r="GB158"/>
      <c r="GC158"/>
      <c r="GD158"/>
      <c r="GE158"/>
      <c r="GF158"/>
      <c r="GG158"/>
      <c r="GH158"/>
      <c r="GI158"/>
      <c r="GJ158"/>
      <c r="GK158"/>
      <c r="GL158"/>
      <c r="GM158"/>
      <c r="GN158"/>
      <c r="GO158"/>
      <c r="GP158"/>
      <c r="GQ158"/>
      <c r="GR158"/>
      <c r="GS158"/>
      <c r="GT158"/>
      <c r="GU158"/>
      <c r="GV158"/>
      <c r="GW158"/>
      <c r="GX158"/>
      <c r="GY158"/>
      <c r="GZ158"/>
      <c r="HA158"/>
      <c r="HB158"/>
      <c r="HC158"/>
      <c r="HD158"/>
      <c r="HE158"/>
      <c r="HF158"/>
      <c r="HG158"/>
      <c r="HH158"/>
      <c r="HI158"/>
      <c r="HJ158"/>
      <c r="HK158"/>
      <c r="HL158"/>
      <c r="HM158"/>
      <c r="HN158"/>
      <c r="HO158"/>
      <c r="HP158"/>
      <c r="HQ158"/>
      <c r="HR158"/>
      <c r="HS158"/>
      <c r="HT158"/>
      <c r="HU158"/>
      <c r="HV158"/>
      <c r="HW158"/>
      <c r="HX158"/>
      <c r="HY158"/>
      <c r="HZ158"/>
      <c r="IA158"/>
      <c r="IB158"/>
      <c r="IC158"/>
      <c r="ID158"/>
      <c r="IE158"/>
      <c r="IF158"/>
      <c r="IG158"/>
      <c r="IH158"/>
      <c r="II158"/>
      <c r="IJ158"/>
      <c r="IK158"/>
      <c r="IL158"/>
      <c r="IM158"/>
      <c r="IN158"/>
      <c r="IO158"/>
      <c r="IP158"/>
      <c r="IQ158"/>
      <c r="IR158"/>
      <c r="IS158"/>
      <c r="IT158"/>
      <c r="IU158"/>
      <c r="IV158"/>
    </row>
    <row r="159" spans="1:256" ht="48" customHeight="1" x14ac:dyDescent="0.15">
      <c r="A159" s="11" t="s">
        <v>180</v>
      </c>
      <c r="B159" s="23" t="str">
        <f>VLOOKUP(A159,Questions!$B$3:$C$256,2,FALSE)</f>
        <v>Do you have a media handling process that is documented and currently implemented that meets established business needs and regulatory requirements, including end-of-life, repurposing and data sanitization procedures?</v>
      </c>
      <c r="C159" s="18" t="s">
        <v>2122</v>
      </c>
      <c r="D159" s="308" t="s">
        <v>3440</v>
      </c>
      <c r="E159" s="176" t="str">
        <f>IF((C159=""),VLOOKUP(A159,Questions!B:G,4,FALSE),IF(C159="Yes",VLOOKUP(A159,Questions!B:G,6,FALSE),IF(C159="No",VLOOKUP(A159,Questions!B:G,5,FALSE),"N/A")))</f>
        <v>Provide documented details of this process (link or attached).</v>
      </c>
      <c r="F159" s="180" t="str">
        <f>VLOOKUP(A159,'Analyst Report'!$A$39:$E$288,5,FALSE)</f>
        <v xml:space="preserve"> </v>
      </c>
      <c r="G159"/>
      <c r="H159"/>
      <c r="I159"/>
      <c r="J159"/>
      <c r="K159"/>
      <c r="L159"/>
      <c r="M159"/>
      <c r="N159"/>
      <c r="O159"/>
      <c r="P159"/>
      <c r="Q159"/>
      <c r="R159"/>
      <c r="S159"/>
      <c r="T159"/>
      <c r="U159"/>
      <c r="V159"/>
      <c r="W159"/>
      <c r="X159"/>
      <c r="Y159"/>
      <c r="Z159"/>
      <c r="AA159"/>
      <c r="AB159"/>
      <c r="AC159"/>
      <c r="AD159"/>
      <c r="AE159"/>
      <c r="AF159"/>
      <c r="AG159"/>
      <c r="AH159"/>
      <c r="AI159"/>
      <c r="AJ159"/>
      <c r="AK159"/>
      <c r="AL159"/>
      <c r="AM159"/>
      <c r="AN159"/>
      <c r="AO159"/>
      <c r="AP159"/>
      <c r="AQ159"/>
      <c r="AR159"/>
      <c r="AS159"/>
      <c r="AT159"/>
      <c r="AU159"/>
      <c r="AV159"/>
      <c r="AW159"/>
      <c r="AX159"/>
      <c r="AY159"/>
      <c r="AZ159"/>
      <c r="BA159"/>
      <c r="BB159"/>
      <c r="BC159"/>
      <c r="BD159"/>
      <c r="BE159"/>
      <c r="BF159"/>
      <c r="BG159"/>
      <c r="BH159"/>
      <c r="BI159"/>
      <c r="BJ159"/>
      <c r="BK159"/>
      <c r="BL159"/>
      <c r="BM159"/>
      <c r="BN159"/>
      <c r="BO159"/>
      <c r="BP159"/>
      <c r="BQ159"/>
      <c r="BR159"/>
      <c r="BS159"/>
      <c r="BT159"/>
      <c r="BU159"/>
      <c r="BV159"/>
      <c r="BW159"/>
      <c r="BX159"/>
      <c r="BY159"/>
      <c r="BZ159"/>
      <c r="CA159"/>
      <c r="CB159"/>
      <c r="CC159"/>
      <c r="CD159"/>
      <c r="CE159"/>
      <c r="CF159"/>
      <c r="CG159"/>
      <c r="CH159"/>
      <c r="CI159"/>
      <c r="CJ159"/>
      <c r="CK159"/>
      <c r="CL159"/>
      <c r="CM159"/>
      <c r="CN159"/>
      <c r="CO159"/>
      <c r="CP159"/>
      <c r="CQ159"/>
      <c r="CR159"/>
      <c r="CS159"/>
      <c r="CT159"/>
      <c r="CU159"/>
      <c r="CV159"/>
      <c r="CW159"/>
      <c r="CX159"/>
      <c r="CY159"/>
      <c r="CZ159"/>
      <c r="DA159"/>
      <c r="DB159"/>
      <c r="DC159"/>
      <c r="DD159"/>
      <c r="DE159"/>
      <c r="DF159"/>
      <c r="DG159"/>
      <c r="DH159"/>
      <c r="DI159"/>
      <c r="DJ159"/>
      <c r="DK159"/>
      <c r="DL159"/>
      <c r="DM159"/>
      <c r="DN159"/>
      <c r="DO159"/>
      <c r="DP159"/>
      <c r="DQ159"/>
      <c r="DR159"/>
      <c r="DS159"/>
      <c r="DT159"/>
      <c r="DU159"/>
      <c r="DV159"/>
      <c r="DW159"/>
      <c r="DX159"/>
      <c r="DY159"/>
      <c r="DZ159"/>
      <c r="EA159"/>
      <c r="EB159"/>
      <c r="EC159"/>
      <c r="ED159"/>
      <c r="EE159"/>
      <c r="EF159"/>
      <c r="EG159"/>
      <c r="EH159"/>
      <c r="EI159"/>
      <c r="EJ159"/>
      <c r="EK159"/>
      <c r="EL159"/>
      <c r="EM159"/>
      <c r="EN159"/>
      <c r="EO159"/>
      <c r="EP159"/>
      <c r="EQ159"/>
      <c r="ER159"/>
      <c r="ES159"/>
      <c r="ET159"/>
      <c r="EU159"/>
      <c r="EV159"/>
      <c r="EW159"/>
      <c r="EX159"/>
      <c r="EY159"/>
      <c r="EZ159"/>
      <c r="FA159"/>
      <c r="FB159"/>
      <c r="FC159"/>
      <c r="FD159"/>
      <c r="FE159"/>
      <c r="FF159"/>
      <c r="FG159"/>
      <c r="FH159"/>
      <c r="FI159"/>
      <c r="FJ159"/>
      <c r="FK159"/>
      <c r="FL159"/>
      <c r="FM159"/>
      <c r="FN159"/>
      <c r="FO159"/>
      <c r="FP159"/>
      <c r="FQ159"/>
      <c r="FR159"/>
      <c r="FS159"/>
      <c r="FT159"/>
      <c r="FU159"/>
      <c r="FV159"/>
      <c r="FW159"/>
      <c r="FX159"/>
      <c r="FY159"/>
      <c r="FZ159"/>
      <c r="GA159"/>
      <c r="GB159"/>
      <c r="GC159"/>
      <c r="GD159"/>
      <c r="GE159"/>
      <c r="GF159"/>
      <c r="GG159"/>
      <c r="GH159"/>
      <c r="GI159"/>
      <c r="GJ159"/>
      <c r="GK159"/>
      <c r="GL159"/>
      <c r="GM159"/>
      <c r="GN159"/>
      <c r="GO159"/>
      <c r="GP159"/>
      <c r="GQ159"/>
      <c r="GR159"/>
      <c r="GS159"/>
      <c r="GT159"/>
      <c r="GU159"/>
      <c r="GV159"/>
      <c r="GW159"/>
      <c r="GX159"/>
      <c r="GY159"/>
      <c r="GZ159"/>
      <c r="HA159"/>
      <c r="HB159"/>
      <c r="HC159"/>
      <c r="HD159"/>
      <c r="HE159"/>
      <c r="HF159"/>
      <c r="HG159"/>
      <c r="HH159"/>
      <c r="HI159"/>
      <c r="HJ159"/>
      <c r="HK159"/>
      <c r="HL159"/>
      <c r="HM159"/>
      <c r="HN159"/>
      <c r="HO159"/>
      <c r="HP159"/>
      <c r="HQ159"/>
      <c r="HR159"/>
      <c r="HS159"/>
      <c r="HT159"/>
      <c r="HU159"/>
      <c r="HV159"/>
      <c r="HW159"/>
      <c r="HX159"/>
      <c r="HY159"/>
      <c r="HZ159"/>
      <c r="IA159"/>
      <c r="IB159"/>
      <c r="IC159"/>
      <c r="ID159"/>
      <c r="IE159"/>
      <c r="IF159"/>
      <c r="IG159"/>
      <c r="IH159"/>
      <c r="II159"/>
      <c r="IJ159"/>
      <c r="IK159"/>
      <c r="IL159"/>
      <c r="IM159"/>
      <c r="IN159"/>
      <c r="IO159"/>
      <c r="IP159"/>
      <c r="IQ159"/>
      <c r="IR159"/>
      <c r="IS159"/>
      <c r="IT159"/>
      <c r="IU159"/>
      <c r="IV159"/>
    </row>
    <row r="160" spans="1:256" ht="48" customHeight="1" x14ac:dyDescent="0.15">
      <c r="A160" s="11" t="s">
        <v>181</v>
      </c>
      <c r="B160" s="23" t="str">
        <f>VLOOKUP(A160,Questions!$B$3:$C$256,2,FALSE)</f>
        <v>Does the process described in DATA-19 adhere to DoD 5220.22-M and/or NIST SP 800-88 standards?</v>
      </c>
      <c r="C160" s="18" t="s">
        <v>2122</v>
      </c>
      <c r="D160" s="308" t="s">
        <v>3441</v>
      </c>
      <c r="E160" s="176">
        <f>IF((C160=""),VLOOKUP(A160,Questions!B:G,4,FALSE),IF(C160="Yes",VLOOKUP(A160,Questions!B:G,6,FALSE),IF(C160="No",VLOOKUP(A160,Questions!B:G,5,FALSE),"N/A")))</f>
        <v>0</v>
      </c>
      <c r="F160" s="180" t="str">
        <f>VLOOKUP(A160,'Analyst Report'!$A$39:$E$288,5,FALSE)</f>
        <v xml:space="preserve"> </v>
      </c>
      <c r="G160"/>
      <c r="H160"/>
      <c r="I160"/>
      <c r="J160"/>
      <c r="K160"/>
      <c r="L160"/>
      <c r="M160"/>
      <c r="N160"/>
      <c r="O160"/>
      <c r="P160"/>
      <c r="Q160"/>
      <c r="R160"/>
      <c r="S160"/>
      <c r="T160"/>
      <c r="U160"/>
      <c r="V160"/>
      <c r="W160"/>
      <c r="X160"/>
      <c r="Y160"/>
      <c r="Z160"/>
      <c r="AA160"/>
      <c r="AB160"/>
      <c r="AC160"/>
      <c r="AD160"/>
      <c r="AE160"/>
      <c r="AF160"/>
      <c r="AG160"/>
      <c r="AH160"/>
      <c r="AI160"/>
      <c r="AJ160"/>
      <c r="AK160"/>
      <c r="AL160"/>
      <c r="AM160"/>
      <c r="AN160"/>
      <c r="AO160"/>
      <c r="AP160"/>
      <c r="AQ160"/>
      <c r="AR160"/>
      <c r="AS160"/>
      <c r="AT160"/>
      <c r="AU160"/>
      <c r="AV160"/>
      <c r="AW160"/>
      <c r="AX160"/>
      <c r="AY160"/>
      <c r="AZ160"/>
      <c r="BA160"/>
      <c r="BB160"/>
      <c r="BC160"/>
      <c r="BD160"/>
      <c r="BE160"/>
      <c r="BF160"/>
      <c r="BG160"/>
      <c r="BH160"/>
      <c r="BI160"/>
      <c r="BJ160"/>
      <c r="BK160"/>
      <c r="BL160"/>
      <c r="BM160"/>
      <c r="BN160"/>
      <c r="BO160"/>
      <c r="BP160"/>
      <c r="BQ160"/>
      <c r="BR160"/>
      <c r="BS160"/>
      <c r="BT160"/>
      <c r="BU160"/>
      <c r="BV160"/>
      <c r="BW160"/>
      <c r="BX160"/>
      <c r="BY160"/>
      <c r="BZ160"/>
      <c r="CA160"/>
      <c r="CB160"/>
      <c r="CC160"/>
      <c r="CD160"/>
      <c r="CE160"/>
      <c r="CF160"/>
      <c r="CG160"/>
      <c r="CH160"/>
      <c r="CI160"/>
      <c r="CJ160"/>
      <c r="CK160"/>
      <c r="CL160"/>
      <c r="CM160"/>
      <c r="CN160"/>
      <c r="CO160"/>
      <c r="CP160"/>
      <c r="CQ160"/>
      <c r="CR160"/>
      <c r="CS160"/>
      <c r="CT160"/>
      <c r="CU160"/>
      <c r="CV160"/>
      <c r="CW160"/>
      <c r="CX160"/>
      <c r="CY160"/>
      <c r="CZ160"/>
      <c r="DA160"/>
      <c r="DB160"/>
      <c r="DC160"/>
      <c r="DD160"/>
      <c r="DE160"/>
      <c r="DF160"/>
      <c r="DG160"/>
      <c r="DH160"/>
      <c r="DI160"/>
      <c r="DJ160"/>
      <c r="DK160"/>
      <c r="DL160"/>
      <c r="DM160"/>
      <c r="DN160"/>
      <c r="DO160"/>
      <c r="DP160"/>
      <c r="DQ160"/>
      <c r="DR160"/>
      <c r="DS160"/>
      <c r="DT160"/>
      <c r="DU160"/>
      <c r="DV160"/>
      <c r="DW160"/>
      <c r="DX160"/>
      <c r="DY160"/>
      <c r="DZ160"/>
      <c r="EA160"/>
      <c r="EB160"/>
      <c r="EC160"/>
      <c r="ED160"/>
      <c r="EE160"/>
      <c r="EF160"/>
      <c r="EG160"/>
      <c r="EH160"/>
      <c r="EI160"/>
      <c r="EJ160"/>
      <c r="EK160"/>
      <c r="EL160"/>
      <c r="EM160"/>
      <c r="EN160"/>
      <c r="EO160"/>
      <c r="EP160"/>
      <c r="EQ160"/>
      <c r="ER160"/>
      <c r="ES160"/>
      <c r="ET160"/>
      <c r="EU160"/>
      <c r="EV160"/>
      <c r="EW160"/>
      <c r="EX160"/>
      <c r="EY160"/>
      <c r="EZ160"/>
      <c r="FA160"/>
      <c r="FB160"/>
      <c r="FC160"/>
      <c r="FD160"/>
      <c r="FE160"/>
      <c r="FF160"/>
      <c r="FG160"/>
      <c r="FH160"/>
      <c r="FI160"/>
      <c r="FJ160"/>
      <c r="FK160"/>
      <c r="FL160"/>
      <c r="FM160"/>
      <c r="FN160"/>
      <c r="FO160"/>
      <c r="FP160"/>
      <c r="FQ160"/>
      <c r="FR160"/>
      <c r="FS160"/>
      <c r="FT160"/>
      <c r="FU160"/>
      <c r="FV160"/>
      <c r="FW160"/>
      <c r="FX160"/>
      <c r="FY160"/>
      <c r="FZ160"/>
      <c r="GA160"/>
      <c r="GB160"/>
      <c r="GC160"/>
      <c r="GD160"/>
      <c r="GE160"/>
      <c r="GF160"/>
      <c r="GG160"/>
      <c r="GH160"/>
      <c r="GI160"/>
      <c r="GJ160"/>
      <c r="GK160"/>
      <c r="GL160"/>
      <c r="GM160"/>
      <c r="GN160"/>
      <c r="GO160"/>
      <c r="GP160"/>
      <c r="GQ160"/>
      <c r="GR160"/>
      <c r="GS160"/>
      <c r="GT160"/>
      <c r="GU160"/>
      <c r="GV160"/>
      <c r="GW160"/>
      <c r="GX160"/>
      <c r="GY160"/>
      <c r="GZ160"/>
      <c r="HA160"/>
      <c r="HB160"/>
      <c r="HC160"/>
      <c r="HD160"/>
      <c r="HE160"/>
      <c r="HF160"/>
      <c r="HG160"/>
      <c r="HH160"/>
      <c r="HI160"/>
      <c r="HJ160"/>
      <c r="HK160"/>
      <c r="HL160"/>
      <c r="HM160"/>
      <c r="HN160"/>
      <c r="HO160"/>
      <c r="HP160"/>
      <c r="HQ160"/>
      <c r="HR160"/>
      <c r="HS160"/>
      <c r="HT160"/>
      <c r="HU160"/>
      <c r="HV160"/>
      <c r="HW160"/>
      <c r="HX160"/>
      <c r="HY160"/>
      <c r="HZ160"/>
      <c r="IA160"/>
      <c r="IB160"/>
      <c r="IC160"/>
      <c r="ID160"/>
      <c r="IE160"/>
      <c r="IF160"/>
      <c r="IG160"/>
      <c r="IH160"/>
      <c r="II160"/>
      <c r="IJ160"/>
      <c r="IK160"/>
      <c r="IL160"/>
      <c r="IM160"/>
      <c r="IN160"/>
      <c r="IO160"/>
      <c r="IP160"/>
      <c r="IQ160"/>
      <c r="IR160"/>
      <c r="IS160"/>
      <c r="IT160"/>
      <c r="IU160"/>
      <c r="IV160"/>
    </row>
    <row r="161" spans="1:256" ht="48" customHeight="1" x14ac:dyDescent="0.15">
      <c r="A161" s="11" t="s">
        <v>182</v>
      </c>
      <c r="B161" s="23" t="str">
        <f>VLOOKUP(A161,Questions!$B$3:$C$256,2,FALSE)</f>
        <v>Is media used for long-term retention of business data and archival purposes stored in a secure, environmentally protected area?</v>
      </c>
      <c r="C161" s="18" t="s">
        <v>2122</v>
      </c>
      <c r="D161" s="308" t="s">
        <v>3442</v>
      </c>
      <c r="E161" s="176" t="str">
        <f>IF((C161=""),VLOOKUP(A161,Questions!B:G,4,FALSE),IF(C161="Yes",VLOOKUP(A161,Questions!B:G,6,FALSE),IF(C161="No",VLOOKUP(A161,Questions!B:G,5,FALSE),"N/A")))</f>
        <v>Provide a general summary of your archival environment.</v>
      </c>
      <c r="F161" s="180" t="str">
        <f>VLOOKUP(A161,'Analyst Report'!$A$39:$E$288,5,FALSE)</f>
        <v xml:space="preserve"> </v>
      </c>
      <c r="G161"/>
      <c r="H161"/>
      <c r="I161"/>
      <c r="J161"/>
      <c r="K161"/>
      <c r="L161"/>
      <c r="M161"/>
      <c r="N161"/>
      <c r="O161"/>
      <c r="P161"/>
      <c r="Q161"/>
      <c r="R161"/>
      <c r="S161"/>
      <c r="T161"/>
      <c r="U161"/>
      <c r="V161"/>
      <c r="W161"/>
      <c r="X161"/>
      <c r="Y161"/>
      <c r="Z161"/>
      <c r="AA161"/>
      <c r="AB161"/>
      <c r="AC161"/>
      <c r="AD161"/>
      <c r="AE161"/>
      <c r="AF161"/>
      <c r="AG161"/>
      <c r="AH161"/>
      <c r="AI161"/>
      <c r="AJ161"/>
      <c r="AK161"/>
      <c r="AL161"/>
      <c r="AM161"/>
      <c r="AN161"/>
      <c r="AO161"/>
      <c r="AP161"/>
      <c r="AQ161"/>
      <c r="AR161"/>
      <c r="AS161"/>
      <c r="AT161"/>
      <c r="AU161"/>
      <c r="AV161"/>
      <c r="AW161"/>
      <c r="AX161"/>
      <c r="AY161"/>
      <c r="AZ161"/>
      <c r="BA161"/>
      <c r="BB161"/>
      <c r="BC161"/>
      <c r="BD161"/>
      <c r="BE161"/>
      <c r="BF161"/>
      <c r="BG161"/>
      <c r="BH161"/>
      <c r="BI161"/>
      <c r="BJ161"/>
      <c r="BK161"/>
      <c r="BL161"/>
      <c r="BM161"/>
      <c r="BN161"/>
      <c r="BO161"/>
      <c r="BP161"/>
      <c r="BQ161"/>
      <c r="BR161"/>
      <c r="BS161"/>
      <c r="BT161"/>
      <c r="BU161"/>
      <c r="BV161"/>
      <c r="BW161"/>
      <c r="BX161"/>
      <c r="BY161"/>
      <c r="BZ161"/>
      <c r="CA161"/>
      <c r="CB161"/>
      <c r="CC161"/>
      <c r="CD161"/>
      <c r="CE161"/>
      <c r="CF161"/>
      <c r="CG161"/>
      <c r="CH161"/>
      <c r="CI161"/>
      <c r="CJ161"/>
      <c r="CK161"/>
      <c r="CL161"/>
      <c r="CM161"/>
      <c r="CN161"/>
      <c r="CO161"/>
      <c r="CP161"/>
      <c r="CQ161"/>
      <c r="CR161"/>
      <c r="CS161"/>
      <c r="CT161"/>
      <c r="CU161"/>
      <c r="CV161"/>
      <c r="CW161"/>
      <c r="CX161"/>
      <c r="CY161"/>
      <c r="CZ161"/>
      <c r="DA161"/>
      <c r="DB161"/>
      <c r="DC161"/>
      <c r="DD161"/>
      <c r="DE161"/>
      <c r="DF161"/>
      <c r="DG161"/>
      <c r="DH161"/>
      <c r="DI161"/>
      <c r="DJ161"/>
      <c r="DK161"/>
      <c r="DL161"/>
      <c r="DM161"/>
      <c r="DN161"/>
      <c r="DO161"/>
      <c r="DP161"/>
      <c r="DQ161"/>
      <c r="DR161"/>
      <c r="DS161"/>
      <c r="DT161"/>
      <c r="DU161"/>
      <c r="DV161"/>
      <c r="DW161"/>
      <c r="DX161"/>
      <c r="DY161"/>
      <c r="DZ161"/>
      <c r="EA161"/>
      <c r="EB161"/>
      <c r="EC161"/>
      <c r="ED161"/>
      <c r="EE161"/>
      <c r="EF161"/>
      <c r="EG161"/>
      <c r="EH161"/>
      <c r="EI161"/>
      <c r="EJ161"/>
      <c r="EK161"/>
      <c r="EL161"/>
      <c r="EM161"/>
      <c r="EN161"/>
      <c r="EO161"/>
      <c r="EP161"/>
      <c r="EQ161"/>
      <c r="ER161"/>
      <c r="ES161"/>
      <c r="ET161"/>
      <c r="EU161"/>
      <c r="EV161"/>
      <c r="EW161"/>
      <c r="EX161"/>
      <c r="EY161"/>
      <c r="EZ161"/>
      <c r="FA161"/>
      <c r="FB161"/>
      <c r="FC161"/>
      <c r="FD161"/>
      <c r="FE161"/>
      <c r="FF161"/>
      <c r="FG161"/>
      <c r="FH161"/>
      <c r="FI161"/>
      <c r="FJ161"/>
      <c r="FK161"/>
      <c r="FL161"/>
      <c r="FM161"/>
      <c r="FN161"/>
      <c r="FO161"/>
      <c r="FP161"/>
      <c r="FQ161"/>
      <c r="FR161"/>
      <c r="FS161"/>
      <c r="FT161"/>
      <c r="FU161"/>
      <c r="FV161"/>
      <c r="FW161"/>
      <c r="FX161"/>
      <c r="FY161"/>
      <c r="FZ161"/>
      <c r="GA161"/>
      <c r="GB161"/>
      <c r="GC161"/>
      <c r="GD161"/>
      <c r="GE161"/>
      <c r="GF161"/>
      <c r="GG161"/>
      <c r="GH161"/>
      <c r="GI161"/>
      <c r="GJ161"/>
      <c r="GK161"/>
      <c r="GL161"/>
      <c r="GM161"/>
      <c r="GN161"/>
      <c r="GO161"/>
      <c r="GP161"/>
      <c r="GQ161"/>
      <c r="GR161"/>
      <c r="GS161"/>
      <c r="GT161"/>
      <c r="GU161"/>
      <c r="GV161"/>
      <c r="GW161"/>
      <c r="GX161"/>
      <c r="GY161"/>
      <c r="GZ161"/>
      <c r="HA161"/>
      <c r="HB161"/>
      <c r="HC161"/>
      <c r="HD161"/>
      <c r="HE161"/>
      <c r="HF161"/>
      <c r="HG161"/>
      <c r="HH161"/>
      <c r="HI161"/>
      <c r="HJ161"/>
      <c r="HK161"/>
      <c r="HL161"/>
      <c r="HM161"/>
      <c r="HN161"/>
      <c r="HO161"/>
      <c r="HP161"/>
      <c r="HQ161"/>
      <c r="HR161"/>
      <c r="HS161"/>
      <c r="HT161"/>
      <c r="HU161"/>
      <c r="HV161"/>
      <c r="HW161"/>
      <c r="HX161"/>
      <c r="HY161"/>
      <c r="HZ161"/>
      <c r="IA161"/>
      <c r="IB161"/>
      <c r="IC161"/>
      <c r="ID161"/>
      <c r="IE161"/>
      <c r="IF161"/>
      <c r="IG161"/>
      <c r="IH161"/>
      <c r="II161"/>
      <c r="IJ161"/>
      <c r="IK161"/>
      <c r="IL161"/>
      <c r="IM161"/>
      <c r="IN161"/>
      <c r="IO161"/>
      <c r="IP161"/>
      <c r="IQ161"/>
      <c r="IR161"/>
      <c r="IS161"/>
      <c r="IT161"/>
      <c r="IU161"/>
      <c r="IV161"/>
    </row>
    <row r="162" spans="1:256" ht="48" customHeight="1" x14ac:dyDescent="0.15">
      <c r="A162" s="88" t="s">
        <v>183</v>
      </c>
      <c r="B162" s="120" t="str">
        <f>VLOOKUP(A162,Questions!$B$3:$C$256,2,FALSE)</f>
        <v>Will you handle data in a FERPA-compliant manner?</v>
      </c>
      <c r="C162" s="327" t="s">
        <v>2122</v>
      </c>
      <c r="D162" s="329" t="s">
        <v>3502</v>
      </c>
      <c r="E162" s="324" t="str">
        <f>IF((C162=""),VLOOKUP(A162,Questions!B:G,4,FALSE),IF(C162="Yes",VLOOKUP(A162,Questions!B:G,6,FALSE),IF(C162="No",VLOOKUP(A162,Questions!B:G,5,FALSE),"N/A")))</f>
        <v>Describe how FERPA compliance is integrated into your process and procedures.</v>
      </c>
      <c r="F162" s="180" t="str">
        <f>VLOOKUP(A162,'Analyst Report'!$A$39:$E$288,5,FALSE)</f>
        <v xml:space="preserve"> </v>
      </c>
      <c r="G162"/>
      <c r="H162"/>
      <c r="I162"/>
      <c r="J162"/>
      <c r="K162"/>
      <c r="L162"/>
      <c r="M162"/>
      <c r="N162"/>
      <c r="O162"/>
      <c r="P162"/>
      <c r="Q162"/>
      <c r="R162"/>
      <c r="S162"/>
      <c r="T162"/>
      <c r="U162"/>
      <c r="V162"/>
      <c r="W162"/>
      <c r="X162"/>
      <c r="Y162"/>
      <c r="Z162"/>
      <c r="AA162"/>
      <c r="AB162"/>
      <c r="AC162"/>
      <c r="AD162"/>
      <c r="AE162"/>
      <c r="AF162"/>
      <c r="AG162"/>
      <c r="AH162"/>
      <c r="AI162"/>
      <c r="AJ162"/>
      <c r="AK162"/>
      <c r="AL162"/>
      <c r="AM162"/>
      <c r="AN162"/>
      <c r="AO162"/>
      <c r="AP162"/>
      <c r="AQ162"/>
      <c r="AR162"/>
      <c r="AS162"/>
      <c r="AT162"/>
      <c r="AU162"/>
      <c r="AV162"/>
      <c r="AW162"/>
      <c r="AX162"/>
      <c r="AY162"/>
      <c r="AZ162"/>
      <c r="BA162"/>
      <c r="BB162"/>
      <c r="BC162"/>
      <c r="BD162"/>
      <c r="BE162"/>
      <c r="BF162"/>
      <c r="BG162"/>
      <c r="BH162"/>
      <c r="BI162"/>
      <c r="BJ162"/>
      <c r="BK162"/>
      <c r="BL162"/>
      <c r="BM162"/>
      <c r="BN162"/>
      <c r="BO162"/>
      <c r="BP162"/>
      <c r="BQ162"/>
      <c r="BR162"/>
      <c r="BS162"/>
      <c r="BT162"/>
      <c r="BU162"/>
      <c r="BV162"/>
      <c r="BW162"/>
      <c r="BX162"/>
      <c r="BY162"/>
      <c r="BZ162"/>
      <c r="CA162"/>
      <c r="CB162"/>
      <c r="CC162"/>
      <c r="CD162"/>
      <c r="CE162"/>
      <c r="CF162"/>
      <c r="CG162"/>
      <c r="CH162"/>
      <c r="CI162"/>
      <c r="CJ162"/>
      <c r="CK162"/>
      <c r="CL162"/>
      <c r="CM162"/>
      <c r="CN162"/>
      <c r="CO162"/>
      <c r="CP162"/>
      <c r="CQ162"/>
      <c r="CR162"/>
      <c r="CS162"/>
      <c r="CT162"/>
      <c r="CU162"/>
      <c r="CV162"/>
      <c r="CW162"/>
      <c r="CX162"/>
      <c r="CY162"/>
      <c r="CZ162"/>
      <c r="DA162"/>
      <c r="DB162"/>
      <c r="DC162"/>
      <c r="DD162"/>
      <c r="DE162"/>
      <c r="DF162"/>
      <c r="DG162"/>
      <c r="DH162"/>
      <c r="DI162"/>
      <c r="DJ162"/>
      <c r="DK162"/>
      <c r="DL162"/>
      <c r="DM162"/>
      <c r="DN162"/>
      <c r="DO162"/>
      <c r="DP162"/>
      <c r="DQ162"/>
      <c r="DR162"/>
      <c r="DS162"/>
      <c r="DT162"/>
      <c r="DU162"/>
      <c r="DV162"/>
      <c r="DW162"/>
      <c r="DX162"/>
      <c r="DY162"/>
      <c r="DZ162"/>
      <c r="EA162"/>
      <c r="EB162"/>
      <c r="EC162"/>
      <c r="ED162"/>
      <c r="EE162"/>
      <c r="EF162"/>
      <c r="EG162"/>
      <c r="EH162"/>
      <c r="EI162"/>
      <c r="EJ162"/>
      <c r="EK162"/>
      <c r="EL162"/>
      <c r="EM162"/>
      <c r="EN162"/>
      <c r="EO162"/>
      <c r="EP162"/>
      <c r="EQ162"/>
      <c r="ER162"/>
      <c r="ES162"/>
      <c r="ET162"/>
      <c r="EU162"/>
      <c r="EV162"/>
      <c r="EW162"/>
      <c r="EX162"/>
      <c r="EY162"/>
      <c r="EZ162"/>
      <c r="FA162"/>
      <c r="FB162"/>
      <c r="FC162"/>
      <c r="FD162"/>
      <c r="FE162"/>
      <c r="FF162"/>
      <c r="FG162"/>
      <c r="FH162"/>
      <c r="FI162"/>
      <c r="FJ162"/>
      <c r="FK162"/>
      <c r="FL162"/>
      <c r="FM162"/>
      <c r="FN162"/>
      <c r="FO162"/>
      <c r="FP162"/>
      <c r="FQ162"/>
      <c r="FR162"/>
      <c r="FS162"/>
      <c r="FT162"/>
      <c r="FU162"/>
      <c r="FV162"/>
      <c r="FW162"/>
      <c r="FX162"/>
      <c r="FY162"/>
      <c r="FZ162"/>
      <c r="GA162"/>
      <c r="GB162"/>
      <c r="GC162"/>
      <c r="GD162"/>
      <c r="GE162"/>
      <c r="GF162"/>
      <c r="GG162"/>
      <c r="GH162"/>
      <c r="GI162"/>
      <c r="GJ162"/>
      <c r="GK162"/>
      <c r="GL162"/>
      <c r="GM162"/>
      <c r="GN162"/>
      <c r="GO162"/>
      <c r="GP162"/>
      <c r="GQ162"/>
      <c r="GR162"/>
      <c r="GS162"/>
      <c r="GT162"/>
      <c r="GU162"/>
      <c r="GV162"/>
      <c r="GW162"/>
      <c r="GX162"/>
      <c r="GY162"/>
      <c r="GZ162"/>
      <c r="HA162"/>
      <c r="HB162"/>
      <c r="HC162"/>
      <c r="HD162"/>
      <c r="HE162"/>
      <c r="HF162"/>
      <c r="HG162"/>
      <c r="HH162"/>
      <c r="HI162"/>
      <c r="HJ162"/>
      <c r="HK162"/>
      <c r="HL162"/>
      <c r="HM162"/>
      <c r="HN162"/>
      <c r="HO162"/>
      <c r="HP162"/>
      <c r="HQ162"/>
      <c r="HR162"/>
      <c r="HS162"/>
      <c r="HT162"/>
      <c r="HU162"/>
      <c r="HV162"/>
      <c r="HW162"/>
      <c r="HX162"/>
      <c r="HY162"/>
      <c r="HZ162"/>
      <c r="IA162"/>
      <c r="IB162"/>
      <c r="IC162"/>
      <c r="ID162"/>
      <c r="IE162"/>
      <c r="IF162"/>
      <c r="IG162"/>
      <c r="IH162"/>
      <c r="II162"/>
      <c r="IJ162"/>
      <c r="IK162"/>
      <c r="IL162"/>
      <c r="IM162"/>
      <c r="IN162"/>
      <c r="IO162"/>
      <c r="IP162"/>
      <c r="IQ162"/>
      <c r="IR162"/>
      <c r="IS162"/>
      <c r="IT162"/>
      <c r="IU162"/>
      <c r="IV162"/>
    </row>
    <row r="163" spans="1:256" ht="73.25" customHeight="1" x14ac:dyDescent="0.15">
      <c r="A163" s="11" t="s">
        <v>184</v>
      </c>
      <c r="B163" s="23" t="str">
        <f>VLOOKUP(A163,Questions!$B$3:$C$256,2,FALSE)</f>
        <v>Does your staff (or third party) have access to institutional data (e.g., financial, PHI or other sensitive information) through any means?</v>
      </c>
      <c r="C163" s="18" t="s">
        <v>2122</v>
      </c>
      <c r="D163" s="312" t="s">
        <v>3443</v>
      </c>
      <c r="E163" s="176" t="str">
        <f>IF((C163=""),VLOOKUP(A163,Questions!B:G,4,FALSE),IF(C163="Yes",VLOOKUP(A163,Questions!B:G,6,FALSE),IF(C163="No",VLOOKUP(A163,Questions!B:G,5,FALSE),"N/A")))</f>
        <v>Summarize what access staff (or third parties) have to institutional data.</v>
      </c>
      <c r="F163" s="180" t="str">
        <f>VLOOKUP(A163,'Analyst Report'!$A$39:$E$288,5,FALSE)</f>
        <v xml:space="preserve"> </v>
      </c>
      <c r="G163"/>
      <c r="H163"/>
      <c r="I163"/>
      <c r="J163"/>
      <c r="K163"/>
      <c r="L163"/>
      <c r="M163"/>
      <c r="N163"/>
      <c r="O163"/>
      <c r="P163"/>
      <c r="Q163"/>
      <c r="R163"/>
      <c r="S163"/>
      <c r="T163"/>
      <c r="U163"/>
      <c r="V163"/>
      <c r="W163"/>
      <c r="X163"/>
      <c r="Y163"/>
      <c r="Z163"/>
      <c r="AA163"/>
      <c r="AB163"/>
      <c r="AC163"/>
      <c r="AD163"/>
      <c r="AE163"/>
      <c r="AF163"/>
      <c r="AG163"/>
      <c r="AH163"/>
      <c r="AI163"/>
      <c r="AJ163"/>
      <c r="AK163"/>
      <c r="AL163"/>
      <c r="AM163"/>
      <c r="AN163"/>
      <c r="AO163"/>
      <c r="AP163"/>
      <c r="AQ163"/>
      <c r="AR163"/>
      <c r="AS163"/>
      <c r="AT163"/>
      <c r="AU163"/>
      <c r="AV163"/>
      <c r="AW163"/>
      <c r="AX163"/>
      <c r="AY163"/>
      <c r="AZ163"/>
      <c r="BA163"/>
      <c r="BB163"/>
      <c r="BC163"/>
      <c r="BD163"/>
      <c r="BE163"/>
      <c r="BF163"/>
      <c r="BG163"/>
      <c r="BH163"/>
      <c r="BI163"/>
      <c r="BJ163"/>
      <c r="BK163"/>
      <c r="BL163"/>
      <c r="BM163"/>
      <c r="BN163"/>
      <c r="BO163"/>
      <c r="BP163"/>
      <c r="BQ163"/>
      <c r="BR163"/>
      <c r="BS163"/>
      <c r="BT163"/>
      <c r="BU163"/>
      <c r="BV163"/>
      <c r="BW163"/>
      <c r="BX163"/>
      <c r="BY163"/>
      <c r="BZ163"/>
      <c r="CA163"/>
      <c r="CB163"/>
      <c r="CC163"/>
      <c r="CD163"/>
      <c r="CE163"/>
      <c r="CF163"/>
      <c r="CG163"/>
      <c r="CH163"/>
      <c r="CI163"/>
      <c r="CJ163"/>
      <c r="CK163"/>
      <c r="CL163"/>
      <c r="CM163"/>
      <c r="CN163"/>
      <c r="CO163"/>
      <c r="CP163"/>
      <c r="CQ163"/>
      <c r="CR163"/>
      <c r="CS163"/>
      <c r="CT163"/>
      <c r="CU163"/>
      <c r="CV163"/>
      <c r="CW163"/>
      <c r="CX163"/>
      <c r="CY163"/>
      <c r="CZ163"/>
      <c r="DA163"/>
      <c r="DB163"/>
      <c r="DC163"/>
      <c r="DD163"/>
      <c r="DE163"/>
      <c r="DF163"/>
      <c r="DG163"/>
      <c r="DH163"/>
      <c r="DI163"/>
      <c r="DJ163"/>
      <c r="DK163"/>
      <c r="DL163"/>
      <c r="DM163"/>
      <c r="DN163"/>
      <c r="DO163"/>
      <c r="DP163"/>
      <c r="DQ163"/>
      <c r="DR163"/>
      <c r="DS163"/>
      <c r="DT163"/>
      <c r="DU163"/>
      <c r="DV163"/>
      <c r="DW163"/>
      <c r="DX163"/>
      <c r="DY163"/>
      <c r="DZ163"/>
      <c r="EA163"/>
      <c r="EB163"/>
      <c r="EC163"/>
      <c r="ED163"/>
      <c r="EE163"/>
      <c r="EF163"/>
      <c r="EG163"/>
      <c r="EH163"/>
      <c r="EI163"/>
      <c r="EJ163"/>
      <c r="EK163"/>
      <c r="EL163"/>
      <c r="EM163"/>
      <c r="EN163"/>
      <c r="EO163"/>
      <c r="EP163"/>
      <c r="EQ163"/>
      <c r="ER163"/>
      <c r="ES163"/>
      <c r="ET163"/>
      <c r="EU163"/>
      <c r="EV163"/>
      <c r="EW163"/>
      <c r="EX163"/>
      <c r="EY163"/>
      <c r="EZ163"/>
      <c r="FA163"/>
      <c r="FB163"/>
      <c r="FC163"/>
      <c r="FD163"/>
      <c r="FE163"/>
      <c r="FF163"/>
      <c r="FG163"/>
      <c r="FH163"/>
      <c r="FI163"/>
      <c r="FJ163"/>
      <c r="FK163"/>
      <c r="FL163"/>
      <c r="FM163"/>
      <c r="FN163"/>
      <c r="FO163"/>
      <c r="FP163"/>
      <c r="FQ163"/>
      <c r="FR163"/>
      <c r="FS163"/>
      <c r="FT163"/>
      <c r="FU163"/>
      <c r="FV163"/>
      <c r="FW163"/>
      <c r="FX163"/>
      <c r="FY163"/>
      <c r="FZ163"/>
      <c r="GA163"/>
      <c r="GB163"/>
      <c r="GC163"/>
      <c r="GD163"/>
      <c r="GE163"/>
      <c r="GF163"/>
      <c r="GG163"/>
      <c r="GH163"/>
      <c r="GI163"/>
      <c r="GJ163"/>
      <c r="GK163"/>
      <c r="GL163"/>
      <c r="GM163"/>
      <c r="GN163"/>
      <c r="GO163"/>
      <c r="GP163"/>
      <c r="GQ163"/>
      <c r="GR163"/>
      <c r="GS163"/>
      <c r="GT163"/>
      <c r="GU163"/>
      <c r="GV163"/>
      <c r="GW163"/>
      <c r="GX163"/>
      <c r="GY163"/>
      <c r="GZ163"/>
      <c r="HA163"/>
      <c r="HB163"/>
      <c r="HC163"/>
      <c r="HD163"/>
      <c r="HE163"/>
      <c r="HF163"/>
      <c r="HG163"/>
      <c r="HH163"/>
      <c r="HI163"/>
      <c r="HJ163"/>
      <c r="HK163"/>
      <c r="HL163"/>
      <c r="HM163"/>
      <c r="HN163"/>
      <c r="HO163"/>
      <c r="HP163"/>
      <c r="HQ163"/>
      <c r="HR163"/>
      <c r="HS163"/>
      <c r="HT163"/>
      <c r="HU163"/>
      <c r="HV163"/>
      <c r="HW163"/>
      <c r="HX163"/>
      <c r="HY163"/>
      <c r="HZ163"/>
      <c r="IA163"/>
      <c r="IB163"/>
      <c r="IC163"/>
      <c r="ID163"/>
      <c r="IE163"/>
      <c r="IF163"/>
      <c r="IG163"/>
      <c r="IH163"/>
      <c r="II163"/>
      <c r="IJ163"/>
      <c r="IK163"/>
      <c r="IL163"/>
      <c r="IM163"/>
      <c r="IN163"/>
      <c r="IO163"/>
      <c r="IP163"/>
      <c r="IQ163"/>
      <c r="IR163"/>
      <c r="IS163"/>
      <c r="IT163"/>
      <c r="IU163"/>
      <c r="IV163"/>
    </row>
    <row r="164" spans="1:256" ht="48" customHeight="1" x14ac:dyDescent="0.15">
      <c r="A164" s="11" t="s">
        <v>185</v>
      </c>
      <c r="B164" s="23" t="str">
        <f>VLOOKUP(A164,Questions!$B$3:$C$256,2,FALSE)</f>
        <v>Do you have a documented and currently implemented strategy for securing employee workstations when they work remotely (i.e., not in a trusted computing environment)?</v>
      </c>
      <c r="C164" s="18" t="s">
        <v>2122</v>
      </c>
      <c r="D164" s="308" t="s">
        <v>3444</v>
      </c>
      <c r="E164" s="176" t="str">
        <f>IF((C164=""),VLOOKUP(A164,Questions!B:G,4,FALSE),IF(C164="Yes",VLOOKUP(A164,Questions!B:G,6,FALSE),IF(C164="No",VLOOKUP(A164,Questions!B:G,5,FALSE),"N/A")))</f>
        <v>Provide a detailed summary outlining the security controls implemented to protect the institution's data.</v>
      </c>
      <c r="F164" s="180" t="str">
        <f>VLOOKUP(A164,'Analyst Report'!$A$39:$E$288,5,FALSE)</f>
        <v xml:space="preserve"> </v>
      </c>
      <c r="G164" s="275" t="s">
        <v>3233</v>
      </c>
      <c r="H164"/>
      <c r="I164"/>
      <c r="J164"/>
      <c r="K164"/>
      <c r="L164"/>
      <c r="M164"/>
      <c r="N164"/>
      <c r="O164"/>
      <c r="P164"/>
      <c r="Q164"/>
      <c r="R164"/>
      <c r="S164"/>
      <c r="T164"/>
      <c r="U164"/>
      <c r="V164"/>
      <c r="W164"/>
      <c r="X164"/>
      <c r="Y164"/>
      <c r="Z164"/>
      <c r="AA164"/>
      <c r="AB164"/>
      <c r="AC164"/>
      <c r="AD164"/>
      <c r="AE164"/>
      <c r="AF164"/>
      <c r="AG164"/>
      <c r="AH164"/>
      <c r="AI164"/>
      <c r="AJ164"/>
      <c r="AK164"/>
      <c r="AL164"/>
      <c r="AM164"/>
      <c r="AN164"/>
      <c r="AO164"/>
      <c r="AP164"/>
      <c r="AQ164"/>
      <c r="AR164"/>
      <c r="AS164"/>
      <c r="AT164"/>
      <c r="AU164"/>
      <c r="AV164"/>
      <c r="AW164"/>
      <c r="AX164"/>
      <c r="AY164"/>
      <c r="AZ164"/>
      <c r="BA164"/>
      <c r="BB164"/>
      <c r="BC164"/>
      <c r="BD164"/>
      <c r="BE164"/>
      <c r="BF164"/>
      <c r="BG164"/>
      <c r="BH164"/>
      <c r="BI164"/>
      <c r="BJ164"/>
      <c r="BK164"/>
      <c r="BL164"/>
      <c r="BM164"/>
      <c r="BN164"/>
      <c r="BO164"/>
      <c r="BP164"/>
      <c r="BQ164"/>
      <c r="BR164"/>
      <c r="BS164"/>
      <c r="BT164"/>
      <c r="BU164"/>
      <c r="BV164"/>
      <c r="BW164"/>
      <c r="BX164"/>
      <c r="BY164"/>
      <c r="BZ164"/>
      <c r="CA164"/>
      <c r="CB164"/>
      <c r="CC164"/>
      <c r="CD164"/>
      <c r="CE164"/>
      <c r="CF164"/>
      <c r="CG164"/>
      <c r="CH164"/>
      <c r="CI164"/>
      <c r="CJ164"/>
      <c r="CK164"/>
      <c r="CL164"/>
      <c r="CM164"/>
      <c r="CN164"/>
      <c r="CO164"/>
      <c r="CP164"/>
      <c r="CQ164"/>
      <c r="CR164"/>
      <c r="CS164"/>
      <c r="CT164"/>
      <c r="CU164"/>
      <c r="CV164"/>
      <c r="CW164"/>
      <c r="CX164"/>
      <c r="CY164"/>
      <c r="CZ164"/>
      <c r="DA164"/>
      <c r="DB164"/>
      <c r="DC164"/>
      <c r="DD164"/>
      <c r="DE164"/>
      <c r="DF164"/>
      <c r="DG164"/>
      <c r="DH164"/>
      <c r="DI164"/>
      <c r="DJ164"/>
      <c r="DK164"/>
      <c r="DL164"/>
      <c r="DM164"/>
      <c r="DN164"/>
      <c r="DO164"/>
      <c r="DP164"/>
      <c r="DQ164"/>
      <c r="DR164"/>
      <c r="DS164"/>
      <c r="DT164"/>
      <c r="DU164"/>
      <c r="DV164"/>
      <c r="DW164"/>
      <c r="DX164"/>
      <c r="DY164"/>
      <c r="DZ164"/>
      <c r="EA164"/>
      <c r="EB164"/>
      <c r="EC164"/>
      <c r="ED164"/>
      <c r="EE164"/>
      <c r="EF164"/>
      <c r="EG164"/>
      <c r="EH164"/>
      <c r="EI164"/>
      <c r="EJ164"/>
      <c r="EK164"/>
      <c r="EL164"/>
      <c r="EM164"/>
      <c r="EN164"/>
      <c r="EO164"/>
      <c r="EP164"/>
      <c r="EQ164"/>
      <c r="ER164"/>
      <c r="ES164"/>
      <c r="ET164"/>
      <c r="EU164"/>
      <c r="EV164"/>
      <c r="EW164"/>
      <c r="EX164"/>
      <c r="EY164"/>
      <c r="EZ164"/>
      <c r="FA164"/>
      <c r="FB164"/>
      <c r="FC164"/>
      <c r="FD164"/>
      <c r="FE164"/>
      <c r="FF164"/>
      <c r="FG164"/>
      <c r="FH164"/>
      <c r="FI164"/>
      <c r="FJ164"/>
      <c r="FK164"/>
      <c r="FL164"/>
      <c r="FM164"/>
      <c r="FN164"/>
      <c r="FO164"/>
      <c r="FP164"/>
      <c r="FQ164"/>
      <c r="FR164"/>
      <c r="FS164"/>
      <c r="FT164"/>
      <c r="FU164"/>
      <c r="FV164"/>
      <c r="FW164"/>
      <c r="FX164"/>
      <c r="FY164"/>
      <c r="FZ164"/>
      <c r="GA164"/>
      <c r="GB164"/>
      <c r="GC164"/>
      <c r="GD164"/>
      <c r="GE164"/>
      <c r="GF164"/>
      <c r="GG164"/>
      <c r="GH164"/>
      <c r="GI164"/>
      <c r="GJ164"/>
      <c r="GK164"/>
      <c r="GL164"/>
      <c r="GM164"/>
      <c r="GN164"/>
      <c r="GO164"/>
      <c r="GP164"/>
      <c r="GQ164"/>
      <c r="GR164"/>
      <c r="GS164"/>
      <c r="GT164"/>
      <c r="GU164"/>
      <c r="GV164"/>
      <c r="GW164"/>
      <c r="GX164"/>
      <c r="GY164"/>
      <c r="GZ164"/>
      <c r="HA164"/>
      <c r="HB164"/>
      <c r="HC164"/>
      <c r="HD164"/>
      <c r="HE164"/>
      <c r="HF164"/>
      <c r="HG164"/>
      <c r="HH164"/>
      <c r="HI164"/>
      <c r="HJ164"/>
      <c r="HK164"/>
      <c r="HL164"/>
      <c r="HM164"/>
      <c r="HN164"/>
      <c r="HO164"/>
      <c r="HP164"/>
      <c r="HQ164"/>
      <c r="HR164"/>
      <c r="HS164"/>
      <c r="HT164"/>
      <c r="HU164"/>
      <c r="HV164"/>
      <c r="HW164"/>
      <c r="HX164"/>
      <c r="HY164"/>
      <c r="HZ164"/>
      <c r="IA164"/>
      <c r="IB164"/>
      <c r="IC164"/>
      <c r="ID164"/>
      <c r="IE164"/>
      <c r="IF164"/>
      <c r="IG164"/>
      <c r="IH164"/>
      <c r="II164"/>
      <c r="IJ164"/>
      <c r="IK164"/>
      <c r="IL164"/>
      <c r="IM164"/>
      <c r="IN164"/>
      <c r="IO164"/>
      <c r="IP164"/>
      <c r="IQ164"/>
      <c r="IR164"/>
      <c r="IS164"/>
      <c r="IT164"/>
      <c r="IU164"/>
      <c r="IV164"/>
    </row>
    <row r="165" spans="1:256" ht="36" customHeight="1" x14ac:dyDescent="0.2">
      <c r="A165" s="345" t="s">
        <v>186</v>
      </c>
      <c r="B165" s="345"/>
      <c r="C165" s="20" t="s">
        <v>47</v>
      </c>
      <c r="D165" s="20" t="s">
        <v>48</v>
      </c>
      <c r="E165" s="175" t="s">
        <v>49</v>
      </c>
      <c r="F165" s="179" t="s">
        <v>50</v>
      </c>
      <c r="G165"/>
      <c r="H165"/>
      <c r="I165"/>
      <c r="J165"/>
      <c r="K165"/>
      <c r="L165"/>
      <c r="M165"/>
      <c r="N165"/>
      <c r="O165"/>
      <c r="P165"/>
      <c r="Q165"/>
      <c r="R165"/>
      <c r="S165"/>
      <c r="T165"/>
      <c r="U165"/>
      <c r="V165"/>
      <c r="W165"/>
      <c r="X165"/>
      <c r="Y165"/>
      <c r="Z165"/>
      <c r="AA165"/>
      <c r="AB165"/>
      <c r="AC165"/>
      <c r="AD165"/>
      <c r="AE165"/>
      <c r="AF165"/>
      <c r="AG165"/>
      <c r="AH165"/>
      <c r="AI165"/>
      <c r="AJ165"/>
      <c r="AK165"/>
      <c r="AL165"/>
      <c r="AM165"/>
      <c r="AN165"/>
      <c r="AO165"/>
      <c r="AP165"/>
      <c r="AQ165"/>
      <c r="AR165"/>
      <c r="AS165"/>
      <c r="AT165"/>
      <c r="AU165"/>
      <c r="AV165"/>
      <c r="AW165"/>
      <c r="AX165"/>
      <c r="AY165"/>
      <c r="AZ165"/>
      <c r="BA165"/>
      <c r="BB165"/>
      <c r="BC165"/>
      <c r="BD165"/>
      <c r="BE165"/>
      <c r="BF165"/>
      <c r="BG165"/>
      <c r="BH165"/>
      <c r="BI165"/>
      <c r="BJ165"/>
      <c r="BK165"/>
      <c r="BL165"/>
      <c r="BM165"/>
      <c r="BN165"/>
      <c r="BO165"/>
      <c r="BP165"/>
      <c r="BQ165"/>
      <c r="BR165"/>
      <c r="BS165"/>
      <c r="BT165"/>
      <c r="BU165"/>
      <c r="BV165"/>
      <c r="BW165"/>
      <c r="BX165"/>
      <c r="BY165"/>
      <c r="BZ165"/>
      <c r="CA165"/>
      <c r="CB165"/>
      <c r="CC165"/>
      <c r="CD165"/>
      <c r="CE165"/>
      <c r="CF165"/>
      <c r="CG165"/>
      <c r="CH165"/>
      <c r="CI165"/>
      <c r="CJ165"/>
      <c r="CK165"/>
      <c r="CL165"/>
      <c r="CM165"/>
      <c r="CN165"/>
      <c r="CO165"/>
      <c r="CP165"/>
      <c r="CQ165"/>
      <c r="CR165"/>
      <c r="CS165"/>
      <c r="CT165"/>
      <c r="CU165"/>
      <c r="CV165"/>
      <c r="CW165"/>
      <c r="CX165"/>
      <c r="CY165"/>
      <c r="CZ165"/>
      <c r="DA165"/>
      <c r="DB165"/>
      <c r="DC165"/>
      <c r="DD165"/>
      <c r="DE165"/>
      <c r="DF165"/>
      <c r="DG165"/>
      <c r="DH165"/>
      <c r="DI165"/>
      <c r="DJ165"/>
      <c r="DK165"/>
      <c r="DL165"/>
      <c r="DM165"/>
      <c r="DN165"/>
      <c r="DO165"/>
      <c r="DP165"/>
      <c r="DQ165"/>
      <c r="DR165"/>
      <c r="DS165"/>
      <c r="DT165"/>
      <c r="DU165"/>
      <c r="DV165"/>
      <c r="DW165"/>
      <c r="DX165"/>
      <c r="DY165"/>
      <c r="DZ165"/>
      <c r="EA165"/>
      <c r="EB165"/>
      <c r="EC165"/>
      <c r="ED165"/>
      <c r="EE165"/>
      <c r="EF165"/>
      <c r="EG165"/>
      <c r="EH165"/>
      <c r="EI165"/>
      <c r="EJ165"/>
      <c r="EK165"/>
      <c r="EL165"/>
      <c r="EM165"/>
      <c r="EN165"/>
      <c r="EO165"/>
      <c r="EP165"/>
      <c r="EQ165"/>
      <c r="ER165"/>
      <c r="ES165"/>
      <c r="ET165"/>
      <c r="EU165"/>
      <c r="EV165"/>
      <c r="EW165"/>
      <c r="EX165"/>
      <c r="EY165"/>
      <c r="EZ165"/>
      <c r="FA165"/>
      <c r="FB165"/>
      <c r="FC165"/>
      <c r="FD165"/>
      <c r="FE165"/>
      <c r="FF165"/>
      <c r="FG165"/>
      <c r="FH165"/>
      <c r="FI165"/>
      <c r="FJ165"/>
      <c r="FK165"/>
      <c r="FL165"/>
      <c r="FM165"/>
      <c r="FN165"/>
      <c r="FO165"/>
      <c r="FP165"/>
      <c r="FQ165"/>
      <c r="FR165"/>
      <c r="FS165"/>
      <c r="FT165"/>
      <c r="FU165"/>
      <c r="FV165"/>
      <c r="FW165"/>
      <c r="FX165"/>
      <c r="FY165"/>
      <c r="FZ165"/>
      <c r="GA165"/>
      <c r="GB165"/>
      <c r="GC165"/>
      <c r="GD165"/>
      <c r="GE165"/>
      <c r="GF165"/>
      <c r="GG165"/>
      <c r="GH165"/>
      <c r="GI165"/>
      <c r="GJ165"/>
      <c r="GK165"/>
      <c r="GL165"/>
      <c r="GM165"/>
      <c r="GN165"/>
      <c r="GO165"/>
      <c r="GP165"/>
      <c r="GQ165"/>
      <c r="GR165"/>
      <c r="GS165"/>
      <c r="GT165"/>
      <c r="GU165"/>
      <c r="GV165"/>
      <c r="GW165"/>
      <c r="GX165"/>
      <c r="GY165"/>
      <c r="GZ165"/>
      <c r="HA165"/>
      <c r="HB165"/>
      <c r="HC165"/>
      <c r="HD165"/>
      <c r="HE165"/>
      <c r="HF165"/>
      <c r="HG165"/>
      <c r="HH165"/>
      <c r="HI165"/>
      <c r="HJ165"/>
      <c r="HK165"/>
      <c r="HL165"/>
      <c r="HM165"/>
      <c r="HN165"/>
      <c r="HO165"/>
      <c r="HP165"/>
      <c r="HQ165"/>
      <c r="HR165"/>
      <c r="HS165"/>
      <c r="HT165"/>
      <c r="HU165"/>
      <c r="HV165"/>
      <c r="HW165"/>
      <c r="HX165"/>
      <c r="HY165"/>
      <c r="HZ165"/>
      <c r="IA165"/>
      <c r="IB165"/>
      <c r="IC165"/>
      <c r="ID165"/>
      <c r="IE165"/>
      <c r="IF165"/>
      <c r="IG165"/>
      <c r="IH165"/>
      <c r="II165"/>
      <c r="IJ165"/>
      <c r="IK165"/>
      <c r="IL165"/>
      <c r="IM165"/>
      <c r="IN165"/>
      <c r="IO165"/>
      <c r="IP165"/>
      <c r="IQ165"/>
      <c r="IR165"/>
      <c r="IS165"/>
      <c r="IT165"/>
      <c r="IU165"/>
      <c r="IV165"/>
    </row>
    <row r="166" spans="1:256" ht="49.25" customHeight="1" x14ac:dyDescent="0.15">
      <c r="A166" s="11" t="s">
        <v>187</v>
      </c>
      <c r="B166" s="23" t="str">
        <f>VLOOKUP(A166,Questions!$B$3:$C$256,2,FALSE)</f>
        <v>Does the hosting provider have a SOC 2 Type 2 report available?</v>
      </c>
      <c r="C166" s="8"/>
      <c r="D166" s="9"/>
      <c r="E166" s="176" t="str">
        <f>IF((C166=""),VLOOKUP(A166,Questions!B:G,4,FALSE),IF(C166="Yes",VLOOKUP(A166,Questions!B:G,6,FALSE),IF(C166="No",VLOOKUP(A166,Questions!B:G,5,FALSE),"N/A")))</f>
        <v xml:space="preserve"> </v>
      </c>
      <c r="F166" s="180" t="str">
        <f>VLOOKUP(A166,'Analyst Report'!$A$39:$E$288,5,FALSE)</f>
        <v xml:space="preserve"> </v>
      </c>
      <c r="G166"/>
      <c r="H166"/>
      <c r="I166"/>
      <c r="J166"/>
      <c r="K166"/>
      <c r="L166"/>
      <c r="M166"/>
      <c r="N166"/>
      <c r="O166"/>
      <c r="P166"/>
      <c r="Q166"/>
      <c r="R166"/>
      <c r="S166"/>
      <c r="T166"/>
      <c r="U166"/>
      <c r="V166"/>
      <c r="W166"/>
      <c r="X166"/>
      <c r="Y166"/>
      <c r="Z166"/>
      <c r="AA166"/>
      <c r="AB166"/>
      <c r="AC166"/>
      <c r="AD166"/>
      <c r="AE166"/>
      <c r="AF166"/>
      <c r="AG166"/>
      <c r="AH166"/>
      <c r="AI166"/>
      <c r="AJ166"/>
      <c r="AK166"/>
      <c r="AL166"/>
      <c r="AM166"/>
      <c r="AN166"/>
      <c r="AO166"/>
      <c r="AP166"/>
      <c r="AQ166"/>
      <c r="AR166"/>
      <c r="AS166"/>
      <c r="AT166"/>
      <c r="AU166"/>
      <c r="AV166"/>
      <c r="AW166"/>
      <c r="AX166"/>
      <c r="AY166"/>
      <c r="AZ166"/>
      <c r="BA166"/>
      <c r="BB166"/>
      <c r="BC166"/>
      <c r="BD166"/>
      <c r="BE166"/>
      <c r="BF166"/>
      <c r="BG166"/>
      <c r="BH166"/>
      <c r="BI166"/>
      <c r="BJ166"/>
      <c r="BK166"/>
      <c r="BL166"/>
      <c r="BM166"/>
      <c r="BN166"/>
      <c r="BO166"/>
      <c r="BP166"/>
      <c r="BQ166"/>
      <c r="BR166"/>
      <c r="BS166"/>
      <c r="BT166"/>
      <c r="BU166"/>
      <c r="BV166"/>
      <c r="BW166"/>
      <c r="BX166"/>
      <c r="BY166"/>
      <c r="BZ166"/>
      <c r="CA166"/>
      <c r="CB166"/>
      <c r="CC166"/>
      <c r="CD166"/>
      <c r="CE166"/>
      <c r="CF166"/>
      <c r="CG166"/>
      <c r="CH166"/>
      <c r="CI166"/>
      <c r="CJ166"/>
      <c r="CK166"/>
      <c r="CL166"/>
      <c r="CM166"/>
      <c r="CN166"/>
      <c r="CO166"/>
      <c r="CP166"/>
      <c r="CQ166"/>
      <c r="CR166"/>
      <c r="CS166"/>
      <c r="CT166"/>
      <c r="CU166"/>
      <c r="CV166"/>
      <c r="CW166"/>
      <c r="CX166"/>
      <c r="CY166"/>
      <c r="CZ166"/>
      <c r="DA166"/>
      <c r="DB166"/>
      <c r="DC166"/>
      <c r="DD166"/>
      <c r="DE166"/>
      <c r="DF166"/>
      <c r="DG166"/>
      <c r="DH166"/>
      <c r="DI166"/>
      <c r="DJ166"/>
      <c r="DK166"/>
      <c r="DL166"/>
      <c r="DM166"/>
      <c r="DN166"/>
      <c r="DO166"/>
      <c r="DP166"/>
      <c r="DQ166"/>
      <c r="DR166"/>
      <c r="DS166"/>
      <c r="DT166"/>
      <c r="DU166"/>
      <c r="DV166"/>
      <c r="DW166"/>
      <c r="DX166"/>
      <c r="DY166"/>
      <c r="DZ166"/>
      <c r="EA166"/>
      <c r="EB166"/>
      <c r="EC166"/>
      <c r="ED166"/>
      <c r="EE166"/>
      <c r="EF166"/>
      <c r="EG166"/>
      <c r="EH166"/>
      <c r="EI166"/>
      <c r="EJ166"/>
      <c r="EK166"/>
      <c r="EL166"/>
      <c r="EM166"/>
      <c r="EN166"/>
      <c r="EO166"/>
      <c r="EP166"/>
      <c r="EQ166"/>
      <c r="ER166"/>
      <c r="ES166"/>
      <c r="ET166"/>
      <c r="EU166"/>
      <c r="EV166"/>
      <c r="EW166"/>
      <c r="EX166"/>
      <c r="EY166"/>
      <c r="EZ166"/>
      <c r="FA166"/>
      <c r="FB166"/>
      <c r="FC166"/>
      <c r="FD166"/>
      <c r="FE166"/>
      <c r="FF166"/>
      <c r="FG166"/>
      <c r="FH166"/>
      <c r="FI166"/>
      <c r="FJ166"/>
      <c r="FK166"/>
      <c r="FL166"/>
      <c r="FM166"/>
      <c r="FN166"/>
      <c r="FO166"/>
      <c r="FP166"/>
      <c r="FQ166"/>
      <c r="FR166"/>
      <c r="FS166"/>
      <c r="FT166"/>
      <c r="FU166"/>
      <c r="FV166"/>
      <c r="FW166"/>
      <c r="FX166"/>
      <c r="FY166"/>
      <c r="FZ166"/>
      <c r="GA166"/>
      <c r="GB166"/>
      <c r="GC166"/>
      <c r="GD166"/>
      <c r="GE166"/>
      <c r="GF166"/>
      <c r="GG166"/>
      <c r="GH166"/>
      <c r="GI166"/>
      <c r="GJ166"/>
      <c r="GK166"/>
      <c r="GL166"/>
      <c r="GM166"/>
      <c r="GN166"/>
      <c r="GO166"/>
      <c r="GP166"/>
      <c r="GQ166"/>
      <c r="GR166"/>
      <c r="GS166"/>
      <c r="GT166"/>
      <c r="GU166"/>
      <c r="GV166"/>
      <c r="GW166"/>
      <c r="GX166"/>
      <c r="GY166"/>
      <c r="GZ166"/>
      <c r="HA166"/>
      <c r="HB166"/>
      <c r="HC166"/>
      <c r="HD166"/>
      <c r="HE166"/>
      <c r="HF166"/>
      <c r="HG166"/>
      <c r="HH166"/>
      <c r="HI166"/>
      <c r="HJ166"/>
      <c r="HK166"/>
      <c r="HL166"/>
      <c r="HM166"/>
      <c r="HN166"/>
      <c r="HO166"/>
      <c r="HP166"/>
      <c r="HQ166"/>
      <c r="HR166"/>
      <c r="HS166"/>
      <c r="HT166"/>
      <c r="HU166"/>
      <c r="HV166"/>
      <c r="HW166"/>
      <c r="HX166"/>
      <c r="HY166"/>
      <c r="HZ166"/>
      <c r="IA166"/>
      <c r="IB166"/>
      <c r="IC166"/>
      <c r="ID166"/>
      <c r="IE166"/>
      <c r="IF166"/>
      <c r="IG166"/>
      <c r="IH166"/>
      <c r="II166"/>
      <c r="IJ166"/>
      <c r="IK166"/>
      <c r="IL166"/>
      <c r="IM166"/>
      <c r="IN166"/>
      <c r="IO166"/>
      <c r="IP166"/>
      <c r="IQ166"/>
      <c r="IR166"/>
      <c r="IS166"/>
      <c r="IT166"/>
      <c r="IU166"/>
      <c r="IV166"/>
    </row>
    <row r="167" spans="1:256" ht="48" customHeight="1" x14ac:dyDescent="0.15">
      <c r="A167" s="11" t="s">
        <v>188</v>
      </c>
      <c r="B167" s="23" t="str">
        <f>VLOOKUP(A167,Questions!$B$3:$C$256,2,FALSE)</f>
        <v>Are you generally able to accommodate storing each institution's data within their geographic region?</v>
      </c>
      <c r="C167" s="296" t="s">
        <v>2122</v>
      </c>
      <c r="D167" s="313" t="s">
        <v>3445</v>
      </c>
      <c r="E167" s="176">
        <f>IF((C167=""),VLOOKUP(A167,Questions!B:G,4,FALSE),IF(C167="Yes",VLOOKUP(A167,Questions!B:G,6,FALSE),IF(C167="No",VLOOKUP(A167,Questions!B:G,5,FALSE),"N/A")))</f>
        <v>0</v>
      </c>
      <c r="F167" s="180" t="str">
        <f>VLOOKUP(A167,'Analyst Report'!$A$39:$E$288,5,FALSE)</f>
        <v xml:space="preserve"> </v>
      </c>
      <c r="G167"/>
      <c r="H167"/>
      <c r="I167"/>
      <c r="J167"/>
      <c r="K167"/>
      <c r="L167"/>
      <c r="M167"/>
      <c r="N167"/>
      <c r="O167"/>
      <c r="P167"/>
      <c r="Q167"/>
      <c r="R167"/>
      <c r="S167"/>
      <c r="T167"/>
      <c r="U167"/>
      <c r="V167"/>
      <c r="W167"/>
      <c r="X167"/>
      <c r="Y167"/>
      <c r="Z167"/>
      <c r="AA167"/>
      <c r="AB167"/>
      <c r="AC167"/>
      <c r="AD167"/>
      <c r="AE167"/>
      <c r="AF167"/>
      <c r="AG167"/>
      <c r="AH167"/>
      <c r="AI167"/>
      <c r="AJ167"/>
      <c r="AK167"/>
      <c r="AL167"/>
      <c r="AM167"/>
      <c r="AN167"/>
      <c r="AO167"/>
      <c r="AP167"/>
      <c r="AQ167"/>
      <c r="AR167"/>
      <c r="AS167"/>
      <c r="AT167"/>
      <c r="AU167"/>
      <c r="AV167"/>
      <c r="AW167"/>
      <c r="AX167"/>
      <c r="AY167"/>
      <c r="AZ167"/>
      <c r="BA167"/>
      <c r="BB167"/>
      <c r="BC167"/>
      <c r="BD167"/>
      <c r="BE167"/>
      <c r="BF167"/>
      <c r="BG167"/>
      <c r="BH167"/>
      <c r="BI167"/>
      <c r="BJ167"/>
      <c r="BK167"/>
      <c r="BL167"/>
      <c r="BM167"/>
      <c r="BN167"/>
      <c r="BO167"/>
      <c r="BP167"/>
      <c r="BQ167"/>
      <c r="BR167"/>
      <c r="BS167"/>
      <c r="BT167"/>
      <c r="BU167"/>
      <c r="BV167"/>
      <c r="BW167"/>
      <c r="BX167"/>
      <c r="BY167"/>
      <c r="BZ167"/>
      <c r="CA167"/>
      <c r="CB167"/>
      <c r="CC167"/>
      <c r="CD167"/>
      <c r="CE167"/>
      <c r="CF167"/>
      <c r="CG167"/>
      <c r="CH167"/>
      <c r="CI167"/>
      <c r="CJ167"/>
      <c r="CK167"/>
      <c r="CL167"/>
      <c r="CM167"/>
      <c r="CN167"/>
      <c r="CO167"/>
      <c r="CP167"/>
      <c r="CQ167"/>
      <c r="CR167"/>
      <c r="CS167"/>
      <c r="CT167"/>
      <c r="CU167"/>
      <c r="CV167"/>
      <c r="CW167"/>
      <c r="CX167"/>
      <c r="CY167"/>
      <c r="CZ167"/>
      <c r="DA167"/>
      <c r="DB167"/>
      <c r="DC167"/>
      <c r="DD167"/>
      <c r="DE167"/>
      <c r="DF167"/>
      <c r="DG167"/>
      <c r="DH167"/>
      <c r="DI167"/>
      <c r="DJ167"/>
      <c r="DK167"/>
      <c r="DL167"/>
      <c r="DM167"/>
      <c r="DN167"/>
      <c r="DO167"/>
      <c r="DP167"/>
      <c r="DQ167"/>
      <c r="DR167"/>
      <c r="DS167"/>
      <c r="DT167"/>
      <c r="DU167"/>
      <c r="DV167"/>
      <c r="DW167"/>
      <c r="DX167"/>
      <c r="DY167"/>
      <c r="DZ167"/>
      <c r="EA167"/>
      <c r="EB167"/>
      <c r="EC167"/>
      <c r="ED167"/>
      <c r="EE167"/>
      <c r="EF167"/>
      <c r="EG167"/>
      <c r="EH167"/>
      <c r="EI167"/>
      <c r="EJ167"/>
      <c r="EK167"/>
      <c r="EL167"/>
      <c r="EM167"/>
      <c r="EN167"/>
      <c r="EO167"/>
      <c r="EP167"/>
      <c r="EQ167"/>
      <c r="ER167"/>
      <c r="ES167"/>
      <c r="ET167"/>
      <c r="EU167"/>
      <c r="EV167"/>
      <c r="EW167"/>
      <c r="EX167"/>
      <c r="EY167"/>
      <c r="EZ167"/>
      <c r="FA167"/>
      <c r="FB167"/>
      <c r="FC167"/>
      <c r="FD167"/>
      <c r="FE167"/>
      <c r="FF167"/>
      <c r="FG167"/>
      <c r="FH167"/>
      <c r="FI167"/>
      <c r="FJ167"/>
      <c r="FK167"/>
      <c r="FL167"/>
      <c r="FM167"/>
      <c r="FN167"/>
      <c r="FO167"/>
      <c r="FP167"/>
      <c r="FQ167"/>
      <c r="FR167"/>
      <c r="FS167"/>
      <c r="FT167"/>
      <c r="FU167"/>
      <c r="FV167"/>
      <c r="FW167"/>
      <c r="FX167"/>
      <c r="FY167"/>
      <c r="FZ167"/>
      <c r="GA167"/>
      <c r="GB167"/>
      <c r="GC167"/>
      <c r="GD167"/>
      <c r="GE167"/>
      <c r="GF167"/>
      <c r="GG167"/>
      <c r="GH167"/>
      <c r="GI167"/>
      <c r="GJ167"/>
      <c r="GK167"/>
      <c r="GL167"/>
      <c r="GM167"/>
      <c r="GN167"/>
      <c r="GO167"/>
      <c r="GP167"/>
      <c r="GQ167"/>
      <c r="GR167"/>
      <c r="GS167"/>
      <c r="GT167"/>
      <c r="GU167"/>
      <c r="GV167"/>
      <c r="GW167"/>
      <c r="GX167"/>
      <c r="GY167"/>
      <c r="GZ167"/>
      <c r="HA167"/>
      <c r="HB167"/>
      <c r="HC167"/>
      <c r="HD167"/>
      <c r="HE167"/>
      <c r="HF167"/>
      <c r="HG167"/>
      <c r="HH167"/>
      <c r="HI167"/>
      <c r="HJ167"/>
      <c r="HK167"/>
      <c r="HL167"/>
      <c r="HM167"/>
      <c r="HN167"/>
      <c r="HO167"/>
      <c r="HP167"/>
      <c r="HQ167"/>
      <c r="HR167"/>
      <c r="HS167"/>
      <c r="HT167"/>
      <c r="HU167"/>
      <c r="HV167"/>
      <c r="HW167"/>
      <c r="HX167"/>
      <c r="HY167"/>
      <c r="HZ167"/>
      <c r="IA167"/>
      <c r="IB167"/>
      <c r="IC167"/>
      <c r="ID167"/>
      <c r="IE167"/>
      <c r="IF167"/>
      <c r="IG167"/>
      <c r="IH167"/>
      <c r="II167"/>
      <c r="IJ167"/>
      <c r="IK167"/>
      <c r="IL167"/>
      <c r="IM167"/>
      <c r="IN167"/>
      <c r="IO167"/>
      <c r="IP167"/>
      <c r="IQ167"/>
      <c r="IR167"/>
      <c r="IS167"/>
      <c r="IT167"/>
      <c r="IU167"/>
      <c r="IV167"/>
    </row>
    <row r="168" spans="1:256" ht="48" customHeight="1" x14ac:dyDescent="0.15">
      <c r="A168" s="11" t="s">
        <v>189</v>
      </c>
      <c r="B168" s="23" t="str">
        <f>VLOOKUP(A168,Questions!$B$3:$C$256,2,FALSE)</f>
        <v>Are the data centers staffed 24 hours a day, seven days a week (i.e., 24 x 7 x 365)?</v>
      </c>
      <c r="C168" s="8"/>
      <c r="D168" s="9"/>
      <c r="E168" s="176" t="str">
        <f>IF((C168=""),VLOOKUP(A168,Questions!B:G,4,FALSE),IF(C168="Yes",VLOOKUP(A168,Questions!B:G,6,FALSE),IF(C168="No",VLOOKUP(A168,Questions!B:G,5,FALSE),"N/A")))</f>
        <v xml:space="preserve"> </v>
      </c>
      <c r="F168" s="180" t="str">
        <f>VLOOKUP(A168,'Analyst Report'!$A$39:$E$288,5,FALSE)</f>
        <v xml:space="preserve"> </v>
      </c>
      <c r="G168"/>
      <c r="H168"/>
      <c r="I168"/>
      <c r="J168"/>
      <c r="K168"/>
      <c r="L168"/>
      <c r="M168"/>
      <c r="N168"/>
      <c r="O168"/>
      <c r="P168"/>
      <c r="Q168"/>
      <c r="R168"/>
      <c r="S168"/>
      <c r="T168"/>
      <c r="U168"/>
      <c r="V168"/>
      <c r="W168"/>
      <c r="X168"/>
      <c r="Y168"/>
      <c r="Z168"/>
      <c r="AA168"/>
      <c r="AB168"/>
      <c r="AC168"/>
      <c r="AD168"/>
      <c r="AE168"/>
      <c r="AF168"/>
      <c r="AG168"/>
      <c r="AH168"/>
      <c r="AI168"/>
      <c r="AJ168"/>
      <c r="AK168"/>
      <c r="AL168"/>
      <c r="AM168"/>
      <c r="AN168"/>
      <c r="AO168"/>
      <c r="AP168"/>
      <c r="AQ168"/>
      <c r="AR168"/>
      <c r="AS168"/>
      <c r="AT168"/>
      <c r="AU168"/>
      <c r="AV168"/>
      <c r="AW168"/>
      <c r="AX168"/>
      <c r="AY168"/>
      <c r="AZ168"/>
      <c r="BA168"/>
      <c r="BB168"/>
      <c r="BC168"/>
      <c r="BD168"/>
      <c r="BE168"/>
      <c r="BF168"/>
      <c r="BG168"/>
      <c r="BH168"/>
      <c r="BI168"/>
      <c r="BJ168"/>
      <c r="BK168"/>
      <c r="BL168"/>
      <c r="BM168"/>
      <c r="BN168"/>
      <c r="BO168"/>
      <c r="BP168"/>
      <c r="BQ168"/>
      <c r="BR168"/>
      <c r="BS168"/>
      <c r="BT168"/>
      <c r="BU168"/>
      <c r="BV168"/>
      <c r="BW168"/>
      <c r="BX168"/>
      <c r="BY168"/>
      <c r="BZ168"/>
      <c r="CA168"/>
      <c r="CB168"/>
      <c r="CC168"/>
      <c r="CD168"/>
      <c r="CE168"/>
      <c r="CF168"/>
      <c r="CG168"/>
      <c r="CH168"/>
      <c r="CI168"/>
      <c r="CJ168"/>
      <c r="CK168"/>
      <c r="CL168"/>
      <c r="CM168"/>
      <c r="CN168"/>
      <c r="CO168"/>
      <c r="CP168"/>
      <c r="CQ168"/>
      <c r="CR168"/>
      <c r="CS168"/>
      <c r="CT168"/>
      <c r="CU168"/>
      <c r="CV168"/>
      <c r="CW168"/>
      <c r="CX168"/>
      <c r="CY168"/>
      <c r="CZ168"/>
      <c r="DA168"/>
      <c r="DB168"/>
      <c r="DC168"/>
      <c r="DD168"/>
      <c r="DE168"/>
      <c r="DF168"/>
      <c r="DG168"/>
      <c r="DH168"/>
      <c r="DI168"/>
      <c r="DJ168"/>
      <c r="DK168"/>
      <c r="DL168"/>
      <c r="DM168"/>
      <c r="DN168"/>
      <c r="DO168"/>
      <c r="DP168"/>
      <c r="DQ168"/>
      <c r="DR168"/>
      <c r="DS168"/>
      <c r="DT168"/>
      <c r="DU168"/>
      <c r="DV168"/>
      <c r="DW168"/>
      <c r="DX168"/>
      <c r="DY168"/>
      <c r="DZ168"/>
      <c r="EA168"/>
      <c r="EB168"/>
      <c r="EC168"/>
      <c r="ED168"/>
      <c r="EE168"/>
      <c r="EF168"/>
      <c r="EG168"/>
      <c r="EH168"/>
      <c r="EI168"/>
      <c r="EJ168"/>
      <c r="EK168"/>
      <c r="EL168"/>
      <c r="EM168"/>
      <c r="EN168"/>
      <c r="EO168"/>
      <c r="EP168"/>
      <c r="EQ168"/>
      <c r="ER168"/>
      <c r="ES168"/>
      <c r="ET168"/>
      <c r="EU168"/>
      <c r="EV168"/>
      <c r="EW168"/>
      <c r="EX168"/>
      <c r="EY168"/>
      <c r="EZ168"/>
      <c r="FA168"/>
      <c r="FB168"/>
      <c r="FC168"/>
      <c r="FD168"/>
      <c r="FE168"/>
      <c r="FF168"/>
      <c r="FG168"/>
      <c r="FH168"/>
      <c r="FI168"/>
      <c r="FJ168"/>
      <c r="FK168"/>
      <c r="FL168"/>
      <c r="FM168"/>
      <c r="FN168"/>
      <c r="FO168"/>
      <c r="FP168"/>
      <c r="FQ168"/>
      <c r="FR168"/>
      <c r="FS168"/>
      <c r="FT168"/>
      <c r="FU168"/>
      <c r="FV168"/>
      <c r="FW168"/>
      <c r="FX168"/>
      <c r="FY168"/>
      <c r="FZ168"/>
      <c r="GA168"/>
      <c r="GB168"/>
      <c r="GC168"/>
      <c r="GD168"/>
      <c r="GE168"/>
      <c r="GF168"/>
      <c r="GG168"/>
      <c r="GH168"/>
      <c r="GI168"/>
      <c r="GJ168"/>
      <c r="GK168"/>
      <c r="GL168"/>
      <c r="GM168"/>
      <c r="GN168"/>
      <c r="GO168"/>
      <c r="GP168"/>
      <c r="GQ168"/>
      <c r="GR168"/>
      <c r="GS168"/>
      <c r="GT168"/>
      <c r="GU168"/>
      <c r="GV168"/>
      <c r="GW168"/>
      <c r="GX168"/>
      <c r="GY168"/>
      <c r="GZ168"/>
      <c r="HA168"/>
      <c r="HB168"/>
      <c r="HC168"/>
      <c r="HD168"/>
      <c r="HE168"/>
      <c r="HF168"/>
      <c r="HG168"/>
      <c r="HH168"/>
      <c r="HI168"/>
      <c r="HJ168"/>
      <c r="HK168"/>
      <c r="HL168"/>
      <c r="HM168"/>
      <c r="HN168"/>
      <c r="HO168"/>
      <c r="HP168"/>
      <c r="HQ168"/>
      <c r="HR168"/>
      <c r="HS168"/>
      <c r="HT168"/>
      <c r="HU168"/>
      <c r="HV168"/>
      <c r="HW168"/>
      <c r="HX168"/>
      <c r="HY168"/>
      <c r="HZ168"/>
      <c r="IA168"/>
      <c r="IB168"/>
      <c r="IC168"/>
      <c r="ID168"/>
      <c r="IE168"/>
      <c r="IF168"/>
      <c r="IG168"/>
      <c r="IH168"/>
      <c r="II168"/>
      <c r="IJ168"/>
      <c r="IK168"/>
      <c r="IL168"/>
      <c r="IM168"/>
      <c r="IN168"/>
      <c r="IO168"/>
      <c r="IP168"/>
      <c r="IQ168"/>
      <c r="IR168"/>
      <c r="IS168"/>
      <c r="IT168"/>
      <c r="IU168"/>
      <c r="IV168"/>
    </row>
    <row r="169" spans="1:256" ht="47" customHeight="1" x14ac:dyDescent="0.15">
      <c r="A169" s="11" t="s">
        <v>190</v>
      </c>
      <c r="B169" s="23" t="str">
        <f>VLOOKUP(A169,Questions!$B$3:$C$256,2,FALSE)</f>
        <v>Are your servers separated from other companies via a physical barrier, such as a cage or hardened walls?</v>
      </c>
      <c r="C169" s="8"/>
      <c r="D169" s="9"/>
      <c r="E169" s="176" t="str">
        <f>IF((C169=""),VLOOKUP(A169,Questions!B:G,4,FALSE),IF(C169="Yes",VLOOKUP(A169,Questions!B:G,6,FALSE),IF(C169="No",VLOOKUP(A169,Questions!B:G,5,FALSE),"N/A")))</f>
        <v xml:space="preserve"> </v>
      </c>
      <c r="F169" s="180" t="str">
        <f>VLOOKUP(A169,'Analyst Report'!$A$39:$E$288,5,FALSE)</f>
        <v xml:space="preserve"> </v>
      </c>
      <c r="G169"/>
      <c r="H169"/>
      <c r="I169"/>
      <c r="J169"/>
      <c r="K169"/>
      <c r="L169"/>
      <c r="M169"/>
      <c r="N169"/>
      <c r="O169"/>
      <c r="P169"/>
      <c r="Q169"/>
      <c r="R169"/>
      <c r="S169"/>
      <c r="T169"/>
      <c r="U169"/>
      <c r="V169"/>
      <c r="W169"/>
      <c r="X169"/>
      <c r="Y169"/>
      <c r="Z169"/>
      <c r="AA169"/>
      <c r="AB169"/>
      <c r="AC169"/>
      <c r="AD169"/>
      <c r="AE169"/>
      <c r="AF169"/>
      <c r="AG169"/>
      <c r="AH169"/>
      <c r="AI169"/>
      <c r="AJ169"/>
      <c r="AK169"/>
      <c r="AL169"/>
      <c r="AM169"/>
      <c r="AN169"/>
      <c r="AO169"/>
      <c r="AP169"/>
      <c r="AQ169"/>
      <c r="AR169"/>
      <c r="AS169"/>
      <c r="AT169"/>
      <c r="AU169"/>
      <c r="AV169"/>
      <c r="AW169"/>
      <c r="AX169"/>
      <c r="AY169"/>
      <c r="AZ169"/>
      <c r="BA169"/>
      <c r="BB169"/>
      <c r="BC169"/>
      <c r="BD169"/>
      <c r="BE169"/>
      <c r="BF169"/>
      <c r="BG169"/>
      <c r="BH169"/>
      <c r="BI169"/>
      <c r="BJ169"/>
      <c r="BK169"/>
      <c r="BL169"/>
      <c r="BM169"/>
      <c r="BN169"/>
      <c r="BO169"/>
      <c r="BP169"/>
      <c r="BQ169"/>
      <c r="BR169"/>
      <c r="BS169"/>
      <c r="BT169"/>
      <c r="BU169"/>
      <c r="BV169"/>
      <c r="BW169"/>
      <c r="BX169"/>
      <c r="BY169"/>
      <c r="BZ169"/>
      <c r="CA169"/>
      <c r="CB169"/>
      <c r="CC169"/>
      <c r="CD169"/>
      <c r="CE169"/>
      <c r="CF169"/>
      <c r="CG169"/>
      <c r="CH169"/>
      <c r="CI169"/>
      <c r="CJ169"/>
      <c r="CK169"/>
      <c r="CL169"/>
      <c r="CM169"/>
      <c r="CN169"/>
      <c r="CO169"/>
      <c r="CP169"/>
      <c r="CQ169"/>
      <c r="CR169"/>
      <c r="CS169"/>
      <c r="CT169"/>
      <c r="CU169"/>
      <c r="CV169"/>
      <c r="CW169"/>
      <c r="CX169"/>
      <c r="CY169"/>
      <c r="CZ169"/>
      <c r="DA169"/>
      <c r="DB169"/>
      <c r="DC169"/>
      <c r="DD169"/>
      <c r="DE169"/>
      <c r="DF169"/>
      <c r="DG169"/>
      <c r="DH169"/>
      <c r="DI169"/>
      <c r="DJ169"/>
      <c r="DK169"/>
      <c r="DL169"/>
      <c r="DM169"/>
      <c r="DN169"/>
      <c r="DO169"/>
      <c r="DP169"/>
      <c r="DQ169"/>
      <c r="DR169"/>
      <c r="DS169"/>
      <c r="DT169"/>
      <c r="DU169"/>
      <c r="DV169"/>
      <c r="DW169"/>
      <c r="DX169"/>
      <c r="DY169"/>
      <c r="DZ169"/>
      <c r="EA169"/>
      <c r="EB169"/>
      <c r="EC169"/>
      <c r="ED169"/>
      <c r="EE169"/>
      <c r="EF169"/>
      <c r="EG169"/>
      <c r="EH169"/>
      <c r="EI169"/>
      <c r="EJ169"/>
      <c r="EK169"/>
      <c r="EL169"/>
      <c r="EM169"/>
      <c r="EN169"/>
      <c r="EO169"/>
      <c r="EP169"/>
      <c r="EQ169"/>
      <c r="ER169"/>
      <c r="ES169"/>
      <c r="ET169"/>
      <c r="EU169"/>
      <c r="EV169"/>
      <c r="EW169"/>
      <c r="EX169"/>
      <c r="EY169"/>
      <c r="EZ169"/>
      <c r="FA169"/>
      <c r="FB169"/>
      <c r="FC169"/>
      <c r="FD169"/>
      <c r="FE169"/>
      <c r="FF169"/>
      <c r="FG169"/>
      <c r="FH169"/>
      <c r="FI169"/>
      <c r="FJ169"/>
      <c r="FK169"/>
      <c r="FL169"/>
      <c r="FM169"/>
      <c r="FN169"/>
      <c r="FO169"/>
      <c r="FP169"/>
      <c r="FQ169"/>
      <c r="FR169"/>
      <c r="FS169"/>
      <c r="FT169"/>
      <c r="FU169"/>
      <c r="FV169"/>
      <c r="FW169"/>
      <c r="FX169"/>
      <c r="FY169"/>
      <c r="FZ169"/>
      <c r="GA169"/>
      <c r="GB169"/>
      <c r="GC169"/>
      <c r="GD169"/>
      <c r="GE169"/>
      <c r="GF169"/>
      <c r="GG169"/>
      <c r="GH169"/>
      <c r="GI169"/>
      <c r="GJ169"/>
      <c r="GK169"/>
      <c r="GL169"/>
      <c r="GM169"/>
      <c r="GN169"/>
      <c r="GO169"/>
      <c r="GP169"/>
      <c r="GQ169"/>
      <c r="GR169"/>
      <c r="GS169"/>
      <c r="GT169"/>
      <c r="GU169"/>
      <c r="GV169"/>
      <c r="GW169"/>
      <c r="GX169"/>
      <c r="GY169"/>
      <c r="GZ169"/>
      <c r="HA169"/>
      <c r="HB169"/>
      <c r="HC169"/>
      <c r="HD169"/>
      <c r="HE169"/>
      <c r="HF169"/>
      <c r="HG169"/>
      <c r="HH169"/>
      <c r="HI169"/>
      <c r="HJ169"/>
      <c r="HK169"/>
      <c r="HL169"/>
      <c r="HM169"/>
      <c r="HN169"/>
      <c r="HO169"/>
      <c r="HP169"/>
      <c r="HQ169"/>
      <c r="HR169"/>
      <c r="HS169"/>
      <c r="HT169"/>
      <c r="HU169"/>
      <c r="HV169"/>
      <c r="HW169"/>
      <c r="HX169"/>
      <c r="HY169"/>
      <c r="HZ169"/>
      <c r="IA169"/>
      <c r="IB169"/>
      <c r="IC169"/>
      <c r="ID169"/>
      <c r="IE169"/>
      <c r="IF169"/>
      <c r="IG169"/>
      <c r="IH169"/>
      <c r="II169"/>
      <c r="IJ169"/>
      <c r="IK169"/>
      <c r="IL169"/>
      <c r="IM169"/>
      <c r="IN169"/>
      <c r="IO169"/>
      <c r="IP169"/>
      <c r="IQ169"/>
      <c r="IR169"/>
      <c r="IS169"/>
      <c r="IT169"/>
      <c r="IU169"/>
      <c r="IV169"/>
    </row>
    <row r="170" spans="1:256" ht="47" customHeight="1" x14ac:dyDescent="0.15">
      <c r="A170" s="11" t="s">
        <v>191</v>
      </c>
      <c r="B170" s="23" t="str">
        <f>VLOOKUP(A170,Questions!$B$3:$C$256,2,FALSE)</f>
        <v>Does a physical barrier fully enclose the physical space, preventing unauthorized physical contact with any of your devices?</v>
      </c>
      <c r="C170" s="8"/>
      <c r="D170" s="9"/>
      <c r="E170" s="176" t="str">
        <f>IF((C170=""),VLOOKUP(A170,Questions!B:G,4,FALSE),IF(C170="Yes",VLOOKUP(A170,Questions!B:G,6,FALSE),IF(C170="No",VLOOKUP(A170,Questions!B:G,5,FALSE),"N/A")))</f>
        <v xml:space="preserve"> </v>
      </c>
      <c r="F170" s="180" t="str">
        <f>VLOOKUP(A170,'Analyst Report'!$A$39:$E$288,5,FALSE)</f>
        <v xml:space="preserve"> </v>
      </c>
      <c r="G170"/>
      <c r="H170"/>
      <c r="I170"/>
      <c r="J170"/>
      <c r="K170"/>
      <c r="L170"/>
      <c r="M170"/>
      <c r="N170"/>
      <c r="O170"/>
      <c r="P170"/>
      <c r="Q170"/>
      <c r="R170"/>
      <c r="S170"/>
      <c r="T170"/>
      <c r="U170"/>
      <c r="V170"/>
      <c r="W170"/>
      <c r="X170"/>
      <c r="Y170"/>
      <c r="Z170"/>
      <c r="AA170"/>
      <c r="AB170"/>
      <c r="AC170"/>
      <c r="AD170"/>
      <c r="AE170"/>
      <c r="AF170"/>
      <c r="AG170"/>
      <c r="AH170"/>
      <c r="AI170"/>
      <c r="AJ170"/>
      <c r="AK170"/>
      <c r="AL170"/>
      <c r="AM170"/>
      <c r="AN170"/>
      <c r="AO170"/>
      <c r="AP170"/>
      <c r="AQ170"/>
      <c r="AR170"/>
      <c r="AS170"/>
      <c r="AT170"/>
      <c r="AU170"/>
      <c r="AV170"/>
      <c r="AW170"/>
      <c r="AX170"/>
      <c r="AY170"/>
      <c r="AZ170"/>
      <c r="BA170"/>
      <c r="BB170"/>
      <c r="BC170"/>
      <c r="BD170"/>
      <c r="BE170"/>
      <c r="BF170"/>
      <c r="BG170"/>
      <c r="BH170"/>
      <c r="BI170"/>
      <c r="BJ170"/>
      <c r="BK170"/>
      <c r="BL170"/>
      <c r="BM170"/>
      <c r="BN170"/>
      <c r="BO170"/>
      <c r="BP170"/>
      <c r="BQ170"/>
      <c r="BR170"/>
      <c r="BS170"/>
      <c r="BT170"/>
      <c r="BU170"/>
      <c r="BV170"/>
      <c r="BW170"/>
      <c r="BX170"/>
      <c r="BY170"/>
      <c r="BZ170"/>
      <c r="CA170"/>
      <c r="CB170"/>
      <c r="CC170"/>
      <c r="CD170"/>
      <c r="CE170"/>
      <c r="CF170"/>
      <c r="CG170"/>
      <c r="CH170"/>
      <c r="CI170"/>
      <c r="CJ170"/>
      <c r="CK170"/>
      <c r="CL170"/>
      <c r="CM170"/>
      <c r="CN170"/>
      <c r="CO170"/>
      <c r="CP170"/>
      <c r="CQ170"/>
      <c r="CR170"/>
      <c r="CS170"/>
      <c r="CT170"/>
      <c r="CU170"/>
      <c r="CV170"/>
      <c r="CW170"/>
      <c r="CX170"/>
      <c r="CY170"/>
      <c r="CZ170"/>
      <c r="DA170"/>
      <c r="DB170"/>
      <c r="DC170"/>
      <c r="DD170"/>
      <c r="DE170"/>
      <c r="DF170"/>
      <c r="DG170"/>
      <c r="DH170"/>
      <c r="DI170"/>
      <c r="DJ170"/>
      <c r="DK170"/>
      <c r="DL170"/>
      <c r="DM170"/>
      <c r="DN170"/>
      <c r="DO170"/>
      <c r="DP170"/>
      <c r="DQ170"/>
      <c r="DR170"/>
      <c r="DS170"/>
      <c r="DT170"/>
      <c r="DU170"/>
      <c r="DV170"/>
      <c r="DW170"/>
      <c r="DX170"/>
      <c r="DY170"/>
      <c r="DZ170"/>
      <c r="EA170"/>
      <c r="EB170"/>
      <c r="EC170"/>
      <c r="ED170"/>
      <c r="EE170"/>
      <c r="EF170"/>
      <c r="EG170"/>
      <c r="EH170"/>
      <c r="EI170"/>
      <c r="EJ170"/>
      <c r="EK170"/>
      <c r="EL170"/>
      <c r="EM170"/>
      <c r="EN170"/>
      <c r="EO170"/>
      <c r="EP170"/>
      <c r="EQ170"/>
      <c r="ER170"/>
      <c r="ES170"/>
      <c r="ET170"/>
      <c r="EU170"/>
      <c r="EV170"/>
      <c r="EW170"/>
      <c r="EX170"/>
      <c r="EY170"/>
      <c r="EZ170"/>
      <c r="FA170"/>
      <c r="FB170"/>
      <c r="FC170"/>
      <c r="FD170"/>
      <c r="FE170"/>
      <c r="FF170"/>
      <c r="FG170"/>
      <c r="FH170"/>
      <c r="FI170"/>
      <c r="FJ170"/>
      <c r="FK170"/>
      <c r="FL170"/>
      <c r="FM170"/>
      <c r="FN170"/>
      <c r="FO170"/>
      <c r="FP170"/>
      <c r="FQ170"/>
      <c r="FR170"/>
      <c r="FS170"/>
      <c r="FT170"/>
      <c r="FU170"/>
      <c r="FV170"/>
      <c r="FW170"/>
      <c r="FX170"/>
      <c r="FY170"/>
      <c r="FZ170"/>
      <c r="GA170"/>
      <c r="GB170"/>
      <c r="GC170"/>
      <c r="GD170"/>
      <c r="GE170"/>
      <c r="GF170"/>
      <c r="GG170"/>
      <c r="GH170"/>
      <c r="GI170"/>
      <c r="GJ170"/>
      <c r="GK170"/>
      <c r="GL170"/>
      <c r="GM170"/>
      <c r="GN170"/>
      <c r="GO170"/>
      <c r="GP170"/>
      <c r="GQ170"/>
      <c r="GR170"/>
      <c r="GS170"/>
      <c r="GT170"/>
      <c r="GU170"/>
      <c r="GV170"/>
      <c r="GW170"/>
      <c r="GX170"/>
      <c r="GY170"/>
      <c r="GZ170"/>
      <c r="HA170"/>
      <c r="HB170"/>
      <c r="HC170"/>
      <c r="HD170"/>
      <c r="HE170"/>
      <c r="HF170"/>
      <c r="HG170"/>
      <c r="HH170"/>
      <c r="HI170"/>
      <c r="HJ170"/>
      <c r="HK170"/>
      <c r="HL170"/>
      <c r="HM170"/>
      <c r="HN170"/>
      <c r="HO170"/>
      <c r="HP170"/>
      <c r="HQ170"/>
      <c r="HR170"/>
      <c r="HS170"/>
      <c r="HT170"/>
      <c r="HU170"/>
      <c r="HV170"/>
      <c r="HW170"/>
      <c r="HX170"/>
      <c r="HY170"/>
      <c r="HZ170"/>
      <c r="IA170"/>
      <c r="IB170"/>
      <c r="IC170"/>
      <c r="ID170"/>
      <c r="IE170"/>
      <c r="IF170"/>
      <c r="IG170"/>
      <c r="IH170"/>
      <c r="II170"/>
      <c r="IJ170"/>
      <c r="IK170"/>
      <c r="IL170"/>
      <c r="IM170"/>
      <c r="IN170"/>
      <c r="IO170"/>
      <c r="IP170"/>
      <c r="IQ170"/>
      <c r="IR170"/>
      <c r="IS170"/>
      <c r="IT170"/>
      <c r="IU170"/>
      <c r="IV170"/>
    </row>
    <row r="171" spans="1:256" ht="48" customHeight="1" x14ac:dyDescent="0.15">
      <c r="A171" s="11" t="s">
        <v>192</v>
      </c>
      <c r="B171" s="23" t="str">
        <f>VLOOKUP(A171,Questions!$B$3:$C$256,2,FALSE)</f>
        <v>Are your primary and secondary data centers geographically diverse?</v>
      </c>
      <c r="C171" s="8" t="s">
        <v>2122</v>
      </c>
      <c r="D171" s="308" t="s">
        <v>3446</v>
      </c>
      <c r="E171" s="176" t="str">
        <f>IF((C171=""),VLOOKUP(A171,Questions!B:G,4,FALSE),IF(C171="Yes",VLOOKUP(A171,Questions!B:G,6,FALSE),IF(C171="No",VLOOKUP(A171,Questions!B:G,5,FALSE),"N/A")))</f>
        <v>State your primary and secondary data center locations. For cloud infrastructures, state the primary and secondary zones.</v>
      </c>
      <c r="F171" s="180" t="str">
        <f>VLOOKUP(A171,'Analyst Report'!$A$39:$E$288,5,FALSE)</f>
        <v xml:space="preserve"> </v>
      </c>
      <c r="G171"/>
      <c r="H171"/>
      <c r="I171"/>
      <c r="J171"/>
      <c r="K171"/>
      <c r="L171"/>
      <c r="M171"/>
      <c r="N171"/>
      <c r="O171"/>
      <c r="P171"/>
      <c r="Q171"/>
      <c r="R171"/>
      <c r="S171"/>
      <c r="T171"/>
      <c r="U171"/>
      <c r="V171"/>
      <c r="W171"/>
      <c r="X171"/>
      <c r="Y171"/>
      <c r="Z171"/>
      <c r="AA171"/>
      <c r="AB171"/>
      <c r="AC171"/>
      <c r="AD171"/>
      <c r="AE171"/>
      <c r="AF171"/>
      <c r="AG171"/>
      <c r="AH171"/>
      <c r="AI171"/>
      <c r="AJ171"/>
      <c r="AK171"/>
      <c r="AL171"/>
      <c r="AM171"/>
      <c r="AN171"/>
      <c r="AO171"/>
      <c r="AP171"/>
      <c r="AQ171"/>
      <c r="AR171"/>
      <c r="AS171"/>
      <c r="AT171"/>
      <c r="AU171"/>
      <c r="AV171"/>
      <c r="AW171"/>
      <c r="AX171"/>
      <c r="AY171"/>
      <c r="AZ171"/>
      <c r="BA171"/>
      <c r="BB171"/>
      <c r="BC171"/>
      <c r="BD171"/>
      <c r="BE171"/>
      <c r="BF171"/>
      <c r="BG171"/>
      <c r="BH171"/>
      <c r="BI171"/>
      <c r="BJ171"/>
      <c r="BK171"/>
      <c r="BL171"/>
      <c r="BM171"/>
      <c r="BN171"/>
      <c r="BO171"/>
      <c r="BP171"/>
      <c r="BQ171"/>
      <c r="BR171"/>
      <c r="BS171"/>
      <c r="BT171"/>
      <c r="BU171"/>
      <c r="BV171"/>
      <c r="BW171"/>
      <c r="BX171"/>
      <c r="BY171"/>
      <c r="BZ171"/>
      <c r="CA171"/>
      <c r="CB171"/>
      <c r="CC171"/>
      <c r="CD171"/>
      <c r="CE171"/>
      <c r="CF171"/>
      <c r="CG171"/>
      <c r="CH171"/>
      <c r="CI171"/>
      <c r="CJ171"/>
      <c r="CK171"/>
      <c r="CL171"/>
      <c r="CM171"/>
      <c r="CN171"/>
      <c r="CO171"/>
      <c r="CP171"/>
      <c r="CQ171"/>
      <c r="CR171"/>
      <c r="CS171"/>
      <c r="CT171"/>
      <c r="CU171"/>
      <c r="CV171"/>
      <c r="CW171"/>
      <c r="CX171"/>
      <c r="CY171"/>
      <c r="CZ171"/>
      <c r="DA171"/>
      <c r="DB171"/>
      <c r="DC171"/>
      <c r="DD171"/>
      <c r="DE171"/>
      <c r="DF171"/>
      <c r="DG171"/>
      <c r="DH171"/>
      <c r="DI171"/>
      <c r="DJ171"/>
      <c r="DK171"/>
      <c r="DL171"/>
      <c r="DM171"/>
      <c r="DN171"/>
      <c r="DO171"/>
      <c r="DP171"/>
      <c r="DQ171"/>
      <c r="DR171"/>
      <c r="DS171"/>
      <c r="DT171"/>
      <c r="DU171"/>
      <c r="DV171"/>
      <c r="DW171"/>
      <c r="DX171"/>
      <c r="DY171"/>
      <c r="DZ171"/>
      <c r="EA171"/>
      <c r="EB171"/>
      <c r="EC171"/>
      <c r="ED171"/>
      <c r="EE171"/>
      <c r="EF171"/>
      <c r="EG171"/>
      <c r="EH171"/>
      <c r="EI171"/>
      <c r="EJ171"/>
      <c r="EK171"/>
      <c r="EL171"/>
      <c r="EM171"/>
      <c r="EN171"/>
      <c r="EO171"/>
      <c r="EP171"/>
      <c r="EQ171"/>
      <c r="ER171"/>
      <c r="ES171"/>
      <c r="ET171"/>
      <c r="EU171"/>
      <c r="EV171"/>
      <c r="EW171"/>
      <c r="EX171"/>
      <c r="EY171"/>
      <c r="EZ171"/>
      <c r="FA171"/>
      <c r="FB171"/>
      <c r="FC171"/>
      <c r="FD171"/>
      <c r="FE171"/>
      <c r="FF171"/>
      <c r="FG171"/>
      <c r="FH171"/>
      <c r="FI171"/>
      <c r="FJ171"/>
      <c r="FK171"/>
      <c r="FL171"/>
      <c r="FM171"/>
      <c r="FN171"/>
      <c r="FO171"/>
      <c r="FP171"/>
      <c r="FQ171"/>
      <c r="FR171"/>
      <c r="FS171"/>
      <c r="FT171"/>
      <c r="FU171"/>
      <c r="FV171"/>
      <c r="FW171"/>
      <c r="FX171"/>
      <c r="FY171"/>
      <c r="FZ171"/>
      <c r="GA171"/>
      <c r="GB171"/>
      <c r="GC171"/>
      <c r="GD171"/>
      <c r="GE171"/>
      <c r="GF171"/>
      <c r="GG171"/>
      <c r="GH171"/>
      <c r="GI171"/>
      <c r="GJ171"/>
      <c r="GK171"/>
      <c r="GL171"/>
      <c r="GM171"/>
      <c r="GN171"/>
      <c r="GO171"/>
      <c r="GP171"/>
      <c r="GQ171"/>
      <c r="GR171"/>
      <c r="GS171"/>
      <c r="GT171"/>
      <c r="GU171"/>
      <c r="GV171"/>
      <c r="GW171"/>
      <c r="GX171"/>
      <c r="GY171"/>
      <c r="GZ171"/>
      <c r="HA171"/>
      <c r="HB171"/>
      <c r="HC171"/>
      <c r="HD171"/>
      <c r="HE171"/>
      <c r="HF171"/>
      <c r="HG171"/>
      <c r="HH171"/>
      <c r="HI171"/>
      <c r="HJ171"/>
      <c r="HK171"/>
      <c r="HL171"/>
      <c r="HM171"/>
      <c r="HN171"/>
      <c r="HO171"/>
      <c r="HP171"/>
      <c r="HQ171"/>
      <c r="HR171"/>
      <c r="HS171"/>
      <c r="HT171"/>
      <c r="HU171"/>
      <c r="HV171"/>
      <c r="HW171"/>
      <c r="HX171"/>
      <c r="HY171"/>
      <c r="HZ171"/>
      <c r="IA171"/>
      <c r="IB171"/>
      <c r="IC171"/>
      <c r="ID171"/>
      <c r="IE171"/>
      <c r="IF171"/>
      <c r="IG171"/>
      <c r="IH171"/>
      <c r="II171"/>
      <c r="IJ171"/>
      <c r="IK171"/>
      <c r="IL171"/>
      <c r="IM171"/>
      <c r="IN171"/>
      <c r="IO171"/>
      <c r="IP171"/>
      <c r="IQ171"/>
      <c r="IR171"/>
      <c r="IS171"/>
      <c r="IT171"/>
      <c r="IU171"/>
      <c r="IV171"/>
    </row>
    <row r="172" spans="1:256" ht="47" customHeight="1" x14ac:dyDescent="0.15">
      <c r="A172" s="11" t="s">
        <v>193</v>
      </c>
      <c r="B172" s="23" t="str">
        <f>VLOOKUP(A172,Questions!$B$3:$C$256,2,FALSE)</f>
        <v>If outsourced or co-located, is there a contract in place to prevent data from leaving the institution's data zone?</v>
      </c>
      <c r="C172" s="8" t="s">
        <v>2122</v>
      </c>
      <c r="D172" s="308" t="s">
        <v>3447</v>
      </c>
      <c r="E172" s="176" t="str">
        <f>IF((C172=""),VLOOKUP(A172,Questions!B:G,4,FALSE),IF(C172="Yes",VLOOKUP(A172,Questions!B:G,6,FALSE),IF(C172="No",VLOOKUP(A172,Questions!B:G,5,FALSE),"N/A")))</f>
        <v>Summarize the strategy for removing the institution's data from its data zone.</v>
      </c>
      <c r="F172" s="180" t="str">
        <f>VLOOKUP(A172,'Analyst Report'!$A$39:$E$288,5,FALSE)</f>
        <v xml:space="preserve"> </v>
      </c>
      <c r="G172"/>
      <c r="H172"/>
      <c r="I172"/>
      <c r="J172"/>
      <c r="K172"/>
      <c r="L172"/>
      <c r="M172"/>
      <c r="N172"/>
      <c r="O172"/>
      <c r="P172"/>
      <c r="Q172"/>
      <c r="R172"/>
      <c r="S172"/>
      <c r="T172"/>
      <c r="U172"/>
      <c r="V172"/>
      <c r="W172"/>
      <c r="X172"/>
      <c r="Y172"/>
      <c r="Z172"/>
      <c r="AA172"/>
      <c r="AB172"/>
      <c r="AC172"/>
      <c r="AD172"/>
      <c r="AE172"/>
      <c r="AF172"/>
      <c r="AG172"/>
      <c r="AH172"/>
      <c r="AI172"/>
      <c r="AJ172"/>
      <c r="AK172"/>
      <c r="AL172"/>
      <c r="AM172"/>
      <c r="AN172"/>
      <c r="AO172"/>
      <c r="AP172"/>
      <c r="AQ172"/>
      <c r="AR172"/>
      <c r="AS172"/>
      <c r="AT172"/>
      <c r="AU172"/>
      <c r="AV172"/>
      <c r="AW172"/>
      <c r="AX172"/>
      <c r="AY172"/>
      <c r="AZ172"/>
      <c r="BA172"/>
      <c r="BB172"/>
      <c r="BC172"/>
      <c r="BD172"/>
      <c r="BE172"/>
      <c r="BF172"/>
      <c r="BG172"/>
      <c r="BH172"/>
      <c r="BI172"/>
      <c r="BJ172"/>
      <c r="BK172"/>
      <c r="BL172"/>
      <c r="BM172"/>
      <c r="BN172"/>
      <c r="BO172"/>
      <c r="BP172"/>
      <c r="BQ172"/>
      <c r="BR172"/>
      <c r="BS172"/>
      <c r="BT172"/>
      <c r="BU172"/>
      <c r="BV172"/>
      <c r="BW172"/>
      <c r="BX172"/>
      <c r="BY172"/>
      <c r="BZ172"/>
      <c r="CA172"/>
      <c r="CB172"/>
      <c r="CC172"/>
      <c r="CD172"/>
      <c r="CE172"/>
      <c r="CF172"/>
      <c r="CG172"/>
      <c r="CH172"/>
      <c r="CI172"/>
      <c r="CJ172"/>
      <c r="CK172"/>
      <c r="CL172"/>
      <c r="CM172"/>
      <c r="CN172"/>
      <c r="CO172"/>
      <c r="CP172"/>
      <c r="CQ172"/>
      <c r="CR172"/>
      <c r="CS172"/>
      <c r="CT172"/>
      <c r="CU172"/>
      <c r="CV172"/>
      <c r="CW172"/>
      <c r="CX172"/>
      <c r="CY172"/>
      <c r="CZ172"/>
      <c r="DA172"/>
      <c r="DB172"/>
      <c r="DC172"/>
      <c r="DD172"/>
      <c r="DE172"/>
      <c r="DF172"/>
      <c r="DG172"/>
      <c r="DH172"/>
      <c r="DI172"/>
      <c r="DJ172"/>
      <c r="DK172"/>
      <c r="DL172"/>
      <c r="DM172"/>
      <c r="DN172"/>
      <c r="DO172"/>
      <c r="DP172"/>
      <c r="DQ172"/>
      <c r="DR172"/>
      <c r="DS172"/>
      <c r="DT172"/>
      <c r="DU172"/>
      <c r="DV172"/>
      <c r="DW172"/>
      <c r="DX172"/>
      <c r="DY172"/>
      <c r="DZ172"/>
      <c r="EA172"/>
      <c r="EB172"/>
      <c r="EC172"/>
      <c r="ED172"/>
      <c r="EE172"/>
      <c r="EF172"/>
      <c r="EG172"/>
      <c r="EH172"/>
      <c r="EI172"/>
      <c r="EJ172"/>
      <c r="EK172"/>
      <c r="EL172"/>
      <c r="EM172"/>
      <c r="EN172"/>
      <c r="EO172"/>
      <c r="EP172"/>
      <c r="EQ172"/>
      <c r="ER172"/>
      <c r="ES172"/>
      <c r="ET172"/>
      <c r="EU172"/>
      <c r="EV172"/>
      <c r="EW172"/>
      <c r="EX172"/>
      <c r="EY172"/>
      <c r="EZ172"/>
      <c r="FA172"/>
      <c r="FB172"/>
      <c r="FC172"/>
      <c r="FD172"/>
      <c r="FE172"/>
      <c r="FF172"/>
      <c r="FG172"/>
      <c r="FH172"/>
      <c r="FI172"/>
      <c r="FJ172"/>
      <c r="FK172"/>
      <c r="FL172"/>
      <c r="FM172"/>
      <c r="FN172"/>
      <c r="FO172"/>
      <c r="FP172"/>
      <c r="FQ172"/>
      <c r="FR172"/>
      <c r="FS172"/>
      <c r="FT172"/>
      <c r="FU172"/>
      <c r="FV172"/>
      <c r="FW172"/>
      <c r="FX172"/>
      <c r="FY172"/>
      <c r="FZ172"/>
      <c r="GA172"/>
      <c r="GB172"/>
      <c r="GC172"/>
      <c r="GD172"/>
      <c r="GE172"/>
      <c r="GF172"/>
      <c r="GG172"/>
      <c r="GH172"/>
      <c r="GI172"/>
      <c r="GJ172"/>
      <c r="GK172"/>
      <c r="GL172"/>
      <c r="GM172"/>
      <c r="GN172"/>
      <c r="GO172"/>
      <c r="GP172"/>
      <c r="GQ172"/>
      <c r="GR172"/>
      <c r="GS172"/>
      <c r="GT172"/>
      <c r="GU172"/>
      <c r="GV172"/>
      <c r="GW172"/>
      <c r="GX172"/>
      <c r="GY172"/>
      <c r="GZ172"/>
      <c r="HA172"/>
      <c r="HB172"/>
      <c r="HC172"/>
      <c r="HD172"/>
      <c r="HE172"/>
      <c r="HF172"/>
      <c r="HG172"/>
      <c r="HH172"/>
      <c r="HI172"/>
      <c r="HJ172"/>
      <c r="HK172"/>
      <c r="HL172"/>
      <c r="HM172"/>
      <c r="HN172"/>
      <c r="HO172"/>
      <c r="HP172"/>
      <c r="HQ172"/>
      <c r="HR172"/>
      <c r="HS172"/>
      <c r="HT172"/>
      <c r="HU172"/>
      <c r="HV172"/>
      <c r="HW172"/>
      <c r="HX172"/>
      <c r="HY172"/>
      <c r="HZ172"/>
      <c r="IA172"/>
      <c r="IB172"/>
      <c r="IC172"/>
      <c r="ID172"/>
      <c r="IE172"/>
      <c r="IF172"/>
      <c r="IG172"/>
      <c r="IH172"/>
      <c r="II172"/>
      <c r="IJ172"/>
      <c r="IK172"/>
      <c r="IL172"/>
      <c r="IM172"/>
      <c r="IN172"/>
      <c r="IO172"/>
      <c r="IP172"/>
      <c r="IQ172"/>
      <c r="IR172"/>
      <c r="IS172"/>
      <c r="IT172"/>
      <c r="IU172"/>
      <c r="IV172"/>
    </row>
    <row r="173" spans="1:256" ht="48" customHeight="1" x14ac:dyDescent="0.15">
      <c r="A173" s="11" t="s">
        <v>194</v>
      </c>
      <c r="B173" s="23" t="str">
        <f>VLOOKUP(A173,Questions!$B$3:$C$256,2,FALSE)</f>
        <v>What tier level is your data center (per levels defined by the Uptime Institute)?</v>
      </c>
      <c r="C173" s="8"/>
      <c r="D173" s="9"/>
      <c r="E173" s="176" t="str">
        <f>IF((C173=""),VLOOKUP(A173,Questions!B:G,4,FALSE),IF(C173="Yes",VLOOKUP(A173,Questions!B:G,6,FALSE),IF(C173="No",VLOOKUP(A173,Questions!B:G,5,FALSE),"N/A")))</f>
        <v>Review the Uptime Institute's level/tier direction provided on their website if you need addition information.</v>
      </c>
      <c r="F173" s="180" t="str">
        <f>VLOOKUP(A173,'Analyst Report'!$A$39:$E$288,5,FALSE)</f>
        <v xml:space="preserve"> </v>
      </c>
      <c r="G173"/>
      <c r="H173"/>
      <c r="I173"/>
      <c r="J173"/>
      <c r="K173"/>
      <c r="L173"/>
      <c r="M173"/>
      <c r="N173"/>
      <c r="O173"/>
      <c r="P173"/>
      <c r="Q173"/>
      <c r="R173"/>
      <c r="S173"/>
      <c r="T173"/>
      <c r="U173"/>
      <c r="V173"/>
      <c r="W173"/>
      <c r="X173"/>
      <c r="Y173"/>
      <c r="Z173"/>
      <c r="AA173"/>
      <c r="AB173"/>
      <c r="AC173"/>
      <c r="AD173"/>
      <c r="AE173"/>
      <c r="AF173"/>
      <c r="AG173"/>
      <c r="AH173"/>
      <c r="AI173"/>
      <c r="AJ173"/>
      <c r="AK173"/>
      <c r="AL173"/>
      <c r="AM173"/>
      <c r="AN173"/>
      <c r="AO173"/>
      <c r="AP173"/>
      <c r="AQ173"/>
      <c r="AR173"/>
      <c r="AS173"/>
      <c r="AT173"/>
      <c r="AU173"/>
      <c r="AV173"/>
      <c r="AW173"/>
      <c r="AX173"/>
      <c r="AY173"/>
      <c r="AZ173"/>
      <c r="BA173"/>
      <c r="BB173"/>
      <c r="BC173"/>
      <c r="BD173"/>
      <c r="BE173"/>
      <c r="BF173"/>
      <c r="BG173"/>
      <c r="BH173"/>
      <c r="BI173"/>
      <c r="BJ173"/>
      <c r="BK173"/>
      <c r="BL173"/>
      <c r="BM173"/>
      <c r="BN173"/>
      <c r="BO173"/>
      <c r="BP173"/>
      <c r="BQ173"/>
      <c r="BR173"/>
      <c r="BS173"/>
      <c r="BT173"/>
      <c r="BU173"/>
      <c r="BV173"/>
      <c r="BW173"/>
      <c r="BX173"/>
      <c r="BY173"/>
      <c r="BZ173"/>
      <c r="CA173"/>
      <c r="CB173"/>
      <c r="CC173"/>
      <c r="CD173"/>
      <c r="CE173"/>
      <c r="CF173"/>
      <c r="CG173"/>
      <c r="CH173"/>
      <c r="CI173"/>
      <c r="CJ173"/>
      <c r="CK173"/>
      <c r="CL173"/>
      <c r="CM173"/>
      <c r="CN173"/>
      <c r="CO173"/>
      <c r="CP173"/>
      <c r="CQ173"/>
      <c r="CR173"/>
      <c r="CS173"/>
      <c r="CT173"/>
      <c r="CU173"/>
      <c r="CV173"/>
      <c r="CW173"/>
      <c r="CX173"/>
      <c r="CY173"/>
      <c r="CZ173"/>
      <c r="DA173"/>
      <c r="DB173"/>
      <c r="DC173"/>
      <c r="DD173"/>
      <c r="DE173"/>
      <c r="DF173"/>
      <c r="DG173"/>
      <c r="DH173"/>
      <c r="DI173"/>
      <c r="DJ173"/>
      <c r="DK173"/>
      <c r="DL173"/>
      <c r="DM173"/>
      <c r="DN173"/>
      <c r="DO173"/>
      <c r="DP173"/>
      <c r="DQ173"/>
      <c r="DR173"/>
      <c r="DS173"/>
      <c r="DT173"/>
      <c r="DU173"/>
      <c r="DV173"/>
      <c r="DW173"/>
      <c r="DX173"/>
      <c r="DY173"/>
      <c r="DZ173"/>
      <c r="EA173"/>
      <c r="EB173"/>
      <c r="EC173"/>
      <c r="ED173"/>
      <c r="EE173"/>
      <c r="EF173"/>
      <c r="EG173"/>
      <c r="EH173"/>
      <c r="EI173"/>
      <c r="EJ173"/>
      <c r="EK173"/>
      <c r="EL173"/>
      <c r="EM173"/>
      <c r="EN173"/>
      <c r="EO173"/>
      <c r="EP173"/>
      <c r="EQ173"/>
      <c r="ER173"/>
      <c r="ES173"/>
      <c r="ET173"/>
      <c r="EU173"/>
      <c r="EV173"/>
      <c r="EW173"/>
      <c r="EX173"/>
      <c r="EY173"/>
      <c r="EZ173"/>
      <c r="FA173"/>
      <c r="FB173"/>
      <c r="FC173"/>
      <c r="FD173"/>
      <c r="FE173"/>
      <c r="FF173"/>
      <c r="FG173"/>
      <c r="FH173"/>
      <c r="FI173"/>
      <c r="FJ173"/>
      <c r="FK173"/>
      <c r="FL173"/>
      <c r="FM173"/>
      <c r="FN173"/>
      <c r="FO173"/>
      <c r="FP173"/>
      <c r="FQ173"/>
      <c r="FR173"/>
      <c r="FS173"/>
      <c r="FT173"/>
      <c r="FU173"/>
      <c r="FV173"/>
      <c r="FW173"/>
      <c r="FX173"/>
      <c r="FY173"/>
      <c r="FZ173"/>
      <c r="GA173"/>
      <c r="GB173"/>
      <c r="GC173"/>
      <c r="GD173"/>
      <c r="GE173"/>
      <c r="GF173"/>
      <c r="GG173"/>
      <c r="GH173"/>
      <c r="GI173"/>
      <c r="GJ173"/>
      <c r="GK173"/>
      <c r="GL173"/>
      <c r="GM173"/>
      <c r="GN173"/>
      <c r="GO173"/>
      <c r="GP173"/>
      <c r="GQ173"/>
      <c r="GR173"/>
      <c r="GS173"/>
      <c r="GT173"/>
      <c r="GU173"/>
      <c r="GV173"/>
      <c r="GW173"/>
      <c r="GX173"/>
      <c r="GY173"/>
      <c r="GZ173"/>
      <c r="HA173"/>
      <c r="HB173"/>
      <c r="HC173"/>
      <c r="HD173"/>
      <c r="HE173"/>
      <c r="HF173"/>
      <c r="HG173"/>
      <c r="HH173"/>
      <c r="HI173"/>
      <c r="HJ173"/>
      <c r="HK173"/>
      <c r="HL173"/>
      <c r="HM173"/>
      <c r="HN173"/>
      <c r="HO173"/>
      <c r="HP173"/>
      <c r="HQ173"/>
      <c r="HR173"/>
      <c r="HS173"/>
      <c r="HT173"/>
      <c r="HU173"/>
      <c r="HV173"/>
      <c r="HW173"/>
      <c r="HX173"/>
      <c r="HY173"/>
      <c r="HZ173"/>
      <c r="IA173"/>
      <c r="IB173"/>
      <c r="IC173"/>
      <c r="ID173"/>
      <c r="IE173"/>
      <c r="IF173"/>
      <c r="IG173"/>
      <c r="IH173"/>
      <c r="II173"/>
      <c r="IJ173"/>
      <c r="IK173"/>
      <c r="IL173"/>
      <c r="IM173"/>
      <c r="IN173"/>
      <c r="IO173"/>
      <c r="IP173"/>
      <c r="IQ173"/>
      <c r="IR173"/>
      <c r="IS173"/>
      <c r="IT173"/>
      <c r="IU173"/>
      <c r="IV173"/>
    </row>
    <row r="174" spans="1:256" ht="48" customHeight="1" x14ac:dyDescent="0.15">
      <c r="A174" s="11" t="s">
        <v>195</v>
      </c>
      <c r="B174" s="23" t="str">
        <f>VLOOKUP(A174,Questions!$B$3:$C$256,2,FALSE)</f>
        <v>Is the service hosted in a high-availability environment?</v>
      </c>
      <c r="C174" s="296" t="s">
        <v>2122</v>
      </c>
      <c r="D174" s="314" t="s">
        <v>3448</v>
      </c>
      <c r="E174" s="176" t="str">
        <f>IF((C174=""),VLOOKUP(A174,Questions!B:G,4,FALSE),IF(C174="Yes",VLOOKUP(A174,Questions!B:G,6,FALSE),IF(C174="No",VLOOKUP(A174,Questions!B:G,5,FALSE),"N/A")))</f>
        <v>Provide a summary to support your response selection.</v>
      </c>
      <c r="F174" s="180" t="str">
        <f>VLOOKUP(A174,'Analyst Report'!$A$39:$E$288,5,FALSE)</f>
        <v xml:space="preserve"> </v>
      </c>
      <c r="G174"/>
      <c r="H174"/>
      <c r="I174"/>
      <c r="J174"/>
      <c r="K174"/>
      <c r="L174"/>
      <c r="M174"/>
      <c r="N174"/>
      <c r="O174"/>
      <c r="P174"/>
      <c r="Q174"/>
      <c r="R174"/>
      <c r="S174"/>
      <c r="T174"/>
      <c r="U174"/>
      <c r="V174"/>
      <c r="W174"/>
      <c r="X174"/>
      <c r="Y174"/>
      <c r="Z174"/>
      <c r="AA174"/>
      <c r="AB174"/>
      <c r="AC174"/>
      <c r="AD174"/>
      <c r="AE174"/>
      <c r="AF174"/>
      <c r="AG174"/>
      <c r="AH174"/>
      <c r="AI174"/>
      <c r="AJ174"/>
      <c r="AK174"/>
      <c r="AL174"/>
      <c r="AM174"/>
      <c r="AN174"/>
      <c r="AO174"/>
      <c r="AP174"/>
      <c r="AQ174"/>
      <c r="AR174"/>
      <c r="AS174"/>
      <c r="AT174"/>
      <c r="AU174"/>
      <c r="AV174"/>
      <c r="AW174"/>
      <c r="AX174"/>
      <c r="AY174"/>
      <c r="AZ174"/>
      <c r="BA174"/>
      <c r="BB174"/>
      <c r="BC174"/>
      <c r="BD174"/>
      <c r="BE174"/>
      <c r="BF174"/>
      <c r="BG174"/>
      <c r="BH174"/>
      <c r="BI174"/>
      <c r="BJ174"/>
      <c r="BK174"/>
      <c r="BL174"/>
      <c r="BM174"/>
      <c r="BN174"/>
      <c r="BO174"/>
      <c r="BP174"/>
      <c r="BQ174"/>
      <c r="BR174"/>
      <c r="BS174"/>
      <c r="BT174"/>
      <c r="BU174"/>
      <c r="BV174"/>
      <c r="BW174"/>
      <c r="BX174"/>
      <c r="BY174"/>
      <c r="BZ174"/>
      <c r="CA174"/>
      <c r="CB174"/>
      <c r="CC174"/>
      <c r="CD174"/>
      <c r="CE174"/>
      <c r="CF174"/>
      <c r="CG174"/>
      <c r="CH174"/>
      <c r="CI174"/>
      <c r="CJ174"/>
      <c r="CK174"/>
      <c r="CL174"/>
      <c r="CM174"/>
      <c r="CN174"/>
      <c r="CO174"/>
      <c r="CP174"/>
      <c r="CQ174"/>
      <c r="CR174"/>
      <c r="CS174"/>
      <c r="CT174"/>
      <c r="CU174"/>
      <c r="CV174"/>
      <c r="CW174"/>
      <c r="CX174"/>
      <c r="CY174"/>
      <c r="CZ174"/>
      <c r="DA174"/>
      <c r="DB174"/>
      <c r="DC174"/>
      <c r="DD174"/>
      <c r="DE174"/>
      <c r="DF174"/>
      <c r="DG174"/>
      <c r="DH174"/>
      <c r="DI174"/>
      <c r="DJ174"/>
      <c r="DK174"/>
      <c r="DL174"/>
      <c r="DM174"/>
      <c r="DN174"/>
      <c r="DO174"/>
      <c r="DP174"/>
      <c r="DQ174"/>
      <c r="DR174"/>
      <c r="DS174"/>
      <c r="DT174"/>
      <c r="DU174"/>
      <c r="DV174"/>
      <c r="DW174"/>
      <c r="DX174"/>
      <c r="DY174"/>
      <c r="DZ174"/>
      <c r="EA174"/>
      <c r="EB174"/>
      <c r="EC174"/>
      <c r="ED174"/>
      <c r="EE174"/>
      <c r="EF174"/>
      <c r="EG174"/>
      <c r="EH174"/>
      <c r="EI174"/>
      <c r="EJ174"/>
      <c r="EK174"/>
      <c r="EL174"/>
      <c r="EM174"/>
      <c r="EN174"/>
      <c r="EO174"/>
      <c r="EP174"/>
      <c r="EQ174"/>
      <c r="ER174"/>
      <c r="ES174"/>
      <c r="ET174"/>
      <c r="EU174"/>
      <c r="EV174"/>
      <c r="EW174"/>
      <c r="EX174"/>
      <c r="EY174"/>
      <c r="EZ174"/>
      <c r="FA174"/>
      <c r="FB174"/>
      <c r="FC174"/>
      <c r="FD174"/>
      <c r="FE174"/>
      <c r="FF174"/>
      <c r="FG174"/>
      <c r="FH174"/>
      <c r="FI174"/>
      <c r="FJ174"/>
      <c r="FK174"/>
      <c r="FL174"/>
      <c r="FM174"/>
      <c r="FN174"/>
      <c r="FO174"/>
      <c r="FP174"/>
      <c r="FQ174"/>
      <c r="FR174"/>
      <c r="FS174"/>
      <c r="FT174"/>
      <c r="FU174"/>
      <c r="FV174"/>
      <c r="FW174"/>
      <c r="FX174"/>
      <c r="FY174"/>
      <c r="FZ174"/>
      <c r="GA174"/>
      <c r="GB174"/>
      <c r="GC174"/>
      <c r="GD174"/>
      <c r="GE174"/>
      <c r="GF174"/>
      <c r="GG174"/>
      <c r="GH174"/>
      <c r="GI174"/>
      <c r="GJ174"/>
      <c r="GK174"/>
      <c r="GL174"/>
      <c r="GM174"/>
      <c r="GN174"/>
      <c r="GO174"/>
      <c r="GP174"/>
      <c r="GQ174"/>
      <c r="GR174"/>
      <c r="GS174"/>
      <c r="GT174"/>
      <c r="GU174"/>
      <c r="GV174"/>
      <c r="GW174"/>
      <c r="GX174"/>
      <c r="GY174"/>
      <c r="GZ174"/>
      <c r="HA174"/>
      <c r="HB174"/>
      <c r="HC174"/>
      <c r="HD174"/>
      <c r="HE174"/>
      <c r="HF174"/>
      <c r="HG174"/>
      <c r="HH174"/>
      <c r="HI174"/>
      <c r="HJ174"/>
      <c r="HK174"/>
      <c r="HL174"/>
      <c r="HM174"/>
      <c r="HN174"/>
      <c r="HO174"/>
      <c r="HP174"/>
      <c r="HQ174"/>
      <c r="HR174"/>
      <c r="HS174"/>
      <c r="HT174"/>
      <c r="HU174"/>
      <c r="HV174"/>
      <c r="HW174"/>
      <c r="HX174"/>
      <c r="HY174"/>
      <c r="HZ174"/>
      <c r="IA174"/>
      <c r="IB174"/>
      <c r="IC174"/>
      <c r="ID174"/>
      <c r="IE174"/>
      <c r="IF174"/>
      <c r="IG174"/>
      <c r="IH174"/>
      <c r="II174"/>
      <c r="IJ174"/>
      <c r="IK174"/>
      <c r="IL174"/>
      <c r="IM174"/>
      <c r="IN174"/>
      <c r="IO174"/>
      <c r="IP174"/>
      <c r="IQ174"/>
      <c r="IR174"/>
      <c r="IS174"/>
      <c r="IT174"/>
      <c r="IU174"/>
      <c r="IV174"/>
    </row>
    <row r="175" spans="1:256" ht="64.25" customHeight="1" x14ac:dyDescent="0.15">
      <c r="A175" s="11" t="s">
        <v>196</v>
      </c>
      <c r="B175" s="23" t="str">
        <f>VLOOKUP(A175,Questions!$B$3:$C$256,2,FALSE)</f>
        <v xml:space="preserve">Is redundant power available for all data centers where institutional data will reside? </v>
      </c>
      <c r="C175" s="8"/>
      <c r="D175" s="9"/>
      <c r="E175" s="176" t="str">
        <f>IF((C175=""),VLOOKUP(A175,Questions!B:G,4,FALSE),IF(C175="Yes",VLOOKUP(A175,Questions!B:G,6,FALSE),IF(C175="No",VLOOKUP(A175,Questions!B:G,5,FALSE),"N/A")))</f>
        <v xml:space="preserve"> </v>
      </c>
      <c r="F175" s="180" t="str">
        <f>VLOOKUP(A175,'Analyst Report'!$A$39:$E$288,5,FALSE)</f>
        <v xml:space="preserve"> </v>
      </c>
      <c r="G175"/>
      <c r="H175"/>
      <c r="I175"/>
      <c r="J175"/>
      <c r="K175"/>
      <c r="L175"/>
      <c r="M175"/>
      <c r="N175"/>
      <c r="O175"/>
      <c r="P175"/>
      <c r="Q175"/>
      <c r="R175"/>
      <c r="S175"/>
      <c r="T175"/>
      <c r="U175"/>
      <c r="V175"/>
      <c r="W175"/>
      <c r="X175"/>
      <c r="Y175"/>
      <c r="Z175"/>
      <c r="AA175"/>
      <c r="AB175"/>
      <c r="AC175"/>
      <c r="AD175"/>
      <c r="AE175"/>
      <c r="AF175"/>
      <c r="AG175"/>
      <c r="AH175"/>
      <c r="AI175"/>
      <c r="AJ175"/>
      <c r="AK175"/>
      <c r="AL175"/>
      <c r="AM175"/>
      <c r="AN175"/>
      <c r="AO175"/>
      <c r="AP175"/>
      <c r="AQ175"/>
      <c r="AR175"/>
      <c r="AS175"/>
      <c r="AT175"/>
      <c r="AU175"/>
      <c r="AV175"/>
      <c r="AW175"/>
      <c r="AX175"/>
      <c r="AY175"/>
      <c r="AZ175"/>
      <c r="BA175"/>
      <c r="BB175"/>
      <c r="BC175"/>
      <c r="BD175"/>
      <c r="BE175"/>
      <c r="BF175"/>
      <c r="BG175"/>
      <c r="BH175"/>
      <c r="BI175"/>
      <c r="BJ175"/>
      <c r="BK175"/>
      <c r="BL175"/>
      <c r="BM175"/>
      <c r="BN175"/>
      <c r="BO175"/>
      <c r="BP175"/>
      <c r="BQ175"/>
      <c r="BR175"/>
      <c r="BS175"/>
      <c r="BT175"/>
      <c r="BU175"/>
      <c r="BV175"/>
      <c r="BW175"/>
      <c r="BX175"/>
      <c r="BY175"/>
      <c r="BZ175"/>
      <c r="CA175"/>
      <c r="CB175"/>
      <c r="CC175"/>
      <c r="CD175"/>
      <c r="CE175"/>
      <c r="CF175"/>
      <c r="CG175"/>
      <c r="CH175"/>
      <c r="CI175"/>
      <c r="CJ175"/>
      <c r="CK175"/>
      <c r="CL175"/>
      <c r="CM175"/>
      <c r="CN175"/>
      <c r="CO175"/>
      <c r="CP175"/>
      <c r="CQ175"/>
      <c r="CR175"/>
      <c r="CS175"/>
      <c r="CT175"/>
      <c r="CU175"/>
      <c r="CV175"/>
      <c r="CW175"/>
      <c r="CX175"/>
      <c r="CY175"/>
      <c r="CZ175"/>
      <c r="DA175"/>
      <c r="DB175"/>
      <c r="DC175"/>
      <c r="DD175"/>
      <c r="DE175"/>
      <c r="DF175"/>
      <c r="DG175"/>
      <c r="DH175"/>
      <c r="DI175"/>
      <c r="DJ175"/>
      <c r="DK175"/>
      <c r="DL175"/>
      <c r="DM175"/>
      <c r="DN175"/>
      <c r="DO175"/>
      <c r="DP175"/>
      <c r="DQ175"/>
      <c r="DR175"/>
      <c r="DS175"/>
      <c r="DT175"/>
      <c r="DU175"/>
      <c r="DV175"/>
      <c r="DW175"/>
      <c r="DX175"/>
      <c r="DY175"/>
      <c r="DZ175"/>
      <c r="EA175"/>
      <c r="EB175"/>
      <c r="EC175"/>
      <c r="ED175"/>
      <c r="EE175"/>
      <c r="EF175"/>
      <c r="EG175"/>
      <c r="EH175"/>
      <c r="EI175"/>
      <c r="EJ175"/>
      <c r="EK175"/>
      <c r="EL175"/>
      <c r="EM175"/>
      <c r="EN175"/>
      <c r="EO175"/>
      <c r="EP175"/>
      <c r="EQ175"/>
      <c r="ER175"/>
      <c r="ES175"/>
      <c r="ET175"/>
      <c r="EU175"/>
      <c r="EV175"/>
      <c r="EW175"/>
      <c r="EX175"/>
      <c r="EY175"/>
      <c r="EZ175"/>
      <c r="FA175"/>
      <c r="FB175"/>
      <c r="FC175"/>
      <c r="FD175"/>
      <c r="FE175"/>
      <c r="FF175"/>
      <c r="FG175"/>
      <c r="FH175"/>
      <c r="FI175"/>
      <c r="FJ175"/>
      <c r="FK175"/>
      <c r="FL175"/>
      <c r="FM175"/>
      <c r="FN175"/>
      <c r="FO175"/>
      <c r="FP175"/>
      <c r="FQ175"/>
      <c r="FR175"/>
      <c r="FS175"/>
      <c r="FT175"/>
      <c r="FU175"/>
      <c r="FV175"/>
      <c r="FW175"/>
      <c r="FX175"/>
      <c r="FY175"/>
      <c r="FZ175"/>
      <c r="GA175"/>
      <c r="GB175"/>
      <c r="GC175"/>
      <c r="GD175"/>
      <c r="GE175"/>
      <c r="GF175"/>
      <c r="GG175"/>
      <c r="GH175"/>
      <c r="GI175"/>
      <c r="GJ175"/>
      <c r="GK175"/>
      <c r="GL175"/>
      <c r="GM175"/>
      <c r="GN175"/>
      <c r="GO175"/>
      <c r="GP175"/>
      <c r="GQ175"/>
      <c r="GR175"/>
      <c r="GS175"/>
      <c r="GT175"/>
      <c r="GU175"/>
      <c r="GV175"/>
      <c r="GW175"/>
      <c r="GX175"/>
      <c r="GY175"/>
      <c r="GZ175"/>
      <c r="HA175"/>
      <c r="HB175"/>
      <c r="HC175"/>
      <c r="HD175"/>
      <c r="HE175"/>
      <c r="HF175"/>
      <c r="HG175"/>
      <c r="HH175"/>
      <c r="HI175"/>
      <c r="HJ175"/>
      <c r="HK175"/>
      <c r="HL175"/>
      <c r="HM175"/>
      <c r="HN175"/>
      <c r="HO175"/>
      <c r="HP175"/>
      <c r="HQ175"/>
      <c r="HR175"/>
      <c r="HS175"/>
      <c r="HT175"/>
      <c r="HU175"/>
      <c r="HV175"/>
      <c r="HW175"/>
      <c r="HX175"/>
      <c r="HY175"/>
      <c r="HZ175"/>
      <c r="IA175"/>
      <c r="IB175"/>
      <c r="IC175"/>
      <c r="ID175"/>
      <c r="IE175"/>
      <c r="IF175"/>
      <c r="IG175"/>
      <c r="IH175"/>
      <c r="II175"/>
      <c r="IJ175"/>
      <c r="IK175"/>
      <c r="IL175"/>
      <c r="IM175"/>
      <c r="IN175"/>
      <c r="IO175"/>
      <c r="IP175"/>
      <c r="IQ175"/>
      <c r="IR175"/>
      <c r="IS175"/>
      <c r="IT175"/>
      <c r="IU175"/>
      <c r="IV175"/>
    </row>
    <row r="176" spans="1:256" ht="54" customHeight="1" x14ac:dyDescent="0.15">
      <c r="A176" s="11" t="s">
        <v>197</v>
      </c>
      <c r="B176" s="23" t="str">
        <f>VLOOKUP(A176,Questions!$B$3:$C$256,2,FALSE)</f>
        <v>Are redundant power strategies tested?</v>
      </c>
      <c r="C176" s="8"/>
      <c r="D176" s="9"/>
      <c r="E176" s="176" t="str">
        <f>IF((C176=""),VLOOKUP(A176,Questions!B:G,4,FALSE),IF(C176="Yes",VLOOKUP(A176,Questions!B:G,6,FALSE),IF(C176="No",VLOOKUP(A176,Questions!B:G,5,FALSE),"N/A")))</f>
        <v xml:space="preserve"> </v>
      </c>
      <c r="F176" s="180" t="str">
        <f>VLOOKUP(A176,'Analyst Report'!$A$39:$E$288,5,FALSE)</f>
        <v xml:space="preserve"> </v>
      </c>
      <c r="G176"/>
      <c r="H176"/>
      <c r="I176"/>
      <c r="J176"/>
      <c r="K176"/>
      <c r="L176"/>
      <c r="M176"/>
      <c r="N176"/>
      <c r="O176"/>
      <c r="P176"/>
      <c r="Q176"/>
      <c r="R176"/>
      <c r="S176"/>
      <c r="T176"/>
      <c r="U176"/>
      <c r="V176"/>
      <c r="W176"/>
      <c r="X176"/>
      <c r="Y176"/>
      <c r="Z176"/>
      <c r="AA176"/>
      <c r="AB176"/>
      <c r="AC176"/>
      <c r="AD176"/>
      <c r="AE176"/>
      <c r="AF176"/>
      <c r="AG176"/>
      <c r="AH176"/>
      <c r="AI176"/>
      <c r="AJ176"/>
      <c r="AK176"/>
      <c r="AL176"/>
      <c r="AM176"/>
      <c r="AN176"/>
      <c r="AO176"/>
      <c r="AP176"/>
      <c r="AQ176"/>
      <c r="AR176"/>
      <c r="AS176"/>
      <c r="AT176"/>
      <c r="AU176"/>
      <c r="AV176"/>
      <c r="AW176"/>
      <c r="AX176"/>
      <c r="AY176"/>
      <c r="AZ176"/>
      <c r="BA176"/>
      <c r="BB176"/>
      <c r="BC176"/>
      <c r="BD176"/>
      <c r="BE176"/>
      <c r="BF176"/>
      <c r="BG176"/>
      <c r="BH176"/>
      <c r="BI176"/>
      <c r="BJ176"/>
      <c r="BK176"/>
      <c r="BL176"/>
      <c r="BM176"/>
      <c r="BN176"/>
      <c r="BO176"/>
      <c r="BP176"/>
      <c r="BQ176"/>
      <c r="BR176"/>
      <c r="BS176"/>
      <c r="BT176"/>
      <c r="BU176"/>
      <c r="BV176"/>
      <c r="BW176"/>
      <c r="BX176"/>
      <c r="BY176"/>
      <c r="BZ176"/>
      <c r="CA176"/>
      <c r="CB176"/>
      <c r="CC176"/>
      <c r="CD176"/>
      <c r="CE176"/>
      <c r="CF176"/>
      <c r="CG176"/>
      <c r="CH176"/>
      <c r="CI176"/>
      <c r="CJ176"/>
      <c r="CK176"/>
      <c r="CL176"/>
      <c r="CM176"/>
      <c r="CN176"/>
      <c r="CO176"/>
      <c r="CP176"/>
      <c r="CQ176"/>
      <c r="CR176"/>
      <c r="CS176"/>
      <c r="CT176"/>
      <c r="CU176"/>
      <c r="CV176"/>
      <c r="CW176"/>
      <c r="CX176"/>
      <c r="CY176"/>
      <c r="CZ176"/>
      <c r="DA176"/>
      <c r="DB176"/>
      <c r="DC176"/>
      <c r="DD176"/>
      <c r="DE176"/>
      <c r="DF176"/>
      <c r="DG176"/>
      <c r="DH176"/>
      <c r="DI176"/>
      <c r="DJ176"/>
      <c r="DK176"/>
      <c r="DL176"/>
      <c r="DM176"/>
      <c r="DN176"/>
      <c r="DO176"/>
      <c r="DP176"/>
      <c r="DQ176"/>
      <c r="DR176"/>
      <c r="DS176"/>
      <c r="DT176"/>
      <c r="DU176"/>
      <c r="DV176"/>
      <c r="DW176"/>
      <c r="DX176"/>
      <c r="DY176"/>
      <c r="DZ176"/>
      <c r="EA176"/>
      <c r="EB176"/>
      <c r="EC176"/>
      <c r="ED176"/>
      <c r="EE176"/>
      <c r="EF176"/>
      <c r="EG176"/>
      <c r="EH176"/>
      <c r="EI176"/>
      <c r="EJ176"/>
      <c r="EK176"/>
      <c r="EL176"/>
      <c r="EM176"/>
      <c r="EN176"/>
      <c r="EO176"/>
      <c r="EP176"/>
      <c r="EQ176"/>
      <c r="ER176"/>
      <c r="ES176"/>
      <c r="ET176"/>
      <c r="EU176"/>
      <c r="EV176"/>
      <c r="EW176"/>
      <c r="EX176"/>
      <c r="EY176"/>
      <c r="EZ176"/>
      <c r="FA176"/>
      <c r="FB176"/>
      <c r="FC176"/>
      <c r="FD176"/>
      <c r="FE176"/>
      <c r="FF176"/>
      <c r="FG176"/>
      <c r="FH176"/>
      <c r="FI176"/>
      <c r="FJ176"/>
      <c r="FK176"/>
      <c r="FL176"/>
      <c r="FM176"/>
      <c r="FN176"/>
      <c r="FO176"/>
      <c r="FP176"/>
      <c r="FQ176"/>
      <c r="FR176"/>
      <c r="FS176"/>
      <c r="FT176"/>
      <c r="FU176"/>
      <c r="FV176"/>
      <c r="FW176"/>
      <c r="FX176"/>
      <c r="FY176"/>
      <c r="FZ176"/>
      <c r="GA176"/>
      <c r="GB176"/>
      <c r="GC176"/>
      <c r="GD176"/>
      <c r="GE176"/>
      <c r="GF176"/>
      <c r="GG176"/>
      <c r="GH176"/>
      <c r="GI176"/>
      <c r="GJ176"/>
      <c r="GK176"/>
      <c r="GL176"/>
      <c r="GM176"/>
      <c r="GN176"/>
      <c r="GO176"/>
      <c r="GP176"/>
      <c r="GQ176"/>
      <c r="GR176"/>
      <c r="GS176"/>
      <c r="GT176"/>
      <c r="GU176"/>
      <c r="GV176"/>
      <c r="GW176"/>
      <c r="GX176"/>
      <c r="GY176"/>
      <c r="GZ176"/>
      <c r="HA176"/>
      <c r="HB176"/>
      <c r="HC176"/>
      <c r="HD176"/>
      <c r="HE176"/>
      <c r="HF176"/>
      <c r="HG176"/>
      <c r="HH176"/>
      <c r="HI176"/>
      <c r="HJ176"/>
      <c r="HK176"/>
      <c r="HL176"/>
      <c r="HM176"/>
      <c r="HN176"/>
      <c r="HO176"/>
      <c r="HP176"/>
      <c r="HQ176"/>
      <c r="HR176"/>
      <c r="HS176"/>
      <c r="HT176"/>
      <c r="HU176"/>
      <c r="HV176"/>
      <c r="HW176"/>
      <c r="HX176"/>
      <c r="HY176"/>
      <c r="HZ176"/>
      <c r="IA176"/>
      <c r="IB176"/>
      <c r="IC176"/>
      <c r="ID176"/>
      <c r="IE176"/>
      <c r="IF176"/>
      <c r="IG176"/>
      <c r="IH176"/>
      <c r="II176"/>
      <c r="IJ176"/>
      <c r="IK176"/>
      <c r="IL176"/>
      <c r="IM176"/>
      <c r="IN176"/>
      <c r="IO176"/>
      <c r="IP176"/>
      <c r="IQ176"/>
      <c r="IR176"/>
      <c r="IS176"/>
      <c r="IT176"/>
      <c r="IU176"/>
      <c r="IV176"/>
    </row>
    <row r="177" spans="1:256" ht="48" customHeight="1" x14ac:dyDescent="0.15">
      <c r="A177" s="11" t="s">
        <v>198</v>
      </c>
      <c r="B177" s="23" t="str">
        <f>VLOOKUP(A177,Questions!$B$3:$C$256,2,FALSE)</f>
        <v>Describe or provide a reference to the availability of cooling and fire-suppression systems in all data centers where institution data will reside.</v>
      </c>
      <c r="C177" s="371"/>
      <c r="D177" s="371"/>
      <c r="E177" s="176" t="str">
        <f>IF((C177=""),VLOOKUP(A177,Questions!B:G,4,FALSE),IF(C177="Yes",VLOOKUP(A177,Questions!B:G,6,FALSE),IF(C177="No",VLOOKUP(A177,Questions!B:G,5,FALSE),"N/A")))</f>
        <v>Ensure that all parts of DCTR-12 are clearly stated in your response.</v>
      </c>
      <c r="F177" s="180" t="str">
        <f>VLOOKUP(A177,'Analyst Report'!$A$39:$E$288,5,FALSE)</f>
        <v xml:space="preserve"> </v>
      </c>
      <c r="G177"/>
      <c r="H177"/>
      <c r="I177"/>
      <c r="J177"/>
      <c r="K177"/>
      <c r="L177"/>
      <c r="M177"/>
      <c r="N177"/>
      <c r="O177"/>
      <c r="P177"/>
      <c r="Q177"/>
      <c r="R177"/>
      <c r="S177"/>
      <c r="T177"/>
      <c r="U177"/>
      <c r="V177"/>
      <c r="W177"/>
      <c r="X177"/>
      <c r="Y177"/>
      <c r="Z177"/>
      <c r="AA177"/>
      <c r="AB177"/>
      <c r="AC177"/>
      <c r="AD177"/>
      <c r="AE177"/>
      <c r="AF177"/>
      <c r="AG177"/>
      <c r="AH177"/>
      <c r="AI177"/>
      <c r="AJ177"/>
      <c r="AK177"/>
      <c r="AL177"/>
      <c r="AM177"/>
      <c r="AN177"/>
      <c r="AO177"/>
      <c r="AP177"/>
      <c r="AQ177"/>
      <c r="AR177"/>
      <c r="AS177"/>
      <c r="AT177"/>
      <c r="AU177"/>
      <c r="AV177"/>
      <c r="AW177"/>
      <c r="AX177"/>
      <c r="AY177"/>
      <c r="AZ177"/>
      <c r="BA177"/>
      <c r="BB177"/>
      <c r="BC177"/>
      <c r="BD177"/>
      <c r="BE177"/>
      <c r="BF177"/>
      <c r="BG177"/>
      <c r="BH177"/>
      <c r="BI177"/>
      <c r="BJ177"/>
      <c r="BK177"/>
      <c r="BL177"/>
      <c r="BM177"/>
      <c r="BN177"/>
      <c r="BO177"/>
      <c r="BP177"/>
      <c r="BQ177"/>
      <c r="BR177"/>
      <c r="BS177"/>
      <c r="BT177"/>
      <c r="BU177"/>
      <c r="BV177"/>
      <c r="BW177"/>
      <c r="BX177"/>
      <c r="BY177"/>
      <c r="BZ177"/>
      <c r="CA177"/>
      <c r="CB177"/>
      <c r="CC177"/>
      <c r="CD177"/>
      <c r="CE177"/>
      <c r="CF177"/>
      <c r="CG177"/>
      <c r="CH177"/>
      <c r="CI177"/>
      <c r="CJ177"/>
      <c r="CK177"/>
      <c r="CL177"/>
      <c r="CM177"/>
      <c r="CN177"/>
      <c r="CO177"/>
      <c r="CP177"/>
      <c r="CQ177"/>
      <c r="CR177"/>
      <c r="CS177"/>
      <c r="CT177"/>
      <c r="CU177"/>
      <c r="CV177"/>
      <c r="CW177"/>
      <c r="CX177"/>
      <c r="CY177"/>
      <c r="CZ177"/>
      <c r="DA177"/>
      <c r="DB177"/>
      <c r="DC177"/>
      <c r="DD177"/>
      <c r="DE177"/>
      <c r="DF177"/>
      <c r="DG177"/>
      <c r="DH177"/>
      <c r="DI177"/>
      <c r="DJ177"/>
      <c r="DK177"/>
      <c r="DL177"/>
      <c r="DM177"/>
      <c r="DN177"/>
      <c r="DO177"/>
      <c r="DP177"/>
      <c r="DQ177"/>
      <c r="DR177"/>
      <c r="DS177"/>
      <c r="DT177"/>
      <c r="DU177"/>
      <c r="DV177"/>
      <c r="DW177"/>
      <c r="DX177"/>
      <c r="DY177"/>
      <c r="DZ177"/>
      <c r="EA177"/>
      <c r="EB177"/>
      <c r="EC177"/>
      <c r="ED177"/>
      <c r="EE177"/>
      <c r="EF177"/>
      <c r="EG177"/>
      <c r="EH177"/>
      <c r="EI177"/>
      <c r="EJ177"/>
      <c r="EK177"/>
      <c r="EL177"/>
      <c r="EM177"/>
      <c r="EN177"/>
      <c r="EO177"/>
      <c r="EP177"/>
      <c r="EQ177"/>
      <c r="ER177"/>
      <c r="ES177"/>
      <c r="ET177"/>
      <c r="EU177"/>
      <c r="EV177"/>
      <c r="EW177"/>
      <c r="EX177"/>
      <c r="EY177"/>
      <c r="EZ177"/>
      <c r="FA177"/>
      <c r="FB177"/>
      <c r="FC177"/>
      <c r="FD177"/>
      <c r="FE177"/>
      <c r="FF177"/>
      <c r="FG177"/>
      <c r="FH177"/>
      <c r="FI177"/>
      <c r="FJ177"/>
      <c r="FK177"/>
      <c r="FL177"/>
      <c r="FM177"/>
      <c r="FN177"/>
      <c r="FO177"/>
      <c r="FP177"/>
      <c r="FQ177"/>
      <c r="FR177"/>
      <c r="FS177"/>
      <c r="FT177"/>
      <c r="FU177"/>
      <c r="FV177"/>
      <c r="FW177"/>
      <c r="FX177"/>
      <c r="FY177"/>
      <c r="FZ177"/>
      <c r="GA177"/>
      <c r="GB177"/>
      <c r="GC177"/>
      <c r="GD177"/>
      <c r="GE177"/>
      <c r="GF177"/>
      <c r="GG177"/>
      <c r="GH177"/>
      <c r="GI177"/>
      <c r="GJ177"/>
      <c r="GK177"/>
      <c r="GL177"/>
      <c r="GM177"/>
      <c r="GN177"/>
      <c r="GO177"/>
      <c r="GP177"/>
      <c r="GQ177"/>
      <c r="GR177"/>
      <c r="GS177"/>
      <c r="GT177"/>
      <c r="GU177"/>
      <c r="GV177"/>
      <c r="GW177"/>
      <c r="GX177"/>
      <c r="GY177"/>
      <c r="GZ177"/>
      <c r="HA177"/>
      <c r="HB177"/>
      <c r="HC177"/>
      <c r="HD177"/>
      <c r="HE177"/>
      <c r="HF177"/>
      <c r="HG177"/>
      <c r="HH177"/>
      <c r="HI177"/>
      <c r="HJ177"/>
      <c r="HK177"/>
      <c r="HL177"/>
      <c r="HM177"/>
      <c r="HN177"/>
      <c r="HO177"/>
      <c r="HP177"/>
      <c r="HQ177"/>
      <c r="HR177"/>
      <c r="HS177"/>
      <c r="HT177"/>
      <c r="HU177"/>
      <c r="HV177"/>
      <c r="HW177"/>
      <c r="HX177"/>
      <c r="HY177"/>
      <c r="HZ177"/>
      <c r="IA177"/>
      <c r="IB177"/>
      <c r="IC177"/>
      <c r="ID177"/>
      <c r="IE177"/>
      <c r="IF177"/>
      <c r="IG177"/>
      <c r="IH177"/>
      <c r="II177"/>
      <c r="IJ177"/>
      <c r="IK177"/>
      <c r="IL177"/>
      <c r="IM177"/>
      <c r="IN177"/>
      <c r="IO177"/>
      <c r="IP177"/>
      <c r="IQ177"/>
      <c r="IR177"/>
      <c r="IS177"/>
      <c r="IT177"/>
      <c r="IU177"/>
      <c r="IV177"/>
    </row>
    <row r="178" spans="1:256" ht="64.25" customHeight="1" x14ac:dyDescent="0.15">
      <c r="A178" s="11" t="s">
        <v>199</v>
      </c>
      <c r="B178" s="23" t="str">
        <f>VLOOKUP(A178,Questions!$B$3:$C$256,2,FALSE)</f>
        <v>Do you have Internet Service Provider (ISP) redundancy?</v>
      </c>
      <c r="C178" s="8"/>
      <c r="D178" s="28"/>
      <c r="E178" s="176" t="str">
        <f>IF((C178=""),VLOOKUP(A178,Questions!B:G,4,FALSE),IF(C178="Yes",VLOOKUP(A178,Questions!B:G,6,FALSE),IF(C178="No",VLOOKUP(A178,Questions!B:G,5,FALSE),"N/A")))</f>
        <v>State the ISP provider(s) in addition to the number of ISPs that provide connectivity.</v>
      </c>
      <c r="F178" s="180" t="str">
        <f>VLOOKUP(A178,'Analyst Report'!$A$39:$E$288,5,FALSE)</f>
        <v xml:space="preserve"> </v>
      </c>
      <c r="G178"/>
      <c r="H178"/>
      <c r="I178"/>
      <c r="J178"/>
      <c r="K178"/>
      <c r="L178"/>
      <c r="M178"/>
      <c r="N178"/>
      <c r="O178"/>
      <c r="P178"/>
      <c r="Q178"/>
      <c r="R178"/>
      <c r="S178"/>
      <c r="T178"/>
      <c r="U178"/>
      <c r="V178"/>
      <c r="W178"/>
      <c r="X178"/>
      <c r="Y178"/>
      <c r="Z178"/>
      <c r="AA178"/>
      <c r="AB178"/>
      <c r="AC178"/>
      <c r="AD178"/>
      <c r="AE178"/>
      <c r="AF178"/>
      <c r="AG178"/>
      <c r="AH178"/>
      <c r="AI178"/>
      <c r="AJ178"/>
      <c r="AK178"/>
      <c r="AL178"/>
      <c r="AM178"/>
      <c r="AN178"/>
      <c r="AO178"/>
      <c r="AP178"/>
      <c r="AQ178"/>
      <c r="AR178"/>
      <c r="AS178"/>
      <c r="AT178"/>
      <c r="AU178"/>
      <c r="AV178"/>
      <c r="AW178"/>
      <c r="AX178"/>
      <c r="AY178"/>
      <c r="AZ178"/>
      <c r="BA178"/>
      <c r="BB178"/>
      <c r="BC178"/>
      <c r="BD178"/>
      <c r="BE178"/>
      <c r="BF178"/>
      <c r="BG178"/>
      <c r="BH178"/>
      <c r="BI178"/>
      <c r="BJ178"/>
      <c r="BK178"/>
      <c r="BL178"/>
      <c r="BM178"/>
      <c r="BN178"/>
      <c r="BO178"/>
      <c r="BP178"/>
      <c r="BQ178"/>
      <c r="BR178"/>
      <c r="BS178"/>
      <c r="BT178"/>
      <c r="BU178"/>
      <c r="BV178"/>
      <c r="BW178"/>
      <c r="BX178"/>
      <c r="BY178"/>
      <c r="BZ178"/>
      <c r="CA178"/>
      <c r="CB178"/>
      <c r="CC178"/>
      <c r="CD178"/>
      <c r="CE178"/>
      <c r="CF178"/>
      <c r="CG178"/>
      <c r="CH178"/>
      <c r="CI178"/>
      <c r="CJ178"/>
      <c r="CK178"/>
      <c r="CL178"/>
      <c r="CM178"/>
      <c r="CN178"/>
      <c r="CO178"/>
      <c r="CP178"/>
      <c r="CQ178"/>
      <c r="CR178"/>
      <c r="CS178"/>
      <c r="CT178"/>
      <c r="CU178"/>
      <c r="CV178"/>
      <c r="CW178"/>
      <c r="CX178"/>
      <c r="CY178"/>
      <c r="CZ178"/>
      <c r="DA178"/>
      <c r="DB178"/>
      <c r="DC178"/>
      <c r="DD178"/>
      <c r="DE178"/>
      <c r="DF178"/>
      <c r="DG178"/>
      <c r="DH178"/>
      <c r="DI178"/>
      <c r="DJ178"/>
      <c r="DK178"/>
      <c r="DL178"/>
      <c r="DM178"/>
      <c r="DN178"/>
      <c r="DO178"/>
      <c r="DP178"/>
      <c r="DQ178"/>
      <c r="DR178"/>
      <c r="DS178"/>
      <c r="DT178"/>
      <c r="DU178"/>
      <c r="DV178"/>
      <c r="DW178"/>
      <c r="DX178"/>
      <c r="DY178"/>
      <c r="DZ178"/>
      <c r="EA178"/>
      <c r="EB178"/>
      <c r="EC178"/>
      <c r="ED178"/>
      <c r="EE178"/>
      <c r="EF178"/>
      <c r="EG178"/>
      <c r="EH178"/>
      <c r="EI178"/>
      <c r="EJ178"/>
      <c r="EK178"/>
      <c r="EL178"/>
      <c r="EM178"/>
      <c r="EN178"/>
      <c r="EO178"/>
      <c r="EP178"/>
      <c r="EQ178"/>
      <c r="ER178"/>
      <c r="ES178"/>
      <c r="ET178"/>
      <c r="EU178"/>
      <c r="EV178"/>
      <c r="EW178"/>
      <c r="EX178"/>
      <c r="EY178"/>
      <c r="EZ178"/>
      <c r="FA178"/>
      <c r="FB178"/>
      <c r="FC178"/>
      <c r="FD178"/>
      <c r="FE178"/>
      <c r="FF178"/>
      <c r="FG178"/>
      <c r="FH178"/>
      <c r="FI178"/>
      <c r="FJ178"/>
      <c r="FK178"/>
      <c r="FL178"/>
      <c r="FM178"/>
      <c r="FN178"/>
      <c r="FO178"/>
      <c r="FP178"/>
      <c r="FQ178"/>
      <c r="FR178"/>
      <c r="FS178"/>
      <c r="FT178"/>
      <c r="FU178"/>
      <c r="FV178"/>
      <c r="FW178"/>
      <c r="FX178"/>
      <c r="FY178"/>
      <c r="FZ178"/>
      <c r="GA178"/>
      <c r="GB178"/>
      <c r="GC178"/>
      <c r="GD178"/>
      <c r="GE178"/>
      <c r="GF178"/>
      <c r="GG178"/>
      <c r="GH178"/>
      <c r="GI178"/>
      <c r="GJ178"/>
      <c r="GK178"/>
      <c r="GL178"/>
      <c r="GM178"/>
      <c r="GN178"/>
      <c r="GO178"/>
      <c r="GP178"/>
      <c r="GQ178"/>
      <c r="GR178"/>
      <c r="GS178"/>
      <c r="GT178"/>
      <c r="GU178"/>
      <c r="GV178"/>
      <c r="GW178"/>
      <c r="GX178"/>
      <c r="GY178"/>
      <c r="GZ178"/>
      <c r="HA178"/>
      <c r="HB178"/>
      <c r="HC178"/>
      <c r="HD178"/>
      <c r="HE178"/>
      <c r="HF178"/>
      <c r="HG178"/>
      <c r="HH178"/>
      <c r="HI178"/>
      <c r="HJ178"/>
      <c r="HK178"/>
      <c r="HL178"/>
      <c r="HM178"/>
      <c r="HN178"/>
      <c r="HO178"/>
      <c r="HP178"/>
      <c r="HQ178"/>
      <c r="HR178"/>
      <c r="HS178"/>
      <c r="HT178"/>
      <c r="HU178"/>
      <c r="HV178"/>
      <c r="HW178"/>
      <c r="HX178"/>
      <c r="HY178"/>
      <c r="HZ178"/>
      <c r="IA178"/>
      <c r="IB178"/>
      <c r="IC178"/>
      <c r="ID178"/>
      <c r="IE178"/>
      <c r="IF178"/>
      <c r="IG178"/>
      <c r="IH178"/>
      <c r="II178"/>
      <c r="IJ178"/>
      <c r="IK178"/>
      <c r="IL178"/>
      <c r="IM178"/>
      <c r="IN178"/>
      <c r="IO178"/>
      <c r="IP178"/>
      <c r="IQ178"/>
      <c r="IR178"/>
      <c r="IS178"/>
      <c r="IT178"/>
      <c r="IU178"/>
      <c r="IV178"/>
    </row>
    <row r="179" spans="1:256" ht="64.25" customHeight="1" x14ac:dyDescent="0.15">
      <c r="A179" s="11" t="s">
        <v>200</v>
      </c>
      <c r="B179" s="23" t="str">
        <f>VLOOKUP(A179,Questions!$B$3:$C$256,2,FALSE)</f>
        <v>Does every data center where the institution's data will reside have multiple telephone company or network provider entrances to the facility?</v>
      </c>
      <c r="C179" s="8"/>
      <c r="D179" s="28"/>
      <c r="E179" s="176" t="str">
        <f>IF((C179=""),VLOOKUP(A179,Questions!B:G,4,FALSE),IF(C179="Yes",VLOOKUP(A179,Questions!B:G,6,FALSE),IF(C179="No",VLOOKUP(A179,Questions!B:G,5,FALSE),"N/A")))</f>
        <v xml:space="preserve"> </v>
      </c>
      <c r="F179" s="180" t="str">
        <f>VLOOKUP(A179,'Analyst Report'!$A$39:$E$288,5,FALSE)</f>
        <v xml:space="preserve"> </v>
      </c>
      <c r="G179"/>
      <c r="H179"/>
      <c r="I179"/>
      <c r="J179"/>
      <c r="K179"/>
      <c r="L179"/>
      <c r="M179"/>
      <c r="N179"/>
      <c r="O179"/>
      <c r="P179"/>
      <c r="Q179"/>
      <c r="R179"/>
      <c r="S179"/>
      <c r="T179"/>
      <c r="U179"/>
      <c r="V179"/>
      <c r="W179"/>
      <c r="X179"/>
      <c r="Y179"/>
      <c r="Z179"/>
      <c r="AA179"/>
      <c r="AB179"/>
      <c r="AC179"/>
      <c r="AD179"/>
      <c r="AE179"/>
      <c r="AF179"/>
      <c r="AG179"/>
      <c r="AH179"/>
      <c r="AI179"/>
      <c r="AJ179"/>
      <c r="AK179"/>
      <c r="AL179"/>
      <c r="AM179"/>
      <c r="AN179"/>
      <c r="AO179"/>
      <c r="AP179"/>
      <c r="AQ179"/>
      <c r="AR179"/>
      <c r="AS179"/>
      <c r="AT179"/>
      <c r="AU179"/>
      <c r="AV179"/>
      <c r="AW179"/>
      <c r="AX179"/>
      <c r="AY179"/>
      <c r="AZ179"/>
      <c r="BA179"/>
      <c r="BB179"/>
      <c r="BC179"/>
      <c r="BD179"/>
      <c r="BE179"/>
      <c r="BF179"/>
      <c r="BG179"/>
      <c r="BH179"/>
      <c r="BI179"/>
      <c r="BJ179"/>
      <c r="BK179"/>
      <c r="BL179"/>
      <c r="BM179"/>
      <c r="BN179"/>
      <c r="BO179"/>
      <c r="BP179"/>
      <c r="BQ179"/>
      <c r="BR179"/>
      <c r="BS179"/>
      <c r="BT179"/>
      <c r="BU179"/>
      <c r="BV179"/>
      <c r="BW179"/>
      <c r="BX179"/>
      <c r="BY179"/>
      <c r="BZ179"/>
      <c r="CA179"/>
      <c r="CB179"/>
      <c r="CC179"/>
      <c r="CD179"/>
      <c r="CE179"/>
      <c r="CF179"/>
      <c r="CG179"/>
      <c r="CH179"/>
      <c r="CI179"/>
      <c r="CJ179"/>
      <c r="CK179"/>
      <c r="CL179"/>
      <c r="CM179"/>
      <c r="CN179"/>
      <c r="CO179"/>
      <c r="CP179"/>
      <c r="CQ179"/>
      <c r="CR179"/>
      <c r="CS179"/>
      <c r="CT179"/>
      <c r="CU179"/>
      <c r="CV179"/>
      <c r="CW179"/>
      <c r="CX179"/>
      <c r="CY179"/>
      <c r="CZ179"/>
      <c r="DA179"/>
      <c r="DB179"/>
      <c r="DC179"/>
      <c r="DD179"/>
      <c r="DE179"/>
      <c r="DF179"/>
      <c r="DG179"/>
      <c r="DH179"/>
      <c r="DI179"/>
      <c r="DJ179"/>
      <c r="DK179"/>
      <c r="DL179"/>
      <c r="DM179"/>
      <c r="DN179"/>
      <c r="DO179"/>
      <c r="DP179"/>
      <c r="DQ179"/>
      <c r="DR179"/>
      <c r="DS179"/>
      <c r="DT179"/>
      <c r="DU179"/>
      <c r="DV179"/>
      <c r="DW179"/>
      <c r="DX179"/>
      <c r="DY179"/>
      <c r="DZ179"/>
      <c r="EA179"/>
      <c r="EB179"/>
      <c r="EC179"/>
      <c r="ED179"/>
      <c r="EE179"/>
      <c r="EF179"/>
      <c r="EG179"/>
      <c r="EH179"/>
      <c r="EI179"/>
      <c r="EJ179"/>
      <c r="EK179"/>
      <c r="EL179"/>
      <c r="EM179"/>
      <c r="EN179"/>
      <c r="EO179"/>
      <c r="EP179"/>
      <c r="EQ179"/>
      <c r="ER179"/>
      <c r="ES179"/>
      <c r="ET179"/>
      <c r="EU179"/>
      <c r="EV179"/>
      <c r="EW179"/>
      <c r="EX179"/>
      <c r="EY179"/>
      <c r="EZ179"/>
      <c r="FA179"/>
      <c r="FB179"/>
      <c r="FC179"/>
      <c r="FD179"/>
      <c r="FE179"/>
      <c r="FF179"/>
      <c r="FG179"/>
      <c r="FH179"/>
      <c r="FI179"/>
      <c r="FJ179"/>
      <c r="FK179"/>
      <c r="FL179"/>
      <c r="FM179"/>
      <c r="FN179"/>
      <c r="FO179"/>
      <c r="FP179"/>
      <c r="FQ179"/>
      <c r="FR179"/>
      <c r="FS179"/>
      <c r="FT179"/>
      <c r="FU179"/>
      <c r="FV179"/>
      <c r="FW179"/>
      <c r="FX179"/>
      <c r="FY179"/>
      <c r="FZ179"/>
      <c r="GA179"/>
      <c r="GB179"/>
      <c r="GC179"/>
      <c r="GD179"/>
      <c r="GE179"/>
      <c r="GF179"/>
      <c r="GG179"/>
      <c r="GH179"/>
      <c r="GI179"/>
      <c r="GJ179"/>
      <c r="GK179"/>
      <c r="GL179"/>
      <c r="GM179"/>
      <c r="GN179"/>
      <c r="GO179"/>
      <c r="GP179"/>
      <c r="GQ179"/>
      <c r="GR179"/>
      <c r="GS179"/>
      <c r="GT179"/>
      <c r="GU179"/>
      <c r="GV179"/>
      <c r="GW179"/>
      <c r="GX179"/>
      <c r="GY179"/>
      <c r="GZ179"/>
      <c r="HA179"/>
      <c r="HB179"/>
      <c r="HC179"/>
      <c r="HD179"/>
      <c r="HE179"/>
      <c r="HF179"/>
      <c r="HG179"/>
      <c r="HH179"/>
      <c r="HI179"/>
      <c r="HJ179"/>
      <c r="HK179"/>
      <c r="HL179"/>
      <c r="HM179"/>
      <c r="HN179"/>
      <c r="HO179"/>
      <c r="HP179"/>
      <c r="HQ179"/>
      <c r="HR179"/>
      <c r="HS179"/>
      <c r="HT179"/>
      <c r="HU179"/>
      <c r="HV179"/>
      <c r="HW179"/>
      <c r="HX179"/>
      <c r="HY179"/>
      <c r="HZ179"/>
      <c r="IA179"/>
      <c r="IB179"/>
      <c r="IC179"/>
      <c r="ID179"/>
      <c r="IE179"/>
      <c r="IF179"/>
      <c r="IG179"/>
      <c r="IH179"/>
      <c r="II179"/>
      <c r="IJ179"/>
      <c r="IK179"/>
      <c r="IL179"/>
      <c r="IM179"/>
      <c r="IN179"/>
      <c r="IO179"/>
      <c r="IP179"/>
      <c r="IQ179"/>
      <c r="IR179"/>
      <c r="IS179"/>
      <c r="IT179"/>
      <c r="IU179"/>
      <c r="IV179"/>
    </row>
    <row r="180" spans="1:256" ht="64.25" customHeight="1" x14ac:dyDescent="0.15">
      <c r="A180" s="11" t="s">
        <v>201</v>
      </c>
      <c r="B180" s="23" t="str">
        <f>VLOOKUP(A180,Questions!$B$3:$C$256,2,FALSE)</f>
        <v>Are you requiring multi-factor authentication for administrators of your cloud environment?</v>
      </c>
      <c r="C180" s="296" t="s">
        <v>2122</v>
      </c>
      <c r="D180" s="315" t="s">
        <v>3449</v>
      </c>
      <c r="E180" s="176" t="str">
        <f>IF((C180=""),VLOOKUP(A180,Questions!B:G,4,FALSE),IF(C180="Yes",VLOOKUP(A180,Questions!B:G,6,FALSE),IF(C180="No",VLOOKUP(A180,Questions!B:G,5,FALSE),"N/A")))</f>
        <v>State which model of MFA you are using.</v>
      </c>
      <c r="F180" s="180" t="str">
        <f>VLOOKUP(A180,'Analyst Report'!$A$39:$E$288,5,FALSE)</f>
        <v xml:space="preserve"> </v>
      </c>
      <c r="G180"/>
      <c r="H180"/>
      <c r="I180"/>
      <c r="J180"/>
      <c r="K180"/>
      <c r="L180"/>
      <c r="M180"/>
      <c r="N180"/>
      <c r="O180"/>
      <c r="P180"/>
      <c r="Q180"/>
      <c r="R180"/>
      <c r="S180"/>
      <c r="T180"/>
      <c r="U180"/>
      <c r="V180"/>
      <c r="W180"/>
      <c r="X180"/>
      <c r="Y180"/>
      <c r="Z180"/>
      <c r="AA180"/>
      <c r="AB180"/>
      <c r="AC180"/>
      <c r="AD180"/>
      <c r="AE180"/>
      <c r="AF180"/>
      <c r="AG180"/>
      <c r="AH180"/>
      <c r="AI180"/>
      <c r="AJ180"/>
      <c r="AK180"/>
      <c r="AL180"/>
      <c r="AM180"/>
      <c r="AN180"/>
      <c r="AO180"/>
      <c r="AP180"/>
      <c r="AQ180"/>
      <c r="AR180"/>
      <c r="AS180"/>
      <c r="AT180"/>
      <c r="AU180"/>
      <c r="AV180"/>
      <c r="AW180"/>
      <c r="AX180"/>
      <c r="AY180"/>
      <c r="AZ180"/>
      <c r="BA180"/>
      <c r="BB180"/>
      <c r="BC180"/>
      <c r="BD180"/>
      <c r="BE180"/>
      <c r="BF180"/>
      <c r="BG180"/>
      <c r="BH180"/>
      <c r="BI180"/>
      <c r="BJ180"/>
      <c r="BK180"/>
      <c r="BL180"/>
      <c r="BM180"/>
      <c r="BN180"/>
      <c r="BO180"/>
      <c r="BP180"/>
      <c r="BQ180"/>
      <c r="BR180"/>
      <c r="BS180"/>
      <c r="BT180"/>
      <c r="BU180"/>
      <c r="BV180"/>
      <c r="BW180"/>
      <c r="BX180"/>
      <c r="BY180"/>
      <c r="BZ180"/>
      <c r="CA180"/>
      <c r="CB180"/>
      <c r="CC180"/>
      <c r="CD180"/>
      <c r="CE180"/>
      <c r="CF180"/>
      <c r="CG180"/>
      <c r="CH180"/>
      <c r="CI180"/>
      <c r="CJ180"/>
      <c r="CK180"/>
      <c r="CL180"/>
      <c r="CM180"/>
      <c r="CN180"/>
      <c r="CO180"/>
      <c r="CP180"/>
      <c r="CQ180"/>
      <c r="CR180"/>
      <c r="CS180"/>
      <c r="CT180"/>
      <c r="CU180"/>
      <c r="CV180"/>
      <c r="CW180"/>
      <c r="CX180"/>
      <c r="CY180"/>
      <c r="CZ180"/>
      <c r="DA180"/>
      <c r="DB180"/>
      <c r="DC180"/>
      <c r="DD180"/>
      <c r="DE180"/>
      <c r="DF180"/>
      <c r="DG180"/>
      <c r="DH180"/>
      <c r="DI180"/>
      <c r="DJ180"/>
      <c r="DK180"/>
      <c r="DL180"/>
      <c r="DM180"/>
      <c r="DN180"/>
      <c r="DO180"/>
      <c r="DP180"/>
      <c r="DQ180"/>
      <c r="DR180"/>
      <c r="DS180"/>
      <c r="DT180"/>
      <c r="DU180"/>
      <c r="DV180"/>
      <c r="DW180"/>
      <c r="DX180"/>
      <c r="DY180"/>
      <c r="DZ180"/>
      <c r="EA180"/>
      <c r="EB180"/>
      <c r="EC180"/>
      <c r="ED180"/>
      <c r="EE180"/>
      <c r="EF180"/>
      <c r="EG180"/>
      <c r="EH180"/>
      <c r="EI180"/>
      <c r="EJ180"/>
      <c r="EK180"/>
      <c r="EL180"/>
      <c r="EM180"/>
      <c r="EN180"/>
      <c r="EO180"/>
      <c r="EP180"/>
      <c r="EQ180"/>
      <c r="ER180"/>
      <c r="ES180"/>
      <c r="ET180"/>
      <c r="EU180"/>
      <c r="EV180"/>
      <c r="EW180"/>
      <c r="EX180"/>
      <c r="EY180"/>
      <c r="EZ180"/>
      <c r="FA180"/>
      <c r="FB180"/>
      <c r="FC180"/>
      <c r="FD180"/>
      <c r="FE180"/>
      <c r="FF180"/>
      <c r="FG180"/>
      <c r="FH180"/>
      <c r="FI180"/>
      <c r="FJ180"/>
      <c r="FK180"/>
      <c r="FL180"/>
      <c r="FM180"/>
      <c r="FN180"/>
      <c r="FO180"/>
      <c r="FP180"/>
      <c r="FQ180"/>
      <c r="FR180"/>
      <c r="FS180"/>
      <c r="FT180"/>
      <c r="FU180"/>
      <c r="FV180"/>
      <c r="FW180"/>
      <c r="FX180"/>
      <c r="FY180"/>
      <c r="FZ180"/>
      <c r="GA180"/>
      <c r="GB180"/>
      <c r="GC180"/>
      <c r="GD180"/>
      <c r="GE180"/>
      <c r="GF180"/>
      <c r="GG180"/>
      <c r="GH180"/>
      <c r="GI180"/>
      <c r="GJ180"/>
      <c r="GK180"/>
      <c r="GL180"/>
      <c r="GM180"/>
      <c r="GN180"/>
      <c r="GO180"/>
      <c r="GP180"/>
      <c r="GQ180"/>
      <c r="GR180"/>
      <c r="GS180"/>
      <c r="GT180"/>
      <c r="GU180"/>
      <c r="GV180"/>
      <c r="GW180"/>
      <c r="GX180"/>
      <c r="GY180"/>
      <c r="GZ180"/>
      <c r="HA180"/>
      <c r="HB180"/>
      <c r="HC180"/>
      <c r="HD180"/>
      <c r="HE180"/>
      <c r="HF180"/>
      <c r="HG180"/>
      <c r="HH180"/>
      <c r="HI180"/>
      <c r="HJ180"/>
      <c r="HK180"/>
      <c r="HL180"/>
      <c r="HM180"/>
      <c r="HN180"/>
      <c r="HO180"/>
      <c r="HP180"/>
      <c r="HQ180"/>
      <c r="HR180"/>
      <c r="HS180"/>
      <c r="HT180"/>
      <c r="HU180"/>
      <c r="HV180"/>
      <c r="HW180"/>
      <c r="HX180"/>
      <c r="HY180"/>
      <c r="HZ180"/>
      <c r="IA180"/>
      <c r="IB180"/>
      <c r="IC180"/>
      <c r="ID180"/>
      <c r="IE180"/>
      <c r="IF180"/>
      <c r="IG180"/>
      <c r="IH180"/>
      <c r="II180"/>
      <c r="IJ180"/>
      <c r="IK180"/>
      <c r="IL180"/>
      <c r="IM180"/>
      <c r="IN180"/>
      <c r="IO180"/>
      <c r="IP180"/>
      <c r="IQ180"/>
      <c r="IR180"/>
      <c r="IS180"/>
      <c r="IT180"/>
      <c r="IU180"/>
      <c r="IV180"/>
    </row>
    <row r="181" spans="1:256" ht="64.25" customHeight="1" x14ac:dyDescent="0.15">
      <c r="A181" s="11" t="s">
        <v>202</v>
      </c>
      <c r="B181" s="23" t="str">
        <f>VLOOKUP(A181,Questions!$B$3:$C$256,2,FALSE)</f>
        <v>Are you using your cloud providers available hardening tools or pre-hardened images?</v>
      </c>
      <c r="C181" s="298" t="s">
        <v>2122</v>
      </c>
      <c r="D181" s="316" t="s">
        <v>3450</v>
      </c>
      <c r="E181" s="176" t="str">
        <f>IF((C181=""),VLOOKUP(A181,Questions!B:G,4,FALSE),IF(C181="Yes",VLOOKUP(A181,Questions!B:G,6,FALSE),IF(C181="No",VLOOKUP(A181,Questions!B:G,5,FALSE),"N/A")))</f>
        <v xml:space="preserve"> </v>
      </c>
      <c r="F181" s="180" t="str">
        <f>VLOOKUP(A181,'Analyst Report'!$A$39:$E$288,5,FALSE)</f>
        <v xml:space="preserve"> </v>
      </c>
      <c r="G181"/>
      <c r="H181"/>
      <c r="I181"/>
      <c r="J181"/>
      <c r="K181"/>
      <c r="L181"/>
      <c r="M181"/>
      <c r="N181"/>
      <c r="O181"/>
      <c r="P181"/>
      <c r="Q181"/>
      <c r="R181"/>
      <c r="S181"/>
      <c r="T181"/>
      <c r="U181"/>
      <c r="V181"/>
      <c r="W181"/>
      <c r="X181"/>
      <c r="Y181"/>
      <c r="Z181"/>
      <c r="AA181"/>
      <c r="AB181"/>
      <c r="AC181"/>
      <c r="AD181"/>
      <c r="AE181"/>
      <c r="AF181"/>
      <c r="AG181"/>
      <c r="AH181"/>
      <c r="AI181"/>
      <c r="AJ181"/>
      <c r="AK181"/>
      <c r="AL181"/>
      <c r="AM181"/>
      <c r="AN181"/>
      <c r="AO181"/>
      <c r="AP181"/>
      <c r="AQ181"/>
      <c r="AR181"/>
      <c r="AS181"/>
      <c r="AT181"/>
      <c r="AU181"/>
      <c r="AV181"/>
      <c r="AW181"/>
      <c r="AX181"/>
      <c r="AY181"/>
      <c r="AZ181"/>
      <c r="BA181"/>
      <c r="BB181"/>
      <c r="BC181"/>
      <c r="BD181"/>
      <c r="BE181"/>
      <c r="BF181"/>
      <c r="BG181"/>
      <c r="BH181"/>
      <c r="BI181"/>
      <c r="BJ181"/>
      <c r="BK181"/>
      <c r="BL181"/>
      <c r="BM181"/>
      <c r="BN181"/>
      <c r="BO181"/>
      <c r="BP181"/>
      <c r="BQ181"/>
      <c r="BR181"/>
      <c r="BS181"/>
      <c r="BT181"/>
      <c r="BU181"/>
      <c r="BV181"/>
      <c r="BW181"/>
      <c r="BX181"/>
      <c r="BY181"/>
      <c r="BZ181"/>
      <c r="CA181"/>
      <c r="CB181"/>
      <c r="CC181"/>
      <c r="CD181"/>
      <c r="CE181"/>
      <c r="CF181"/>
      <c r="CG181"/>
      <c r="CH181"/>
      <c r="CI181"/>
      <c r="CJ181"/>
      <c r="CK181"/>
      <c r="CL181"/>
      <c r="CM181"/>
      <c r="CN181"/>
      <c r="CO181"/>
      <c r="CP181"/>
      <c r="CQ181"/>
      <c r="CR181"/>
      <c r="CS181"/>
      <c r="CT181"/>
      <c r="CU181"/>
      <c r="CV181"/>
      <c r="CW181"/>
      <c r="CX181"/>
      <c r="CY181"/>
      <c r="CZ181"/>
      <c r="DA181"/>
      <c r="DB181"/>
      <c r="DC181"/>
      <c r="DD181"/>
      <c r="DE181"/>
      <c r="DF181"/>
      <c r="DG181"/>
      <c r="DH181"/>
      <c r="DI181"/>
      <c r="DJ181"/>
      <c r="DK181"/>
      <c r="DL181"/>
      <c r="DM181"/>
      <c r="DN181"/>
      <c r="DO181"/>
      <c r="DP181"/>
      <c r="DQ181"/>
      <c r="DR181"/>
      <c r="DS181"/>
      <c r="DT181"/>
      <c r="DU181"/>
      <c r="DV181"/>
      <c r="DW181"/>
      <c r="DX181"/>
      <c r="DY181"/>
      <c r="DZ181"/>
      <c r="EA181"/>
      <c r="EB181"/>
      <c r="EC181"/>
      <c r="ED181"/>
      <c r="EE181"/>
      <c r="EF181"/>
      <c r="EG181"/>
      <c r="EH181"/>
      <c r="EI181"/>
      <c r="EJ181"/>
      <c r="EK181"/>
      <c r="EL181"/>
      <c r="EM181"/>
      <c r="EN181"/>
      <c r="EO181"/>
      <c r="EP181"/>
      <c r="EQ181"/>
      <c r="ER181"/>
      <c r="ES181"/>
      <c r="ET181"/>
      <c r="EU181"/>
      <c r="EV181"/>
      <c r="EW181"/>
      <c r="EX181"/>
      <c r="EY181"/>
      <c r="EZ181"/>
      <c r="FA181"/>
      <c r="FB181"/>
      <c r="FC181"/>
      <c r="FD181"/>
      <c r="FE181"/>
      <c r="FF181"/>
      <c r="FG181"/>
      <c r="FH181"/>
      <c r="FI181"/>
      <c r="FJ181"/>
      <c r="FK181"/>
      <c r="FL181"/>
      <c r="FM181"/>
      <c r="FN181"/>
      <c r="FO181"/>
      <c r="FP181"/>
      <c r="FQ181"/>
      <c r="FR181"/>
      <c r="FS181"/>
      <c r="FT181"/>
      <c r="FU181"/>
      <c r="FV181"/>
      <c r="FW181"/>
      <c r="FX181"/>
      <c r="FY181"/>
      <c r="FZ181"/>
      <c r="GA181"/>
      <c r="GB181"/>
      <c r="GC181"/>
      <c r="GD181"/>
      <c r="GE181"/>
      <c r="GF181"/>
      <c r="GG181"/>
      <c r="GH181"/>
      <c r="GI181"/>
      <c r="GJ181"/>
      <c r="GK181"/>
      <c r="GL181"/>
      <c r="GM181"/>
      <c r="GN181"/>
      <c r="GO181"/>
      <c r="GP181"/>
      <c r="GQ181"/>
      <c r="GR181"/>
      <c r="GS181"/>
      <c r="GT181"/>
      <c r="GU181"/>
      <c r="GV181"/>
      <c r="GW181"/>
      <c r="GX181"/>
      <c r="GY181"/>
      <c r="GZ181"/>
      <c r="HA181"/>
      <c r="HB181"/>
      <c r="HC181"/>
      <c r="HD181"/>
      <c r="HE181"/>
      <c r="HF181"/>
      <c r="HG181"/>
      <c r="HH181"/>
      <c r="HI181"/>
      <c r="HJ181"/>
      <c r="HK181"/>
      <c r="HL181"/>
      <c r="HM181"/>
      <c r="HN181"/>
      <c r="HO181"/>
      <c r="HP181"/>
      <c r="HQ181"/>
      <c r="HR181"/>
      <c r="HS181"/>
      <c r="HT181"/>
      <c r="HU181"/>
      <c r="HV181"/>
      <c r="HW181"/>
      <c r="HX181"/>
      <c r="HY181"/>
      <c r="HZ181"/>
      <c r="IA181"/>
      <c r="IB181"/>
      <c r="IC181"/>
      <c r="ID181"/>
      <c r="IE181"/>
      <c r="IF181"/>
      <c r="IG181"/>
      <c r="IH181"/>
      <c r="II181"/>
      <c r="IJ181"/>
      <c r="IK181"/>
      <c r="IL181"/>
      <c r="IM181"/>
      <c r="IN181"/>
      <c r="IO181"/>
      <c r="IP181"/>
      <c r="IQ181"/>
      <c r="IR181"/>
      <c r="IS181"/>
      <c r="IT181"/>
      <c r="IU181"/>
      <c r="IV181"/>
    </row>
    <row r="182" spans="1:256" s="1" customFormat="1" ht="48" customHeight="1" x14ac:dyDescent="0.15">
      <c r="A182" s="11" t="s">
        <v>203</v>
      </c>
      <c r="B182" s="23" t="str">
        <f>VLOOKUP(A182,Questions!$B$3:$C$256,2,FALSE)</f>
        <v>Does your cloud vendor have access to your encryption keys?</v>
      </c>
      <c r="C182" s="298" t="s">
        <v>2126</v>
      </c>
      <c r="D182" s="317" t="s">
        <v>3451</v>
      </c>
      <c r="E182" s="176">
        <f>IF((C182=""),VLOOKUP(A182,Questions!B:G,4,FALSE),IF(C182="Yes",VLOOKUP(A182,Questions!B:G,6,FALSE),IF(C182="No",VLOOKUP(A182,Questions!B:G,5,FALSE),"N/A")))</f>
        <v>0</v>
      </c>
      <c r="F182" s="180" t="str">
        <f>VLOOKUP(A182,'Analyst Report'!$A$39:$E$288,5,FALSE)</f>
        <v xml:space="preserve"> </v>
      </c>
      <c r="G182" s="275" t="s">
        <v>3233</v>
      </c>
      <c r="H182" s="4"/>
      <c r="I182" s="4"/>
      <c r="J182" s="4"/>
      <c r="K182" s="4"/>
      <c r="L182" s="4"/>
      <c r="M182" s="4"/>
      <c r="N182" s="4"/>
      <c r="O182" s="4"/>
      <c r="P182" s="4"/>
      <c r="Q182" s="4"/>
      <c r="R182" s="4"/>
      <c r="S182" s="4"/>
      <c r="T182" s="4"/>
      <c r="U182" s="4"/>
      <c r="V182" s="4"/>
      <c r="W182" s="4"/>
      <c r="X182" s="4"/>
      <c r="Y182" s="4"/>
      <c r="Z182" s="4"/>
      <c r="AA182" s="4"/>
      <c r="AB182" s="4"/>
      <c r="AC182" s="4"/>
      <c r="AD182" s="4"/>
      <c r="AE182" s="4"/>
      <c r="AF182" s="4"/>
      <c r="AG182" s="4"/>
      <c r="AH182" s="4"/>
      <c r="AI182" s="4"/>
      <c r="AJ182" s="4"/>
      <c r="AK182" s="4"/>
      <c r="AL182" s="4"/>
      <c r="AM182" s="4"/>
      <c r="AN182" s="4"/>
      <c r="AO182" s="4"/>
      <c r="AP182" s="4"/>
      <c r="AQ182" s="4"/>
      <c r="AR182" s="4"/>
      <c r="AS182" s="4"/>
      <c r="AT182" s="4"/>
      <c r="AU182" s="4"/>
      <c r="AV182" s="4"/>
      <c r="AW182" s="4"/>
      <c r="AX182" s="4"/>
      <c r="AY182" s="4"/>
      <c r="AZ182" s="4"/>
      <c r="BA182" s="4"/>
      <c r="BB182" s="4"/>
      <c r="BC182" s="4"/>
      <c r="BD182" s="4"/>
      <c r="BE182" s="4"/>
      <c r="BF182" s="4"/>
      <c r="BG182" s="4"/>
      <c r="BH182" s="4"/>
      <c r="BI182" s="4"/>
      <c r="BJ182" s="4"/>
      <c r="BK182" s="4"/>
      <c r="BL182" s="4"/>
      <c r="BM182" s="4"/>
      <c r="BN182" s="4"/>
      <c r="BO182" s="4"/>
      <c r="BP182" s="4"/>
      <c r="BQ182" s="4"/>
      <c r="BR182" s="4"/>
      <c r="BS182" s="4"/>
      <c r="BT182" s="4"/>
      <c r="BU182" s="4"/>
      <c r="BV182" s="4"/>
      <c r="BW182" s="4"/>
      <c r="BX182" s="4"/>
      <c r="BY182" s="4"/>
      <c r="BZ182" s="4"/>
      <c r="CA182" s="4"/>
      <c r="CB182" s="4"/>
      <c r="CC182" s="4"/>
      <c r="CD182" s="4"/>
      <c r="CE182" s="4"/>
      <c r="CF182" s="4"/>
      <c r="CG182" s="4"/>
      <c r="CH182" s="4"/>
      <c r="CI182" s="4"/>
      <c r="CJ182" s="4"/>
      <c r="CK182" s="4"/>
      <c r="CL182" s="4"/>
      <c r="CM182" s="4"/>
      <c r="CN182" s="4"/>
      <c r="CO182" s="4"/>
      <c r="CP182" s="4"/>
      <c r="CQ182" s="4"/>
      <c r="CR182" s="4"/>
      <c r="CS182" s="4"/>
      <c r="CT182" s="4"/>
      <c r="CU182" s="4"/>
      <c r="CV182" s="4"/>
      <c r="CW182" s="4"/>
      <c r="CX182" s="4"/>
      <c r="CY182" s="4"/>
      <c r="CZ182" s="4"/>
      <c r="DA182" s="4"/>
      <c r="DB182" s="4"/>
      <c r="DC182" s="4"/>
      <c r="DD182" s="4"/>
      <c r="DE182" s="4"/>
      <c r="DF182" s="4"/>
      <c r="DG182" s="4"/>
      <c r="DH182" s="4"/>
      <c r="DI182" s="4"/>
      <c r="DJ182" s="4"/>
      <c r="DK182" s="4"/>
      <c r="DL182" s="4"/>
      <c r="DM182" s="4"/>
      <c r="DN182" s="4"/>
      <c r="DO182" s="4"/>
      <c r="DP182" s="4"/>
      <c r="DQ182" s="4"/>
      <c r="DR182" s="4"/>
      <c r="DS182" s="4"/>
      <c r="DT182" s="4"/>
      <c r="DU182" s="4"/>
      <c r="DV182" s="4"/>
      <c r="DW182" s="4"/>
      <c r="DX182" s="4"/>
      <c r="DY182" s="4"/>
      <c r="DZ182" s="4"/>
      <c r="EA182" s="4"/>
      <c r="EB182" s="4"/>
      <c r="EC182" s="4"/>
      <c r="ED182" s="4"/>
      <c r="EE182" s="4"/>
      <c r="EF182" s="4"/>
      <c r="EG182" s="4"/>
      <c r="EH182" s="4"/>
      <c r="EI182" s="4"/>
      <c r="EJ182" s="4"/>
      <c r="EK182" s="4"/>
      <c r="EL182" s="4"/>
      <c r="EM182" s="4"/>
      <c r="EN182" s="4"/>
      <c r="EO182" s="4"/>
      <c r="EP182" s="4"/>
      <c r="EQ182" s="4"/>
      <c r="ER182" s="4"/>
      <c r="ES182" s="4"/>
      <c r="ET182" s="4"/>
      <c r="EU182" s="4"/>
      <c r="EV182" s="4"/>
      <c r="EW182" s="4"/>
      <c r="EX182" s="4"/>
      <c r="EY182" s="4"/>
      <c r="EZ182" s="4"/>
      <c r="FA182" s="4"/>
      <c r="FB182" s="4"/>
      <c r="FC182" s="4"/>
      <c r="FD182" s="4"/>
      <c r="FE182" s="4"/>
      <c r="FF182" s="4"/>
      <c r="FG182" s="4"/>
      <c r="FH182" s="4"/>
      <c r="FI182" s="4"/>
      <c r="FJ182" s="4"/>
      <c r="FK182" s="4"/>
      <c r="FL182" s="4"/>
      <c r="FM182" s="4"/>
      <c r="FN182" s="4"/>
      <c r="FO182" s="4"/>
      <c r="FP182" s="4"/>
      <c r="FQ182" s="4"/>
      <c r="FR182" s="4"/>
      <c r="FS182" s="4"/>
      <c r="FT182" s="4"/>
      <c r="FU182" s="4"/>
      <c r="FV182" s="4"/>
      <c r="FW182" s="4"/>
      <c r="FX182" s="4"/>
      <c r="FY182" s="4"/>
      <c r="FZ182" s="4"/>
      <c r="GA182" s="4"/>
      <c r="GB182" s="4"/>
      <c r="GC182" s="4"/>
      <c r="GD182" s="4"/>
      <c r="GE182" s="4"/>
      <c r="GF182" s="4"/>
      <c r="GG182" s="4"/>
      <c r="GH182" s="4"/>
      <c r="GI182" s="4"/>
      <c r="GJ182" s="4"/>
      <c r="GK182" s="4"/>
      <c r="GL182" s="4"/>
      <c r="GM182" s="4"/>
      <c r="GN182" s="4"/>
      <c r="GO182" s="4"/>
      <c r="GP182" s="4"/>
      <c r="GQ182" s="4"/>
      <c r="GR182" s="4"/>
      <c r="GS182" s="4"/>
      <c r="GT182" s="4"/>
      <c r="GU182" s="4"/>
      <c r="GV182" s="4"/>
      <c r="GW182" s="4"/>
      <c r="GX182" s="4"/>
      <c r="GY182" s="4"/>
      <c r="GZ182" s="4"/>
      <c r="HA182" s="4"/>
      <c r="HB182" s="4"/>
      <c r="HC182" s="4"/>
      <c r="HD182" s="4"/>
      <c r="HE182" s="4"/>
      <c r="HF182" s="4"/>
      <c r="HG182" s="4"/>
      <c r="HH182" s="4"/>
      <c r="HI182" s="4"/>
      <c r="HJ182" s="4"/>
      <c r="HK182" s="4"/>
      <c r="HL182" s="4"/>
      <c r="HM182" s="4"/>
      <c r="HN182" s="4"/>
      <c r="HO182" s="4"/>
      <c r="HP182" s="4"/>
      <c r="HQ182" s="4"/>
      <c r="HR182" s="4"/>
      <c r="HS182" s="4"/>
      <c r="HT182" s="4"/>
      <c r="HU182" s="4"/>
      <c r="HV182" s="4"/>
      <c r="HW182" s="4"/>
      <c r="HX182" s="4"/>
      <c r="HY182" s="4"/>
      <c r="HZ182" s="4"/>
      <c r="IA182" s="4"/>
      <c r="IB182" s="4"/>
      <c r="IC182" s="4"/>
      <c r="ID182" s="4"/>
      <c r="IE182" s="4"/>
      <c r="IF182" s="4"/>
      <c r="IG182" s="4"/>
      <c r="IH182" s="4"/>
      <c r="II182" s="4"/>
      <c r="IJ182" s="4"/>
      <c r="IK182" s="4"/>
      <c r="IL182" s="4"/>
      <c r="IM182" s="4"/>
      <c r="IN182" s="4"/>
      <c r="IO182" s="4"/>
      <c r="IP182" s="4"/>
      <c r="IQ182" s="4"/>
      <c r="IR182" s="4"/>
      <c r="IS182" s="4"/>
      <c r="IT182" s="4"/>
      <c r="IU182" s="4"/>
      <c r="IV182" s="4"/>
    </row>
    <row r="183" spans="1:256" ht="36" customHeight="1" x14ac:dyDescent="0.2">
      <c r="A183" s="345" t="str">
        <f>IF(OR($C$30="No",$C$30="Yes"),"DRP - Respond to as many questions below as possible.","Disaster Recovery Plan")</f>
        <v>DRP - Respond to as many questions below as possible.</v>
      </c>
      <c r="B183" s="345"/>
      <c r="C183" s="20" t="s">
        <v>47</v>
      </c>
      <c r="D183" s="20" t="s">
        <v>48</v>
      </c>
      <c r="E183" s="175" t="s">
        <v>49</v>
      </c>
      <c r="F183" s="179" t="s">
        <v>50</v>
      </c>
      <c r="G183"/>
      <c r="H183"/>
      <c r="I183"/>
      <c r="J183"/>
      <c r="K183"/>
      <c r="L183"/>
      <c r="M183"/>
      <c r="N183"/>
      <c r="O183"/>
      <c r="P183"/>
      <c r="Q183"/>
      <c r="R183"/>
      <c r="S183"/>
      <c r="T183"/>
      <c r="U183"/>
      <c r="V183"/>
      <c r="W183"/>
      <c r="X183"/>
      <c r="Y183"/>
      <c r="Z183"/>
      <c r="AA183"/>
      <c r="AB183"/>
      <c r="AC183"/>
      <c r="AD183"/>
      <c r="AE183"/>
      <c r="AF183"/>
      <c r="AG183"/>
      <c r="AH183"/>
      <c r="AI183"/>
      <c r="AJ183"/>
      <c r="AK183"/>
      <c r="AL183"/>
      <c r="AM183"/>
      <c r="AN183"/>
      <c r="AO183"/>
      <c r="AP183"/>
      <c r="AQ183"/>
      <c r="AR183"/>
      <c r="AS183"/>
      <c r="AT183"/>
      <c r="AU183"/>
      <c r="AV183"/>
      <c r="AW183"/>
      <c r="AX183"/>
      <c r="AY183"/>
      <c r="AZ183"/>
      <c r="BA183"/>
      <c r="BB183"/>
      <c r="BC183"/>
      <c r="BD183"/>
      <c r="BE183"/>
      <c r="BF183"/>
      <c r="BG183"/>
      <c r="BH183"/>
      <c r="BI183"/>
      <c r="BJ183"/>
      <c r="BK183"/>
      <c r="BL183"/>
      <c r="BM183"/>
      <c r="BN183"/>
      <c r="BO183"/>
      <c r="BP183"/>
      <c r="BQ183"/>
      <c r="BR183"/>
      <c r="BS183"/>
      <c r="BT183"/>
      <c r="BU183"/>
      <c r="BV183"/>
      <c r="BW183"/>
      <c r="BX183"/>
      <c r="BY183"/>
      <c r="BZ183"/>
      <c r="CA183"/>
      <c r="CB183"/>
      <c r="CC183"/>
      <c r="CD183"/>
      <c r="CE183"/>
      <c r="CF183"/>
      <c r="CG183"/>
      <c r="CH183"/>
      <c r="CI183"/>
      <c r="CJ183"/>
      <c r="CK183"/>
      <c r="CL183"/>
      <c r="CM183"/>
      <c r="CN183"/>
      <c r="CO183"/>
      <c r="CP183"/>
      <c r="CQ183"/>
      <c r="CR183"/>
      <c r="CS183"/>
      <c r="CT183"/>
      <c r="CU183"/>
      <c r="CV183"/>
      <c r="CW183"/>
      <c r="CX183"/>
      <c r="CY183"/>
      <c r="CZ183"/>
      <c r="DA183"/>
      <c r="DB183"/>
      <c r="DC183"/>
      <c r="DD183"/>
      <c r="DE183"/>
      <c r="DF183"/>
      <c r="DG183"/>
      <c r="DH183"/>
      <c r="DI183"/>
      <c r="DJ183"/>
      <c r="DK183"/>
      <c r="DL183"/>
      <c r="DM183"/>
      <c r="DN183"/>
      <c r="DO183"/>
      <c r="DP183"/>
      <c r="DQ183"/>
      <c r="DR183"/>
      <c r="DS183"/>
      <c r="DT183"/>
      <c r="DU183"/>
      <c r="DV183"/>
      <c r="DW183"/>
      <c r="DX183"/>
      <c r="DY183"/>
      <c r="DZ183"/>
      <c r="EA183"/>
      <c r="EB183"/>
      <c r="EC183"/>
      <c r="ED183"/>
      <c r="EE183"/>
      <c r="EF183"/>
      <c r="EG183"/>
      <c r="EH183"/>
      <c r="EI183"/>
      <c r="EJ183"/>
      <c r="EK183"/>
      <c r="EL183"/>
      <c r="EM183"/>
      <c r="EN183"/>
      <c r="EO183"/>
      <c r="EP183"/>
      <c r="EQ183"/>
      <c r="ER183"/>
      <c r="ES183"/>
      <c r="ET183"/>
      <c r="EU183"/>
      <c r="EV183"/>
      <c r="EW183"/>
      <c r="EX183"/>
      <c r="EY183"/>
      <c r="EZ183"/>
      <c r="FA183"/>
      <c r="FB183"/>
      <c r="FC183"/>
      <c r="FD183"/>
      <c r="FE183"/>
      <c r="FF183"/>
      <c r="FG183"/>
      <c r="FH183"/>
      <c r="FI183"/>
      <c r="FJ183"/>
      <c r="FK183"/>
      <c r="FL183"/>
      <c r="FM183"/>
      <c r="FN183"/>
      <c r="FO183"/>
      <c r="FP183"/>
      <c r="FQ183"/>
      <c r="FR183"/>
      <c r="FS183"/>
      <c r="FT183"/>
      <c r="FU183"/>
      <c r="FV183"/>
      <c r="FW183"/>
      <c r="FX183"/>
      <c r="FY183"/>
      <c r="FZ183"/>
      <c r="GA183"/>
      <c r="GB183"/>
      <c r="GC183"/>
      <c r="GD183"/>
      <c r="GE183"/>
      <c r="GF183"/>
      <c r="GG183"/>
      <c r="GH183"/>
      <c r="GI183"/>
      <c r="GJ183"/>
      <c r="GK183"/>
      <c r="GL183"/>
      <c r="GM183"/>
      <c r="GN183"/>
      <c r="GO183"/>
      <c r="GP183"/>
      <c r="GQ183"/>
      <c r="GR183"/>
      <c r="GS183"/>
      <c r="GT183"/>
      <c r="GU183"/>
      <c r="GV183"/>
      <c r="GW183"/>
      <c r="GX183"/>
      <c r="GY183"/>
      <c r="GZ183"/>
      <c r="HA183"/>
      <c r="HB183"/>
      <c r="HC183"/>
      <c r="HD183"/>
      <c r="HE183"/>
      <c r="HF183"/>
      <c r="HG183"/>
      <c r="HH183"/>
      <c r="HI183"/>
      <c r="HJ183"/>
      <c r="HK183"/>
      <c r="HL183"/>
      <c r="HM183"/>
      <c r="HN183"/>
      <c r="HO183"/>
      <c r="HP183"/>
      <c r="HQ183"/>
      <c r="HR183"/>
      <c r="HS183"/>
      <c r="HT183"/>
      <c r="HU183"/>
      <c r="HV183"/>
      <c r="HW183"/>
      <c r="HX183"/>
      <c r="HY183"/>
      <c r="HZ183"/>
      <c r="IA183"/>
      <c r="IB183"/>
      <c r="IC183"/>
      <c r="ID183"/>
      <c r="IE183"/>
      <c r="IF183"/>
      <c r="IG183"/>
      <c r="IH183"/>
      <c r="II183"/>
      <c r="IJ183"/>
      <c r="IK183"/>
      <c r="IL183"/>
      <c r="IM183"/>
      <c r="IN183"/>
      <c r="IO183"/>
      <c r="IP183"/>
      <c r="IQ183"/>
      <c r="IR183"/>
      <c r="IS183"/>
      <c r="IT183"/>
      <c r="IU183"/>
      <c r="IV183"/>
    </row>
    <row r="184" spans="1:256" ht="48" customHeight="1" x14ac:dyDescent="0.15">
      <c r="A184" s="11" t="s">
        <v>204</v>
      </c>
      <c r="B184" s="23" t="str">
        <f>VLOOKUP(A184,Questions!$B$3:$C$256,2,FALSE)</f>
        <v>Describe or provide a reference to your Disaster Recovery Plan (DRP).</v>
      </c>
      <c r="C184" s="371" t="s">
        <v>3503</v>
      </c>
      <c r="D184" s="371"/>
      <c r="E184" s="176" t="str">
        <f>IF((C184=""),VLOOKUP(A184,Questions!B:G,4,FALSE),IF(C184="Yes",VLOOKUP(A184,Questions!B:G,6,FALSE),IF(C184="No",VLOOKUP(A184,Questions!B:G,5,FALSE),"N/A")))</f>
        <v>N/A</v>
      </c>
      <c r="F184" s="180" t="str">
        <f>VLOOKUP(A184,'Analyst Report'!$A$39:$E$288,5,FALSE)</f>
        <v xml:space="preserve"> </v>
      </c>
      <c r="G184"/>
      <c r="H184"/>
      <c r="I184"/>
      <c r="J184"/>
      <c r="K184"/>
      <c r="L184"/>
      <c r="M184"/>
      <c r="N184"/>
      <c r="O184"/>
      <c r="P184"/>
      <c r="Q184"/>
      <c r="R184"/>
      <c r="S184"/>
      <c r="T184"/>
      <c r="U184"/>
      <c r="V184"/>
      <c r="W184"/>
      <c r="X184"/>
      <c r="Y184"/>
      <c r="Z184"/>
      <c r="AA184"/>
      <c r="AB184"/>
      <c r="AC184"/>
      <c r="AD184"/>
      <c r="AE184"/>
      <c r="AF184"/>
      <c r="AG184"/>
      <c r="AH184"/>
      <c r="AI184"/>
      <c r="AJ184"/>
      <c r="AK184"/>
      <c r="AL184"/>
      <c r="AM184"/>
      <c r="AN184"/>
      <c r="AO184"/>
      <c r="AP184"/>
      <c r="AQ184"/>
      <c r="AR184"/>
      <c r="AS184"/>
      <c r="AT184"/>
      <c r="AU184"/>
      <c r="AV184"/>
      <c r="AW184"/>
      <c r="AX184"/>
      <c r="AY184"/>
      <c r="AZ184"/>
      <c r="BA184"/>
      <c r="BB184"/>
      <c r="BC184"/>
      <c r="BD184"/>
      <c r="BE184"/>
      <c r="BF184"/>
      <c r="BG184"/>
      <c r="BH184"/>
      <c r="BI184"/>
      <c r="BJ184"/>
      <c r="BK184"/>
      <c r="BL184"/>
      <c r="BM184"/>
      <c r="BN184"/>
      <c r="BO184"/>
      <c r="BP184"/>
      <c r="BQ184"/>
      <c r="BR184"/>
      <c r="BS184"/>
      <c r="BT184"/>
      <c r="BU184"/>
      <c r="BV184"/>
      <c r="BW184"/>
      <c r="BX184"/>
      <c r="BY184"/>
      <c r="BZ184"/>
      <c r="CA184"/>
      <c r="CB184"/>
      <c r="CC184"/>
      <c r="CD184"/>
      <c r="CE184"/>
      <c r="CF184"/>
      <c r="CG184"/>
      <c r="CH184"/>
      <c r="CI184"/>
      <c r="CJ184"/>
      <c r="CK184"/>
      <c r="CL184"/>
      <c r="CM184"/>
      <c r="CN184"/>
      <c r="CO184"/>
      <c r="CP184"/>
      <c r="CQ184"/>
      <c r="CR184"/>
      <c r="CS184"/>
      <c r="CT184"/>
      <c r="CU184"/>
      <c r="CV184"/>
      <c r="CW184"/>
      <c r="CX184"/>
      <c r="CY184"/>
      <c r="CZ184"/>
      <c r="DA184"/>
      <c r="DB184"/>
      <c r="DC184"/>
      <c r="DD184"/>
      <c r="DE184"/>
      <c r="DF184"/>
      <c r="DG184"/>
      <c r="DH184"/>
      <c r="DI184"/>
      <c r="DJ184"/>
      <c r="DK184"/>
      <c r="DL184"/>
      <c r="DM184"/>
      <c r="DN184"/>
      <c r="DO184"/>
      <c r="DP184"/>
      <c r="DQ184"/>
      <c r="DR184"/>
      <c r="DS184"/>
      <c r="DT184"/>
      <c r="DU184"/>
      <c r="DV184"/>
      <c r="DW184"/>
      <c r="DX184"/>
      <c r="DY184"/>
      <c r="DZ184"/>
      <c r="EA184"/>
      <c r="EB184"/>
      <c r="EC184"/>
      <c r="ED184"/>
      <c r="EE184"/>
      <c r="EF184"/>
      <c r="EG184"/>
      <c r="EH184"/>
      <c r="EI184"/>
      <c r="EJ184"/>
      <c r="EK184"/>
      <c r="EL184"/>
      <c r="EM184"/>
      <c r="EN184"/>
      <c r="EO184"/>
      <c r="EP184"/>
      <c r="EQ184"/>
      <c r="ER184"/>
      <c r="ES184"/>
      <c r="ET184"/>
      <c r="EU184"/>
      <c r="EV184"/>
      <c r="EW184"/>
      <c r="EX184"/>
      <c r="EY184"/>
      <c r="EZ184"/>
      <c r="FA184"/>
      <c r="FB184"/>
      <c r="FC184"/>
      <c r="FD184"/>
      <c r="FE184"/>
      <c r="FF184"/>
      <c r="FG184"/>
      <c r="FH184"/>
      <c r="FI184"/>
      <c r="FJ184"/>
      <c r="FK184"/>
      <c r="FL184"/>
      <c r="FM184"/>
      <c r="FN184"/>
      <c r="FO184"/>
      <c r="FP184"/>
      <c r="FQ184"/>
      <c r="FR184"/>
      <c r="FS184"/>
      <c r="FT184"/>
      <c r="FU184"/>
      <c r="FV184"/>
      <c r="FW184"/>
      <c r="FX184"/>
      <c r="FY184"/>
      <c r="FZ184"/>
      <c r="GA184"/>
      <c r="GB184"/>
      <c r="GC184"/>
      <c r="GD184"/>
      <c r="GE184"/>
      <c r="GF184"/>
      <c r="GG184"/>
      <c r="GH184"/>
      <c r="GI184"/>
      <c r="GJ184"/>
      <c r="GK184"/>
      <c r="GL184"/>
      <c r="GM184"/>
      <c r="GN184"/>
      <c r="GO184"/>
      <c r="GP184"/>
      <c r="GQ184"/>
      <c r="GR184"/>
      <c r="GS184"/>
      <c r="GT184"/>
      <c r="GU184"/>
      <c r="GV184"/>
      <c r="GW184"/>
      <c r="GX184"/>
      <c r="GY184"/>
      <c r="GZ184"/>
      <c r="HA184"/>
      <c r="HB184"/>
      <c r="HC184"/>
      <c r="HD184"/>
      <c r="HE184"/>
      <c r="HF184"/>
      <c r="HG184"/>
      <c r="HH184"/>
      <c r="HI184"/>
      <c r="HJ184"/>
      <c r="HK184"/>
      <c r="HL184"/>
      <c r="HM184"/>
      <c r="HN184"/>
      <c r="HO184"/>
      <c r="HP184"/>
      <c r="HQ184"/>
      <c r="HR184"/>
      <c r="HS184"/>
      <c r="HT184"/>
      <c r="HU184"/>
      <c r="HV184"/>
      <c r="HW184"/>
      <c r="HX184"/>
      <c r="HY184"/>
      <c r="HZ184"/>
      <c r="IA184"/>
      <c r="IB184"/>
      <c r="IC184"/>
      <c r="ID184"/>
      <c r="IE184"/>
      <c r="IF184"/>
      <c r="IG184"/>
      <c r="IH184"/>
      <c r="II184"/>
      <c r="IJ184"/>
      <c r="IK184"/>
      <c r="IL184"/>
      <c r="IM184"/>
      <c r="IN184"/>
      <c r="IO184"/>
      <c r="IP184"/>
      <c r="IQ184"/>
      <c r="IR184"/>
      <c r="IS184"/>
      <c r="IT184"/>
      <c r="IU184"/>
      <c r="IV184"/>
    </row>
    <row r="185" spans="1:256" ht="47" customHeight="1" x14ac:dyDescent="0.15">
      <c r="A185" s="11" t="s">
        <v>205</v>
      </c>
      <c r="B185" s="23" t="str">
        <f>VLOOKUP(A185,Questions!$B$3:$C$256,2,FALSE)</f>
        <v>Is an owner assigned who is responsible for the maintenance and review of the DRP?</v>
      </c>
      <c r="C185" s="296" t="s">
        <v>2122</v>
      </c>
      <c r="D185" s="314" t="s">
        <v>3452</v>
      </c>
      <c r="E185" s="176" t="str">
        <f>IF((C185=""),VLOOKUP(A185,Questions!B:G,4,FALSE),IF(C185="Yes",VLOOKUP(A185,Questions!B:G,6,FALSE),IF(C185="No",VLOOKUP(A185,Questions!B:G,5,FALSE),"N/A")))</f>
        <v>State the responsible owner or position title.</v>
      </c>
      <c r="F185" s="180" t="str">
        <f>VLOOKUP(A185,'Analyst Report'!$A$39:$E$288,5,FALSE)</f>
        <v xml:space="preserve"> </v>
      </c>
      <c r="G185"/>
      <c r="H185"/>
      <c r="I185"/>
      <c r="J185"/>
      <c r="K185"/>
      <c r="L185"/>
      <c r="M185"/>
      <c r="N185"/>
      <c r="O185"/>
      <c r="P185"/>
      <c r="Q185"/>
      <c r="R185"/>
      <c r="S185"/>
      <c r="T185"/>
      <c r="U185"/>
      <c r="V185"/>
      <c r="W185"/>
      <c r="X185"/>
      <c r="Y185"/>
      <c r="Z185"/>
      <c r="AA185"/>
      <c r="AB185"/>
      <c r="AC185"/>
      <c r="AD185"/>
      <c r="AE185"/>
      <c r="AF185"/>
      <c r="AG185"/>
      <c r="AH185"/>
      <c r="AI185"/>
      <c r="AJ185"/>
      <c r="AK185"/>
      <c r="AL185"/>
      <c r="AM185"/>
      <c r="AN185"/>
      <c r="AO185"/>
      <c r="AP185"/>
      <c r="AQ185"/>
      <c r="AR185"/>
      <c r="AS185"/>
      <c r="AT185"/>
      <c r="AU185"/>
      <c r="AV185"/>
      <c r="AW185"/>
      <c r="AX185"/>
      <c r="AY185"/>
      <c r="AZ185"/>
      <c r="BA185"/>
      <c r="BB185"/>
      <c r="BC185"/>
      <c r="BD185"/>
      <c r="BE185"/>
      <c r="BF185"/>
      <c r="BG185"/>
      <c r="BH185"/>
      <c r="BI185"/>
      <c r="BJ185"/>
      <c r="BK185"/>
      <c r="BL185"/>
      <c r="BM185"/>
      <c r="BN185"/>
      <c r="BO185"/>
      <c r="BP185"/>
      <c r="BQ185"/>
      <c r="BR185"/>
      <c r="BS185"/>
      <c r="BT185"/>
      <c r="BU185"/>
      <c r="BV185"/>
      <c r="BW185"/>
      <c r="BX185"/>
      <c r="BY185"/>
      <c r="BZ185"/>
      <c r="CA185"/>
      <c r="CB185"/>
      <c r="CC185"/>
      <c r="CD185"/>
      <c r="CE185"/>
      <c r="CF185"/>
      <c r="CG185"/>
      <c r="CH185"/>
      <c r="CI185"/>
      <c r="CJ185"/>
      <c r="CK185"/>
      <c r="CL185"/>
      <c r="CM185"/>
      <c r="CN185"/>
      <c r="CO185"/>
      <c r="CP185"/>
      <c r="CQ185"/>
      <c r="CR185"/>
      <c r="CS185"/>
      <c r="CT185"/>
      <c r="CU185"/>
      <c r="CV185"/>
      <c r="CW185"/>
      <c r="CX185"/>
      <c r="CY185"/>
      <c r="CZ185"/>
      <c r="DA185"/>
      <c r="DB185"/>
      <c r="DC185"/>
      <c r="DD185"/>
      <c r="DE185"/>
      <c r="DF185"/>
      <c r="DG185"/>
      <c r="DH185"/>
      <c r="DI185"/>
      <c r="DJ185"/>
      <c r="DK185"/>
      <c r="DL185"/>
      <c r="DM185"/>
      <c r="DN185"/>
      <c r="DO185"/>
      <c r="DP185"/>
      <c r="DQ185"/>
      <c r="DR185"/>
      <c r="DS185"/>
      <c r="DT185"/>
      <c r="DU185"/>
      <c r="DV185"/>
      <c r="DW185"/>
      <c r="DX185"/>
      <c r="DY185"/>
      <c r="DZ185"/>
      <c r="EA185"/>
      <c r="EB185"/>
      <c r="EC185"/>
      <c r="ED185"/>
      <c r="EE185"/>
      <c r="EF185"/>
      <c r="EG185"/>
      <c r="EH185"/>
      <c r="EI185"/>
      <c r="EJ185"/>
      <c r="EK185"/>
      <c r="EL185"/>
      <c r="EM185"/>
      <c r="EN185"/>
      <c r="EO185"/>
      <c r="EP185"/>
      <c r="EQ185"/>
      <c r="ER185"/>
      <c r="ES185"/>
      <c r="ET185"/>
      <c r="EU185"/>
      <c r="EV185"/>
      <c r="EW185"/>
      <c r="EX185"/>
      <c r="EY185"/>
      <c r="EZ185"/>
      <c r="FA185"/>
      <c r="FB185"/>
      <c r="FC185"/>
      <c r="FD185"/>
      <c r="FE185"/>
      <c r="FF185"/>
      <c r="FG185"/>
      <c r="FH185"/>
      <c r="FI185"/>
      <c r="FJ185"/>
      <c r="FK185"/>
      <c r="FL185"/>
      <c r="FM185"/>
      <c r="FN185"/>
      <c r="FO185"/>
      <c r="FP185"/>
      <c r="FQ185"/>
      <c r="FR185"/>
      <c r="FS185"/>
      <c r="FT185"/>
      <c r="FU185"/>
      <c r="FV185"/>
      <c r="FW185"/>
      <c r="FX185"/>
      <c r="FY185"/>
      <c r="FZ185"/>
      <c r="GA185"/>
      <c r="GB185"/>
      <c r="GC185"/>
      <c r="GD185"/>
      <c r="GE185"/>
      <c r="GF185"/>
      <c r="GG185"/>
      <c r="GH185"/>
      <c r="GI185"/>
      <c r="GJ185"/>
      <c r="GK185"/>
      <c r="GL185"/>
      <c r="GM185"/>
      <c r="GN185"/>
      <c r="GO185"/>
      <c r="GP185"/>
      <c r="GQ185"/>
      <c r="GR185"/>
      <c r="GS185"/>
      <c r="GT185"/>
      <c r="GU185"/>
      <c r="GV185"/>
      <c r="GW185"/>
      <c r="GX185"/>
      <c r="GY185"/>
      <c r="GZ185"/>
      <c r="HA185"/>
      <c r="HB185"/>
      <c r="HC185"/>
      <c r="HD185"/>
      <c r="HE185"/>
      <c r="HF185"/>
      <c r="HG185"/>
      <c r="HH185"/>
      <c r="HI185"/>
      <c r="HJ185"/>
      <c r="HK185"/>
      <c r="HL185"/>
      <c r="HM185"/>
      <c r="HN185"/>
      <c r="HO185"/>
      <c r="HP185"/>
      <c r="HQ185"/>
      <c r="HR185"/>
      <c r="HS185"/>
      <c r="HT185"/>
      <c r="HU185"/>
      <c r="HV185"/>
      <c r="HW185"/>
      <c r="HX185"/>
      <c r="HY185"/>
      <c r="HZ185"/>
      <c r="IA185"/>
      <c r="IB185"/>
      <c r="IC185"/>
      <c r="ID185"/>
      <c r="IE185"/>
      <c r="IF185"/>
      <c r="IG185"/>
      <c r="IH185"/>
      <c r="II185"/>
      <c r="IJ185"/>
      <c r="IK185"/>
      <c r="IL185"/>
      <c r="IM185"/>
      <c r="IN185"/>
      <c r="IO185"/>
      <c r="IP185"/>
      <c r="IQ185"/>
      <c r="IR185"/>
      <c r="IS185"/>
      <c r="IT185"/>
      <c r="IU185"/>
      <c r="IV185"/>
    </row>
    <row r="186" spans="1:256" ht="47" customHeight="1" x14ac:dyDescent="0.15">
      <c r="A186" s="11" t="s">
        <v>206</v>
      </c>
      <c r="B186" s="23" t="str">
        <f>VLOOKUP(A186,Questions!$B$3:$C$256,2,FALSE)</f>
        <v>Can the institution review your DRP and supporting documentation?</v>
      </c>
      <c r="C186" s="298" t="s">
        <v>2122</v>
      </c>
      <c r="D186" s="317" t="s">
        <v>3453</v>
      </c>
      <c r="E186" s="176" t="str">
        <f>IF((C186=""),VLOOKUP(A186,Questions!B:G,4,FALSE),IF(C186="Yes",VLOOKUP(A186,Questions!B:G,6,FALSE),IF(C186="No",VLOOKUP(A186,Questions!B:G,5,FALSE),"N/A")))</f>
        <v>Provide DRP with your submission of this fully populated HECVAT.</v>
      </c>
      <c r="F186" s="180" t="str">
        <f>VLOOKUP(A186,'Analyst Report'!$A$39:$E$288,5,FALSE)</f>
        <v xml:space="preserve"> </v>
      </c>
      <c r="G186"/>
      <c r="H186"/>
      <c r="I186"/>
      <c r="J186"/>
      <c r="K186"/>
      <c r="L186"/>
      <c r="M186"/>
      <c r="N186"/>
      <c r="O186"/>
      <c r="P186"/>
      <c r="Q186"/>
      <c r="R186"/>
      <c r="S186"/>
      <c r="T186"/>
      <c r="U186"/>
      <c r="V186"/>
      <c r="W186"/>
      <c r="X186"/>
      <c r="Y186"/>
      <c r="Z186"/>
      <c r="AA186"/>
      <c r="AB186"/>
      <c r="AC186"/>
      <c r="AD186"/>
      <c r="AE186"/>
      <c r="AF186"/>
      <c r="AG186"/>
      <c r="AH186"/>
      <c r="AI186"/>
      <c r="AJ186"/>
      <c r="AK186"/>
      <c r="AL186"/>
      <c r="AM186"/>
      <c r="AN186"/>
      <c r="AO186"/>
      <c r="AP186"/>
      <c r="AQ186"/>
      <c r="AR186"/>
      <c r="AS186"/>
      <c r="AT186"/>
      <c r="AU186"/>
      <c r="AV186"/>
      <c r="AW186"/>
      <c r="AX186"/>
      <c r="AY186"/>
      <c r="AZ186"/>
      <c r="BA186"/>
      <c r="BB186"/>
      <c r="BC186"/>
      <c r="BD186"/>
      <c r="BE186"/>
      <c r="BF186"/>
      <c r="BG186"/>
      <c r="BH186"/>
      <c r="BI186"/>
      <c r="BJ186"/>
      <c r="BK186"/>
      <c r="BL186"/>
      <c r="BM186"/>
      <c r="BN186"/>
      <c r="BO186"/>
      <c r="BP186"/>
      <c r="BQ186"/>
      <c r="BR186"/>
      <c r="BS186"/>
      <c r="BT186"/>
      <c r="BU186"/>
      <c r="BV186"/>
      <c r="BW186"/>
      <c r="BX186"/>
      <c r="BY186"/>
      <c r="BZ186"/>
      <c r="CA186"/>
      <c r="CB186"/>
      <c r="CC186"/>
      <c r="CD186"/>
      <c r="CE186"/>
      <c r="CF186"/>
      <c r="CG186"/>
      <c r="CH186"/>
      <c r="CI186"/>
      <c r="CJ186"/>
      <c r="CK186"/>
      <c r="CL186"/>
      <c r="CM186"/>
      <c r="CN186"/>
      <c r="CO186"/>
      <c r="CP186"/>
      <c r="CQ186"/>
      <c r="CR186"/>
      <c r="CS186"/>
      <c r="CT186"/>
      <c r="CU186"/>
      <c r="CV186"/>
      <c r="CW186"/>
      <c r="CX186"/>
      <c r="CY186"/>
      <c r="CZ186"/>
      <c r="DA186"/>
      <c r="DB186"/>
      <c r="DC186"/>
      <c r="DD186"/>
      <c r="DE186"/>
      <c r="DF186"/>
      <c r="DG186"/>
      <c r="DH186"/>
      <c r="DI186"/>
      <c r="DJ186"/>
      <c r="DK186"/>
      <c r="DL186"/>
      <c r="DM186"/>
      <c r="DN186"/>
      <c r="DO186"/>
      <c r="DP186"/>
      <c r="DQ186"/>
      <c r="DR186"/>
      <c r="DS186"/>
      <c r="DT186"/>
      <c r="DU186"/>
      <c r="DV186"/>
      <c r="DW186"/>
      <c r="DX186"/>
      <c r="DY186"/>
      <c r="DZ186"/>
      <c r="EA186"/>
      <c r="EB186"/>
      <c r="EC186"/>
      <c r="ED186"/>
      <c r="EE186"/>
      <c r="EF186"/>
      <c r="EG186"/>
      <c r="EH186"/>
      <c r="EI186"/>
      <c r="EJ186"/>
      <c r="EK186"/>
      <c r="EL186"/>
      <c r="EM186"/>
      <c r="EN186"/>
      <c r="EO186"/>
      <c r="EP186"/>
      <c r="EQ186"/>
      <c r="ER186"/>
      <c r="ES186"/>
      <c r="ET186"/>
      <c r="EU186"/>
      <c r="EV186"/>
      <c r="EW186"/>
      <c r="EX186"/>
      <c r="EY186"/>
      <c r="EZ186"/>
      <c r="FA186"/>
      <c r="FB186"/>
      <c r="FC186"/>
      <c r="FD186"/>
      <c r="FE186"/>
      <c r="FF186"/>
      <c r="FG186"/>
      <c r="FH186"/>
      <c r="FI186"/>
      <c r="FJ186"/>
      <c r="FK186"/>
      <c r="FL186"/>
      <c r="FM186"/>
      <c r="FN186"/>
      <c r="FO186"/>
      <c r="FP186"/>
      <c r="FQ186"/>
      <c r="FR186"/>
      <c r="FS186"/>
      <c r="FT186"/>
      <c r="FU186"/>
      <c r="FV186"/>
      <c r="FW186"/>
      <c r="FX186"/>
      <c r="FY186"/>
      <c r="FZ186"/>
      <c r="GA186"/>
      <c r="GB186"/>
      <c r="GC186"/>
      <c r="GD186"/>
      <c r="GE186"/>
      <c r="GF186"/>
      <c r="GG186"/>
      <c r="GH186"/>
      <c r="GI186"/>
      <c r="GJ186"/>
      <c r="GK186"/>
      <c r="GL186"/>
      <c r="GM186"/>
      <c r="GN186"/>
      <c r="GO186"/>
      <c r="GP186"/>
      <c r="GQ186"/>
      <c r="GR186"/>
      <c r="GS186"/>
      <c r="GT186"/>
      <c r="GU186"/>
      <c r="GV186"/>
      <c r="GW186"/>
      <c r="GX186"/>
      <c r="GY186"/>
      <c r="GZ186"/>
      <c r="HA186"/>
      <c r="HB186"/>
      <c r="HC186"/>
      <c r="HD186"/>
      <c r="HE186"/>
      <c r="HF186"/>
      <c r="HG186"/>
      <c r="HH186"/>
      <c r="HI186"/>
      <c r="HJ186"/>
      <c r="HK186"/>
      <c r="HL186"/>
      <c r="HM186"/>
      <c r="HN186"/>
      <c r="HO186"/>
      <c r="HP186"/>
      <c r="HQ186"/>
      <c r="HR186"/>
      <c r="HS186"/>
      <c r="HT186"/>
      <c r="HU186"/>
      <c r="HV186"/>
      <c r="HW186"/>
      <c r="HX186"/>
      <c r="HY186"/>
      <c r="HZ186"/>
      <c r="IA186"/>
      <c r="IB186"/>
      <c r="IC186"/>
      <c r="ID186"/>
      <c r="IE186"/>
      <c r="IF186"/>
      <c r="IG186"/>
      <c r="IH186"/>
      <c r="II186"/>
      <c r="IJ186"/>
      <c r="IK186"/>
      <c r="IL186"/>
      <c r="IM186"/>
      <c r="IN186"/>
      <c r="IO186"/>
      <c r="IP186"/>
      <c r="IQ186"/>
      <c r="IR186"/>
      <c r="IS186"/>
      <c r="IT186"/>
      <c r="IU186"/>
      <c r="IV186"/>
    </row>
    <row r="187" spans="1:256" ht="47" customHeight="1" x14ac:dyDescent="0.15">
      <c r="A187" s="11" t="s">
        <v>207</v>
      </c>
      <c r="B187" s="23" t="str">
        <f>VLOOKUP(A187,Questions!$B$3:$C$256,2,FALSE)</f>
        <v>Are any disaster recovery locations outside the institution's geographic region?</v>
      </c>
      <c r="C187" s="298" t="s">
        <v>2122</v>
      </c>
      <c r="D187" s="317" t="s">
        <v>3454</v>
      </c>
      <c r="E187" s="176" t="str">
        <f>IF((C187=""),VLOOKUP(A187,Questions!B:G,4,FALSE),IF(C187="Yes",VLOOKUP(A187,Questions!B:G,6,FALSE),IF(C187="No",VLOOKUP(A187,Questions!B:G,5,FALSE),"N/A")))</f>
        <v>List all locations outside of the United States and provide a brief summary of each.</v>
      </c>
      <c r="F187" s="180" t="str">
        <f>VLOOKUP(A187,'Analyst Report'!$A$39:$E$288,5,FALSE)</f>
        <v xml:space="preserve"> </v>
      </c>
      <c r="G187"/>
      <c r="H187"/>
      <c r="I187"/>
      <c r="J187"/>
      <c r="K187"/>
      <c r="L187"/>
      <c r="M187"/>
      <c r="N187"/>
      <c r="O187"/>
      <c r="P187"/>
      <c r="Q187"/>
      <c r="R187"/>
      <c r="S187"/>
      <c r="T187"/>
      <c r="U187"/>
      <c r="V187"/>
      <c r="W187"/>
      <c r="X187"/>
      <c r="Y187"/>
      <c r="Z187"/>
      <c r="AA187"/>
      <c r="AB187"/>
      <c r="AC187"/>
      <c r="AD187"/>
      <c r="AE187"/>
      <c r="AF187"/>
      <c r="AG187"/>
      <c r="AH187"/>
      <c r="AI187"/>
      <c r="AJ187"/>
      <c r="AK187"/>
      <c r="AL187"/>
      <c r="AM187"/>
      <c r="AN187"/>
      <c r="AO187"/>
      <c r="AP187"/>
      <c r="AQ187"/>
      <c r="AR187"/>
      <c r="AS187"/>
      <c r="AT187"/>
      <c r="AU187"/>
      <c r="AV187"/>
      <c r="AW187"/>
      <c r="AX187"/>
      <c r="AY187"/>
      <c r="AZ187"/>
      <c r="BA187"/>
      <c r="BB187"/>
      <c r="BC187"/>
      <c r="BD187"/>
      <c r="BE187"/>
      <c r="BF187"/>
      <c r="BG187"/>
      <c r="BH187"/>
      <c r="BI187"/>
      <c r="BJ187"/>
      <c r="BK187"/>
      <c r="BL187"/>
      <c r="BM187"/>
      <c r="BN187"/>
      <c r="BO187"/>
      <c r="BP187"/>
      <c r="BQ187"/>
      <c r="BR187"/>
      <c r="BS187"/>
      <c r="BT187"/>
      <c r="BU187"/>
      <c r="BV187"/>
      <c r="BW187"/>
      <c r="BX187"/>
      <c r="BY187"/>
      <c r="BZ187"/>
      <c r="CA187"/>
      <c r="CB187"/>
      <c r="CC187"/>
      <c r="CD187"/>
      <c r="CE187"/>
      <c r="CF187"/>
      <c r="CG187"/>
      <c r="CH187"/>
      <c r="CI187"/>
      <c r="CJ187"/>
      <c r="CK187"/>
      <c r="CL187"/>
      <c r="CM187"/>
      <c r="CN187"/>
      <c r="CO187"/>
      <c r="CP187"/>
      <c r="CQ187"/>
      <c r="CR187"/>
      <c r="CS187"/>
      <c r="CT187"/>
      <c r="CU187"/>
      <c r="CV187"/>
      <c r="CW187"/>
      <c r="CX187"/>
      <c r="CY187"/>
      <c r="CZ187"/>
      <c r="DA187"/>
      <c r="DB187"/>
      <c r="DC187"/>
      <c r="DD187"/>
      <c r="DE187"/>
      <c r="DF187"/>
      <c r="DG187"/>
      <c r="DH187"/>
      <c r="DI187"/>
      <c r="DJ187"/>
      <c r="DK187"/>
      <c r="DL187"/>
      <c r="DM187"/>
      <c r="DN187"/>
      <c r="DO187"/>
      <c r="DP187"/>
      <c r="DQ187"/>
      <c r="DR187"/>
      <c r="DS187"/>
      <c r="DT187"/>
      <c r="DU187"/>
      <c r="DV187"/>
      <c r="DW187"/>
      <c r="DX187"/>
      <c r="DY187"/>
      <c r="DZ187"/>
      <c r="EA187"/>
      <c r="EB187"/>
      <c r="EC187"/>
      <c r="ED187"/>
      <c r="EE187"/>
      <c r="EF187"/>
      <c r="EG187"/>
      <c r="EH187"/>
      <c r="EI187"/>
      <c r="EJ187"/>
      <c r="EK187"/>
      <c r="EL187"/>
      <c r="EM187"/>
      <c r="EN187"/>
      <c r="EO187"/>
      <c r="EP187"/>
      <c r="EQ187"/>
      <c r="ER187"/>
      <c r="ES187"/>
      <c r="ET187"/>
      <c r="EU187"/>
      <c r="EV187"/>
      <c r="EW187"/>
      <c r="EX187"/>
      <c r="EY187"/>
      <c r="EZ187"/>
      <c r="FA187"/>
      <c r="FB187"/>
      <c r="FC187"/>
      <c r="FD187"/>
      <c r="FE187"/>
      <c r="FF187"/>
      <c r="FG187"/>
      <c r="FH187"/>
      <c r="FI187"/>
      <c r="FJ187"/>
      <c r="FK187"/>
      <c r="FL187"/>
      <c r="FM187"/>
      <c r="FN187"/>
      <c r="FO187"/>
      <c r="FP187"/>
      <c r="FQ187"/>
      <c r="FR187"/>
      <c r="FS187"/>
      <c r="FT187"/>
      <c r="FU187"/>
      <c r="FV187"/>
      <c r="FW187"/>
      <c r="FX187"/>
      <c r="FY187"/>
      <c r="FZ187"/>
      <c r="GA187"/>
      <c r="GB187"/>
      <c r="GC187"/>
      <c r="GD187"/>
      <c r="GE187"/>
      <c r="GF187"/>
      <c r="GG187"/>
      <c r="GH187"/>
      <c r="GI187"/>
      <c r="GJ187"/>
      <c r="GK187"/>
      <c r="GL187"/>
      <c r="GM187"/>
      <c r="GN187"/>
      <c r="GO187"/>
      <c r="GP187"/>
      <c r="GQ187"/>
      <c r="GR187"/>
      <c r="GS187"/>
      <c r="GT187"/>
      <c r="GU187"/>
      <c r="GV187"/>
      <c r="GW187"/>
      <c r="GX187"/>
      <c r="GY187"/>
      <c r="GZ187"/>
      <c r="HA187"/>
      <c r="HB187"/>
      <c r="HC187"/>
      <c r="HD187"/>
      <c r="HE187"/>
      <c r="HF187"/>
      <c r="HG187"/>
      <c r="HH187"/>
      <c r="HI187"/>
      <c r="HJ187"/>
      <c r="HK187"/>
      <c r="HL187"/>
      <c r="HM187"/>
      <c r="HN187"/>
      <c r="HO187"/>
      <c r="HP187"/>
      <c r="HQ187"/>
      <c r="HR187"/>
      <c r="HS187"/>
      <c r="HT187"/>
      <c r="HU187"/>
      <c r="HV187"/>
      <c r="HW187"/>
      <c r="HX187"/>
      <c r="HY187"/>
      <c r="HZ187"/>
      <c r="IA187"/>
      <c r="IB187"/>
      <c r="IC187"/>
      <c r="ID187"/>
      <c r="IE187"/>
      <c r="IF187"/>
      <c r="IG187"/>
      <c r="IH187"/>
      <c r="II187"/>
      <c r="IJ187"/>
      <c r="IK187"/>
      <c r="IL187"/>
      <c r="IM187"/>
      <c r="IN187"/>
      <c r="IO187"/>
      <c r="IP187"/>
      <c r="IQ187"/>
      <c r="IR187"/>
      <c r="IS187"/>
      <c r="IT187"/>
      <c r="IU187"/>
      <c r="IV187"/>
    </row>
    <row r="188" spans="1:256" ht="47" customHeight="1" x14ac:dyDescent="0.15">
      <c r="A188" s="11" t="s">
        <v>208</v>
      </c>
      <c r="B188" s="23" t="str">
        <f>VLOOKUP(A188,Questions!$B$3:$C$256,2,FALSE)</f>
        <v>Does your organization have a disaster recovery site or a contracted disaster recovery provider?</v>
      </c>
      <c r="C188" s="298" t="s">
        <v>2122</v>
      </c>
      <c r="D188" s="317" t="s">
        <v>3455</v>
      </c>
      <c r="E188" s="176" t="str">
        <f>IF((C188=""),VLOOKUP(A188,Questions!B:G,4,FALSE),IF(C188="Yes",VLOOKUP(A188,Questions!B:G,6,FALSE),IF(C188="No",VLOOKUP(A188,Questions!B:G,5,FALSE),"N/A")))</f>
        <v>Summarize your disaster recovery strategy including the type of availability your disaster recovery site provides.</v>
      </c>
      <c r="F188" s="180" t="str">
        <f>VLOOKUP(A188,'Analyst Report'!$A$39:$E$288,5,FALSE)</f>
        <v xml:space="preserve"> </v>
      </c>
      <c r="G188"/>
      <c r="H188"/>
      <c r="I188"/>
      <c r="J188"/>
      <c r="K188"/>
      <c r="L188"/>
      <c r="M188"/>
      <c r="N188"/>
      <c r="O188"/>
      <c r="P188"/>
      <c r="Q188"/>
      <c r="R188"/>
      <c r="S188"/>
      <c r="T188"/>
      <c r="U188"/>
      <c r="V188"/>
      <c r="W188"/>
      <c r="X188"/>
      <c r="Y188"/>
      <c r="Z188"/>
      <c r="AA188"/>
      <c r="AB188"/>
      <c r="AC188"/>
      <c r="AD188"/>
      <c r="AE188"/>
      <c r="AF188"/>
      <c r="AG188"/>
      <c r="AH188"/>
      <c r="AI188"/>
      <c r="AJ188"/>
      <c r="AK188"/>
      <c r="AL188"/>
      <c r="AM188"/>
      <c r="AN188"/>
      <c r="AO188"/>
      <c r="AP188"/>
      <c r="AQ188"/>
      <c r="AR188"/>
      <c r="AS188"/>
      <c r="AT188"/>
      <c r="AU188"/>
      <c r="AV188"/>
      <c r="AW188"/>
      <c r="AX188"/>
      <c r="AY188"/>
      <c r="AZ188"/>
      <c r="BA188"/>
      <c r="BB188"/>
      <c r="BC188"/>
      <c r="BD188"/>
      <c r="BE188"/>
      <c r="BF188"/>
      <c r="BG188"/>
      <c r="BH188"/>
      <c r="BI188"/>
      <c r="BJ188"/>
      <c r="BK188"/>
      <c r="BL188"/>
      <c r="BM188"/>
      <c r="BN188"/>
      <c r="BO188"/>
      <c r="BP188"/>
      <c r="BQ188"/>
      <c r="BR188"/>
      <c r="BS188"/>
      <c r="BT188"/>
      <c r="BU188"/>
      <c r="BV188"/>
      <c r="BW188"/>
      <c r="BX188"/>
      <c r="BY188"/>
      <c r="BZ188"/>
      <c r="CA188"/>
      <c r="CB188"/>
      <c r="CC188"/>
      <c r="CD188"/>
      <c r="CE188"/>
      <c r="CF188"/>
      <c r="CG188"/>
      <c r="CH188"/>
      <c r="CI188"/>
      <c r="CJ188"/>
      <c r="CK188"/>
      <c r="CL188"/>
      <c r="CM188"/>
      <c r="CN188"/>
      <c r="CO188"/>
      <c r="CP188"/>
      <c r="CQ188"/>
      <c r="CR188"/>
      <c r="CS188"/>
      <c r="CT188"/>
      <c r="CU188"/>
      <c r="CV188"/>
      <c r="CW188"/>
      <c r="CX188"/>
      <c r="CY188"/>
      <c r="CZ188"/>
      <c r="DA188"/>
      <c r="DB188"/>
      <c r="DC188"/>
      <c r="DD188"/>
      <c r="DE188"/>
      <c r="DF188"/>
      <c r="DG188"/>
      <c r="DH188"/>
      <c r="DI188"/>
      <c r="DJ188"/>
      <c r="DK188"/>
      <c r="DL188"/>
      <c r="DM188"/>
      <c r="DN188"/>
      <c r="DO188"/>
      <c r="DP188"/>
      <c r="DQ188"/>
      <c r="DR188"/>
      <c r="DS188"/>
      <c r="DT188"/>
      <c r="DU188"/>
      <c r="DV188"/>
      <c r="DW188"/>
      <c r="DX188"/>
      <c r="DY188"/>
      <c r="DZ188"/>
      <c r="EA188"/>
      <c r="EB188"/>
      <c r="EC188"/>
      <c r="ED188"/>
      <c r="EE188"/>
      <c r="EF188"/>
      <c r="EG188"/>
      <c r="EH188"/>
      <c r="EI188"/>
      <c r="EJ188"/>
      <c r="EK188"/>
      <c r="EL188"/>
      <c r="EM188"/>
      <c r="EN188"/>
      <c r="EO188"/>
      <c r="EP188"/>
      <c r="EQ188"/>
      <c r="ER188"/>
      <c r="ES188"/>
      <c r="ET188"/>
      <c r="EU188"/>
      <c r="EV188"/>
      <c r="EW188"/>
      <c r="EX188"/>
      <c r="EY188"/>
      <c r="EZ188"/>
      <c r="FA188"/>
      <c r="FB188"/>
      <c r="FC188"/>
      <c r="FD188"/>
      <c r="FE188"/>
      <c r="FF188"/>
      <c r="FG188"/>
      <c r="FH188"/>
      <c r="FI188"/>
      <c r="FJ188"/>
      <c r="FK188"/>
      <c r="FL188"/>
      <c r="FM188"/>
      <c r="FN188"/>
      <c r="FO188"/>
      <c r="FP188"/>
      <c r="FQ188"/>
      <c r="FR188"/>
      <c r="FS188"/>
      <c r="FT188"/>
      <c r="FU188"/>
      <c r="FV188"/>
      <c r="FW188"/>
      <c r="FX188"/>
      <c r="FY188"/>
      <c r="FZ188"/>
      <c r="GA188"/>
      <c r="GB188"/>
      <c r="GC188"/>
      <c r="GD188"/>
      <c r="GE188"/>
      <c r="GF188"/>
      <c r="GG188"/>
      <c r="GH188"/>
      <c r="GI188"/>
      <c r="GJ188"/>
      <c r="GK188"/>
      <c r="GL188"/>
      <c r="GM188"/>
      <c r="GN188"/>
      <c r="GO188"/>
      <c r="GP188"/>
      <c r="GQ188"/>
      <c r="GR188"/>
      <c r="GS188"/>
      <c r="GT188"/>
      <c r="GU188"/>
      <c r="GV188"/>
      <c r="GW188"/>
      <c r="GX188"/>
      <c r="GY188"/>
      <c r="GZ188"/>
      <c r="HA188"/>
      <c r="HB188"/>
      <c r="HC188"/>
      <c r="HD188"/>
      <c r="HE188"/>
      <c r="HF188"/>
      <c r="HG188"/>
      <c r="HH188"/>
      <c r="HI188"/>
      <c r="HJ188"/>
      <c r="HK188"/>
      <c r="HL188"/>
      <c r="HM188"/>
      <c r="HN188"/>
      <c r="HO188"/>
      <c r="HP188"/>
      <c r="HQ188"/>
      <c r="HR188"/>
      <c r="HS188"/>
      <c r="HT188"/>
      <c r="HU188"/>
      <c r="HV188"/>
      <c r="HW188"/>
      <c r="HX188"/>
      <c r="HY188"/>
      <c r="HZ188"/>
      <c r="IA188"/>
      <c r="IB188"/>
      <c r="IC188"/>
      <c r="ID188"/>
      <c r="IE188"/>
      <c r="IF188"/>
      <c r="IG188"/>
      <c r="IH188"/>
      <c r="II188"/>
      <c r="IJ188"/>
      <c r="IK188"/>
      <c r="IL188"/>
      <c r="IM188"/>
      <c r="IN188"/>
      <c r="IO188"/>
      <c r="IP188"/>
      <c r="IQ188"/>
      <c r="IR188"/>
      <c r="IS188"/>
      <c r="IT188"/>
      <c r="IU188"/>
      <c r="IV188"/>
    </row>
    <row r="189" spans="1:256" ht="47" customHeight="1" x14ac:dyDescent="0.15">
      <c r="A189" s="11" t="s">
        <v>209</v>
      </c>
      <c r="B189" s="23" t="str">
        <f>VLOOKUP(A189,Questions!$B$3:$C$256,2,FALSE)</f>
        <v>Does your organization conduct an annual test of relocating to this site for disaster recovery purposes?</v>
      </c>
      <c r="C189" s="298" t="s">
        <v>2122</v>
      </c>
      <c r="D189" s="317" t="s">
        <v>3456</v>
      </c>
      <c r="E189" s="176" t="str">
        <f>IF((C189=""),VLOOKUP(A189,Questions!B:G,4,FALSE),IF(C189="Yes",VLOOKUP(A189,Questions!B:G,6,FALSE),IF(C189="No",VLOOKUP(A189,Questions!B:G,5,FALSE),"N/A")))</f>
        <v>Summarize your disaster recovery relocation testing strategy.</v>
      </c>
      <c r="F189" s="180" t="str">
        <f>VLOOKUP(A189,'Analyst Report'!$A$39:$E$288,5,FALSE)</f>
        <v xml:space="preserve"> </v>
      </c>
      <c r="G189"/>
      <c r="H189"/>
      <c r="I189"/>
      <c r="J189"/>
      <c r="K189"/>
      <c r="L189"/>
      <c r="M189"/>
      <c r="N189"/>
      <c r="O189"/>
      <c r="P189"/>
      <c r="Q189"/>
      <c r="R189"/>
      <c r="S189"/>
      <c r="T189"/>
      <c r="U189"/>
      <c r="V189"/>
      <c r="W189"/>
      <c r="X189"/>
      <c r="Y189"/>
      <c r="Z189"/>
      <c r="AA189"/>
      <c r="AB189"/>
      <c r="AC189"/>
      <c r="AD189"/>
      <c r="AE189"/>
      <c r="AF189"/>
      <c r="AG189"/>
      <c r="AH189"/>
      <c r="AI189"/>
      <c r="AJ189"/>
      <c r="AK189"/>
      <c r="AL189"/>
      <c r="AM189"/>
      <c r="AN189"/>
      <c r="AO189"/>
      <c r="AP189"/>
      <c r="AQ189"/>
      <c r="AR189"/>
      <c r="AS189"/>
      <c r="AT189"/>
      <c r="AU189"/>
      <c r="AV189"/>
      <c r="AW189"/>
      <c r="AX189"/>
      <c r="AY189"/>
      <c r="AZ189"/>
      <c r="BA189"/>
      <c r="BB189"/>
      <c r="BC189"/>
      <c r="BD189"/>
      <c r="BE189"/>
      <c r="BF189"/>
      <c r="BG189"/>
      <c r="BH189"/>
      <c r="BI189"/>
      <c r="BJ189"/>
      <c r="BK189"/>
      <c r="BL189"/>
      <c r="BM189"/>
      <c r="BN189"/>
      <c r="BO189"/>
      <c r="BP189"/>
      <c r="BQ189"/>
      <c r="BR189"/>
      <c r="BS189"/>
      <c r="BT189"/>
      <c r="BU189"/>
      <c r="BV189"/>
      <c r="BW189"/>
      <c r="BX189"/>
      <c r="BY189"/>
      <c r="BZ189"/>
      <c r="CA189"/>
      <c r="CB189"/>
      <c r="CC189"/>
      <c r="CD189"/>
      <c r="CE189"/>
      <c r="CF189"/>
      <c r="CG189"/>
      <c r="CH189"/>
      <c r="CI189"/>
      <c r="CJ189"/>
      <c r="CK189"/>
      <c r="CL189"/>
      <c r="CM189"/>
      <c r="CN189"/>
      <c r="CO189"/>
      <c r="CP189"/>
      <c r="CQ189"/>
      <c r="CR189"/>
      <c r="CS189"/>
      <c r="CT189"/>
      <c r="CU189"/>
      <c r="CV189"/>
      <c r="CW189"/>
      <c r="CX189"/>
      <c r="CY189"/>
      <c r="CZ189"/>
      <c r="DA189"/>
      <c r="DB189"/>
      <c r="DC189"/>
      <c r="DD189"/>
      <c r="DE189"/>
      <c r="DF189"/>
      <c r="DG189"/>
      <c r="DH189"/>
      <c r="DI189"/>
      <c r="DJ189"/>
      <c r="DK189"/>
      <c r="DL189"/>
      <c r="DM189"/>
      <c r="DN189"/>
      <c r="DO189"/>
      <c r="DP189"/>
      <c r="DQ189"/>
      <c r="DR189"/>
      <c r="DS189"/>
      <c r="DT189"/>
      <c r="DU189"/>
      <c r="DV189"/>
      <c r="DW189"/>
      <c r="DX189"/>
      <c r="DY189"/>
      <c r="DZ189"/>
      <c r="EA189"/>
      <c r="EB189"/>
      <c r="EC189"/>
      <c r="ED189"/>
      <c r="EE189"/>
      <c r="EF189"/>
      <c r="EG189"/>
      <c r="EH189"/>
      <c r="EI189"/>
      <c r="EJ189"/>
      <c r="EK189"/>
      <c r="EL189"/>
      <c r="EM189"/>
      <c r="EN189"/>
      <c r="EO189"/>
      <c r="EP189"/>
      <c r="EQ189"/>
      <c r="ER189"/>
      <c r="ES189"/>
      <c r="ET189"/>
      <c r="EU189"/>
      <c r="EV189"/>
      <c r="EW189"/>
      <c r="EX189"/>
      <c r="EY189"/>
      <c r="EZ189"/>
      <c r="FA189"/>
      <c r="FB189"/>
      <c r="FC189"/>
      <c r="FD189"/>
      <c r="FE189"/>
      <c r="FF189"/>
      <c r="FG189"/>
      <c r="FH189"/>
      <c r="FI189"/>
      <c r="FJ189"/>
      <c r="FK189"/>
      <c r="FL189"/>
      <c r="FM189"/>
      <c r="FN189"/>
      <c r="FO189"/>
      <c r="FP189"/>
      <c r="FQ189"/>
      <c r="FR189"/>
      <c r="FS189"/>
      <c r="FT189"/>
      <c r="FU189"/>
      <c r="FV189"/>
      <c r="FW189"/>
      <c r="FX189"/>
      <c r="FY189"/>
      <c r="FZ189"/>
      <c r="GA189"/>
      <c r="GB189"/>
      <c r="GC189"/>
      <c r="GD189"/>
      <c r="GE189"/>
      <c r="GF189"/>
      <c r="GG189"/>
      <c r="GH189"/>
      <c r="GI189"/>
      <c r="GJ189"/>
      <c r="GK189"/>
      <c r="GL189"/>
      <c r="GM189"/>
      <c r="GN189"/>
      <c r="GO189"/>
      <c r="GP189"/>
      <c r="GQ189"/>
      <c r="GR189"/>
      <c r="GS189"/>
      <c r="GT189"/>
      <c r="GU189"/>
      <c r="GV189"/>
      <c r="GW189"/>
      <c r="GX189"/>
      <c r="GY189"/>
      <c r="GZ189"/>
      <c r="HA189"/>
      <c r="HB189"/>
      <c r="HC189"/>
      <c r="HD189"/>
      <c r="HE189"/>
      <c r="HF189"/>
      <c r="HG189"/>
      <c r="HH189"/>
      <c r="HI189"/>
      <c r="HJ189"/>
      <c r="HK189"/>
      <c r="HL189"/>
      <c r="HM189"/>
      <c r="HN189"/>
      <c r="HO189"/>
      <c r="HP189"/>
      <c r="HQ189"/>
      <c r="HR189"/>
      <c r="HS189"/>
      <c r="HT189"/>
      <c r="HU189"/>
      <c r="HV189"/>
      <c r="HW189"/>
      <c r="HX189"/>
      <c r="HY189"/>
      <c r="HZ189"/>
      <c r="IA189"/>
      <c r="IB189"/>
      <c r="IC189"/>
      <c r="ID189"/>
      <c r="IE189"/>
      <c r="IF189"/>
      <c r="IG189"/>
      <c r="IH189"/>
      <c r="II189"/>
      <c r="IJ189"/>
      <c r="IK189"/>
      <c r="IL189"/>
      <c r="IM189"/>
      <c r="IN189"/>
      <c r="IO189"/>
      <c r="IP189"/>
      <c r="IQ189"/>
      <c r="IR189"/>
      <c r="IS189"/>
      <c r="IT189"/>
      <c r="IU189"/>
      <c r="IV189"/>
    </row>
    <row r="190" spans="1:256" ht="47" customHeight="1" x14ac:dyDescent="0.15">
      <c r="A190" s="11" t="s">
        <v>210</v>
      </c>
      <c r="B190" s="23" t="str">
        <f>VLOOKUP(A190,Questions!$B$3:$C$256,2,FALSE)</f>
        <v>Is there a defined problem/issue escalation plan in your DRP for impacted clients?</v>
      </c>
      <c r="C190" s="298" t="s">
        <v>2122</v>
      </c>
      <c r="D190" s="317" t="s">
        <v>3457</v>
      </c>
      <c r="E190" s="176" t="str">
        <f>IF((C190=""),VLOOKUP(A190,Questions!B:G,4,FALSE),IF(C190="Yes",VLOOKUP(A190,Questions!B:G,6,FALSE),IF(C190="No",VLOOKUP(A190,Questions!B:G,5,FALSE),"N/A")))</f>
        <v>Summarize your problem/issue escalation plan.</v>
      </c>
      <c r="F190" s="180" t="str">
        <f>VLOOKUP(A190,'Analyst Report'!$A$39:$E$288,5,FALSE)</f>
        <v xml:space="preserve"> </v>
      </c>
      <c r="G190"/>
      <c r="H190"/>
      <c r="I190"/>
      <c r="J190"/>
      <c r="K190"/>
      <c r="L190"/>
      <c r="M190"/>
      <c r="N190"/>
      <c r="O190"/>
      <c r="P190"/>
      <c r="Q190"/>
      <c r="R190"/>
      <c r="S190"/>
      <c r="T190"/>
      <c r="U190"/>
      <c r="V190"/>
      <c r="W190"/>
      <c r="X190"/>
      <c r="Y190"/>
      <c r="Z190"/>
      <c r="AA190"/>
      <c r="AB190"/>
      <c r="AC190"/>
      <c r="AD190"/>
      <c r="AE190"/>
      <c r="AF190"/>
      <c r="AG190"/>
      <c r="AH190"/>
      <c r="AI190"/>
      <c r="AJ190"/>
      <c r="AK190"/>
      <c r="AL190"/>
      <c r="AM190"/>
      <c r="AN190"/>
      <c r="AO190"/>
      <c r="AP190"/>
      <c r="AQ190"/>
      <c r="AR190"/>
      <c r="AS190"/>
      <c r="AT190"/>
      <c r="AU190"/>
      <c r="AV190"/>
      <c r="AW190"/>
      <c r="AX190"/>
      <c r="AY190"/>
      <c r="AZ190"/>
      <c r="BA190"/>
      <c r="BB190"/>
      <c r="BC190"/>
      <c r="BD190"/>
      <c r="BE190"/>
      <c r="BF190"/>
      <c r="BG190"/>
      <c r="BH190"/>
      <c r="BI190"/>
      <c r="BJ190"/>
      <c r="BK190"/>
      <c r="BL190"/>
      <c r="BM190"/>
      <c r="BN190"/>
      <c r="BO190"/>
      <c r="BP190"/>
      <c r="BQ190"/>
      <c r="BR190"/>
      <c r="BS190"/>
      <c r="BT190"/>
      <c r="BU190"/>
      <c r="BV190"/>
      <c r="BW190"/>
      <c r="BX190"/>
      <c r="BY190"/>
      <c r="BZ190"/>
      <c r="CA190"/>
      <c r="CB190"/>
      <c r="CC190"/>
      <c r="CD190"/>
      <c r="CE190"/>
      <c r="CF190"/>
      <c r="CG190"/>
      <c r="CH190"/>
      <c r="CI190"/>
      <c r="CJ190"/>
      <c r="CK190"/>
      <c r="CL190"/>
      <c r="CM190"/>
      <c r="CN190"/>
      <c r="CO190"/>
      <c r="CP190"/>
      <c r="CQ190"/>
      <c r="CR190"/>
      <c r="CS190"/>
      <c r="CT190"/>
      <c r="CU190"/>
      <c r="CV190"/>
      <c r="CW190"/>
      <c r="CX190"/>
      <c r="CY190"/>
      <c r="CZ190"/>
      <c r="DA190"/>
      <c r="DB190"/>
      <c r="DC190"/>
      <c r="DD190"/>
      <c r="DE190"/>
      <c r="DF190"/>
      <c r="DG190"/>
      <c r="DH190"/>
      <c r="DI190"/>
      <c r="DJ190"/>
      <c r="DK190"/>
      <c r="DL190"/>
      <c r="DM190"/>
      <c r="DN190"/>
      <c r="DO190"/>
      <c r="DP190"/>
      <c r="DQ190"/>
      <c r="DR190"/>
      <c r="DS190"/>
      <c r="DT190"/>
      <c r="DU190"/>
      <c r="DV190"/>
      <c r="DW190"/>
      <c r="DX190"/>
      <c r="DY190"/>
      <c r="DZ190"/>
      <c r="EA190"/>
      <c r="EB190"/>
      <c r="EC190"/>
      <c r="ED190"/>
      <c r="EE190"/>
      <c r="EF190"/>
      <c r="EG190"/>
      <c r="EH190"/>
      <c r="EI190"/>
      <c r="EJ190"/>
      <c r="EK190"/>
      <c r="EL190"/>
      <c r="EM190"/>
      <c r="EN190"/>
      <c r="EO190"/>
      <c r="EP190"/>
      <c r="EQ190"/>
      <c r="ER190"/>
      <c r="ES190"/>
      <c r="ET190"/>
      <c r="EU190"/>
      <c r="EV190"/>
      <c r="EW190"/>
      <c r="EX190"/>
      <c r="EY190"/>
      <c r="EZ190"/>
      <c r="FA190"/>
      <c r="FB190"/>
      <c r="FC190"/>
      <c r="FD190"/>
      <c r="FE190"/>
      <c r="FF190"/>
      <c r="FG190"/>
      <c r="FH190"/>
      <c r="FI190"/>
      <c r="FJ190"/>
      <c r="FK190"/>
      <c r="FL190"/>
      <c r="FM190"/>
      <c r="FN190"/>
      <c r="FO190"/>
      <c r="FP190"/>
      <c r="FQ190"/>
      <c r="FR190"/>
      <c r="FS190"/>
      <c r="FT190"/>
      <c r="FU190"/>
      <c r="FV190"/>
      <c r="FW190"/>
      <c r="FX190"/>
      <c r="FY190"/>
      <c r="FZ190"/>
      <c r="GA190"/>
      <c r="GB190"/>
      <c r="GC190"/>
      <c r="GD190"/>
      <c r="GE190"/>
      <c r="GF190"/>
      <c r="GG190"/>
      <c r="GH190"/>
      <c r="GI190"/>
      <c r="GJ190"/>
      <c r="GK190"/>
      <c r="GL190"/>
      <c r="GM190"/>
      <c r="GN190"/>
      <c r="GO190"/>
      <c r="GP190"/>
      <c r="GQ190"/>
      <c r="GR190"/>
      <c r="GS190"/>
      <c r="GT190"/>
      <c r="GU190"/>
      <c r="GV190"/>
      <c r="GW190"/>
      <c r="GX190"/>
      <c r="GY190"/>
      <c r="GZ190"/>
      <c r="HA190"/>
      <c r="HB190"/>
      <c r="HC190"/>
      <c r="HD190"/>
      <c r="HE190"/>
      <c r="HF190"/>
      <c r="HG190"/>
      <c r="HH190"/>
      <c r="HI190"/>
      <c r="HJ190"/>
      <c r="HK190"/>
      <c r="HL190"/>
      <c r="HM190"/>
      <c r="HN190"/>
      <c r="HO190"/>
      <c r="HP190"/>
      <c r="HQ190"/>
      <c r="HR190"/>
      <c r="HS190"/>
      <c r="HT190"/>
      <c r="HU190"/>
      <c r="HV190"/>
      <c r="HW190"/>
      <c r="HX190"/>
      <c r="HY190"/>
      <c r="HZ190"/>
      <c r="IA190"/>
      <c r="IB190"/>
      <c r="IC190"/>
      <c r="ID190"/>
      <c r="IE190"/>
      <c r="IF190"/>
      <c r="IG190"/>
      <c r="IH190"/>
      <c r="II190"/>
      <c r="IJ190"/>
      <c r="IK190"/>
      <c r="IL190"/>
      <c r="IM190"/>
      <c r="IN190"/>
      <c r="IO190"/>
      <c r="IP190"/>
      <c r="IQ190"/>
      <c r="IR190"/>
      <c r="IS190"/>
      <c r="IT190"/>
      <c r="IU190"/>
      <c r="IV190"/>
    </row>
    <row r="191" spans="1:256" ht="47" customHeight="1" x14ac:dyDescent="0.15">
      <c r="A191" s="11" t="s">
        <v>211</v>
      </c>
      <c r="B191" s="23" t="str">
        <f>VLOOKUP(A191,Questions!$B$3:$C$256,2,FALSE)</f>
        <v>Is there a documented communication plan in your DRP for impacted clients?</v>
      </c>
      <c r="C191" s="298" t="s">
        <v>2122</v>
      </c>
      <c r="D191" s="317" t="s">
        <v>3458</v>
      </c>
      <c r="E191" s="176" t="str">
        <f>IF((C191=""),VLOOKUP(A191,Questions!B:G,4,FALSE),IF(C191="Yes",VLOOKUP(A191,Questions!B:G,6,FALSE),IF(C191="No",VLOOKUP(A191,Questions!B:G,5,FALSE),"N/A")))</f>
        <v>Summarize your documented communication plan in your DRP.</v>
      </c>
      <c r="F191" s="180" t="str">
        <f>VLOOKUP(A191,'Analyst Report'!$A$39:$E$288,5,FALSE)</f>
        <v xml:space="preserve"> </v>
      </c>
      <c r="G191"/>
      <c r="H191"/>
      <c r="I191"/>
      <c r="J191"/>
      <c r="K191"/>
      <c r="L191"/>
      <c r="M191"/>
      <c r="N191"/>
      <c r="O191"/>
      <c r="P191"/>
      <c r="Q191"/>
      <c r="R191"/>
      <c r="S191"/>
      <c r="T191"/>
      <c r="U191"/>
      <c r="V191"/>
      <c r="W191"/>
      <c r="X191"/>
      <c r="Y191"/>
      <c r="Z191"/>
      <c r="AA191"/>
      <c r="AB191"/>
      <c r="AC191"/>
      <c r="AD191"/>
      <c r="AE191"/>
      <c r="AF191"/>
      <c r="AG191"/>
      <c r="AH191"/>
      <c r="AI191"/>
      <c r="AJ191"/>
      <c r="AK191"/>
      <c r="AL191"/>
      <c r="AM191"/>
      <c r="AN191"/>
      <c r="AO191"/>
      <c r="AP191"/>
      <c r="AQ191"/>
      <c r="AR191"/>
      <c r="AS191"/>
      <c r="AT191"/>
      <c r="AU191"/>
      <c r="AV191"/>
      <c r="AW191"/>
      <c r="AX191"/>
      <c r="AY191"/>
      <c r="AZ191"/>
      <c r="BA191"/>
      <c r="BB191"/>
      <c r="BC191"/>
      <c r="BD191"/>
      <c r="BE191"/>
      <c r="BF191"/>
      <c r="BG191"/>
      <c r="BH191"/>
      <c r="BI191"/>
      <c r="BJ191"/>
      <c r="BK191"/>
      <c r="BL191"/>
      <c r="BM191"/>
      <c r="BN191"/>
      <c r="BO191"/>
      <c r="BP191"/>
      <c r="BQ191"/>
      <c r="BR191"/>
      <c r="BS191"/>
      <c r="BT191"/>
      <c r="BU191"/>
      <c r="BV191"/>
      <c r="BW191"/>
      <c r="BX191"/>
      <c r="BY191"/>
      <c r="BZ191"/>
      <c r="CA191"/>
      <c r="CB191"/>
      <c r="CC191"/>
      <c r="CD191"/>
      <c r="CE191"/>
      <c r="CF191"/>
      <c r="CG191"/>
      <c r="CH191"/>
      <c r="CI191"/>
      <c r="CJ191"/>
      <c r="CK191"/>
      <c r="CL191"/>
      <c r="CM191"/>
      <c r="CN191"/>
      <c r="CO191"/>
      <c r="CP191"/>
      <c r="CQ191"/>
      <c r="CR191"/>
      <c r="CS191"/>
      <c r="CT191"/>
      <c r="CU191"/>
      <c r="CV191"/>
      <c r="CW191"/>
      <c r="CX191"/>
      <c r="CY191"/>
      <c r="CZ191"/>
      <c r="DA191"/>
      <c r="DB191"/>
      <c r="DC191"/>
      <c r="DD191"/>
      <c r="DE191"/>
      <c r="DF191"/>
      <c r="DG191"/>
      <c r="DH191"/>
      <c r="DI191"/>
      <c r="DJ191"/>
      <c r="DK191"/>
      <c r="DL191"/>
      <c r="DM191"/>
      <c r="DN191"/>
      <c r="DO191"/>
      <c r="DP191"/>
      <c r="DQ191"/>
      <c r="DR191"/>
      <c r="DS191"/>
      <c r="DT191"/>
      <c r="DU191"/>
      <c r="DV191"/>
      <c r="DW191"/>
      <c r="DX191"/>
      <c r="DY191"/>
      <c r="DZ191"/>
      <c r="EA191"/>
      <c r="EB191"/>
      <c r="EC191"/>
      <c r="ED191"/>
      <c r="EE191"/>
      <c r="EF191"/>
      <c r="EG191"/>
      <c r="EH191"/>
      <c r="EI191"/>
      <c r="EJ191"/>
      <c r="EK191"/>
      <c r="EL191"/>
      <c r="EM191"/>
      <c r="EN191"/>
      <c r="EO191"/>
      <c r="EP191"/>
      <c r="EQ191"/>
      <c r="ER191"/>
      <c r="ES191"/>
      <c r="ET191"/>
      <c r="EU191"/>
      <c r="EV191"/>
      <c r="EW191"/>
      <c r="EX191"/>
      <c r="EY191"/>
      <c r="EZ191"/>
      <c r="FA191"/>
      <c r="FB191"/>
      <c r="FC191"/>
      <c r="FD191"/>
      <c r="FE191"/>
      <c r="FF191"/>
      <c r="FG191"/>
      <c r="FH191"/>
      <c r="FI191"/>
      <c r="FJ191"/>
      <c r="FK191"/>
      <c r="FL191"/>
      <c r="FM191"/>
      <c r="FN191"/>
      <c r="FO191"/>
      <c r="FP191"/>
      <c r="FQ191"/>
      <c r="FR191"/>
      <c r="FS191"/>
      <c r="FT191"/>
      <c r="FU191"/>
      <c r="FV191"/>
      <c r="FW191"/>
      <c r="FX191"/>
      <c r="FY191"/>
      <c r="FZ191"/>
      <c r="GA191"/>
      <c r="GB191"/>
      <c r="GC191"/>
      <c r="GD191"/>
      <c r="GE191"/>
      <c r="GF191"/>
      <c r="GG191"/>
      <c r="GH191"/>
      <c r="GI191"/>
      <c r="GJ191"/>
      <c r="GK191"/>
      <c r="GL191"/>
      <c r="GM191"/>
      <c r="GN191"/>
      <c r="GO191"/>
      <c r="GP191"/>
      <c r="GQ191"/>
      <c r="GR191"/>
      <c r="GS191"/>
      <c r="GT191"/>
      <c r="GU191"/>
      <c r="GV191"/>
      <c r="GW191"/>
      <c r="GX191"/>
      <c r="GY191"/>
      <c r="GZ191"/>
      <c r="HA191"/>
      <c r="HB191"/>
      <c r="HC191"/>
      <c r="HD191"/>
      <c r="HE191"/>
      <c r="HF191"/>
      <c r="HG191"/>
      <c r="HH191"/>
      <c r="HI191"/>
      <c r="HJ191"/>
      <c r="HK191"/>
      <c r="HL191"/>
      <c r="HM191"/>
      <c r="HN191"/>
      <c r="HO191"/>
      <c r="HP191"/>
      <c r="HQ191"/>
      <c r="HR191"/>
      <c r="HS191"/>
      <c r="HT191"/>
      <c r="HU191"/>
      <c r="HV191"/>
      <c r="HW191"/>
      <c r="HX191"/>
      <c r="HY191"/>
      <c r="HZ191"/>
      <c r="IA191"/>
      <c r="IB191"/>
      <c r="IC191"/>
      <c r="ID191"/>
      <c r="IE191"/>
      <c r="IF191"/>
      <c r="IG191"/>
      <c r="IH191"/>
      <c r="II191"/>
      <c r="IJ191"/>
      <c r="IK191"/>
      <c r="IL191"/>
      <c r="IM191"/>
      <c r="IN191"/>
      <c r="IO191"/>
      <c r="IP191"/>
      <c r="IQ191"/>
      <c r="IR191"/>
      <c r="IS191"/>
      <c r="IT191"/>
      <c r="IU191"/>
      <c r="IV191"/>
    </row>
    <row r="192" spans="1:256" ht="47" customHeight="1" x14ac:dyDescent="0.15">
      <c r="A192" s="11" t="s">
        <v>212</v>
      </c>
      <c r="B192" s="23" t="str">
        <f>VLOOKUP(A192,Questions!$B$3:$C$256,2,FALSE)</f>
        <v>Describe or provide a reference to how your disaster recovery plan is tested. (i.e., scope of DR tests, end-to-end testing, etc.)</v>
      </c>
      <c r="C192" s="374" t="s">
        <v>3459</v>
      </c>
      <c r="D192" s="375"/>
      <c r="E192" s="176" t="str">
        <f>IF((C192=""),VLOOKUP(A192,Questions!B:G,4,FALSE),IF(C192="Yes",VLOOKUP(A192,Questions!B:G,6,FALSE),IF(C192="No",VLOOKUP(A192,Questions!B:G,5,FALSE),"N/A")))</f>
        <v>N/A</v>
      </c>
      <c r="F192" s="180" t="str">
        <f>VLOOKUP(A192,'Analyst Report'!$A$39:$E$288,5,FALSE)</f>
        <v xml:space="preserve"> </v>
      </c>
      <c r="G192"/>
      <c r="H192"/>
      <c r="I192"/>
      <c r="J192"/>
      <c r="K192"/>
      <c r="L192"/>
      <c r="M192"/>
      <c r="N192"/>
      <c r="O192"/>
      <c r="P192"/>
      <c r="Q192"/>
      <c r="R192"/>
      <c r="S192"/>
      <c r="T192"/>
      <c r="U192"/>
      <c r="V192"/>
      <c r="W192"/>
      <c r="X192"/>
      <c r="Y192"/>
      <c r="Z192"/>
      <c r="AA192"/>
      <c r="AB192"/>
      <c r="AC192"/>
      <c r="AD192"/>
      <c r="AE192"/>
      <c r="AF192"/>
      <c r="AG192"/>
      <c r="AH192"/>
      <c r="AI192"/>
      <c r="AJ192"/>
      <c r="AK192"/>
      <c r="AL192"/>
      <c r="AM192"/>
      <c r="AN192"/>
      <c r="AO192"/>
      <c r="AP192"/>
      <c r="AQ192"/>
      <c r="AR192"/>
      <c r="AS192"/>
      <c r="AT192"/>
      <c r="AU192"/>
      <c r="AV192"/>
      <c r="AW192"/>
      <c r="AX192"/>
      <c r="AY192"/>
      <c r="AZ192"/>
      <c r="BA192"/>
      <c r="BB192"/>
      <c r="BC192"/>
      <c r="BD192"/>
      <c r="BE192"/>
      <c r="BF192"/>
      <c r="BG192"/>
      <c r="BH192"/>
      <c r="BI192"/>
      <c r="BJ192"/>
      <c r="BK192"/>
      <c r="BL192"/>
      <c r="BM192"/>
      <c r="BN192"/>
      <c r="BO192"/>
      <c r="BP192"/>
      <c r="BQ192"/>
      <c r="BR192"/>
      <c r="BS192"/>
      <c r="BT192"/>
      <c r="BU192"/>
      <c r="BV192"/>
      <c r="BW192"/>
      <c r="BX192"/>
      <c r="BY192"/>
      <c r="BZ192"/>
      <c r="CA192"/>
      <c r="CB192"/>
      <c r="CC192"/>
      <c r="CD192"/>
      <c r="CE192"/>
      <c r="CF192"/>
      <c r="CG192"/>
      <c r="CH192"/>
      <c r="CI192"/>
      <c r="CJ192"/>
      <c r="CK192"/>
      <c r="CL192"/>
      <c r="CM192"/>
      <c r="CN192"/>
      <c r="CO192"/>
      <c r="CP192"/>
      <c r="CQ192"/>
      <c r="CR192"/>
      <c r="CS192"/>
      <c r="CT192"/>
      <c r="CU192"/>
      <c r="CV192"/>
      <c r="CW192"/>
      <c r="CX192"/>
      <c r="CY192"/>
      <c r="CZ192"/>
      <c r="DA192"/>
      <c r="DB192"/>
      <c r="DC192"/>
      <c r="DD192"/>
      <c r="DE192"/>
      <c r="DF192"/>
      <c r="DG192"/>
      <c r="DH192"/>
      <c r="DI192"/>
      <c r="DJ192"/>
      <c r="DK192"/>
      <c r="DL192"/>
      <c r="DM192"/>
      <c r="DN192"/>
      <c r="DO192"/>
      <c r="DP192"/>
      <c r="DQ192"/>
      <c r="DR192"/>
      <c r="DS192"/>
      <c r="DT192"/>
      <c r="DU192"/>
      <c r="DV192"/>
      <c r="DW192"/>
      <c r="DX192"/>
      <c r="DY192"/>
      <c r="DZ192"/>
      <c r="EA192"/>
      <c r="EB192"/>
      <c r="EC192"/>
      <c r="ED192"/>
      <c r="EE192"/>
      <c r="EF192"/>
      <c r="EG192"/>
      <c r="EH192"/>
      <c r="EI192"/>
      <c r="EJ192"/>
      <c r="EK192"/>
      <c r="EL192"/>
      <c r="EM192"/>
      <c r="EN192"/>
      <c r="EO192"/>
      <c r="EP192"/>
      <c r="EQ192"/>
      <c r="ER192"/>
      <c r="ES192"/>
      <c r="ET192"/>
      <c r="EU192"/>
      <c r="EV192"/>
      <c r="EW192"/>
      <c r="EX192"/>
      <c r="EY192"/>
      <c r="EZ192"/>
      <c r="FA192"/>
      <c r="FB192"/>
      <c r="FC192"/>
      <c r="FD192"/>
      <c r="FE192"/>
      <c r="FF192"/>
      <c r="FG192"/>
      <c r="FH192"/>
      <c r="FI192"/>
      <c r="FJ192"/>
      <c r="FK192"/>
      <c r="FL192"/>
      <c r="FM192"/>
      <c r="FN192"/>
      <c r="FO192"/>
      <c r="FP192"/>
      <c r="FQ192"/>
      <c r="FR192"/>
      <c r="FS192"/>
      <c r="FT192"/>
      <c r="FU192"/>
      <c r="FV192"/>
      <c r="FW192"/>
      <c r="FX192"/>
      <c r="FY192"/>
      <c r="FZ192"/>
      <c r="GA192"/>
      <c r="GB192"/>
      <c r="GC192"/>
      <c r="GD192"/>
      <c r="GE192"/>
      <c r="GF192"/>
      <c r="GG192"/>
      <c r="GH192"/>
      <c r="GI192"/>
      <c r="GJ192"/>
      <c r="GK192"/>
      <c r="GL192"/>
      <c r="GM192"/>
      <c r="GN192"/>
      <c r="GO192"/>
      <c r="GP192"/>
      <c r="GQ192"/>
      <c r="GR192"/>
      <c r="GS192"/>
      <c r="GT192"/>
      <c r="GU192"/>
      <c r="GV192"/>
      <c r="GW192"/>
      <c r="GX192"/>
      <c r="GY192"/>
      <c r="GZ192"/>
      <c r="HA192"/>
      <c r="HB192"/>
      <c r="HC192"/>
      <c r="HD192"/>
      <c r="HE192"/>
      <c r="HF192"/>
      <c r="HG192"/>
      <c r="HH192"/>
      <c r="HI192"/>
      <c r="HJ192"/>
      <c r="HK192"/>
      <c r="HL192"/>
      <c r="HM192"/>
      <c r="HN192"/>
      <c r="HO192"/>
      <c r="HP192"/>
      <c r="HQ192"/>
      <c r="HR192"/>
      <c r="HS192"/>
      <c r="HT192"/>
      <c r="HU192"/>
      <c r="HV192"/>
      <c r="HW192"/>
      <c r="HX192"/>
      <c r="HY192"/>
      <c r="HZ192"/>
      <c r="IA192"/>
      <c r="IB192"/>
      <c r="IC192"/>
      <c r="ID192"/>
      <c r="IE192"/>
      <c r="IF192"/>
      <c r="IG192"/>
      <c r="IH192"/>
      <c r="II192"/>
      <c r="IJ192"/>
      <c r="IK192"/>
      <c r="IL192"/>
      <c r="IM192"/>
      <c r="IN192"/>
      <c r="IO192"/>
      <c r="IP192"/>
      <c r="IQ192"/>
      <c r="IR192"/>
      <c r="IS192"/>
      <c r="IT192"/>
      <c r="IU192"/>
      <c r="IV192"/>
    </row>
    <row r="193" spans="1:256" ht="64.25" customHeight="1" x14ac:dyDescent="0.15">
      <c r="A193" s="11" t="s">
        <v>213</v>
      </c>
      <c r="B193" s="23" t="str">
        <f>VLOOKUP(A193,Questions!$B$3:$C$256,2,FALSE)</f>
        <v>Has the Disaster Recovery Plan been tested in the past year?</v>
      </c>
      <c r="C193" s="296" t="s">
        <v>2122</v>
      </c>
      <c r="D193" s="314" t="s">
        <v>3504</v>
      </c>
      <c r="E193" s="176" t="str">
        <f>IF((C193=""),VLOOKUP(A193,Questions!B:G,4,FALSE),IF(C193="Yes",VLOOKUP(A193,Questions!B:G,6,FALSE),IF(C193="No",VLOOKUP(A193,Questions!B:G,5,FALSE),"N/A")))</f>
        <v>Please provide a summary of the results in Additional Information (including actual recovery time).</v>
      </c>
      <c r="F193" s="180" t="str">
        <f>VLOOKUP(A193,'Analyst Report'!$A$39:$E$288,5,FALSE)</f>
        <v xml:space="preserve"> </v>
      </c>
      <c r="G193"/>
      <c r="H193"/>
      <c r="I193"/>
      <c r="J193"/>
      <c r="K193"/>
      <c r="L193"/>
      <c r="M193"/>
      <c r="N193"/>
      <c r="O193"/>
      <c r="P193"/>
      <c r="Q193"/>
      <c r="R193"/>
      <c r="S193"/>
      <c r="T193"/>
      <c r="U193"/>
      <c r="V193"/>
      <c r="W193"/>
      <c r="X193"/>
      <c r="Y193"/>
      <c r="Z193"/>
      <c r="AA193"/>
      <c r="AB193"/>
      <c r="AC193"/>
      <c r="AD193"/>
      <c r="AE193"/>
      <c r="AF193"/>
      <c r="AG193"/>
      <c r="AH193"/>
      <c r="AI193"/>
      <c r="AJ193"/>
      <c r="AK193"/>
      <c r="AL193"/>
      <c r="AM193"/>
      <c r="AN193"/>
      <c r="AO193"/>
      <c r="AP193"/>
      <c r="AQ193"/>
      <c r="AR193"/>
      <c r="AS193"/>
      <c r="AT193"/>
      <c r="AU193"/>
      <c r="AV193"/>
      <c r="AW193"/>
      <c r="AX193"/>
      <c r="AY193"/>
      <c r="AZ193"/>
      <c r="BA193"/>
      <c r="BB193"/>
      <c r="BC193"/>
      <c r="BD193"/>
      <c r="BE193"/>
      <c r="BF193"/>
      <c r="BG193"/>
      <c r="BH193"/>
      <c r="BI193"/>
      <c r="BJ193"/>
      <c r="BK193"/>
      <c r="BL193"/>
      <c r="BM193"/>
      <c r="BN193"/>
      <c r="BO193"/>
      <c r="BP193"/>
      <c r="BQ193"/>
      <c r="BR193"/>
      <c r="BS193"/>
      <c r="BT193"/>
      <c r="BU193"/>
      <c r="BV193"/>
      <c r="BW193"/>
      <c r="BX193"/>
      <c r="BY193"/>
      <c r="BZ193"/>
      <c r="CA193"/>
      <c r="CB193"/>
      <c r="CC193"/>
      <c r="CD193"/>
      <c r="CE193"/>
      <c r="CF193"/>
      <c r="CG193"/>
      <c r="CH193"/>
      <c r="CI193"/>
      <c r="CJ193"/>
      <c r="CK193"/>
      <c r="CL193"/>
      <c r="CM193"/>
      <c r="CN193"/>
      <c r="CO193"/>
      <c r="CP193"/>
      <c r="CQ193"/>
      <c r="CR193"/>
      <c r="CS193"/>
      <c r="CT193"/>
      <c r="CU193"/>
      <c r="CV193"/>
      <c r="CW193"/>
      <c r="CX193"/>
      <c r="CY193"/>
      <c r="CZ193"/>
      <c r="DA193"/>
      <c r="DB193"/>
      <c r="DC193"/>
      <c r="DD193"/>
      <c r="DE193"/>
      <c r="DF193"/>
      <c r="DG193"/>
      <c r="DH193"/>
      <c r="DI193"/>
      <c r="DJ193"/>
      <c r="DK193"/>
      <c r="DL193"/>
      <c r="DM193"/>
      <c r="DN193"/>
      <c r="DO193"/>
      <c r="DP193"/>
      <c r="DQ193"/>
      <c r="DR193"/>
      <c r="DS193"/>
      <c r="DT193"/>
      <c r="DU193"/>
      <c r="DV193"/>
      <c r="DW193"/>
      <c r="DX193"/>
      <c r="DY193"/>
      <c r="DZ193"/>
      <c r="EA193"/>
      <c r="EB193"/>
      <c r="EC193"/>
      <c r="ED193"/>
      <c r="EE193"/>
      <c r="EF193"/>
      <c r="EG193"/>
      <c r="EH193"/>
      <c r="EI193"/>
      <c r="EJ193"/>
      <c r="EK193"/>
      <c r="EL193"/>
      <c r="EM193"/>
      <c r="EN193"/>
      <c r="EO193"/>
      <c r="EP193"/>
      <c r="EQ193"/>
      <c r="ER193"/>
      <c r="ES193"/>
      <c r="ET193"/>
      <c r="EU193"/>
      <c r="EV193"/>
      <c r="EW193"/>
      <c r="EX193"/>
      <c r="EY193"/>
      <c r="EZ193"/>
      <c r="FA193"/>
      <c r="FB193"/>
      <c r="FC193"/>
      <c r="FD193"/>
      <c r="FE193"/>
      <c r="FF193"/>
      <c r="FG193"/>
      <c r="FH193"/>
      <c r="FI193"/>
      <c r="FJ193"/>
      <c r="FK193"/>
      <c r="FL193"/>
      <c r="FM193"/>
      <c r="FN193"/>
      <c r="FO193"/>
      <c r="FP193"/>
      <c r="FQ193"/>
      <c r="FR193"/>
      <c r="FS193"/>
      <c r="FT193"/>
      <c r="FU193"/>
      <c r="FV193"/>
      <c r="FW193"/>
      <c r="FX193"/>
      <c r="FY193"/>
      <c r="FZ193"/>
      <c r="GA193"/>
      <c r="GB193"/>
      <c r="GC193"/>
      <c r="GD193"/>
      <c r="GE193"/>
      <c r="GF193"/>
      <c r="GG193"/>
      <c r="GH193"/>
      <c r="GI193"/>
      <c r="GJ193"/>
      <c r="GK193"/>
      <c r="GL193"/>
      <c r="GM193"/>
      <c r="GN193"/>
      <c r="GO193"/>
      <c r="GP193"/>
      <c r="GQ193"/>
      <c r="GR193"/>
      <c r="GS193"/>
      <c r="GT193"/>
      <c r="GU193"/>
      <c r="GV193"/>
      <c r="GW193"/>
      <c r="GX193"/>
      <c r="GY193"/>
      <c r="GZ193"/>
      <c r="HA193"/>
      <c r="HB193"/>
      <c r="HC193"/>
      <c r="HD193"/>
      <c r="HE193"/>
      <c r="HF193"/>
      <c r="HG193"/>
      <c r="HH193"/>
      <c r="HI193"/>
      <c r="HJ193"/>
      <c r="HK193"/>
      <c r="HL193"/>
      <c r="HM193"/>
      <c r="HN193"/>
      <c r="HO193"/>
      <c r="HP193"/>
      <c r="HQ193"/>
      <c r="HR193"/>
      <c r="HS193"/>
      <c r="HT193"/>
      <c r="HU193"/>
      <c r="HV193"/>
      <c r="HW193"/>
      <c r="HX193"/>
      <c r="HY193"/>
      <c r="HZ193"/>
      <c r="IA193"/>
      <c r="IB193"/>
      <c r="IC193"/>
      <c r="ID193"/>
      <c r="IE193"/>
      <c r="IF193"/>
      <c r="IG193"/>
      <c r="IH193"/>
      <c r="II193"/>
      <c r="IJ193"/>
      <c r="IK193"/>
      <c r="IL193"/>
      <c r="IM193"/>
      <c r="IN193"/>
      <c r="IO193"/>
      <c r="IP193"/>
      <c r="IQ193"/>
      <c r="IR193"/>
      <c r="IS193"/>
      <c r="IT193"/>
      <c r="IU193"/>
      <c r="IV193"/>
    </row>
    <row r="194" spans="1:256" ht="64.25" customHeight="1" x14ac:dyDescent="0.15">
      <c r="A194" s="11" t="s">
        <v>214</v>
      </c>
      <c r="B194" s="23" t="str">
        <f>VLOOKUP(A194,Questions!$B$3:$C$256,2,FALSE)</f>
        <v>Are all components of the DRP reviewed at least annually and updated as needed to reflect change?</v>
      </c>
      <c r="C194" s="298" t="s">
        <v>2122</v>
      </c>
      <c r="D194" s="317" t="s">
        <v>3460</v>
      </c>
      <c r="E194" s="176" t="str">
        <f>IF((C194=""),VLOOKUP(A194,Questions!B:G,4,FALSE),IF(C194="Yes",VLOOKUP(A194,Questions!B:G,6,FALSE),IF(C194="No",VLOOKUP(A194,Questions!B:G,5,FALSE),"N/A")))</f>
        <v>Summarize your DRP review and update processes and/or procedures.</v>
      </c>
      <c r="F194" s="180" t="str">
        <f>VLOOKUP(A194,'Analyst Report'!$A$39:$E$288,5,FALSE)</f>
        <v xml:space="preserve"> </v>
      </c>
      <c r="G194" s="275" t="s">
        <v>3233</v>
      </c>
      <c r="H194"/>
      <c r="I194"/>
      <c r="J194"/>
      <c r="K194"/>
      <c r="L194"/>
      <c r="M194"/>
      <c r="N194"/>
      <c r="O194"/>
      <c r="P194"/>
      <c r="Q194"/>
      <c r="R194"/>
      <c r="S194"/>
      <c r="T194"/>
      <c r="U194"/>
      <c r="V194"/>
      <c r="W194"/>
      <c r="X194"/>
      <c r="Y194"/>
      <c r="Z194"/>
      <c r="AA194"/>
      <c r="AB194"/>
      <c r="AC194"/>
      <c r="AD194"/>
      <c r="AE194"/>
      <c r="AF194"/>
      <c r="AG194"/>
      <c r="AH194"/>
      <c r="AI194"/>
      <c r="AJ194"/>
      <c r="AK194"/>
      <c r="AL194"/>
      <c r="AM194"/>
      <c r="AN194"/>
      <c r="AO194"/>
      <c r="AP194"/>
      <c r="AQ194"/>
      <c r="AR194"/>
      <c r="AS194"/>
      <c r="AT194"/>
      <c r="AU194"/>
      <c r="AV194"/>
      <c r="AW194"/>
      <c r="AX194"/>
      <c r="AY194"/>
      <c r="AZ194"/>
      <c r="BA194"/>
      <c r="BB194"/>
      <c r="BC194"/>
      <c r="BD194"/>
      <c r="BE194"/>
      <c r="BF194"/>
      <c r="BG194"/>
      <c r="BH194"/>
      <c r="BI194"/>
      <c r="BJ194"/>
      <c r="BK194"/>
      <c r="BL194"/>
      <c r="BM194"/>
      <c r="BN194"/>
      <c r="BO194"/>
      <c r="BP194"/>
      <c r="BQ194"/>
      <c r="BR194"/>
      <c r="BS194"/>
      <c r="BT194"/>
      <c r="BU194"/>
      <c r="BV194"/>
      <c r="BW194"/>
      <c r="BX194"/>
      <c r="BY194"/>
      <c r="BZ194"/>
      <c r="CA194"/>
      <c r="CB194"/>
      <c r="CC194"/>
      <c r="CD194"/>
      <c r="CE194"/>
      <c r="CF194"/>
      <c r="CG194"/>
      <c r="CH194"/>
      <c r="CI194"/>
      <c r="CJ194"/>
      <c r="CK194"/>
      <c r="CL194"/>
      <c r="CM194"/>
      <c r="CN194"/>
      <c r="CO194"/>
      <c r="CP194"/>
      <c r="CQ194"/>
      <c r="CR194"/>
      <c r="CS194"/>
      <c r="CT194"/>
      <c r="CU194"/>
      <c r="CV194"/>
      <c r="CW194"/>
      <c r="CX194"/>
      <c r="CY194"/>
      <c r="CZ194"/>
      <c r="DA194"/>
      <c r="DB194"/>
      <c r="DC194"/>
      <c r="DD194"/>
      <c r="DE194"/>
      <c r="DF194"/>
      <c r="DG194"/>
      <c r="DH194"/>
      <c r="DI194"/>
      <c r="DJ194"/>
      <c r="DK194"/>
      <c r="DL194"/>
      <c r="DM194"/>
      <c r="DN194"/>
      <c r="DO194"/>
      <c r="DP194"/>
      <c r="DQ194"/>
      <c r="DR194"/>
      <c r="DS194"/>
      <c r="DT194"/>
      <c r="DU194"/>
      <c r="DV194"/>
      <c r="DW194"/>
      <c r="DX194"/>
      <c r="DY194"/>
      <c r="DZ194"/>
      <c r="EA194"/>
      <c r="EB194"/>
      <c r="EC194"/>
      <c r="ED194"/>
      <c r="EE194"/>
      <c r="EF194"/>
      <c r="EG194"/>
      <c r="EH194"/>
      <c r="EI194"/>
      <c r="EJ194"/>
      <c r="EK194"/>
      <c r="EL194"/>
      <c r="EM194"/>
      <c r="EN194"/>
      <c r="EO194"/>
      <c r="EP194"/>
      <c r="EQ194"/>
      <c r="ER194"/>
      <c r="ES194"/>
      <c r="ET194"/>
      <c r="EU194"/>
      <c r="EV194"/>
      <c r="EW194"/>
      <c r="EX194"/>
      <c r="EY194"/>
      <c r="EZ194"/>
      <c r="FA194"/>
      <c r="FB194"/>
      <c r="FC194"/>
      <c r="FD194"/>
      <c r="FE194"/>
      <c r="FF194"/>
      <c r="FG194"/>
      <c r="FH194"/>
      <c r="FI194"/>
      <c r="FJ194"/>
      <c r="FK194"/>
      <c r="FL194"/>
      <c r="FM194"/>
      <c r="FN194"/>
      <c r="FO194"/>
      <c r="FP194"/>
      <c r="FQ194"/>
      <c r="FR194"/>
      <c r="FS194"/>
      <c r="FT194"/>
      <c r="FU194"/>
      <c r="FV194"/>
      <c r="FW194"/>
      <c r="FX194"/>
      <c r="FY194"/>
      <c r="FZ194"/>
      <c r="GA194"/>
      <c r="GB194"/>
      <c r="GC194"/>
      <c r="GD194"/>
      <c r="GE194"/>
      <c r="GF194"/>
      <c r="GG194"/>
      <c r="GH194"/>
      <c r="GI194"/>
      <c r="GJ194"/>
      <c r="GK194"/>
      <c r="GL194"/>
      <c r="GM194"/>
      <c r="GN194"/>
      <c r="GO194"/>
      <c r="GP194"/>
      <c r="GQ194"/>
      <c r="GR194"/>
      <c r="GS194"/>
      <c r="GT194"/>
      <c r="GU194"/>
      <c r="GV194"/>
      <c r="GW194"/>
      <c r="GX194"/>
      <c r="GY194"/>
      <c r="GZ194"/>
      <c r="HA194"/>
      <c r="HB194"/>
      <c r="HC194"/>
      <c r="HD194"/>
      <c r="HE194"/>
      <c r="HF194"/>
      <c r="HG194"/>
      <c r="HH194"/>
      <c r="HI194"/>
      <c r="HJ194"/>
      <c r="HK194"/>
      <c r="HL194"/>
      <c r="HM194"/>
      <c r="HN194"/>
      <c r="HO194"/>
      <c r="HP194"/>
      <c r="HQ194"/>
      <c r="HR194"/>
      <c r="HS194"/>
      <c r="HT194"/>
      <c r="HU194"/>
      <c r="HV194"/>
      <c r="HW194"/>
      <c r="HX194"/>
      <c r="HY194"/>
      <c r="HZ194"/>
      <c r="IA194"/>
      <c r="IB194"/>
      <c r="IC194"/>
      <c r="ID194"/>
      <c r="IE194"/>
      <c r="IF194"/>
      <c r="IG194"/>
      <c r="IH194"/>
      <c r="II194"/>
      <c r="IJ194"/>
      <c r="IK194"/>
      <c r="IL194"/>
      <c r="IM194"/>
      <c r="IN194"/>
      <c r="IO194"/>
      <c r="IP194"/>
      <c r="IQ194"/>
      <c r="IR194"/>
      <c r="IS194"/>
      <c r="IT194"/>
      <c r="IU194"/>
      <c r="IV194"/>
    </row>
    <row r="195" spans="1:256" ht="36" customHeight="1" x14ac:dyDescent="0.2">
      <c r="A195" s="345" t="s">
        <v>215</v>
      </c>
      <c r="B195" s="345"/>
      <c r="C195" s="20" t="s">
        <v>47</v>
      </c>
      <c r="D195" s="20" t="s">
        <v>48</v>
      </c>
      <c r="E195" s="175" t="s">
        <v>49</v>
      </c>
      <c r="F195" s="179" t="s">
        <v>50</v>
      </c>
      <c r="G195"/>
      <c r="H195"/>
      <c r="I195"/>
      <c r="J195"/>
      <c r="K195"/>
      <c r="L195"/>
      <c r="M195"/>
      <c r="N195"/>
      <c r="O195"/>
      <c r="P195"/>
      <c r="Q195"/>
      <c r="R195"/>
      <c r="S195"/>
      <c r="T195"/>
      <c r="U195"/>
      <c r="V195"/>
      <c r="W195"/>
      <c r="X195"/>
      <c r="Y195"/>
      <c r="Z195"/>
      <c r="AA195"/>
      <c r="AB195"/>
      <c r="AC195"/>
      <c r="AD195"/>
      <c r="AE195"/>
      <c r="AF195"/>
      <c r="AG195"/>
      <c r="AH195"/>
      <c r="AI195"/>
      <c r="AJ195"/>
      <c r="AK195"/>
      <c r="AL195"/>
      <c r="AM195"/>
      <c r="AN195"/>
      <c r="AO195"/>
      <c r="AP195"/>
      <c r="AQ195"/>
      <c r="AR195"/>
      <c r="AS195"/>
      <c r="AT195"/>
      <c r="AU195"/>
      <c r="AV195"/>
      <c r="AW195"/>
      <c r="AX195"/>
      <c r="AY195"/>
      <c r="AZ195"/>
      <c r="BA195"/>
      <c r="BB195"/>
      <c r="BC195"/>
      <c r="BD195"/>
      <c r="BE195"/>
      <c r="BF195"/>
      <c r="BG195"/>
      <c r="BH195"/>
      <c r="BI195"/>
      <c r="BJ195"/>
      <c r="BK195"/>
      <c r="BL195"/>
      <c r="BM195"/>
      <c r="BN195"/>
      <c r="BO195"/>
      <c r="BP195"/>
      <c r="BQ195"/>
      <c r="BR195"/>
      <c r="BS195"/>
      <c r="BT195"/>
      <c r="BU195"/>
      <c r="BV195"/>
      <c r="BW195"/>
      <c r="BX195"/>
      <c r="BY195"/>
      <c r="BZ195"/>
      <c r="CA195"/>
      <c r="CB195"/>
      <c r="CC195"/>
      <c r="CD195"/>
      <c r="CE195"/>
      <c r="CF195"/>
      <c r="CG195"/>
      <c r="CH195"/>
      <c r="CI195"/>
      <c r="CJ195"/>
      <c r="CK195"/>
      <c r="CL195"/>
      <c r="CM195"/>
      <c r="CN195"/>
      <c r="CO195"/>
      <c r="CP195"/>
      <c r="CQ195"/>
      <c r="CR195"/>
      <c r="CS195"/>
      <c r="CT195"/>
      <c r="CU195"/>
      <c r="CV195"/>
      <c r="CW195"/>
      <c r="CX195"/>
      <c r="CY195"/>
      <c r="CZ195"/>
      <c r="DA195"/>
      <c r="DB195"/>
      <c r="DC195"/>
      <c r="DD195"/>
      <c r="DE195"/>
      <c r="DF195"/>
      <c r="DG195"/>
      <c r="DH195"/>
      <c r="DI195"/>
      <c r="DJ195"/>
      <c r="DK195"/>
      <c r="DL195"/>
      <c r="DM195"/>
      <c r="DN195"/>
      <c r="DO195"/>
      <c r="DP195"/>
      <c r="DQ195"/>
      <c r="DR195"/>
      <c r="DS195"/>
      <c r="DT195"/>
      <c r="DU195"/>
      <c r="DV195"/>
      <c r="DW195"/>
      <c r="DX195"/>
      <c r="DY195"/>
      <c r="DZ195"/>
      <c r="EA195"/>
      <c r="EB195"/>
      <c r="EC195"/>
      <c r="ED195"/>
      <c r="EE195"/>
      <c r="EF195"/>
      <c r="EG195"/>
      <c r="EH195"/>
      <c r="EI195"/>
      <c r="EJ195"/>
      <c r="EK195"/>
      <c r="EL195"/>
      <c r="EM195"/>
      <c r="EN195"/>
      <c r="EO195"/>
      <c r="EP195"/>
      <c r="EQ195"/>
      <c r="ER195"/>
      <c r="ES195"/>
      <c r="ET195"/>
      <c r="EU195"/>
      <c r="EV195"/>
      <c r="EW195"/>
      <c r="EX195"/>
      <c r="EY195"/>
      <c r="EZ195"/>
      <c r="FA195"/>
      <c r="FB195"/>
      <c r="FC195"/>
      <c r="FD195"/>
      <c r="FE195"/>
      <c r="FF195"/>
      <c r="FG195"/>
      <c r="FH195"/>
      <c r="FI195"/>
      <c r="FJ195"/>
      <c r="FK195"/>
      <c r="FL195"/>
      <c r="FM195"/>
      <c r="FN195"/>
      <c r="FO195"/>
      <c r="FP195"/>
      <c r="FQ195"/>
      <c r="FR195"/>
      <c r="FS195"/>
      <c r="FT195"/>
      <c r="FU195"/>
      <c r="FV195"/>
      <c r="FW195"/>
      <c r="FX195"/>
      <c r="FY195"/>
      <c r="FZ195"/>
      <c r="GA195"/>
      <c r="GB195"/>
      <c r="GC195"/>
      <c r="GD195"/>
      <c r="GE195"/>
      <c r="GF195"/>
      <c r="GG195"/>
      <c r="GH195"/>
      <c r="GI195"/>
      <c r="GJ195"/>
      <c r="GK195"/>
      <c r="GL195"/>
      <c r="GM195"/>
      <c r="GN195"/>
      <c r="GO195"/>
      <c r="GP195"/>
      <c r="GQ195"/>
      <c r="GR195"/>
      <c r="GS195"/>
      <c r="GT195"/>
      <c r="GU195"/>
      <c r="GV195"/>
      <c r="GW195"/>
      <c r="GX195"/>
      <c r="GY195"/>
      <c r="GZ195"/>
      <c r="HA195"/>
      <c r="HB195"/>
      <c r="HC195"/>
      <c r="HD195"/>
      <c r="HE195"/>
      <c r="HF195"/>
      <c r="HG195"/>
      <c r="HH195"/>
      <c r="HI195"/>
      <c r="HJ195"/>
      <c r="HK195"/>
      <c r="HL195"/>
      <c r="HM195"/>
      <c r="HN195"/>
      <c r="HO195"/>
      <c r="HP195"/>
      <c r="HQ195"/>
      <c r="HR195"/>
      <c r="HS195"/>
      <c r="HT195"/>
      <c r="HU195"/>
      <c r="HV195"/>
      <c r="HW195"/>
      <c r="HX195"/>
      <c r="HY195"/>
      <c r="HZ195"/>
      <c r="IA195"/>
      <c r="IB195"/>
      <c r="IC195"/>
      <c r="ID195"/>
      <c r="IE195"/>
      <c r="IF195"/>
      <c r="IG195"/>
      <c r="IH195"/>
      <c r="II195"/>
      <c r="IJ195"/>
      <c r="IK195"/>
      <c r="IL195"/>
      <c r="IM195"/>
      <c r="IN195"/>
      <c r="IO195"/>
      <c r="IP195"/>
      <c r="IQ195"/>
      <c r="IR195"/>
      <c r="IS195"/>
      <c r="IT195"/>
      <c r="IU195"/>
      <c r="IV195"/>
    </row>
    <row r="196" spans="1:256" ht="48" customHeight="1" x14ac:dyDescent="0.15">
      <c r="A196" s="11" t="s">
        <v>216</v>
      </c>
      <c r="B196" s="23" t="str">
        <f>VLOOKUP(A196,Questions!$B$3:$C$309,2,FALSE)</f>
        <v>Are you utilizing a stateful packet inspection (SPI) firewall?</v>
      </c>
      <c r="C196" s="8" t="s">
        <v>2126</v>
      </c>
      <c r="D196" s="318" t="s">
        <v>3461</v>
      </c>
      <c r="E196" s="176" t="str">
        <f>IF((C196=""),VLOOKUP(A196,Questions!B:G,4,FALSE),IF(C196="Yes",VLOOKUP(A196,Questions!B:G,6,FALSE),IF(C196="No",VLOOKUP(A196,Questions!B:G,5,FALSE),"N/A")))</f>
        <v>Describe any plans to implement a SPI firewall.</v>
      </c>
      <c r="F196" s="180" t="str">
        <f>VLOOKUP(A196,'Analyst Report'!$A$39:$E$288,5,FALSE)</f>
        <v xml:space="preserve"> </v>
      </c>
      <c r="G196"/>
      <c r="H196"/>
      <c r="I196"/>
      <c r="J196"/>
      <c r="K196"/>
      <c r="L196"/>
      <c r="M196"/>
      <c r="N196"/>
      <c r="O196"/>
      <c r="P196"/>
      <c r="Q196"/>
      <c r="R196"/>
      <c r="S196"/>
      <c r="T196"/>
      <c r="U196"/>
      <c r="V196"/>
      <c r="W196"/>
      <c r="X196"/>
      <c r="Y196"/>
      <c r="Z196"/>
      <c r="AA196"/>
      <c r="AB196"/>
      <c r="AC196"/>
      <c r="AD196"/>
      <c r="AE196"/>
      <c r="AF196"/>
      <c r="AG196"/>
      <c r="AH196"/>
      <c r="AI196"/>
      <c r="AJ196"/>
      <c r="AK196"/>
      <c r="AL196"/>
      <c r="AM196"/>
      <c r="AN196"/>
      <c r="AO196"/>
      <c r="AP196"/>
      <c r="AQ196"/>
      <c r="AR196"/>
      <c r="AS196"/>
      <c r="AT196"/>
      <c r="AU196"/>
      <c r="AV196"/>
      <c r="AW196"/>
      <c r="AX196"/>
      <c r="AY196"/>
      <c r="AZ196"/>
      <c r="BA196"/>
      <c r="BB196"/>
      <c r="BC196"/>
      <c r="BD196"/>
      <c r="BE196"/>
      <c r="BF196"/>
      <c r="BG196"/>
      <c r="BH196"/>
      <c r="BI196"/>
      <c r="BJ196"/>
      <c r="BK196"/>
      <c r="BL196"/>
      <c r="BM196"/>
      <c r="BN196"/>
      <c r="BO196"/>
      <c r="BP196"/>
      <c r="BQ196"/>
      <c r="BR196"/>
      <c r="BS196"/>
      <c r="BT196"/>
      <c r="BU196"/>
      <c r="BV196"/>
      <c r="BW196"/>
      <c r="BX196"/>
      <c r="BY196"/>
      <c r="BZ196"/>
      <c r="CA196"/>
      <c r="CB196"/>
      <c r="CC196"/>
      <c r="CD196"/>
      <c r="CE196"/>
      <c r="CF196"/>
      <c r="CG196"/>
      <c r="CH196"/>
      <c r="CI196"/>
      <c r="CJ196"/>
      <c r="CK196"/>
      <c r="CL196"/>
      <c r="CM196"/>
      <c r="CN196"/>
      <c r="CO196"/>
      <c r="CP196"/>
      <c r="CQ196"/>
      <c r="CR196"/>
      <c r="CS196"/>
      <c r="CT196"/>
      <c r="CU196"/>
      <c r="CV196"/>
      <c r="CW196"/>
      <c r="CX196"/>
      <c r="CY196"/>
      <c r="CZ196"/>
      <c r="DA196"/>
      <c r="DB196"/>
      <c r="DC196"/>
      <c r="DD196"/>
      <c r="DE196"/>
      <c r="DF196"/>
      <c r="DG196"/>
      <c r="DH196"/>
      <c r="DI196"/>
      <c r="DJ196"/>
      <c r="DK196"/>
      <c r="DL196"/>
      <c r="DM196"/>
      <c r="DN196"/>
      <c r="DO196"/>
      <c r="DP196"/>
      <c r="DQ196"/>
      <c r="DR196"/>
      <c r="DS196"/>
      <c r="DT196"/>
      <c r="DU196"/>
      <c r="DV196"/>
      <c r="DW196"/>
      <c r="DX196"/>
      <c r="DY196"/>
      <c r="DZ196"/>
      <c r="EA196"/>
      <c r="EB196"/>
      <c r="EC196"/>
      <c r="ED196"/>
      <c r="EE196"/>
      <c r="EF196"/>
      <c r="EG196"/>
      <c r="EH196"/>
      <c r="EI196"/>
      <c r="EJ196"/>
      <c r="EK196"/>
      <c r="EL196"/>
      <c r="EM196"/>
      <c r="EN196"/>
      <c r="EO196"/>
      <c r="EP196"/>
      <c r="EQ196"/>
      <c r="ER196"/>
      <c r="ES196"/>
      <c r="ET196"/>
      <c r="EU196"/>
      <c r="EV196"/>
      <c r="EW196"/>
      <c r="EX196"/>
      <c r="EY196"/>
      <c r="EZ196"/>
      <c r="FA196"/>
      <c r="FB196"/>
      <c r="FC196"/>
      <c r="FD196"/>
      <c r="FE196"/>
      <c r="FF196"/>
      <c r="FG196"/>
      <c r="FH196"/>
      <c r="FI196"/>
      <c r="FJ196"/>
      <c r="FK196"/>
      <c r="FL196"/>
      <c r="FM196"/>
      <c r="FN196"/>
      <c r="FO196"/>
      <c r="FP196"/>
      <c r="FQ196"/>
      <c r="FR196"/>
      <c r="FS196"/>
      <c r="FT196"/>
      <c r="FU196"/>
      <c r="FV196"/>
      <c r="FW196"/>
      <c r="FX196"/>
      <c r="FY196"/>
      <c r="FZ196"/>
      <c r="GA196"/>
      <c r="GB196"/>
      <c r="GC196"/>
      <c r="GD196"/>
      <c r="GE196"/>
      <c r="GF196"/>
      <c r="GG196"/>
      <c r="GH196"/>
      <c r="GI196"/>
      <c r="GJ196"/>
      <c r="GK196"/>
      <c r="GL196"/>
      <c r="GM196"/>
      <c r="GN196"/>
      <c r="GO196"/>
      <c r="GP196"/>
      <c r="GQ196"/>
      <c r="GR196"/>
      <c r="GS196"/>
      <c r="GT196"/>
      <c r="GU196"/>
      <c r="GV196"/>
      <c r="GW196"/>
      <c r="GX196"/>
      <c r="GY196"/>
      <c r="GZ196"/>
      <c r="HA196"/>
      <c r="HB196"/>
      <c r="HC196"/>
      <c r="HD196"/>
      <c r="HE196"/>
      <c r="HF196"/>
      <c r="HG196"/>
      <c r="HH196"/>
      <c r="HI196"/>
      <c r="HJ196"/>
      <c r="HK196"/>
      <c r="HL196"/>
      <c r="HM196"/>
      <c r="HN196"/>
      <c r="HO196"/>
      <c r="HP196"/>
      <c r="HQ196"/>
      <c r="HR196"/>
      <c r="HS196"/>
      <c r="HT196"/>
      <c r="HU196"/>
      <c r="HV196"/>
      <c r="HW196"/>
      <c r="HX196"/>
      <c r="HY196"/>
      <c r="HZ196"/>
      <c r="IA196"/>
      <c r="IB196"/>
      <c r="IC196"/>
      <c r="ID196"/>
      <c r="IE196"/>
      <c r="IF196"/>
      <c r="IG196"/>
      <c r="IH196"/>
      <c r="II196"/>
      <c r="IJ196"/>
      <c r="IK196"/>
      <c r="IL196"/>
      <c r="IM196"/>
      <c r="IN196"/>
      <c r="IO196"/>
      <c r="IP196"/>
      <c r="IQ196"/>
      <c r="IR196"/>
      <c r="IS196"/>
      <c r="IT196"/>
      <c r="IU196"/>
      <c r="IV196"/>
    </row>
    <row r="197" spans="1:256" ht="48" customHeight="1" x14ac:dyDescent="0.15">
      <c r="A197" s="11" t="s">
        <v>217</v>
      </c>
      <c r="B197" s="23" t="str">
        <f>VLOOKUP(A197,Questions!$B$3:$C$256,2,FALSE)</f>
        <v>Is authority for firewall change approval documented? Please list approver names or titles in Additional Info</v>
      </c>
      <c r="C197" s="8" t="s">
        <v>2122</v>
      </c>
      <c r="D197" s="319" t="s">
        <v>3462</v>
      </c>
      <c r="E197" s="176" t="str">
        <f>IF((C197=""),VLOOKUP(A197,Questions!B:G,4,FALSE),IF(C197="Yes",VLOOKUP(A197,Questions!B:G,6,FALSE),IF(C197="No",VLOOKUP(A197,Questions!B:G,5,FALSE),"N/A")))</f>
        <v>List approver names or titles.</v>
      </c>
      <c r="F197" s="180" t="str">
        <f>VLOOKUP(A197,'Analyst Report'!$A$39:$E$288,5,FALSE)</f>
        <v xml:space="preserve"> </v>
      </c>
      <c r="G197"/>
      <c r="H197"/>
      <c r="I197"/>
      <c r="J197"/>
      <c r="K197"/>
      <c r="L197"/>
      <c r="M197"/>
      <c r="N197"/>
      <c r="O197"/>
      <c r="P197"/>
      <c r="Q197"/>
      <c r="R197"/>
      <c r="S197"/>
      <c r="T197"/>
      <c r="U197"/>
      <c r="V197"/>
      <c r="W197"/>
      <c r="X197"/>
      <c r="Y197"/>
      <c r="Z197"/>
      <c r="AA197"/>
      <c r="AB197"/>
      <c r="AC197"/>
      <c r="AD197"/>
      <c r="AE197"/>
      <c r="AF197"/>
      <c r="AG197"/>
      <c r="AH197"/>
      <c r="AI197"/>
      <c r="AJ197"/>
      <c r="AK197"/>
      <c r="AL197"/>
      <c r="AM197"/>
      <c r="AN197"/>
      <c r="AO197"/>
      <c r="AP197"/>
      <c r="AQ197"/>
      <c r="AR197"/>
      <c r="AS197"/>
      <c r="AT197"/>
      <c r="AU197"/>
      <c r="AV197"/>
      <c r="AW197"/>
      <c r="AX197"/>
      <c r="AY197"/>
      <c r="AZ197"/>
      <c r="BA197"/>
      <c r="BB197"/>
      <c r="BC197"/>
      <c r="BD197"/>
      <c r="BE197"/>
      <c r="BF197"/>
      <c r="BG197"/>
      <c r="BH197"/>
      <c r="BI197"/>
      <c r="BJ197"/>
      <c r="BK197"/>
      <c r="BL197"/>
      <c r="BM197"/>
      <c r="BN197"/>
      <c r="BO197"/>
      <c r="BP197"/>
      <c r="BQ197"/>
      <c r="BR197"/>
      <c r="BS197"/>
      <c r="BT197"/>
      <c r="BU197"/>
      <c r="BV197"/>
      <c r="BW197"/>
      <c r="BX197"/>
      <c r="BY197"/>
      <c r="BZ197"/>
      <c r="CA197"/>
      <c r="CB197"/>
      <c r="CC197"/>
      <c r="CD197"/>
      <c r="CE197"/>
      <c r="CF197"/>
      <c r="CG197"/>
      <c r="CH197"/>
      <c r="CI197"/>
      <c r="CJ197"/>
      <c r="CK197"/>
      <c r="CL197"/>
      <c r="CM197"/>
      <c r="CN197"/>
      <c r="CO197"/>
      <c r="CP197"/>
      <c r="CQ197"/>
      <c r="CR197"/>
      <c r="CS197"/>
      <c r="CT197"/>
      <c r="CU197"/>
      <c r="CV197"/>
      <c r="CW197"/>
      <c r="CX197"/>
      <c r="CY197"/>
      <c r="CZ197"/>
      <c r="DA197"/>
      <c r="DB197"/>
      <c r="DC197"/>
      <c r="DD197"/>
      <c r="DE197"/>
      <c r="DF197"/>
      <c r="DG197"/>
      <c r="DH197"/>
      <c r="DI197"/>
      <c r="DJ197"/>
      <c r="DK197"/>
      <c r="DL197"/>
      <c r="DM197"/>
      <c r="DN197"/>
      <c r="DO197"/>
      <c r="DP197"/>
      <c r="DQ197"/>
      <c r="DR197"/>
      <c r="DS197"/>
      <c r="DT197"/>
      <c r="DU197"/>
      <c r="DV197"/>
      <c r="DW197"/>
      <c r="DX197"/>
      <c r="DY197"/>
      <c r="DZ197"/>
      <c r="EA197"/>
      <c r="EB197"/>
      <c r="EC197"/>
      <c r="ED197"/>
      <c r="EE197"/>
      <c r="EF197"/>
      <c r="EG197"/>
      <c r="EH197"/>
      <c r="EI197"/>
      <c r="EJ197"/>
      <c r="EK197"/>
      <c r="EL197"/>
      <c r="EM197"/>
      <c r="EN197"/>
      <c r="EO197"/>
      <c r="EP197"/>
      <c r="EQ197"/>
      <c r="ER197"/>
      <c r="ES197"/>
      <c r="ET197"/>
      <c r="EU197"/>
      <c r="EV197"/>
      <c r="EW197"/>
      <c r="EX197"/>
      <c r="EY197"/>
      <c r="EZ197"/>
      <c r="FA197"/>
      <c r="FB197"/>
      <c r="FC197"/>
      <c r="FD197"/>
      <c r="FE197"/>
      <c r="FF197"/>
      <c r="FG197"/>
      <c r="FH197"/>
      <c r="FI197"/>
      <c r="FJ197"/>
      <c r="FK197"/>
      <c r="FL197"/>
      <c r="FM197"/>
      <c r="FN197"/>
      <c r="FO197"/>
      <c r="FP197"/>
      <c r="FQ197"/>
      <c r="FR197"/>
      <c r="FS197"/>
      <c r="FT197"/>
      <c r="FU197"/>
      <c r="FV197"/>
      <c r="FW197"/>
      <c r="FX197"/>
      <c r="FY197"/>
      <c r="FZ197"/>
      <c r="GA197"/>
      <c r="GB197"/>
      <c r="GC197"/>
      <c r="GD197"/>
      <c r="GE197"/>
      <c r="GF197"/>
      <c r="GG197"/>
      <c r="GH197"/>
      <c r="GI197"/>
      <c r="GJ197"/>
      <c r="GK197"/>
      <c r="GL197"/>
      <c r="GM197"/>
      <c r="GN197"/>
      <c r="GO197"/>
      <c r="GP197"/>
      <c r="GQ197"/>
      <c r="GR197"/>
      <c r="GS197"/>
      <c r="GT197"/>
      <c r="GU197"/>
      <c r="GV197"/>
      <c r="GW197"/>
      <c r="GX197"/>
      <c r="GY197"/>
      <c r="GZ197"/>
      <c r="HA197"/>
      <c r="HB197"/>
      <c r="HC197"/>
      <c r="HD197"/>
      <c r="HE197"/>
      <c r="HF197"/>
      <c r="HG197"/>
      <c r="HH197"/>
      <c r="HI197"/>
      <c r="HJ197"/>
      <c r="HK197"/>
      <c r="HL197"/>
      <c r="HM197"/>
      <c r="HN197"/>
      <c r="HO197"/>
      <c r="HP197"/>
      <c r="HQ197"/>
      <c r="HR197"/>
      <c r="HS197"/>
      <c r="HT197"/>
      <c r="HU197"/>
      <c r="HV197"/>
      <c r="HW197"/>
      <c r="HX197"/>
      <c r="HY197"/>
      <c r="HZ197"/>
      <c r="IA197"/>
      <c r="IB197"/>
      <c r="IC197"/>
      <c r="ID197"/>
      <c r="IE197"/>
      <c r="IF197"/>
      <c r="IG197"/>
      <c r="IH197"/>
      <c r="II197"/>
      <c r="IJ197"/>
      <c r="IK197"/>
      <c r="IL197"/>
      <c r="IM197"/>
      <c r="IN197"/>
      <c r="IO197"/>
      <c r="IP197"/>
      <c r="IQ197"/>
      <c r="IR197"/>
      <c r="IS197"/>
      <c r="IT197"/>
      <c r="IU197"/>
      <c r="IV197"/>
    </row>
    <row r="198" spans="1:256" ht="48" customHeight="1" x14ac:dyDescent="0.15">
      <c r="A198" s="11" t="s">
        <v>218</v>
      </c>
      <c r="B198" s="23" t="str">
        <f>VLOOKUP(A198,Questions!$B$3:$C$256,2,FALSE)</f>
        <v>Do you have a documented policy for firewall change requests?</v>
      </c>
      <c r="C198" s="8" t="s">
        <v>2122</v>
      </c>
      <c r="D198" s="319" t="s">
        <v>3463</v>
      </c>
      <c r="E198" s="176" t="str">
        <f>IF((C198=""),VLOOKUP(A198,Questions!B:G,4,FALSE),IF(C198="Yes",VLOOKUP(A198,Questions!B:G,6,FALSE),IF(C198="No",VLOOKUP(A198,Questions!B:G,5,FALSE),"N/A")))</f>
        <v>Describe your documented firewall change request policy.</v>
      </c>
      <c r="F198" s="180" t="str">
        <f>VLOOKUP(A198,'Analyst Report'!$A$39:$E$288,5,FALSE)</f>
        <v xml:space="preserve"> </v>
      </c>
      <c r="G198"/>
      <c r="H198"/>
      <c r="I198"/>
      <c r="J198"/>
      <c r="K198"/>
      <c r="L198"/>
      <c r="M198"/>
      <c r="N198"/>
      <c r="O198"/>
      <c r="P198"/>
      <c r="Q198"/>
      <c r="R198"/>
      <c r="S198"/>
      <c r="T198"/>
      <c r="U198"/>
      <c r="V198"/>
      <c r="W198"/>
      <c r="X198"/>
      <c r="Y198"/>
      <c r="Z198"/>
      <c r="AA198"/>
      <c r="AB198"/>
      <c r="AC198"/>
      <c r="AD198"/>
      <c r="AE198"/>
      <c r="AF198"/>
      <c r="AG198"/>
      <c r="AH198"/>
      <c r="AI198"/>
      <c r="AJ198"/>
      <c r="AK198"/>
      <c r="AL198"/>
      <c r="AM198"/>
      <c r="AN198"/>
      <c r="AO198"/>
      <c r="AP198"/>
      <c r="AQ198"/>
      <c r="AR198"/>
      <c r="AS198"/>
      <c r="AT198"/>
      <c r="AU198"/>
      <c r="AV198"/>
      <c r="AW198"/>
      <c r="AX198"/>
      <c r="AY198"/>
      <c r="AZ198"/>
      <c r="BA198"/>
      <c r="BB198"/>
      <c r="BC198"/>
      <c r="BD198"/>
      <c r="BE198"/>
      <c r="BF198"/>
      <c r="BG198"/>
      <c r="BH198"/>
      <c r="BI198"/>
      <c r="BJ198"/>
      <c r="BK198"/>
      <c r="BL198"/>
      <c r="BM198"/>
      <c r="BN198"/>
      <c r="BO198"/>
      <c r="BP198"/>
      <c r="BQ198"/>
      <c r="BR198"/>
      <c r="BS198"/>
      <c r="BT198"/>
      <c r="BU198"/>
      <c r="BV198"/>
      <c r="BW198"/>
      <c r="BX198"/>
      <c r="BY198"/>
      <c r="BZ198"/>
      <c r="CA198"/>
      <c r="CB198"/>
      <c r="CC198"/>
      <c r="CD198"/>
      <c r="CE198"/>
      <c r="CF198"/>
      <c r="CG198"/>
      <c r="CH198"/>
      <c r="CI198"/>
      <c r="CJ198"/>
      <c r="CK198"/>
      <c r="CL198"/>
      <c r="CM198"/>
      <c r="CN198"/>
      <c r="CO198"/>
      <c r="CP198"/>
      <c r="CQ198"/>
      <c r="CR198"/>
      <c r="CS198"/>
      <c r="CT198"/>
      <c r="CU198"/>
      <c r="CV198"/>
      <c r="CW198"/>
      <c r="CX198"/>
      <c r="CY198"/>
      <c r="CZ198"/>
      <c r="DA198"/>
      <c r="DB198"/>
      <c r="DC198"/>
      <c r="DD198"/>
      <c r="DE198"/>
      <c r="DF198"/>
      <c r="DG198"/>
      <c r="DH198"/>
      <c r="DI198"/>
      <c r="DJ198"/>
      <c r="DK198"/>
      <c r="DL198"/>
      <c r="DM198"/>
      <c r="DN198"/>
      <c r="DO198"/>
      <c r="DP198"/>
      <c r="DQ198"/>
      <c r="DR198"/>
      <c r="DS198"/>
      <c r="DT198"/>
      <c r="DU198"/>
      <c r="DV198"/>
      <c r="DW198"/>
      <c r="DX198"/>
      <c r="DY198"/>
      <c r="DZ198"/>
      <c r="EA198"/>
      <c r="EB198"/>
      <c r="EC198"/>
      <c r="ED198"/>
      <c r="EE198"/>
      <c r="EF198"/>
      <c r="EG198"/>
      <c r="EH198"/>
      <c r="EI198"/>
      <c r="EJ198"/>
      <c r="EK198"/>
      <c r="EL198"/>
      <c r="EM198"/>
      <c r="EN198"/>
      <c r="EO198"/>
      <c r="EP198"/>
      <c r="EQ198"/>
      <c r="ER198"/>
      <c r="ES198"/>
      <c r="ET198"/>
      <c r="EU198"/>
      <c r="EV198"/>
      <c r="EW198"/>
      <c r="EX198"/>
      <c r="EY198"/>
      <c r="EZ198"/>
      <c r="FA198"/>
      <c r="FB198"/>
      <c r="FC198"/>
      <c r="FD198"/>
      <c r="FE198"/>
      <c r="FF198"/>
      <c r="FG198"/>
      <c r="FH198"/>
      <c r="FI198"/>
      <c r="FJ198"/>
      <c r="FK198"/>
      <c r="FL198"/>
      <c r="FM198"/>
      <c r="FN198"/>
      <c r="FO198"/>
      <c r="FP198"/>
      <c r="FQ198"/>
      <c r="FR198"/>
      <c r="FS198"/>
      <c r="FT198"/>
      <c r="FU198"/>
      <c r="FV198"/>
      <c r="FW198"/>
      <c r="FX198"/>
      <c r="FY198"/>
      <c r="FZ198"/>
      <c r="GA198"/>
      <c r="GB198"/>
      <c r="GC198"/>
      <c r="GD198"/>
      <c r="GE198"/>
      <c r="GF198"/>
      <c r="GG198"/>
      <c r="GH198"/>
      <c r="GI198"/>
      <c r="GJ198"/>
      <c r="GK198"/>
      <c r="GL198"/>
      <c r="GM198"/>
      <c r="GN198"/>
      <c r="GO198"/>
      <c r="GP198"/>
      <c r="GQ198"/>
      <c r="GR198"/>
      <c r="GS198"/>
      <c r="GT198"/>
      <c r="GU198"/>
      <c r="GV198"/>
      <c r="GW198"/>
      <c r="GX198"/>
      <c r="GY198"/>
      <c r="GZ198"/>
      <c r="HA198"/>
      <c r="HB198"/>
      <c r="HC198"/>
      <c r="HD198"/>
      <c r="HE198"/>
      <c r="HF198"/>
      <c r="HG198"/>
      <c r="HH198"/>
      <c r="HI198"/>
      <c r="HJ198"/>
      <c r="HK198"/>
      <c r="HL198"/>
      <c r="HM198"/>
      <c r="HN198"/>
      <c r="HO198"/>
      <c r="HP198"/>
      <c r="HQ198"/>
      <c r="HR198"/>
      <c r="HS198"/>
      <c r="HT198"/>
      <c r="HU198"/>
      <c r="HV198"/>
      <c r="HW198"/>
      <c r="HX198"/>
      <c r="HY198"/>
      <c r="HZ198"/>
      <c r="IA198"/>
      <c r="IB198"/>
      <c r="IC198"/>
      <c r="ID198"/>
      <c r="IE198"/>
      <c r="IF198"/>
      <c r="IG198"/>
      <c r="IH198"/>
      <c r="II198"/>
      <c r="IJ198"/>
      <c r="IK198"/>
      <c r="IL198"/>
      <c r="IM198"/>
      <c r="IN198"/>
      <c r="IO198"/>
      <c r="IP198"/>
      <c r="IQ198"/>
      <c r="IR198"/>
      <c r="IS198"/>
      <c r="IT198"/>
      <c r="IU198"/>
      <c r="IV198"/>
    </row>
    <row r="199" spans="1:256" ht="48" customHeight="1" x14ac:dyDescent="0.15">
      <c r="A199" s="11" t="s">
        <v>219</v>
      </c>
      <c r="B199" s="23" t="str">
        <f>VLOOKUP(A199,Questions!$B$3:$C$256,2,FALSE)</f>
        <v>Have you implemented an Intrusion Detection System (network-based)?</v>
      </c>
      <c r="C199" s="8" t="s">
        <v>2126</v>
      </c>
      <c r="D199" s="320" t="s">
        <v>3464</v>
      </c>
      <c r="E199" s="176" t="str">
        <f>IF((C199=""),VLOOKUP(A199,Questions!B:G,4,FALSE),IF(C199="Yes",VLOOKUP(A199,Questions!B:G,6,FALSE),IF(C199="No",VLOOKUP(A199,Questions!B:G,5,FALSE),"N/A")))</f>
        <v>Describe your plan to implement a Intrusion Detection System in your environment.</v>
      </c>
      <c r="F199" s="180" t="str">
        <f>VLOOKUP(A199,'Analyst Report'!$A$39:$E$288,5,FALSE)</f>
        <v xml:space="preserve"> </v>
      </c>
      <c r="G199"/>
      <c r="H199"/>
      <c r="I199"/>
      <c r="J199"/>
      <c r="K199"/>
      <c r="L199"/>
      <c r="M199"/>
      <c r="N199"/>
      <c r="O199"/>
      <c r="P199"/>
      <c r="Q199"/>
      <c r="R199"/>
      <c r="S199"/>
      <c r="T199"/>
      <c r="U199"/>
      <c r="V199"/>
      <c r="W199"/>
      <c r="X199"/>
      <c r="Y199"/>
      <c r="Z199"/>
      <c r="AA199"/>
      <c r="AB199"/>
      <c r="AC199"/>
      <c r="AD199"/>
      <c r="AE199"/>
      <c r="AF199"/>
      <c r="AG199"/>
      <c r="AH199"/>
      <c r="AI199"/>
      <c r="AJ199"/>
      <c r="AK199"/>
      <c r="AL199"/>
      <c r="AM199"/>
      <c r="AN199"/>
      <c r="AO199"/>
      <c r="AP199"/>
      <c r="AQ199"/>
      <c r="AR199"/>
      <c r="AS199"/>
      <c r="AT199"/>
      <c r="AU199"/>
      <c r="AV199"/>
      <c r="AW199"/>
      <c r="AX199"/>
      <c r="AY199"/>
      <c r="AZ199"/>
      <c r="BA199"/>
      <c r="BB199"/>
      <c r="BC199"/>
      <c r="BD199"/>
      <c r="BE199"/>
      <c r="BF199"/>
      <c r="BG199"/>
      <c r="BH199"/>
      <c r="BI199"/>
      <c r="BJ199"/>
      <c r="BK199"/>
      <c r="BL199"/>
      <c r="BM199"/>
      <c r="BN199"/>
      <c r="BO199"/>
      <c r="BP199"/>
      <c r="BQ199"/>
      <c r="BR199"/>
      <c r="BS199"/>
      <c r="BT199"/>
      <c r="BU199"/>
      <c r="BV199"/>
      <c r="BW199"/>
      <c r="BX199"/>
      <c r="BY199"/>
      <c r="BZ199"/>
      <c r="CA199"/>
      <c r="CB199"/>
      <c r="CC199"/>
      <c r="CD199"/>
      <c r="CE199"/>
      <c r="CF199"/>
      <c r="CG199"/>
      <c r="CH199"/>
      <c r="CI199"/>
      <c r="CJ199"/>
      <c r="CK199"/>
      <c r="CL199"/>
      <c r="CM199"/>
      <c r="CN199"/>
      <c r="CO199"/>
      <c r="CP199"/>
      <c r="CQ199"/>
      <c r="CR199"/>
      <c r="CS199"/>
      <c r="CT199"/>
      <c r="CU199"/>
      <c r="CV199"/>
      <c r="CW199"/>
      <c r="CX199"/>
      <c r="CY199"/>
      <c r="CZ199"/>
      <c r="DA199"/>
      <c r="DB199"/>
      <c r="DC199"/>
      <c r="DD199"/>
      <c r="DE199"/>
      <c r="DF199"/>
      <c r="DG199"/>
      <c r="DH199"/>
      <c r="DI199"/>
      <c r="DJ199"/>
      <c r="DK199"/>
      <c r="DL199"/>
      <c r="DM199"/>
      <c r="DN199"/>
      <c r="DO199"/>
      <c r="DP199"/>
      <c r="DQ199"/>
      <c r="DR199"/>
      <c r="DS199"/>
      <c r="DT199"/>
      <c r="DU199"/>
      <c r="DV199"/>
      <c r="DW199"/>
      <c r="DX199"/>
      <c r="DY199"/>
      <c r="DZ199"/>
      <c r="EA199"/>
      <c r="EB199"/>
      <c r="EC199"/>
      <c r="ED199"/>
      <c r="EE199"/>
      <c r="EF199"/>
      <c r="EG199"/>
      <c r="EH199"/>
      <c r="EI199"/>
      <c r="EJ199"/>
      <c r="EK199"/>
      <c r="EL199"/>
      <c r="EM199"/>
      <c r="EN199"/>
      <c r="EO199"/>
      <c r="EP199"/>
      <c r="EQ199"/>
      <c r="ER199"/>
      <c r="ES199"/>
      <c r="ET199"/>
      <c r="EU199"/>
      <c r="EV199"/>
      <c r="EW199"/>
      <c r="EX199"/>
      <c r="EY199"/>
      <c r="EZ199"/>
      <c r="FA199"/>
      <c r="FB199"/>
      <c r="FC199"/>
      <c r="FD199"/>
      <c r="FE199"/>
      <c r="FF199"/>
      <c r="FG199"/>
      <c r="FH199"/>
      <c r="FI199"/>
      <c r="FJ199"/>
      <c r="FK199"/>
      <c r="FL199"/>
      <c r="FM199"/>
      <c r="FN199"/>
      <c r="FO199"/>
      <c r="FP199"/>
      <c r="FQ199"/>
      <c r="FR199"/>
      <c r="FS199"/>
      <c r="FT199"/>
      <c r="FU199"/>
      <c r="FV199"/>
      <c r="FW199"/>
      <c r="FX199"/>
      <c r="FY199"/>
      <c r="FZ199"/>
      <c r="GA199"/>
      <c r="GB199"/>
      <c r="GC199"/>
      <c r="GD199"/>
      <c r="GE199"/>
      <c r="GF199"/>
      <c r="GG199"/>
      <c r="GH199"/>
      <c r="GI199"/>
      <c r="GJ199"/>
      <c r="GK199"/>
      <c r="GL199"/>
      <c r="GM199"/>
      <c r="GN199"/>
      <c r="GO199"/>
      <c r="GP199"/>
      <c r="GQ199"/>
      <c r="GR199"/>
      <c r="GS199"/>
      <c r="GT199"/>
      <c r="GU199"/>
      <c r="GV199"/>
      <c r="GW199"/>
      <c r="GX199"/>
      <c r="GY199"/>
      <c r="GZ199"/>
      <c r="HA199"/>
      <c r="HB199"/>
      <c r="HC199"/>
      <c r="HD199"/>
      <c r="HE199"/>
      <c r="HF199"/>
      <c r="HG199"/>
      <c r="HH199"/>
      <c r="HI199"/>
      <c r="HJ199"/>
      <c r="HK199"/>
      <c r="HL199"/>
      <c r="HM199"/>
      <c r="HN199"/>
      <c r="HO199"/>
      <c r="HP199"/>
      <c r="HQ199"/>
      <c r="HR199"/>
      <c r="HS199"/>
      <c r="HT199"/>
      <c r="HU199"/>
      <c r="HV199"/>
      <c r="HW199"/>
      <c r="HX199"/>
      <c r="HY199"/>
      <c r="HZ199"/>
      <c r="IA199"/>
      <c r="IB199"/>
      <c r="IC199"/>
      <c r="ID199"/>
      <c r="IE199"/>
      <c r="IF199"/>
      <c r="IG199"/>
      <c r="IH199"/>
      <c r="II199"/>
      <c r="IJ199"/>
      <c r="IK199"/>
      <c r="IL199"/>
      <c r="IM199"/>
      <c r="IN199"/>
      <c r="IO199"/>
      <c r="IP199"/>
      <c r="IQ199"/>
      <c r="IR199"/>
      <c r="IS199"/>
      <c r="IT199"/>
      <c r="IU199"/>
      <c r="IV199"/>
    </row>
    <row r="200" spans="1:256" ht="48" customHeight="1" x14ac:dyDescent="0.15">
      <c r="A200" s="11" t="s">
        <v>220</v>
      </c>
      <c r="B200" s="23" t="str">
        <f>VLOOKUP(A200,Questions!$B$3:$C$256,2,FALSE)</f>
        <v>Have you implemented an Intrusion Prevention System (network-based)?</v>
      </c>
      <c r="C200" s="8" t="s">
        <v>2126</v>
      </c>
      <c r="D200" s="320" t="s">
        <v>3464</v>
      </c>
      <c r="E200" s="176" t="str">
        <f>IF((C200=""),VLOOKUP(A200,Questions!B:G,4,FALSE),IF(C200="Yes",VLOOKUP(A200,Questions!B:G,6,FALSE),IF(C200="No",VLOOKUP(A200,Questions!B:G,5,FALSE),"N/A")))</f>
        <v>Describe your plan to implement a Intrusion Prevention System in your environment.</v>
      </c>
      <c r="F200" s="180" t="str">
        <f>VLOOKUP(A200,'Analyst Report'!$A$39:$E$288,5,FALSE)</f>
        <v xml:space="preserve"> </v>
      </c>
      <c r="G200"/>
      <c r="H200"/>
      <c r="I200"/>
      <c r="J200"/>
      <c r="K200"/>
      <c r="L200"/>
      <c r="M200"/>
      <c r="N200"/>
      <c r="O200"/>
      <c r="P200"/>
      <c r="Q200"/>
      <c r="R200"/>
      <c r="S200"/>
      <c r="T200"/>
      <c r="U200"/>
      <c r="V200"/>
      <c r="W200"/>
      <c r="X200"/>
      <c r="Y200"/>
      <c r="Z200"/>
      <c r="AA200"/>
      <c r="AB200"/>
      <c r="AC200"/>
      <c r="AD200"/>
      <c r="AE200"/>
      <c r="AF200"/>
      <c r="AG200"/>
      <c r="AH200"/>
      <c r="AI200"/>
      <c r="AJ200"/>
      <c r="AK200"/>
      <c r="AL200"/>
      <c r="AM200"/>
      <c r="AN200"/>
      <c r="AO200"/>
      <c r="AP200"/>
      <c r="AQ200"/>
      <c r="AR200"/>
      <c r="AS200"/>
      <c r="AT200"/>
      <c r="AU200"/>
      <c r="AV200"/>
      <c r="AW200"/>
      <c r="AX200"/>
      <c r="AY200"/>
      <c r="AZ200"/>
      <c r="BA200"/>
      <c r="BB200"/>
      <c r="BC200"/>
      <c r="BD200"/>
      <c r="BE200"/>
      <c r="BF200"/>
      <c r="BG200"/>
      <c r="BH200"/>
      <c r="BI200"/>
      <c r="BJ200"/>
      <c r="BK200"/>
      <c r="BL200"/>
      <c r="BM200"/>
      <c r="BN200"/>
      <c r="BO200"/>
      <c r="BP200"/>
      <c r="BQ200"/>
      <c r="BR200"/>
      <c r="BS200"/>
      <c r="BT200"/>
      <c r="BU200"/>
      <c r="BV200"/>
      <c r="BW200"/>
      <c r="BX200"/>
      <c r="BY200"/>
      <c r="BZ200"/>
      <c r="CA200"/>
      <c r="CB200"/>
      <c r="CC200"/>
      <c r="CD200"/>
      <c r="CE200"/>
      <c r="CF200"/>
      <c r="CG200"/>
      <c r="CH200"/>
      <c r="CI200"/>
      <c r="CJ200"/>
      <c r="CK200"/>
      <c r="CL200"/>
      <c r="CM200"/>
      <c r="CN200"/>
      <c r="CO200"/>
      <c r="CP200"/>
      <c r="CQ200"/>
      <c r="CR200"/>
      <c r="CS200"/>
      <c r="CT200"/>
      <c r="CU200"/>
      <c r="CV200"/>
      <c r="CW200"/>
      <c r="CX200"/>
      <c r="CY200"/>
      <c r="CZ200"/>
      <c r="DA200"/>
      <c r="DB200"/>
      <c r="DC200"/>
      <c r="DD200"/>
      <c r="DE200"/>
      <c r="DF200"/>
      <c r="DG200"/>
      <c r="DH200"/>
      <c r="DI200"/>
      <c r="DJ200"/>
      <c r="DK200"/>
      <c r="DL200"/>
      <c r="DM200"/>
      <c r="DN200"/>
      <c r="DO200"/>
      <c r="DP200"/>
      <c r="DQ200"/>
      <c r="DR200"/>
      <c r="DS200"/>
      <c r="DT200"/>
      <c r="DU200"/>
      <c r="DV200"/>
      <c r="DW200"/>
      <c r="DX200"/>
      <c r="DY200"/>
      <c r="DZ200"/>
      <c r="EA200"/>
      <c r="EB200"/>
      <c r="EC200"/>
      <c r="ED200"/>
      <c r="EE200"/>
      <c r="EF200"/>
      <c r="EG200"/>
      <c r="EH200"/>
      <c r="EI200"/>
      <c r="EJ200"/>
      <c r="EK200"/>
      <c r="EL200"/>
      <c r="EM200"/>
      <c r="EN200"/>
      <c r="EO200"/>
      <c r="EP200"/>
      <c r="EQ200"/>
      <c r="ER200"/>
      <c r="ES200"/>
      <c r="ET200"/>
      <c r="EU200"/>
      <c r="EV200"/>
      <c r="EW200"/>
      <c r="EX200"/>
      <c r="EY200"/>
      <c r="EZ200"/>
      <c r="FA200"/>
      <c r="FB200"/>
      <c r="FC200"/>
      <c r="FD200"/>
      <c r="FE200"/>
      <c r="FF200"/>
      <c r="FG200"/>
      <c r="FH200"/>
      <c r="FI200"/>
      <c r="FJ200"/>
      <c r="FK200"/>
      <c r="FL200"/>
      <c r="FM200"/>
      <c r="FN200"/>
      <c r="FO200"/>
      <c r="FP200"/>
      <c r="FQ200"/>
      <c r="FR200"/>
      <c r="FS200"/>
      <c r="FT200"/>
      <c r="FU200"/>
      <c r="FV200"/>
      <c r="FW200"/>
      <c r="FX200"/>
      <c r="FY200"/>
      <c r="FZ200"/>
      <c r="GA200"/>
      <c r="GB200"/>
      <c r="GC200"/>
      <c r="GD200"/>
      <c r="GE200"/>
      <c r="GF200"/>
      <c r="GG200"/>
      <c r="GH200"/>
      <c r="GI200"/>
      <c r="GJ200"/>
      <c r="GK200"/>
      <c r="GL200"/>
      <c r="GM200"/>
      <c r="GN200"/>
      <c r="GO200"/>
      <c r="GP200"/>
      <c r="GQ200"/>
      <c r="GR200"/>
      <c r="GS200"/>
      <c r="GT200"/>
      <c r="GU200"/>
      <c r="GV200"/>
      <c r="GW200"/>
      <c r="GX200"/>
      <c r="GY200"/>
      <c r="GZ200"/>
      <c r="HA200"/>
      <c r="HB200"/>
      <c r="HC200"/>
      <c r="HD200"/>
      <c r="HE200"/>
      <c r="HF200"/>
      <c r="HG200"/>
      <c r="HH200"/>
      <c r="HI200"/>
      <c r="HJ200"/>
      <c r="HK200"/>
      <c r="HL200"/>
      <c r="HM200"/>
      <c r="HN200"/>
      <c r="HO200"/>
      <c r="HP200"/>
      <c r="HQ200"/>
      <c r="HR200"/>
      <c r="HS200"/>
      <c r="HT200"/>
      <c r="HU200"/>
      <c r="HV200"/>
      <c r="HW200"/>
      <c r="HX200"/>
      <c r="HY200"/>
      <c r="HZ200"/>
      <c r="IA200"/>
      <c r="IB200"/>
      <c r="IC200"/>
      <c r="ID200"/>
      <c r="IE200"/>
      <c r="IF200"/>
      <c r="IG200"/>
      <c r="IH200"/>
      <c r="II200"/>
      <c r="IJ200"/>
      <c r="IK200"/>
      <c r="IL200"/>
      <c r="IM200"/>
      <c r="IN200"/>
      <c r="IO200"/>
      <c r="IP200"/>
      <c r="IQ200"/>
      <c r="IR200"/>
      <c r="IS200"/>
      <c r="IT200"/>
      <c r="IU200"/>
      <c r="IV200"/>
    </row>
    <row r="201" spans="1:256" ht="48" customHeight="1" x14ac:dyDescent="0.15">
      <c r="A201" s="11" t="s">
        <v>221</v>
      </c>
      <c r="B201" s="23" t="str">
        <f>VLOOKUP(A201,Questions!$B$3:$C$256,2,FALSE)</f>
        <v>Do you employ host-based intrusion detection?</v>
      </c>
      <c r="C201" s="8" t="s">
        <v>2126</v>
      </c>
      <c r="D201" s="319" t="s">
        <v>3465</v>
      </c>
      <c r="E201" s="176" t="str">
        <f>IF((C201=""),VLOOKUP(A201,Questions!B:G,4,FALSE),IF(C201="Yes",VLOOKUP(A201,Questions!B:G,6,FALSE),IF(C201="No",VLOOKUP(A201,Questions!B:G,5,FALSE),"N/A")))</f>
        <v>Describe your plan to implement host-based Intrusion Detection System capabilities in your environment.</v>
      </c>
      <c r="F201" s="180" t="str">
        <f>VLOOKUP(A201,'Analyst Report'!$A$39:$E$288,5,FALSE)</f>
        <v xml:space="preserve"> </v>
      </c>
      <c r="G201"/>
      <c r="H201"/>
      <c r="I201"/>
      <c r="J201"/>
      <c r="K201"/>
      <c r="L201"/>
      <c r="M201"/>
      <c r="N201"/>
      <c r="O201"/>
      <c r="P201"/>
      <c r="Q201"/>
      <c r="R201"/>
      <c r="S201"/>
      <c r="T201"/>
      <c r="U201"/>
      <c r="V201"/>
      <c r="W201"/>
      <c r="X201"/>
      <c r="Y201"/>
      <c r="Z201"/>
      <c r="AA201"/>
      <c r="AB201"/>
      <c r="AC201"/>
      <c r="AD201"/>
      <c r="AE201"/>
      <c r="AF201"/>
      <c r="AG201"/>
      <c r="AH201"/>
      <c r="AI201"/>
      <c r="AJ201"/>
      <c r="AK201"/>
      <c r="AL201"/>
      <c r="AM201"/>
      <c r="AN201"/>
      <c r="AO201"/>
      <c r="AP201"/>
      <c r="AQ201"/>
      <c r="AR201"/>
      <c r="AS201"/>
      <c r="AT201"/>
      <c r="AU201"/>
      <c r="AV201"/>
      <c r="AW201"/>
      <c r="AX201"/>
      <c r="AY201"/>
      <c r="AZ201"/>
      <c r="BA201"/>
      <c r="BB201"/>
      <c r="BC201"/>
      <c r="BD201"/>
      <c r="BE201"/>
      <c r="BF201"/>
      <c r="BG201"/>
      <c r="BH201"/>
      <c r="BI201"/>
      <c r="BJ201"/>
      <c r="BK201"/>
      <c r="BL201"/>
      <c r="BM201"/>
      <c r="BN201"/>
      <c r="BO201"/>
      <c r="BP201"/>
      <c r="BQ201"/>
      <c r="BR201"/>
      <c r="BS201"/>
      <c r="BT201"/>
      <c r="BU201"/>
      <c r="BV201"/>
      <c r="BW201"/>
      <c r="BX201"/>
      <c r="BY201"/>
      <c r="BZ201"/>
      <c r="CA201"/>
      <c r="CB201"/>
      <c r="CC201"/>
      <c r="CD201"/>
      <c r="CE201"/>
      <c r="CF201"/>
      <c r="CG201"/>
      <c r="CH201"/>
      <c r="CI201"/>
      <c r="CJ201"/>
      <c r="CK201"/>
      <c r="CL201"/>
      <c r="CM201"/>
      <c r="CN201"/>
      <c r="CO201"/>
      <c r="CP201"/>
      <c r="CQ201"/>
      <c r="CR201"/>
      <c r="CS201"/>
      <c r="CT201"/>
      <c r="CU201"/>
      <c r="CV201"/>
      <c r="CW201"/>
      <c r="CX201"/>
      <c r="CY201"/>
      <c r="CZ201"/>
      <c r="DA201"/>
      <c r="DB201"/>
      <c r="DC201"/>
      <c r="DD201"/>
      <c r="DE201"/>
      <c r="DF201"/>
      <c r="DG201"/>
      <c r="DH201"/>
      <c r="DI201"/>
      <c r="DJ201"/>
      <c r="DK201"/>
      <c r="DL201"/>
      <c r="DM201"/>
      <c r="DN201"/>
      <c r="DO201"/>
      <c r="DP201"/>
      <c r="DQ201"/>
      <c r="DR201"/>
      <c r="DS201"/>
      <c r="DT201"/>
      <c r="DU201"/>
      <c r="DV201"/>
      <c r="DW201"/>
      <c r="DX201"/>
      <c r="DY201"/>
      <c r="DZ201"/>
      <c r="EA201"/>
      <c r="EB201"/>
      <c r="EC201"/>
      <c r="ED201"/>
      <c r="EE201"/>
      <c r="EF201"/>
      <c r="EG201"/>
      <c r="EH201"/>
      <c r="EI201"/>
      <c r="EJ201"/>
      <c r="EK201"/>
      <c r="EL201"/>
      <c r="EM201"/>
      <c r="EN201"/>
      <c r="EO201"/>
      <c r="EP201"/>
      <c r="EQ201"/>
      <c r="ER201"/>
      <c r="ES201"/>
      <c r="ET201"/>
      <c r="EU201"/>
      <c r="EV201"/>
      <c r="EW201"/>
      <c r="EX201"/>
      <c r="EY201"/>
      <c r="EZ201"/>
      <c r="FA201"/>
      <c r="FB201"/>
      <c r="FC201"/>
      <c r="FD201"/>
      <c r="FE201"/>
      <c r="FF201"/>
      <c r="FG201"/>
      <c r="FH201"/>
      <c r="FI201"/>
      <c r="FJ201"/>
      <c r="FK201"/>
      <c r="FL201"/>
      <c r="FM201"/>
      <c r="FN201"/>
      <c r="FO201"/>
      <c r="FP201"/>
      <c r="FQ201"/>
      <c r="FR201"/>
      <c r="FS201"/>
      <c r="FT201"/>
      <c r="FU201"/>
      <c r="FV201"/>
      <c r="FW201"/>
      <c r="FX201"/>
      <c r="FY201"/>
      <c r="FZ201"/>
      <c r="GA201"/>
      <c r="GB201"/>
      <c r="GC201"/>
      <c r="GD201"/>
      <c r="GE201"/>
      <c r="GF201"/>
      <c r="GG201"/>
      <c r="GH201"/>
      <c r="GI201"/>
      <c r="GJ201"/>
      <c r="GK201"/>
      <c r="GL201"/>
      <c r="GM201"/>
      <c r="GN201"/>
      <c r="GO201"/>
      <c r="GP201"/>
      <c r="GQ201"/>
      <c r="GR201"/>
      <c r="GS201"/>
      <c r="GT201"/>
      <c r="GU201"/>
      <c r="GV201"/>
      <c r="GW201"/>
      <c r="GX201"/>
      <c r="GY201"/>
      <c r="GZ201"/>
      <c r="HA201"/>
      <c r="HB201"/>
      <c r="HC201"/>
      <c r="HD201"/>
      <c r="HE201"/>
      <c r="HF201"/>
      <c r="HG201"/>
      <c r="HH201"/>
      <c r="HI201"/>
      <c r="HJ201"/>
      <c r="HK201"/>
      <c r="HL201"/>
      <c r="HM201"/>
      <c r="HN201"/>
      <c r="HO201"/>
      <c r="HP201"/>
      <c r="HQ201"/>
      <c r="HR201"/>
      <c r="HS201"/>
      <c r="HT201"/>
      <c r="HU201"/>
      <c r="HV201"/>
      <c r="HW201"/>
      <c r="HX201"/>
      <c r="HY201"/>
      <c r="HZ201"/>
      <c r="IA201"/>
      <c r="IB201"/>
      <c r="IC201"/>
      <c r="ID201"/>
      <c r="IE201"/>
      <c r="IF201"/>
      <c r="IG201"/>
      <c r="IH201"/>
      <c r="II201"/>
      <c r="IJ201"/>
      <c r="IK201"/>
      <c r="IL201"/>
      <c r="IM201"/>
      <c r="IN201"/>
      <c r="IO201"/>
      <c r="IP201"/>
      <c r="IQ201"/>
      <c r="IR201"/>
      <c r="IS201"/>
      <c r="IT201"/>
      <c r="IU201"/>
      <c r="IV201"/>
    </row>
    <row r="202" spans="1:256" ht="48" customHeight="1" x14ac:dyDescent="0.15">
      <c r="A202" s="11" t="s">
        <v>222</v>
      </c>
      <c r="B202" s="23" t="str">
        <f>VLOOKUP(A202,Questions!$B$3:$C$256,2,FALSE)</f>
        <v>Do you employ host-based intrusion prevention?</v>
      </c>
      <c r="C202" s="8" t="s">
        <v>2126</v>
      </c>
      <c r="D202" s="319" t="s">
        <v>3465</v>
      </c>
      <c r="E202" s="176" t="str">
        <f>IF((C202=""),VLOOKUP(A202,Questions!B:G,4,FALSE),IF(C202="Yes",VLOOKUP(A202,Questions!B:G,6,FALSE),IF(C202="No",VLOOKUP(A202,Questions!B:G,5,FALSE),"N/A")))</f>
        <v>Describe your plan to implement host-based Intrusion Prevention System capabilities in your environment.</v>
      </c>
      <c r="F202" s="180" t="str">
        <f>VLOOKUP(A202,'Analyst Report'!$A$39:$E$288,5,FALSE)</f>
        <v xml:space="preserve"> </v>
      </c>
      <c r="G202"/>
      <c r="H202"/>
      <c r="I202"/>
      <c r="J202"/>
      <c r="K202"/>
      <c r="L202"/>
      <c r="M202"/>
      <c r="N202"/>
      <c r="O202"/>
      <c r="P202"/>
      <c r="Q202"/>
      <c r="R202"/>
      <c r="S202"/>
      <c r="T202"/>
      <c r="U202"/>
      <c r="V202"/>
      <c r="W202"/>
      <c r="X202"/>
      <c r="Y202"/>
      <c r="Z202"/>
      <c r="AA202"/>
      <c r="AB202"/>
      <c r="AC202"/>
      <c r="AD202"/>
      <c r="AE202"/>
      <c r="AF202"/>
      <c r="AG202"/>
      <c r="AH202"/>
      <c r="AI202"/>
      <c r="AJ202"/>
      <c r="AK202"/>
      <c r="AL202"/>
      <c r="AM202"/>
      <c r="AN202"/>
      <c r="AO202"/>
      <c r="AP202"/>
      <c r="AQ202"/>
      <c r="AR202"/>
      <c r="AS202"/>
      <c r="AT202"/>
      <c r="AU202"/>
      <c r="AV202"/>
      <c r="AW202"/>
      <c r="AX202"/>
      <c r="AY202"/>
      <c r="AZ202"/>
      <c r="BA202"/>
      <c r="BB202"/>
      <c r="BC202"/>
      <c r="BD202"/>
      <c r="BE202"/>
      <c r="BF202"/>
      <c r="BG202"/>
      <c r="BH202"/>
      <c r="BI202"/>
      <c r="BJ202"/>
      <c r="BK202"/>
      <c r="BL202"/>
      <c r="BM202"/>
      <c r="BN202"/>
      <c r="BO202"/>
      <c r="BP202"/>
      <c r="BQ202"/>
      <c r="BR202"/>
      <c r="BS202"/>
      <c r="BT202"/>
      <c r="BU202"/>
      <c r="BV202"/>
      <c r="BW202"/>
      <c r="BX202"/>
      <c r="BY202"/>
      <c r="BZ202"/>
      <c r="CA202"/>
      <c r="CB202"/>
      <c r="CC202"/>
      <c r="CD202"/>
      <c r="CE202"/>
      <c r="CF202"/>
      <c r="CG202"/>
      <c r="CH202"/>
      <c r="CI202"/>
      <c r="CJ202"/>
      <c r="CK202"/>
      <c r="CL202"/>
      <c r="CM202"/>
      <c r="CN202"/>
      <c r="CO202"/>
      <c r="CP202"/>
      <c r="CQ202"/>
      <c r="CR202"/>
      <c r="CS202"/>
      <c r="CT202"/>
      <c r="CU202"/>
      <c r="CV202"/>
      <c r="CW202"/>
      <c r="CX202"/>
      <c r="CY202"/>
      <c r="CZ202"/>
      <c r="DA202"/>
      <c r="DB202"/>
      <c r="DC202"/>
      <c r="DD202"/>
      <c r="DE202"/>
      <c r="DF202"/>
      <c r="DG202"/>
      <c r="DH202"/>
      <c r="DI202"/>
      <c r="DJ202"/>
      <c r="DK202"/>
      <c r="DL202"/>
      <c r="DM202"/>
      <c r="DN202"/>
      <c r="DO202"/>
      <c r="DP202"/>
      <c r="DQ202"/>
      <c r="DR202"/>
      <c r="DS202"/>
      <c r="DT202"/>
      <c r="DU202"/>
      <c r="DV202"/>
      <c r="DW202"/>
      <c r="DX202"/>
      <c r="DY202"/>
      <c r="DZ202"/>
      <c r="EA202"/>
      <c r="EB202"/>
      <c r="EC202"/>
      <c r="ED202"/>
      <c r="EE202"/>
      <c r="EF202"/>
      <c r="EG202"/>
      <c r="EH202"/>
      <c r="EI202"/>
      <c r="EJ202"/>
      <c r="EK202"/>
      <c r="EL202"/>
      <c r="EM202"/>
      <c r="EN202"/>
      <c r="EO202"/>
      <c r="EP202"/>
      <c r="EQ202"/>
      <c r="ER202"/>
      <c r="ES202"/>
      <c r="ET202"/>
      <c r="EU202"/>
      <c r="EV202"/>
      <c r="EW202"/>
      <c r="EX202"/>
      <c r="EY202"/>
      <c r="EZ202"/>
      <c r="FA202"/>
      <c r="FB202"/>
      <c r="FC202"/>
      <c r="FD202"/>
      <c r="FE202"/>
      <c r="FF202"/>
      <c r="FG202"/>
      <c r="FH202"/>
      <c r="FI202"/>
      <c r="FJ202"/>
      <c r="FK202"/>
      <c r="FL202"/>
      <c r="FM202"/>
      <c r="FN202"/>
      <c r="FO202"/>
      <c r="FP202"/>
      <c r="FQ202"/>
      <c r="FR202"/>
      <c r="FS202"/>
      <c r="FT202"/>
      <c r="FU202"/>
      <c r="FV202"/>
      <c r="FW202"/>
      <c r="FX202"/>
      <c r="FY202"/>
      <c r="FZ202"/>
      <c r="GA202"/>
      <c r="GB202"/>
      <c r="GC202"/>
      <c r="GD202"/>
      <c r="GE202"/>
      <c r="GF202"/>
      <c r="GG202"/>
      <c r="GH202"/>
      <c r="GI202"/>
      <c r="GJ202"/>
      <c r="GK202"/>
      <c r="GL202"/>
      <c r="GM202"/>
      <c r="GN202"/>
      <c r="GO202"/>
      <c r="GP202"/>
      <c r="GQ202"/>
      <c r="GR202"/>
      <c r="GS202"/>
      <c r="GT202"/>
      <c r="GU202"/>
      <c r="GV202"/>
      <c r="GW202"/>
      <c r="GX202"/>
      <c r="GY202"/>
      <c r="GZ202"/>
      <c r="HA202"/>
      <c r="HB202"/>
      <c r="HC202"/>
      <c r="HD202"/>
      <c r="HE202"/>
      <c r="HF202"/>
      <c r="HG202"/>
      <c r="HH202"/>
      <c r="HI202"/>
      <c r="HJ202"/>
      <c r="HK202"/>
      <c r="HL202"/>
      <c r="HM202"/>
      <c r="HN202"/>
      <c r="HO202"/>
      <c r="HP202"/>
      <c r="HQ202"/>
      <c r="HR202"/>
      <c r="HS202"/>
      <c r="HT202"/>
      <c r="HU202"/>
      <c r="HV202"/>
      <c r="HW202"/>
      <c r="HX202"/>
      <c r="HY202"/>
      <c r="HZ202"/>
      <c r="IA202"/>
      <c r="IB202"/>
      <c r="IC202"/>
      <c r="ID202"/>
      <c r="IE202"/>
      <c r="IF202"/>
      <c r="IG202"/>
      <c r="IH202"/>
      <c r="II202"/>
      <c r="IJ202"/>
      <c r="IK202"/>
      <c r="IL202"/>
      <c r="IM202"/>
      <c r="IN202"/>
      <c r="IO202"/>
      <c r="IP202"/>
      <c r="IQ202"/>
      <c r="IR202"/>
      <c r="IS202"/>
      <c r="IT202"/>
      <c r="IU202"/>
      <c r="IV202"/>
    </row>
    <row r="203" spans="1:256" ht="48" customHeight="1" x14ac:dyDescent="0.15">
      <c r="A203" s="11" t="s">
        <v>223</v>
      </c>
      <c r="B203" s="23" t="str">
        <f>VLOOKUP(A203,Questions!$B$3:$C$256,2,FALSE)</f>
        <v>Are you employing any next-generation persistent threat (NGPT) monitoring?</v>
      </c>
      <c r="C203" s="8" t="s">
        <v>2126</v>
      </c>
      <c r="D203" s="320" t="s">
        <v>3466</v>
      </c>
      <c r="E203" s="176" t="str">
        <f>IF((C203=""),VLOOKUP(A203,Questions!B:G,4,FALSE),IF(C203="Yes",VLOOKUP(A203,Questions!B:G,6,FALSE),IF(C203="No",VLOOKUP(A203,Questions!B:G,5,FALSE),"N/A")))</f>
        <v>Describe your intent to implement NGPT monitoring.</v>
      </c>
      <c r="F203" s="180" t="str">
        <f>VLOOKUP(A203,'Analyst Report'!$A$39:$E$288,5,FALSE)</f>
        <v xml:space="preserve"> </v>
      </c>
      <c r="G203"/>
      <c r="H203"/>
      <c r="I203"/>
      <c r="J203"/>
      <c r="K203"/>
      <c r="L203"/>
      <c r="M203"/>
      <c r="N203"/>
      <c r="O203"/>
      <c r="P203"/>
      <c r="Q203"/>
      <c r="R203"/>
      <c r="S203"/>
      <c r="T203"/>
      <c r="U203"/>
      <c r="V203"/>
      <c r="W203"/>
      <c r="X203"/>
      <c r="Y203"/>
      <c r="Z203"/>
      <c r="AA203"/>
      <c r="AB203"/>
      <c r="AC203"/>
      <c r="AD203"/>
      <c r="AE203"/>
      <c r="AF203"/>
      <c r="AG203"/>
      <c r="AH203"/>
      <c r="AI203"/>
      <c r="AJ203"/>
      <c r="AK203"/>
      <c r="AL203"/>
      <c r="AM203"/>
      <c r="AN203"/>
      <c r="AO203"/>
      <c r="AP203"/>
      <c r="AQ203"/>
      <c r="AR203"/>
      <c r="AS203"/>
      <c r="AT203"/>
      <c r="AU203"/>
      <c r="AV203"/>
      <c r="AW203"/>
      <c r="AX203"/>
      <c r="AY203"/>
      <c r="AZ203"/>
      <c r="BA203"/>
      <c r="BB203"/>
      <c r="BC203"/>
      <c r="BD203"/>
      <c r="BE203"/>
      <c r="BF203"/>
      <c r="BG203"/>
      <c r="BH203"/>
      <c r="BI203"/>
      <c r="BJ203"/>
      <c r="BK203"/>
      <c r="BL203"/>
      <c r="BM203"/>
      <c r="BN203"/>
      <c r="BO203"/>
      <c r="BP203"/>
      <c r="BQ203"/>
      <c r="BR203"/>
      <c r="BS203"/>
      <c r="BT203"/>
      <c r="BU203"/>
      <c r="BV203"/>
      <c r="BW203"/>
      <c r="BX203"/>
      <c r="BY203"/>
      <c r="BZ203"/>
      <c r="CA203"/>
      <c r="CB203"/>
      <c r="CC203"/>
      <c r="CD203"/>
      <c r="CE203"/>
      <c r="CF203"/>
      <c r="CG203"/>
      <c r="CH203"/>
      <c r="CI203"/>
      <c r="CJ203"/>
      <c r="CK203"/>
      <c r="CL203"/>
      <c r="CM203"/>
      <c r="CN203"/>
      <c r="CO203"/>
      <c r="CP203"/>
      <c r="CQ203"/>
      <c r="CR203"/>
      <c r="CS203"/>
      <c r="CT203"/>
      <c r="CU203"/>
      <c r="CV203"/>
      <c r="CW203"/>
      <c r="CX203"/>
      <c r="CY203"/>
      <c r="CZ203"/>
      <c r="DA203"/>
      <c r="DB203"/>
      <c r="DC203"/>
      <c r="DD203"/>
      <c r="DE203"/>
      <c r="DF203"/>
      <c r="DG203"/>
      <c r="DH203"/>
      <c r="DI203"/>
      <c r="DJ203"/>
      <c r="DK203"/>
      <c r="DL203"/>
      <c r="DM203"/>
      <c r="DN203"/>
      <c r="DO203"/>
      <c r="DP203"/>
      <c r="DQ203"/>
      <c r="DR203"/>
      <c r="DS203"/>
      <c r="DT203"/>
      <c r="DU203"/>
      <c r="DV203"/>
      <c r="DW203"/>
      <c r="DX203"/>
      <c r="DY203"/>
      <c r="DZ203"/>
      <c r="EA203"/>
      <c r="EB203"/>
      <c r="EC203"/>
      <c r="ED203"/>
      <c r="EE203"/>
      <c r="EF203"/>
      <c r="EG203"/>
      <c r="EH203"/>
      <c r="EI203"/>
      <c r="EJ203"/>
      <c r="EK203"/>
      <c r="EL203"/>
      <c r="EM203"/>
      <c r="EN203"/>
      <c r="EO203"/>
      <c r="EP203"/>
      <c r="EQ203"/>
      <c r="ER203"/>
      <c r="ES203"/>
      <c r="ET203"/>
      <c r="EU203"/>
      <c r="EV203"/>
      <c r="EW203"/>
      <c r="EX203"/>
      <c r="EY203"/>
      <c r="EZ203"/>
      <c r="FA203"/>
      <c r="FB203"/>
      <c r="FC203"/>
      <c r="FD203"/>
      <c r="FE203"/>
      <c r="FF203"/>
      <c r="FG203"/>
      <c r="FH203"/>
      <c r="FI203"/>
      <c r="FJ203"/>
      <c r="FK203"/>
      <c r="FL203"/>
      <c r="FM203"/>
      <c r="FN203"/>
      <c r="FO203"/>
      <c r="FP203"/>
      <c r="FQ203"/>
      <c r="FR203"/>
      <c r="FS203"/>
      <c r="FT203"/>
      <c r="FU203"/>
      <c r="FV203"/>
      <c r="FW203"/>
      <c r="FX203"/>
      <c r="FY203"/>
      <c r="FZ203"/>
      <c r="GA203"/>
      <c r="GB203"/>
      <c r="GC203"/>
      <c r="GD203"/>
      <c r="GE203"/>
      <c r="GF203"/>
      <c r="GG203"/>
      <c r="GH203"/>
      <c r="GI203"/>
      <c r="GJ203"/>
      <c r="GK203"/>
      <c r="GL203"/>
      <c r="GM203"/>
      <c r="GN203"/>
      <c r="GO203"/>
      <c r="GP203"/>
      <c r="GQ203"/>
      <c r="GR203"/>
      <c r="GS203"/>
      <c r="GT203"/>
      <c r="GU203"/>
      <c r="GV203"/>
      <c r="GW203"/>
      <c r="GX203"/>
      <c r="GY203"/>
      <c r="GZ203"/>
      <c r="HA203"/>
      <c r="HB203"/>
      <c r="HC203"/>
      <c r="HD203"/>
      <c r="HE203"/>
      <c r="HF203"/>
      <c r="HG203"/>
      <c r="HH203"/>
      <c r="HI203"/>
      <c r="HJ203"/>
      <c r="HK203"/>
      <c r="HL203"/>
      <c r="HM203"/>
      <c r="HN203"/>
      <c r="HO203"/>
      <c r="HP203"/>
      <c r="HQ203"/>
      <c r="HR203"/>
      <c r="HS203"/>
      <c r="HT203"/>
      <c r="HU203"/>
      <c r="HV203"/>
      <c r="HW203"/>
      <c r="HX203"/>
      <c r="HY203"/>
      <c r="HZ203"/>
      <c r="IA203"/>
      <c r="IB203"/>
      <c r="IC203"/>
      <c r="ID203"/>
      <c r="IE203"/>
      <c r="IF203"/>
      <c r="IG203"/>
      <c r="IH203"/>
      <c r="II203"/>
      <c r="IJ203"/>
      <c r="IK203"/>
      <c r="IL203"/>
      <c r="IM203"/>
      <c r="IN203"/>
      <c r="IO203"/>
      <c r="IP203"/>
      <c r="IQ203"/>
      <c r="IR203"/>
      <c r="IS203"/>
      <c r="IT203"/>
      <c r="IU203"/>
      <c r="IV203"/>
    </row>
    <row r="204" spans="1:256" ht="48" customHeight="1" x14ac:dyDescent="0.15">
      <c r="A204" s="11" t="s">
        <v>224</v>
      </c>
      <c r="B204" s="23" t="str">
        <f>VLOOKUP(A204,Questions!$B$3:$C$256,2,FALSE)</f>
        <v>Do you monitor for intrusions on a 24 x 7 x 365 basis?</v>
      </c>
      <c r="C204" s="8" t="s">
        <v>2126</v>
      </c>
      <c r="D204" s="17" t="s">
        <v>3505</v>
      </c>
      <c r="E204" s="176" t="str">
        <f>IF((C204=""),VLOOKUP(A204,Questions!B:G,4,FALSE),IF(C204="Yes",VLOOKUP(A204,Questions!B:G,6,FALSE),IF(C204="No",VLOOKUP(A204,Questions!B:G,5,FALSE),"N/A")))</f>
        <v>State plans to implement 24 x 7 x 365 intrusion monitoring in your environment(s).</v>
      </c>
      <c r="F204" s="180" t="str">
        <f>VLOOKUP(A204,'Analyst Report'!$A$39:$E$288,5,FALSE)</f>
        <v xml:space="preserve"> </v>
      </c>
      <c r="G204"/>
      <c r="H204"/>
      <c r="I204"/>
      <c r="J204"/>
      <c r="K204"/>
      <c r="L204"/>
      <c r="M204"/>
      <c r="N204"/>
      <c r="O204"/>
      <c r="P204"/>
      <c r="Q204"/>
      <c r="R204"/>
      <c r="S204"/>
      <c r="T204"/>
      <c r="U204"/>
      <c r="V204"/>
      <c r="W204"/>
      <c r="X204"/>
      <c r="Y204"/>
      <c r="Z204"/>
      <c r="AA204"/>
      <c r="AB204"/>
      <c r="AC204"/>
      <c r="AD204"/>
      <c r="AE204"/>
      <c r="AF204"/>
      <c r="AG204"/>
      <c r="AH204"/>
      <c r="AI204"/>
      <c r="AJ204"/>
      <c r="AK204"/>
      <c r="AL204"/>
      <c r="AM204"/>
      <c r="AN204"/>
      <c r="AO204"/>
      <c r="AP204"/>
      <c r="AQ204"/>
      <c r="AR204"/>
      <c r="AS204"/>
      <c r="AT204"/>
      <c r="AU204"/>
      <c r="AV204"/>
      <c r="AW204"/>
      <c r="AX204"/>
      <c r="AY204"/>
      <c r="AZ204"/>
      <c r="BA204"/>
      <c r="BB204"/>
      <c r="BC204"/>
      <c r="BD204"/>
      <c r="BE204"/>
      <c r="BF204"/>
      <c r="BG204"/>
      <c r="BH204"/>
      <c r="BI204"/>
      <c r="BJ204"/>
      <c r="BK204"/>
      <c r="BL204"/>
      <c r="BM204"/>
      <c r="BN204"/>
      <c r="BO204"/>
      <c r="BP204"/>
      <c r="BQ204"/>
      <c r="BR204"/>
      <c r="BS204"/>
      <c r="BT204"/>
      <c r="BU204"/>
      <c r="BV204"/>
      <c r="BW204"/>
      <c r="BX204"/>
      <c r="BY204"/>
      <c r="BZ204"/>
      <c r="CA204"/>
      <c r="CB204"/>
      <c r="CC204"/>
      <c r="CD204"/>
      <c r="CE204"/>
      <c r="CF204"/>
      <c r="CG204"/>
      <c r="CH204"/>
      <c r="CI204"/>
      <c r="CJ204"/>
      <c r="CK204"/>
      <c r="CL204"/>
      <c r="CM204"/>
      <c r="CN204"/>
      <c r="CO204"/>
      <c r="CP204"/>
      <c r="CQ204"/>
      <c r="CR204"/>
      <c r="CS204"/>
      <c r="CT204"/>
      <c r="CU204"/>
      <c r="CV204"/>
      <c r="CW204"/>
      <c r="CX204"/>
      <c r="CY204"/>
      <c r="CZ204"/>
      <c r="DA204"/>
      <c r="DB204"/>
      <c r="DC204"/>
      <c r="DD204"/>
      <c r="DE204"/>
      <c r="DF204"/>
      <c r="DG204"/>
      <c r="DH204"/>
      <c r="DI204"/>
      <c r="DJ204"/>
      <c r="DK204"/>
      <c r="DL204"/>
      <c r="DM204"/>
      <c r="DN204"/>
      <c r="DO204"/>
      <c r="DP204"/>
      <c r="DQ204"/>
      <c r="DR204"/>
      <c r="DS204"/>
      <c r="DT204"/>
      <c r="DU204"/>
      <c r="DV204"/>
      <c r="DW204"/>
      <c r="DX204"/>
      <c r="DY204"/>
      <c r="DZ204"/>
      <c r="EA204"/>
      <c r="EB204"/>
      <c r="EC204"/>
      <c r="ED204"/>
      <c r="EE204"/>
      <c r="EF204"/>
      <c r="EG204"/>
      <c r="EH204"/>
      <c r="EI204"/>
      <c r="EJ204"/>
      <c r="EK204"/>
      <c r="EL204"/>
      <c r="EM204"/>
      <c r="EN204"/>
      <c r="EO204"/>
      <c r="EP204"/>
      <c r="EQ204"/>
      <c r="ER204"/>
      <c r="ES204"/>
      <c r="ET204"/>
      <c r="EU204"/>
      <c r="EV204"/>
      <c r="EW204"/>
      <c r="EX204"/>
      <c r="EY204"/>
      <c r="EZ204"/>
      <c r="FA204"/>
      <c r="FB204"/>
      <c r="FC204"/>
      <c r="FD204"/>
      <c r="FE204"/>
      <c r="FF204"/>
      <c r="FG204"/>
      <c r="FH204"/>
      <c r="FI204"/>
      <c r="FJ204"/>
      <c r="FK204"/>
      <c r="FL204"/>
      <c r="FM204"/>
      <c r="FN204"/>
      <c r="FO204"/>
      <c r="FP204"/>
      <c r="FQ204"/>
      <c r="FR204"/>
      <c r="FS204"/>
      <c r="FT204"/>
      <c r="FU204"/>
      <c r="FV204"/>
      <c r="FW204"/>
      <c r="FX204"/>
      <c r="FY204"/>
      <c r="FZ204"/>
      <c r="GA204"/>
      <c r="GB204"/>
      <c r="GC204"/>
      <c r="GD204"/>
      <c r="GE204"/>
      <c r="GF204"/>
      <c r="GG204"/>
      <c r="GH204"/>
      <c r="GI204"/>
      <c r="GJ204"/>
      <c r="GK204"/>
      <c r="GL204"/>
      <c r="GM204"/>
      <c r="GN204"/>
      <c r="GO204"/>
      <c r="GP204"/>
      <c r="GQ204"/>
      <c r="GR204"/>
      <c r="GS204"/>
      <c r="GT204"/>
      <c r="GU204"/>
      <c r="GV204"/>
      <c r="GW204"/>
      <c r="GX204"/>
      <c r="GY204"/>
      <c r="GZ204"/>
      <c r="HA204"/>
      <c r="HB204"/>
      <c r="HC204"/>
      <c r="HD204"/>
      <c r="HE204"/>
      <c r="HF204"/>
      <c r="HG204"/>
      <c r="HH204"/>
      <c r="HI204"/>
      <c r="HJ204"/>
      <c r="HK204"/>
      <c r="HL204"/>
      <c r="HM204"/>
      <c r="HN204"/>
      <c r="HO204"/>
      <c r="HP204"/>
      <c r="HQ204"/>
      <c r="HR204"/>
      <c r="HS204"/>
      <c r="HT204"/>
      <c r="HU204"/>
      <c r="HV204"/>
      <c r="HW204"/>
      <c r="HX204"/>
      <c r="HY204"/>
      <c r="HZ204"/>
      <c r="IA204"/>
      <c r="IB204"/>
      <c r="IC204"/>
      <c r="ID204"/>
      <c r="IE204"/>
      <c r="IF204"/>
      <c r="IG204"/>
      <c r="IH204"/>
      <c r="II204"/>
      <c r="IJ204"/>
      <c r="IK204"/>
      <c r="IL204"/>
      <c r="IM204"/>
      <c r="IN204"/>
      <c r="IO204"/>
      <c r="IP204"/>
      <c r="IQ204"/>
      <c r="IR204"/>
      <c r="IS204"/>
      <c r="IT204"/>
      <c r="IU204"/>
      <c r="IV204"/>
    </row>
    <row r="205" spans="1:256" ht="48" customHeight="1" x14ac:dyDescent="0.15">
      <c r="A205" s="11" t="s">
        <v>225</v>
      </c>
      <c r="B205" s="23" t="str">
        <f>VLOOKUP(A205,Questions!$B$3:$C$256,2,FALSE)</f>
        <v>Is intrusion monitoring performed internally or by a third-party service?</v>
      </c>
      <c r="C205" s="8" t="s">
        <v>2126</v>
      </c>
      <c r="D205" s="319"/>
      <c r="E205" s="176">
        <f>IF((C205=""),VLOOKUP(A205,Questions!B:G,4,FALSE),IF(C205="Yes",VLOOKUP(A205,Questions!B:G,6,FALSE),IF(C205="No",VLOOKUP(A205,Questions!B:G,5,FALSE),"N/A")))</f>
        <v>0</v>
      </c>
      <c r="F205" s="180" t="str">
        <f>VLOOKUP(A205,'Analyst Report'!$A$39:$E$288,5,FALSE)</f>
        <v xml:space="preserve"> </v>
      </c>
      <c r="G205"/>
      <c r="H205"/>
      <c r="I205"/>
      <c r="J205"/>
      <c r="K205"/>
      <c r="L205"/>
      <c r="M205"/>
      <c r="N205"/>
      <c r="O205"/>
      <c r="P205"/>
      <c r="Q205"/>
      <c r="R205"/>
      <c r="S205"/>
      <c r="T205"/>
      <c r="U205"/>
      <c r="V205"/>
      <c r="W205"/>
      <c r="X205"/>
      <c r="Y205"/>
      <c r="Z205"/>
      <c r="AA205"/>
      <c r="AB205"/>
      <c r="AC205"/>
      <c r="AD205"/>
      <c r="AE205"/>
      <c r="AF205"/>
      <c r="AG205"/>
      <c r="AH205"/>
      <c r="AI205"/>
      <c r="AJ205"/>
      <c r="AK205"/>
      <c r="AL205"/>
      <c r="AM205"/>
      <c r="AN205"/>
      <c r="AO205"/>
      <c r="AP205"/>
      <c r="AQ205"/>
      <c r="AR205"/>
      <c r="AS205"/>
      <c r="AT205"/>
      <c r="AU205"/>
      <c r="AV205"/>
      <c r="AW205"/>
      <c r="AX205"/>
      <c r="AY205"/>
      <c r="AZ205"/>
      <c r="BA205"/>
      <c r="BB205"/>
      <c r="BC205"/>
      <c r="BD205"/>
      <c r="BE205"/>
      <c r="BF205"/>
      <c r="BG205"/>
      <c r="BH205"/>
      <c r="BI205"/>
      <c r="BJ205"/>
      <c r="BK205"/>
      <c r="BL205"/>
      <c r="BM205"/>
      <c r="BN205"/>
      <c r="BO205"/>
      <c r="BP205"/>
      <c r="BQ205"/>
      <c r="BR205"/>
      <c r="BS205"/>
      <c r="BT205"/>
      <c r="BU205"/>
      <c r="BV205"/>
      <c r="BW205"/>
      <c r="BX205"/>
      <c r="BY205"/>
      <c r="BZ205"/>
      <c r="CA205"/>
      <c r="CB205"/>
      <c r="CC205"/>
      <c r="CD205"/>
      <c r="CE205"/>
      <c r="CF205"/>
      <c r="CG205"/>
      <c r="CH205"/>
      <c r="CI205"/>
      <c r="CJ205"/>
      <c r="CK205"/>
      <c r="CL205"/>
      <c r="CM205"/>
      <c r="CN205"/>
      <c r="CO205"/>
      <c r="CP205"/>
      <c r="CQ205"/>
      <c r="CR205"/>
      <c r="CS205"/>
      <c r="CT205"/>
      <c r="CU205"/>
      <c r="CV205"/>
      <c r="CW205"/>
      <c r="CX205"/>
      <c r="CY205"/>
      <c r="CZ205"/>
      <c r="DA205"/>
      <c r="DB205"/>
      <c r="DC205"/>
      <c r="DD205"/>
      <c r="DE205"/>
      <c r="DF205"/>
      <c r="DG205"/>
      <c r="DH205"/>
      <c r="DI205"/>
      <c r="DJ205"/>
      <c r="DK205"/>
      <c r="DL205"/>
      <c r="DM205"/>
      <c r="DN205"/>
      <c r="DO205"/>
      <c r="DP205"/>
      <c r="DQ205"/>
      <c r="DR205"/>
      <c r="DS205"/>
      <c r="DT205"/>
      <c r="DU205"/>
      <c r="DV205"/>
      <c r="DW205"/>
      <c r="DX205"/>
      <c r="DY205"/>
      <c r="DZ205"/>
      <c r="EA205"/>
      <c r="EB205"/>
      <c r="EC205"/>
      <c r="ED205"/>
      <c r="EE205"/>
      <c r="EF205"/>
      <c r="EG205"/>
      <c r="EH205"/>
      <c r="EI205"/>
      <c r="EJ205"/>
      <c r="EK205"/>
      <c r="EL205"/>
      <c r="EM205"/>
      <c r="EN205"/>
      <c r="EO205"/>
      <c r="EP205"/>
      <c r="EQ205"/>
      <c r="ER205"/>
      <c r="ES205"/>
      <c r="ET205"/>
      <c r="EU205"/>
      <c r="EV205"/>
      <c r="EW205"/>
      <c r="EX205"/>
      <c r="EY205"/>
      <c r="EZ205"/>
      <c r="FA205"/>
      <c r="FB205"/>
      <c r="FC205"/>
      <c r="FD205"/>
      <c r="FE205"/>
      <c r="FF205"/>
      <c r="FG205"/>
      <c r="FH205"/>
      <c r="FI205"/>
      <c r="FJ205"/>
      <c r="FK205"/>
      <c r="FL205"/>
      <c r="FM205"/>
      <c r="FN205"/>
      <c r="FO205"/>
      <c r="FP205"/>
      <c r="FQ205"/>
      <c r="FR205"/>
      <c r="FS205"/>
      <c r="FT205"/>
      <c r="FU205"/>
      <c r="FV205"/>
      <c r="FW205"/>
      <c r="FX205"/>
      <c r="FY205"/>
      <c r="FZ205"/>
      <c r="GA205"/>
      <c r="GB205"/>
      <c r="GC205"/>
      <c r="GD205"/>
      <c r="GE205"/>
      <c r="GF205"/>
      <c r="GG205"/>
      <c r="GH205"/>
      <c r="GI205"/>
      <c r="GJ205"/>
      <c r="GK205"/>
      <c r="GL205"/>
      <c r="GM205"/>
      <c r="GN205"/>
      <c r="GO205"/>
      <c r="GP205"/>
      <c r="GQ205"/>
      <c r="GR205"/>
      <c r="GS205"/>
      <c r="GT205"/>
      <c r="GU205"/>
      <c r="GV205"/>
      <c r="GW205"/>
      <c r="GX205"/>
      <c r="GY205"/>
      <c r="GZ205"/>
      <c r="HA205"/>
      <c r="HB205"/>
      <c r="HC205"/>
      <c r="HD205"/>
      <c r="HE205"/>
      <c r="HF205"/>
      <c r="HG205"/>
      <c r="HH205"/>
      <c r="HI205"/>
      <c r="HJ205"/>
      <c r="HK205"/>
      <c r="HL205"/>
      <c r="HM205"/>
      <c r="HN205"/>
      <c r="HO205"/>
      <c r="HP205"/>
      <c r="HQ205"/>
      <c r="HR205"/>
      <c r="HS205"/>
      <c r="HT205"/>
      <c r="HU205"/>
      <c r="HV205"/>
      <c r="HW205"/>
      <c r="HX205"/>
      <c r="HY205"/>
      <c r="HZ205"/>
      <c r="IA205"/>
      <c r="IB205"/>
      <c r="IC205"/>
      <c r="ID205"/>
      <c r="IE205"/>
      <c r="IF205"/>
      <c r="IG205"/>
      <c r="IH205"/>
      <c r="II205"/>
      <c r="IJ205"/>
      <c r="IK205"/>
      <c r="IL205"/>
      <c r="IM205"/>
      <c r="IN205"/>
      <c r="IO205"/>
      <c r="IP205"/>
      <c r="IQ205"/>
      <c r="IR205"/>
      <c r="IS205"/>
      <c r="IT205"/>
      <c r="IU205"/>
      <c r="IV205"/>
    </row>
    <row r="206" spans="1:256" ht="48" customHeight="1" x14ac:dyDescent="0.15">
      <c r="A206" s="11" t="s">
        <v>226</v>
      </c>
      <c r="B206" s="23" t="str">
        <f>VLOOKUP(A206,Questions!$B$3:$C$256,2,FALSE)</f>
        <v>Are audit logs available for all changes to the network, firewall, IDS, and IPS systems?</v>
      </c>
      <c r="C206" s="8" t="s">
        <v>2122</v>
      </c>
      <c r="D206" s="308" t="s">
        <v>3467</v>
      </c>
      <c r="E206" s="176" t="str">
        <f>IF((C206=""),VLOOKUP(A206,Questions!B:G,4,FALSE),IF(C206="Yes",VLOOKUP(A206,Questions!B:G,6,FALSE),IF(C206="No",VLOOKUP(A206,Questions!B:G,5,FALSE),"N/A")))</f>
        <v>Describe your current network systems logging strategy.</v>
      </c>
      <c r="F206" s="180" t="str">
        <f>VLOOKUP(A206,'Analyst Report'!$A$39:$E$288,5,FALSE)</f>
        <v xml:space="preserve"> </v>
      </c>
      <c r="G206" s="275" t="s">
        <v>3233</v>
      </c>
      <c r="H206"/>
      <c r="I206"/>
      <c r="J206"/>
      <c r="K206"/>
      <c r="L206"/>
      <c r="M206"/>
      <c r="N206"/>
      <c r="O206"/>
      <c r="P206"/>
      <c r="Q206"/>
      <c r="R206"/>
      <c r="S206"/>
      <c r="T206"/>
      <c r="U206"/>
      <c r="V206"/>
      <c r="W206"/>
      <c r="X206"/>
      <c r="Y206"/>
      <c r="Z206"/>
      <c r="AA206"/>
      <c r="AB206"/>
      <c r="AC206"/>
      <c r="AD206"/>
      <c r="AE206"/>
      <c r="AF206"/>
      <c r="AG206"/>
      <c r="AH206"/>
      <c r="AI206"/>
      <c r="AJ206"/>
      <c r="AK206"/>
      <c r="AL206"/>
      <c r="AM206"/>
      <c r="AN206"/>
      <c r="AO206"/>
      <c r="AP206"/>
      <c r="AQ206"/>
      <c r="AR206"/>
      <c r="AS206"/>
      <c r="AT206"/>
      <c r="AU206"/>
      <c r="AV206"/>
      <c r="AW206"/>
      <c r="AX206"/>
      <c r="AY206"/>
      <c r="AZ206"/>
      <c r="BA206"/>
      <c r="BB206"/>
      <c r="BC206"/>
      <c r="BD206"/>
      <c r="BE206"/>
      <c r="BF206"/>
      <c r="BG206"/>
      <c r="BH206"/>
      <c r="BI206"/>
      <c r="BJ206"/>
      <c r="BK206"/>
      <c r="BL206"/>
      <c r="BM206"/>
      <c r="BN206"/>
      <c r="BO206"/>
      <c r="BP206"/>
      <c r="BQ206"/>
      <c r="BR206"/>
      <c r="BS206"/>
      <c r="BT206"/>
      <c r="BU206"/>
      <c r="BV206"/>
      <c r="BW206"/>
      <c r="BX206"/>
      <c r="BY206"/>
      <c r="BZ206"/>
      <c r="CA206"/>
      <c r="CB206"/>
      <c r="CC206"/>
      <c r="CD206"/>
      <c r="CE206"/>
      <c r="CF206"/>
      <c r="CG206"/>
      <c r="CH206"/>
      <c r="CI206"/>
      <c r="CJ206"/>
      <c r="CK206"/>
      <c r="CL206"/>
      <c r="CM206"/>
      <c r="CN206"/>
      <c r="CO206"/>
      <c r="CP206"/>
      <c r="CQ206"/>
      <c r="CR206"/>
      <c r="CS206"/>
      <c r="CT206"/>
      <c r="CU206"/>
      <c r="CV206"/>
      <c r="CW206"/>
      <c r="CX206"/>
      <c r="CY206"/>
      <c r="CZ206"/>
      <c r="DA206"/>
      <c r="DB206"/>
      <c r="DC206"/>
      <c r="DD206"/>
      <c r="DE206"/>
      <c r="DF206"/>
      <c r="DG206"/>
      <c r="DH206"/>
      <c r="DI206"/>
      <c r="DJ206"/>
      <c r="DK206"/>
      <c r="DL206"/>
      <c r="DM206"/>
      <c r="DN206"/>
      <c r="DO206"/>
      <c r="DP206"/>
      <c r="DQ206"/>
      <c r="DR206"/>
      <c r="DS206"/>
      <c r="DT206"/>
      <c r="DU206"/>
      <c r="DV206"/>
      <c r="DW206"/>
      <c r="DX206"/>
      <c r="DY206"/>
      <c r="DZ206"/>
      <c r="EA206"/>
      <c r="EB206"/>
      <c r="EC206"/>
      <c r="ED206"/>
      <c r="EE206"/>
      <c r="EF206"/>
      <c r="EG206"/>
      <c r="EH206"/>
      <c r="EI206"/>
      <c r="EJ206"/>
      <c r="EK206"/>
      <c r="EL206"/>
      <c r="EM206"/>
      <c r="EN206"/>
      <c r="EO206"/>
      <c r="EP206"/>
      <c r="EQ206"/>
      <c r="ER206"/>
      <c r="ES206"/>
      <c r="ET206"/>
      <c r="EU206"/>
      <c r="EV206"/>
      <c r="EW206"/>
      <c r="EX206"/>
      <c r="EY206"/>
      <c r="EZ206"/>
      <c r="FA206"/>
      <c r="FB206"/>
      <c r="FC206"/>
      <c r="FD206"/>
      <c r="FE206"/>
      <c r="FF206"/>
      <c r="FG206"/>
      <c r="FH206"/>
      <c r="FI206"/>
      <c r="FJ206"/>
      <c r="FK206"/>
      <c r="FL206"/>
      <c r="FM206"/>
      <c r="FN206"/>
      <c r="FO206"/>
      <c r="FP206"/>
      <c r="FQ206"/>
      <c r="FR206"/>
      <c r="FS206"/>
      <c r="FT206"/>
      <c r="FU206"/>
      <c r="FV206"/>
      <c r="FW206"/>
      <c r="FX206"/>
      <c r="FY206"/>
      <c r="FZ206"/>
      <c r="GA206"/>
      <c r="GB206"/>
      <c r="GC206"/>
      <c r="GD206"/>
      <c r="GE206"/>
      <c r="GF206"/>
      <c r="GG206"/>
      <c r="GH206"/>
      <c r="GI206"/>
      <c r="GJ206"/>
      <c r="GK206"/>
      <c r="GL206"/>
      <c r="GM206"/>
      <c r="GN206"/>
      <c r="GO206"/>
      <c r="GP206"/>
      <c r="GQ206"/>
      <c r="GR206"/>
      <c r="GS206"/>
      <c r="GT206"/>
      <c r="GU206"/>
      <c r="GV206"/>
      <c r="GW206"/>
      <c r="GX206"/>
      <c r="GY206"/>
      <c r="GZ206"/>
      <c r="HA206"/>
      <c r="HB206"/>
      <c r="HC206"/>
      <c r="HD206"/>
      <c r="HE206"/>
      <c r="HF206"/>
      <c r="HG206"/>
      <c r="HH206"/>
      <c r="HI206"/>
      <c r="HJ206"/>
      <c r="HK206"/>
      <c r="HL206"/>
      <c r="HM206"/>
      <c r="HN206"/>
      <c r="HO206"/>
      <c r="HP206"/>
      <c r="HQ206"/>
      <c r="HR206"/>
      <c r="HS206"/>
      <c r="HT206"/>
      <c r="HU206"/>
      <c r="HV206"/>
      <c r="HW206"/>
      <c r="HX206"/>
      <c r="HY206"/>
      <c r="HZ206"/>
      <c r="IA206"/>
      <c r="IB206"/>
      <c r="IC206"/>
      <c r="ID206"/>
      <c r="IE206"/>
      <c r="IF206"/>
      <c r="IG206"/>
      <c r="IH206"/>
      <c r="II206"/>
      <c r="IJ206"/>
      <c r="IK206"/>
      <c r="IL206"/>
      <c r="IM206"/>
      <c r="IN206"/>
      <c r="IO206"/>
      <c r="IP206"/>
      <c r="IQ206"/>
      <c r="IR206"/>
      <c r="IS206"/>
      <c r="IT206"/>
      <c r="IU206"/>
      <c r="IV206"/>
    </row>
    <row r="207" spans="1:256" ht="36" customHeight="1" x14ac:dyDescent="0.2">
      <c r="A207" s="345" t="s">
        <v>227</v>
      </c>
      <c r="B207" s="345"/>
      <c r="C207" s="20" t="s">
        <v>47</v>
      </c>
      <c r="D207" s="20" t="s">
        <v>48</v>
      </c>
      <c r="E207" s="175" t="s">
        <v>49</v>
      </c>
      <c r="F207" s="179" t="s">
        <v>50</v>
      </c>
      <c r="G207"/>
      <c r="H207"/>
      <c r="I207"/>
      <c r="J207"/>
      <c r="K207"/>
      <c r="L207"/>
      <c r="M207"/>
      <c r="N207"/>
      <c r="O207"/>
      <c r="P207"/>
      <c r="Q207"/>
      <c r="R207"/>
      <c r="S207"/>
      <c r="T207"/>
      <c r="U207"/>
      <c r="V207"/>
      <c r="W207"/>
      <c r="X207"/>
      <c r="Y207"/>
      <c r="Z207"/>
      <c r="AA207"/>
      <c r="AB207"/>
      <c r="AC207"/>
      <c r="AD207"/>
      <c r="AE207"/>
      <c r="AF207"/>
      <c r="AG207"/>
      <c r="AH207"/>
      <c r="AI207"/>
      <c r="AJ207"/>
      <c r="AK207"/>
      <c r="AL207"/>
      <c r="AM207"/>
      <c r="AN207"/>
      <c r="AO207"/>
      <c r="AP207"/>
      <c r="AQ207"/>
      <c r="AR207"/>
      <c r="AS207"/>
      <c r="AT207"/>
      <c r="AU207"/>
      <c r="AV207"/>
      <c r="AW207"/>
      <c r="AX207"/>
      <c r="AY207"/>
      <c r="AZ207"/>
      <c r="BA207"/>
      <c r="BB207"/>
      <c r="BC207"/>
      <c r="BD207"/>
      <c r="BE207"/>
      <c r="BF207"/>
      <c r="BG207"/>
      <c r="BH207"/>
      <c r="BI207"/>
      <c r="BJ207"/>
      <c r="BK207"/>
      <c r="BL207"/>
      <c r="BM207"/>
      <c r="BN207"/>
      <c r="BO207"/>
      <c r="BP207"/>
      <c r="BQ207"/>
      <c r="BR207"/>
      <c r="BS207"/>
      <c r="BT207"/>
      <c r="BU207"/>
      <c r="BV207"/>
      <c r="BW207"/>
      <c r="BX207"/>
      <c r="BY207"/>
      <c r="BZ207"/>
      <c r="CA207"/>
      <c r="CB207"/>
      <c r="CC207"/>
      <c r="CD207"/>
      <c r="CE207"/>
      <c r="CF207"/>
      <c r="CG207"/>
      <c r="CH207"/>
      <c r="CI207"/>
      <c r="CJ207"/>
      <c r="CK207"/>
      <c r="CL207"/>
      <c r="CM207"/>
      <c r="CN207"/>
      <c r="CO207"/>
      <c r="CP207"/>
      <c r="CQ207"/>
      <c r="CR207"/>
      <c r="CS207"/>
      <c r="CT207"/>
      <c r="CU207"/>
      <c r="CV207"/>
      <c r="CW207"/>
      <c r="CX207"/>
      <c r="CY207"/>
      <c r="CZ207"/>
      <c r="DA207"/>
      <c r="DB207"/>
      <c r="DC207"/>
      <c r="DD207"/>
      <c r="DE207"/>
      <c r="DF207"/>
      <c r="DG207"/>
      <c r="DH207"/>
      <c r="DI207"/>
      <c r="DJ207"/>
      <c r="DK207"/>
      <c r="DL207"/>
      <c r="DM207"/>
      <c r="DN207"/>
      <c r="DO207"/>
      <c r="DP207"/>
      <c r="DQ207"/>
      <c r="DR207"/>
      <c r="DS207"/>
      <c r="DT207"/>
      <c r="DU207"/>
      <c r="DV207"/>
      <c r="DW207"/>
      <c r="DX207"/>
      <c r="DY207"/>
      <c r="DZ207"/>
      <c r="EA207"/>
      <c r="EB207"/>
      <c r="EC207"/>
      <c r="ED207"/>
      <c r="EE207"/>
      <c r="EF207"/>
      <c r="EG207"/>
      <c r="EH207"/>
      <c r="EI207"/>
      <c r="EJ207"/>
      <c r="EK207"/>
      <c r="EL207"/>
      <c r="EM207"/>
      <c r="EN207"/>
      <c r="EO207"/>
      <c r="EP207"/>
      <c r="EQ207"/>
      <c r="ER207"/>
      <c r="ES207"/>
      <c r="ET207"/>
      <c r="EU207"/>
      <c r="EV207"/>
      <c r="EW207"/>
      <c r="EX207"/>
      <c r="EY207"/>
      <c r="EZ207"/>
      <c r="FA207"/>
      <c r="FB207"/>
      <c r="FC207"/>
      <c r="FD207"/>
      <c r="FE207"/>
      <c r="FF207"/>
      <c r="FG207"/>
      <c r="FH207"/>
      <c r="FI207"/>
      <c r="FJ207"/>
      <c r="FK207"/>
      <c r="FL207"/>
      <c r="FM207"/>
      <c r="FN207"/>
      <c r="FO207"/>
      <c r="FP207"/>
      <c r="FQ207"/>
      <c r="FR207"/>
      <c r="FS207"/>
      <c r="FT207"/>
      <c r="FU207"/>
      <c r="FV207"/>
      <c r="FW207"/>
      <c r="FX207"/>
      <c r="FY207"/>
      <c r="FZ207"/>
      <c r="GA207"/>
      <c r="GB207"/>
      <c r="GC207"/>
      <c r="GD207"/>
      <c r="GE207"/>
      <c r="GF207"/>
      <c r="GG207"/>
      <c r="GH207"/>
      <c r="GI207"/>
      <c r="GJ207"/>
      <c r="GK207"/>
      <c r="GL207"/>
      <c r="GM207"/>
      <c r="GN207"/>
      <c r="GO207"/>
      <c r="GP207"/>
      <c r="GQ207"/>
      <c r="GR207"/>
      <c r="GS207"/>
      <c r="GT207"/>
      <c r="GU207"/>
      <c r="GV207"/>
      <c r="GW207"/>
      <c r="GX207"/>
      <c r="GY207"/>
      <c r="GZ207"/>
      <c r="HA207"/>
      <c r="HB207"/>
      <c r="HC207"/>
      <c r="HD207"/>
      <c r="HE207"/>
      <c r="HF207"/>
      <c r="HG207"/>
      <c r="HH207"/>
      <c r="HI207"/>
      <c r="HJ207"/>
      <c r="HK207"/>
      <c r="HL207"/>
      <c r="HM207"/>
      <c r="HN207"/>
      <c r="HO207"/>
      <c r="HP207"/>
      <c r="HQ207"/>
      <c r="HR207"/>
      <c r="HS207"/>
      <c r="HT207"/>
      <c r="HU207"/>
      <c r="HV207"/>
      <c r="HW207"/>
      <c r="HX207"/>
      <c r="HY207"/>
      <c r="HZ207"/>
      <c r="IA207"/>
      <c r="IB207"/>
      <c r="IC207"/>
      <c r="ID207"/>
      <c r="IE207"/>
      <c r="IF207"/>
      <c r="IG207"/>
      <c r="IH207"/>
      <c r="II207"/>
      <c r="IJ207"/>
      <c r="IK207"/>
      <c r="IL207"/>
      <c r="IM207"/>
      <c r="IN207"/>
      <c r="IO207"/>
      <c r="IP207"/>
      <c r="IQ207"/>
      <c r="IR207"/>
      <c r="IS207"/>
      <c r="IT207"/>
      <c r="IU207"/>
      <c r="IV207"/>
    </row>
    <row r="208" spans="1:256" ht="83" customHeight="1" x14ac:dyDescent="0.15">
      <c r="A208" s="11" t="s">
        <v>228</v>
      </c>
      <c r="B208" s="23" t="str">
        <f>VLOOKUP(A208,Questions!$B$3:$C$256,2,FALSE)</f>
        <v>Can you share the organization chart, mission statement, and policies for your information security unit?</v>
      </c>
      <c r="C208" s="8" t="s">
        <v>2122</v>
      </c>
      <c r="D208" s="310" t="s">
        <v>3468</v>
      </c>
      <c r="E208" s="176" t="str">
        <f>IF((C208=""),VLOOKUP(A208,Questions!B:G,4,FALSE),IF(C208="Yes",VLOOKUP(A208,Questions!B:G,6,FALSE),IF(C208="No",VLOOKUP(A208,Questions!B:G,5,FALSE),"N/A")))</f>
        <v>Provide links to these documents in Additional Information or attach them with your submission.</v>
      </c>
      <c r="F208" s="180" t="str">
        <f>VLOOKUP(A208,'Analyst Report'!$A$39:$E$288,5,FALSE)</f>
        <v xml:space="preserve"> </v>
      </c>
      <c r="G208"/>
      <c r="H208"/>
      <c r="I208"/>
      <c r="J208"/>
      <c r="K208"/>
      <c r="L208"/>
      <c r="M208"/>
      <c r="N208"/>
      <c r="O208"/>
      <c r="P208"/>
      <c r="Q208"/>
      <c r="R208"/>
      <c r="S208"/>
      <c r="T208"/>
      <c r="U208"/>
      <c r="V208"/>
      <c r="W208"/>
      <c r="X208"/>
      <c r="Y208"/>
      <c r="Z208"/>
      <c r="AA208"/>
      <c r="AB208"/>
      <c r="AC208"/>
      <c r="AD208"/>
      <c r="AE208"/>
      <c r="AF208"/>
      <c r="AG208"/>
      <c r="AH208"/>
      <c r="AI208"/>
      <c r="AJ208"/>
      <c r="AK208"/>
      <c r="AL208"/>
      <c r="AM208"/>
      <c r="AN208"/>
      <c r="AO208"/>
      <c r="AP208"/>
      <c r="AQ208"/>
      <c r="AR208"/>
      <c r="AS208"/>
      <c r="AT208"/>
      <c r="AU208"/>
      <c r="AV208"/>
      <c r="AW208"/>
      <c r="AX208"/>
      <c r="AY208"/>
      <c r="AZ208"/>
      <c r="BA208"/>
      <c r="BB208"/>
      <c r="BC208"/>
      <c r="BD208"/>
      <c r="BE208"/>
      <c r="BF208"/>
      <c r="BG208"/>
      <c r="BH208"/>
      <c r="BI208"/>
      <c r="BJ208"/>
      <c r="BK208"/>
      <c r="BL208"/>
      <c r="BM208"/>
      <c r="BN208"/>
      <c r="BO208"/>
      <c r="BP208"/>
      <c r="BQ208"/>
      <c r="BR208"/>
      <c r="BS208"/>
      <c r="BT208"/>
      <c r="BU208"/>
      <c r="BV208"/>
      <c r="BW208"/>
      <c r="BX208"/>
      <c r="BY208"/>
      <c r="BZ208"/>
      <c r="CA208"/>
      <c r="CB208"/>
      <c r="CC208"/>
      <c r="CD208"/>
      <c r="CE208"/>
      <c r="CF208"/>
      <c r="CG208"/>
      <c r="CH208"/>
      <c r="CI208"/>
      <c r="CJ208"/>
      <c r="CK208"/>
      <c r="CL208"/>
      <c r="CM208"/>
      <c r="CN208"/>
      <c r="CO208"/>
      <c r="CP208"/>
      <c r="CQ208"/>
      <c r="CR208"/>
      <c r="CS208"/>
      <c r="CT208"/>
      <c r="CU208"/>
      <c r="CV208"/>
      <c r="CW208"/>
      <c r="CX208"/>
      <c r="CY208"/>
      <c r="CZ208"/>
      <c r="DA208"/>
      <c r="DB208"/>
      <c r="DC208"/>
      <c r="DD208"/>
      <c r="DE208"/>
      <c r="DF208"/>
      <c r="DG208"/>
      <c r="DH208"/>
      <c r="DI208"/>
      <c r="DJ208"/>
      <c r="DK208"/>
      <c r="DL208"/>
      <c r="DM208"/>
      <c r="DN208"/>
      <c r="DO208"/>
      <c r="DP208"/>
      <c r="DQ208"/>
      <c r="DR208"/>
      <c r="DS208"/>
      <c r="DT208"/>
      <c r="DU208"/>
      <c r="DV208"/>
      <c r="DW208"/>
      <c r="DX208"/>
      <c r="DY208"/>
      <c r="DZ208"/>
      <c r="EA208"/>
      <c r="EB208"/>
      <c r="EC208"/>
      <c r="ED208"/>
      <c r="EE208"/>
      <c r="EF208"/>
      <c r="EG208"/>
      <c r="EH208"/>
      <c r="EI208"/>
      <c r="EJ208"/>
      <c r="EK208"/>
      <c r="EL208"/>
      <c r="EM208"/>
      <c r="EN208"/>
      <c r="EO208"/>
      <c r="EP208"/>
      <c r="EQ208"/>
      <c r="ER208"/>
      <c r="ES208"/>
      <c r="ET208"/>
      <c r="EU208"/>
      <c r="EV208"/>
      <c r="EW208"/>
      <c r="EX208"/>
      <c r="EY208"/>
      <c r="EZ208"/>
      <c r="FA208"/>
      <c r="FB208"/>
      <c r="FC208"/>
      <c r="FD208"/>
      <c r="FE208"/>
      <c r="FF208"/>
      <c r="FG208"/>
      <c r="FH208"/>
      <c r="FI208"/>
      <c r="FJ208"/>
      <c r="FK208"/>
      <c r="FL208"/>
      <c r="FM208"/>
      <c r="FN208"/>
      <c r="FO208"/>
      <c r="FP208"/>
      <c r="FQ208"/>
      <c r="FR208"/>
      <c r="FS208"/>
      <c r="FT208"/>
      <c r="FU208"/>
      <c r="FV208"/>
      <c r="FW208"/>
      <c r="FX208"/>
      <c r="FY208"/>
      <c r="FZ208"/>
      <c r="GA208"/>
      <c r="GB208"/>
      <c r="GC208"/>
      <c r="GD208"/>
      <c r="GE208"/>
      <c r="GF208"/>
      <c r="GG208"/>
      <c r="GH208"/>
      <c r="GI208"/>
      <c r="GJ208"/>
      <c r="GK208"/>
      <c r="GL208"/>
      <c r="GM208"/>
      <c r="GN208"/>
      <c r="GO208"/>
      <c r="GP208"/>
      <c r="GQ208"/>
      <c r="GR208"/>
      <c r="GS208"/>
      <c r="GT208"/>
      <c r="GU208"/>
      <c r="GV208"/>
      <c r="GW208"/>
      <c r="GX208"/>
      <c r="GY208"/>
      <c r="GZ208"/>
      <c r="HA208"/>
      <c r="HB208"/>
      <c r="HC208"/>
      <c r="HD208"/>
      <c r="HE208"/>
      <c r="HF208"/>
      <c r="HG208"/>
      <c r="HH208"/>
      <c r="HI208"/>
      <c r="HJ208"/>
      <c r="HK208"/>
      <c r="HL208"/>
      <c r="HM208"/>
      <c r="HN208"/>
      <c r="HO208"/>
      <c r="HP208"/>
      <c r="HQ208"/>
      <c r="HR208"/>
      <c r="HS208"/>
      <c r="HT208"/>
      <c r="HU208"/>
      <c r="HV208"/>
      <c r="HW208"/>
      <c r="HX208"/>
      <c r="HY208"/>
      <c r="HZ208"/>
      <c r="IA208"/>
      <c r="IB208"/>
      <c r="IC208"/>
      <c r="ID208"/>
      <c r="IE208"/>
      <c r="IF208"/>
      <c r="IG208"/>
      <c r="IH208"/>
      <c r="II208"/>
      <c r="IJ208"/>
      <c r="IK208"/>
      <c r="IL208"/>
      <c r="IM208"/>
      <c r="IN208"/>
      <c r="IO208"/>
      <c r="IP208"/>
      <c r="IQ208"/>
      <c r="IR208"/>
      <c r="IS208"/>
      <c r="IT208"/>
      <c r="IU208"/>
      <c r="IV208"/>
    </row>
    <row r="209" spans="1:256" ht="48" customHeight="1" x14ac:dyDescent="0.15">
      <c r="A209" s="11" t="s">
        <v>229</v>
      </c>
      <c r="B209" s="23" t="str">
        <f>VLOOKUP(A209,Questions!$B$3:$C$256,2,FALSE)</f>
        <v>Do you have a documented patch management process?</v>
      </c>
      <c r="C209" s="8" t="s">
        <v>2122</v>
      </c>
      <c r="D209" s="307" t="s">
        <v>3469</v>
      </c>
      <c r="E209" s="176">
        <f>IF((C209=""),VLOOKUP(A209,Questions!B:G,4,FALSE),IF(C209="Yes",VLOOKUP(A209,Questions!B:G,6,FALSE),IF(C209="No",VLOOKUP(A209,Questions!B:G,5,FALSE),"N/A")))</f>
        <v>0</v>
      </c>
      <c r="F209" s="180" t="str">
        <f>VLOOKUP(A209,'Analyst Report'!$A$39:$E$288,5,FALSE)</f>
        <v xml:space="preserve"> </v>
      </c>
      <c r="G209"/>
      <c r="H209"/>
      <c r="I209"/>
      <c r="J209"/>
      <c r="K209"/>
      <c r="L209"/>
      <c r="M209"/>
      <c r="N209"/>
      <c r="O209"/>
      <c r="P209"/>
      <c r="Q209"/>
      <c r="R209"/>
      <c r="S209"/>
      <c r="T209"/>
      <c r="U209"/>
      <c r="V209"/>
      <c r="W209"/>
      <c r="X209"/>
      <c r="Y209"/>
      <c r="Z209"/>
      <c r="AA209"/>
      <c r="AB209"/>
      <c r="AC209"/>
      <c r="AD209"/>
      <c r="AE209"/>
      <c r="AF209"/>
      <c r="AG209"/>
      <c r="AH209"/>
      <c r="AI209"/>
      <c r="AJ209"/>
      <c r="AK209"/>
      <c r="AL209"/>
      <c r="AM209"/>
      <c r="AN209"/>
      <c r="AO209"/>
      <c r="AP209"/>
      <c r="AQ209"/>
      <c r="AR209"/>
      <c r="AS209"/>
      <c r="AT209"/>
      <c r="AU209"/>
      <c r="AV209"/>
      <c r="AW209"/>
      <c r="AX209"/>
      <c r="AY209"/>
      <c r="AZ209"/>
      <c r="BA209"/>
      <c r="BB209"/>
      <c r="BC209"/>
      <c r="BD209"/>
      <c r="BE209"/>
      <c r="BF209"/>
      <c r="BG209"/>
      <c r="BH209"/>
      <c r="BI209"/>
      <c r="BJ209"/>
      <c r="BK209"/>
      <c r="BL209"/>
      <c r="BM209"/>
      <c r="BN209"/>
      <c r="BO209"/>
      <c r="BP209"/>
      <c r="BQ209"/>
      <c r="BR209"/>
      <c r="BS209"/>
      <c r="BT209"/>
      <c r="BU209"/>
      <c r="BV209"/>
      <c r="BW209"/>
      <c r="BX209"/>
      <c r="BY209"/>
      <c r="BZ209"/>
      <c r="CA209"/>
      <c r="CB209"/>
      <c r="CC209"/>
      <c r="CD209"/>
      <c r="CE209"/>
      <c r="CF209"/>
      <c r="CG209"/>
      <c r="CH209"/>
      <c r="CI209"/>
      <c r="CJ209"/>
      <c r="CK209"/>
      <c r="CL209"/>
      <c r="CM209"/>
      <c r="CN209"/>
      <c r="CO209"/>
      <c r="CP209"/>
      <c r="CQ209"/>
      <c r="CR209"/>
      <c r="CS209"/>
      <c r="CT209"/>
      <c r="CU209"/>
      <c r="CV209"/>
      <c r="CW209"/>
      <c r="CX209"/>
      <c r="CY209"/>
      <c r="CZ209"/>
      <c r="DA209"/>
      <c r="DB209"/>
      <c r="DC209"/>
      <c r="DD209"/>
      <c r="DE209"/>
      <c r="DF209"/>
      <c r="DG209"/>
      <c r="DH209"/>
      <c r="DI209"/>
      <c r="DJ209"/>
      <c r="DK209"/>
      <c r="DL209"/>
      <c r="DM209"/>
      <c r="DN209"/>
      <c r="DO209"/>
      <c r="DP209"/>
      <c r="DQ209"/>
      <c r="DR209"/>
      <c r="DS209"/>
      <c r="DT209"/>
      <c r="DU209"/>
      <c r="DV209"/>
      <c r="DW209"/>
      <c r="DX209"/>
      <c r="DY209"/>
      <c r="DZ209"/>
      <c r="EA209"/>
      <c r="EB209"/>
      <c r="EC209"/>
      <c r="ED209"/>
      <c r="EE209"/>
      <c r="EF209"/>
      <c r="EG209"/>
      <c r="EH209"/>
      <c r="EI209"/>
      <c r="EJ209"/>
      <c r="EK209"/>
      <c r="EL209"/>
      <c r="EM209"/>
      <c r="EN209"/>
      <c r="EO209"/>
      <c r="EP209"/>
      <c r="EQ209"/>
      <c r="ER209"/>
      <c r="ES209"/>
      <c r="ET209"/>
      <c r="EU209"/>
      <c r="EV209"/>
      <c r="EW209"/>
      <c r="EX209"/>
      <c r="EY209"/>
      <c r="EZ209"/>
      <c r="FA209"/>
      <c r="FB209"/>
      <c r="FC209"/>
      <c r="FD209"/>
      <c r="FE209"/>
      <c r="FF209"/>
      <c r="FG209"/>
      <c r="FH209"/>
      <c r="FI209"/>
      <c r="FJ209"/>
      <c r="FK209"/>
      <c r="FL209"/>
      <c r="FM209"/>
      <c r="FN209"/>
      <c r="FO209"/>
      <c r="FP209"/>
      <c r="FQ209"/>
      <c r="FR209"/>
      <c r="FS209"/>
      <c r="FT209"/>
      <c r="FU209"/>
      <c r="FV209"/>
      <c r="FW209"/>
      <c r="FX209"/>
      <c r="FY209"/>
      <c r="FZ209"/>
      <c r="GA209"/>
      <c r="GB209"/>
      <c r="GC209"/>
      <c r="GD209"/>
      <c r="GE209"/>
      <c r="GF209"/>
      <c r="GG209"/>
      <c r="GH209"/>
      <c r="GI209"/>
      <c r="GJ209"/>
      <c r="GK209"/>
      <c r="GL209"/>
      <c r="GM209"/>
      <c r="GN209"/>
      <c r="GO209"/>
      <c r="GP209"/>
      <c r="GQ209"/>
      <c r="GR209"/>
      <c r="GS209"/>
      <c r="GT209"/>
      <c r="GU209"/>
      <c r="GV209"/>
      <c r="GW209"/>
      <c r="GX209"/>
      <c r="GY209"/>
      <c r="GZ209"/>
      <c r="HA209"/>
      <c r="HB209"/>
      <c r="HC209"/>
      <c r="HD209"/>
      <c r="HE209"/>
      <c r="HF209"/>
      <c r="HG209"/>
      <c r="HH209"/>
      <c r="HI209"/>
      <c r="HJ209"/>
      <c r="HK209"/>
      <c r="HL209"/>
      <c r="HM209"/>
      <c r="HN209"/>
      <c r="HO209"/>
      <c r="HP209"/>
      <c r="HQ209"/>
      <c r="HR209"/>
      <c r="HS209"/>
      <c r="HT209"/>
      <c r="HU209"/>
      <c r="HV209"/>
      <c r="HW209"/>
      <c r="HX209"/>
      <c r="HY209"/>
      <c r="HZ209"/>
      <c r="IA209"/>
      <c r="IB209"/>
      <c r="IC209"/>
      <c r="ID209"/>
      <c r="IE209"/>
      <c r="IF209"/>
      <c r="IG209"/>
      <c r="IH209"/>
      <c r="II209"/>
      <c r="IJ209"/>
      <c r="IK209"/>
      <c r="IL209"/>
      <c r="IM209"/>
      <c r="IN209"/>
      <c r="IO209"/>
      <c r="IP209"/>
      <c r="IQ209"/>
      <c r="IR209"/>
      <c r="IS209"/>
      <c r="IT209"/>
      <c r="IU209"/>
      <c r="IV209"/>
    </row>
    <row r="210" spans="1:256" ht="48" customHeight="1" x14ac:dyDescent="0.15">
      <c r="A210" s="11" t="s">
        <v>230</v>
      </c>
      <c r="B210" s="23" t="str">
        <f>VLOOKUP(A210,Questions!$B$3:$C$256,2,FALSE)</f>
        <v>Can you accommodate encryption requirements using open standards?</v>
      </c>
      <c r="C210" s="8" t="s">
        <v>2122</v>
      </c>
      <c r="D210" s="9"/>
      <c r="E210" s="176">
        <f>IF((C210=""),VLOOKUP(A210,Questions!B:G,4,FALSE),IF(C210="Yes",VLOOKUP(A210,Questions!B:G,6,FALSE),IF(C210="No",VLOOKUP(A210,Questions!B:G,5,FALSE),"N/A")))</f>
        <v>0</v>
      </c>
      <c r="F210" s="180" t="str">
        <f>VLOOKUP(A210,'Analyst Report'!$A$39:$E$288,5,FALSE)</f>
        <v xml:space="preserve"> </v>
      </c>
      <c r="G210"/>
      <c r="H210"/>
      <c r="I210"/>
      <c r="J210"/>
      <c r="K210"/>
      <c r="L210"/>
      <c r="M210"/>
      <c r="N210"/>
      <c r="O210"/>
      <c r="P210"/>
      <c r="Q210"/>
      <c r="R210"/>
      <c r="S210"/>
      <c r="T210"/>
      <c r="U210"/>
      <c r="V210"/>
      <c r="W210"/>
      <c r="X210"/>
      <c r="Y210"/>
      <c r="Z210"/>
      <c r="AA210"/>
      <c r="AB210"/>
      <c r="AC210"/>
      <c r="AD210"/>
      <c r="AE210"/>
      <c r="AF210"/>
      <c r="AG210"/>
      <c r="AH210"/>
      <c r="AI210"/>
      <c r="AJ210"/>
      <c r="AK210"/>
      <c r="AL210"/>
      <c r="AM210"/>
      <c r="AN210"/>
      <c r="AO210"/>
      <c r="AP210"/>
      <c r="AQ210"/>
      <c r="AR210"/>
      <c r="AS210"/>
      <c r="AT210"/>
      <c r="AU210"/>
      <c r="AV210"/>
      <c r="AW210"/>
      <c r="AX210"/>
      <c r="AY210"/>
      <c r="AZ210"/>
      <c r="BA210"/>
      <c r="BB210"/>
      <c r="BC210"/>
      <c r="BD210"/>
      <c r="BE210"/>
      <c r="BF210"/>
      <c r="BG210"/>
      <c r="BH210"/>
      <c r="BI210"/>
      <c r="BJ210"/>
      <c r="BK210"/>
      <c r="BL210"/>
      <c r="BM210"/>
      <c r="BN210"/>
      <c r="BO210"/>
      <c r="BP210"/>
      <c r="BQ210"/>
      <c r="BR210"/>
      <c r="BS210"/>
      <c r="BT210"/>
      <c r="BU210"/>
      <c r="BV210"/>
      <c r="BW210"/>
      <c r="BX210"/>
      <c r="BY210"/>
      <c r="BZ210"/>
      <c r="CA210"/>
      <c r="CB210"/>
      <c r="CC210"/>
      <c r="CD210"/>
      <c r="CE210"/>
      <c r="CF210"/>
      <c r="CG210"/>
      <c r="CH210"/>
      <c r="CI210"/>
      <c r="CJ210"/>
      <c r="CK210"/>
      <c r="CL210"/>
      <c r="CM210"/>
      <c r="CN210"/>
      <c r="CO210"/>
      <c r="CP210"/>
      <c r="CQ210"/>
      <c r="CR210"/>
      <c r="CS210"/>
      <c r="CT210"/>
      <c r="CU210"/>
      <c r="CV210"/>
      <c r="CW210"/>
      <c r="CX210"/>
      <c r="CY210"/>
      <c r="CZ210"/>
      <c r="DA210"/>
      <c r="DB210"/>
      <c r="DC210"/>
      <c r="DD210"/>
      <c r="DE210"/>
      <c r="DF210"/>
      <c r="DG210"/>
      <c r="DH210"/>
      <c r="DI210"/>
      <c r="DJ210"/>
      <c r="DK210"/>
      <c r="DL210"/>
      <c r="DM210"/>
      <c r="DN210"/>
      <c r="DO210"/>
      <c r="DP210"/>
      <c r="DQ210"/>
      <c r="DR210"/>
      <c r="DS210"/>
      <c r="DT210"/>
      <c r="DU210"/>
      <c r="DV210"/>
      <c r="DW210"/>
      <c r="DX210"/>
      <c r="DY210"/>
      <c r="DZ210"/>
      <c r="EA210"/>
      <c r="EB210"/>
      <c r="EC210"/>
      <c r="ED210"/>
      <c r="EE210"/>
      <c r="EF210"/>
      <c r="EG210"/>
      <c r="EH210"/>
      <c r="EI210"/>
      <c r="EJ210"/>
      <c r="EK210"/>
      <c r="EL210"/>
      <c r="EM210"/>
      <c r="EN210"/>
      <c r="EO210"/>
      <c r="EP210"/>
      <c r="EQ210"/>
      <c r="ER210"/>
      <c r="ES210"/>
      <c r="ET210"/>
      <c r="EU210"/>
      <c r="EV210"/>
      <c r="EW210"/>
      <c r="EX210"/>
      <c r="EY210"/>
      <c r="EZ210"/>
      <c r="FA210"/>
      <c r="FB210"/>
      <c r="FC210"/>
      <c r="FD210"/>
      <c r="FE210"/>
      <c r="FF210"/>
      <c r="FG210"/>
      <c r="FH210"/>
      <c r="FI210"/>
      <c r="FJ210"/>
      <c r="FK210"/>
      <c r="FL210"/>
      <c r="FM210"/>
      <c r="FN210"/>
      <c r="FO210"/>
      <c r="FP210"/>
      <c r="FQ210"/>
      <c r="FR210"/>
      <c r="FS210"/>
      <c r="FT210"/>
      <c r="FU210"/>
      <c r="FV210"/>
      <c r="FW210"/>
      <c r="FX210"/>
      <c r="FY210"/>
      <c r="FZ210"/>
      <c r="GA210"/>
      <c r="GB210"/>
      <c r="GC210"/>
      <c r="GD210"/>
      <c r="GE210"/>
      <c r="GF210"/>
      <c r="GG210"/>
      <c r="GH210"/>
      <c r="GI210"/>
      <c r="GJ210"/>
      <c r="GK210"/>
      <c r="GL210"/>
      <c r="GM210"/>
      <c r="GN210"/>
      <c r="GO210"/>
      <c r="GP210"/>
      <c r="GQ210"/>
      <c r="GR210"/>
      <c r="GS210"/>
      <c r="GT210"/>
      <c r="GU210"/>
      <c r="GV210"/>
      <c r="GW210"/>
      <c r="GX210"/>
      <c r="GY210"/>
      <c r="GZ210"/>
      <c r="HA210"/>
      <c r="HB210"/>
      <c r="HC210"/>
      <c r="HD210"/>
      <c r="HE210"/>
      <c r="HF210"/>
      <c r="HG210"/>
      <c r="HH210"/>
      <c r="HI210"/>
      <c r="HJ210"/>
      <c r="HK210"/>
      <c r="HL210"/>
      <c r="HM210"/>
      <c r="HN210"/>
      <c r="HO210"/>
      <c r="HP210"/>
      <c r="HQ210"/>
      <c r="HR210"/>
      <c r="HS210"/>
      <c r="HT210"/>
      <c r="HU210"/>
      <c r="HV210"/>
      <c r="HW210"/>
      <c r="HX210"/>
      <c r="HY210"/>
      <c r="HZ210"/>
      <c r="IA210"/>
      <c r="IB210"/>
      <c r="IC210"/>
      <c r="ID210"/>
      <c r="IE210"/>
      <c r="IF210"/>
      <c r="IG210"/>
      <c r="IH210"/>
      <c r="II210"/>
      <c r="IJ210"/>
      <c r="IK210"/>
      <c r="IL210"/>
      <c r="IM210"/>
      <c r="IN210"/>
      <c r="IO210"/>
      <c r="IP210"/>
      <c r="IQ210"/>
      <c r="IR210"/>
      <c r="IS210"/>
      <c r="IT210"/>
      <c r="IU210"/>
      <c r="IV210"/>
    </row>
    <row r="211" spans="1:256" ht="48" customHeight="1" x14ac:dyDescent="0.15">
      <c r="A211" s="11" t="s">
        <v>231</v>
      </c>
      <c r="B211" s="23" t="str">
        <f>VLOOKUP(A211,Questions!$B$3:$C$256,2,FALSE)</f>
        <v>Are information security principles designed into the product lifecycle?</v>
      </c>
      <c r="C211" s="8" t="s">
        <v>2122</v>
      </c>
      <c r="D211" s="306" t="s">
        <v>3506</v>
      </c>
      <c r="E211" s="176" t="str">
        <f>IF((C211=""),VLOOKUP(A211,Questions!B:G,4,FALSE),IF(C211="Yes",VLOOKUP(A211,Questions!B:G,6,FALSE),IF(C211="No",VLOOKUP(A211,Questions!B:G,5,FALSE),"N/A")))</f>
        <v>Summarize the information security principles designed into the product lifecycle.</v>
      </c>
      <c r="F211" s="180" t="str">
        <f>VLOOKUP(A211,'Analyst Report'!$A$39:$E$288,5,FALSE)</f>
        <v xml:space="preserve"> </v>
      </c>
      <c r="G211"/>
      <c r="H211"/>
      <c r="I211"/>
      <c r="J211"/>
      <c r="K211"/>
      <c r="L211"/>
      <c r="M211"/>
      <c r="N211"/>
      <c r="O211"/>
      <c r="P211"/>
      <c r="Q211"/>
      <c r="R211"/>
      <c r="S211"/>
      <c r="T211"/>
      <c r="U211"/>
      <c r="V211"/>
      <c r="W211"/>
      <c r="X211"/>
      <c r="Y211"/>
      <c r="Z211"/>
      <c r="AA211"/>
      <c r="AB211"/>
      <c r="AC211"/>
      <c r="AD211"/>
      <c r="AE211"/>
      <c r="AF211"/>
      <c r="AG211"/>
      <c r="AH211"/>
      <c r="AI211"/>
      <c r="AJ211"/>
      <c r="AK211"/>
      <c r="AL211"/>
      <c r="AM211"/>
      <c r="AN211"/>
      <c r="AO211"/>
      <c r="AP211"/>
      <c r="AQ211"/>
      <c r="AR211"/>
      <c r="AS211"/>
      <c r="AT211"/>
      <c r="AU211"/>
      <c r="AV211"/>
      <c r="AW211"/>
      <c r="AX211"/>
      <c r="AY211"/>
      <c r="AZ211"/>
      <c r="BA211"/>
      <c r="BB211"/>
      <c r="BC211"/>
      <c r="BD211"/>
      <c r="BE211"/>
      <c r="BF211"/>
      <c r="BG211"/>
      <c r="BH211"/>
      <c r="BI211"/>
      <c r="BJ211"/>
      <c r="BK211"/>
      <c r="BL211"/>
      <c r="BM211"/>
      <c r="BN211"/>
      <c r="BO211"/>
      <c r="BP211"/>
      <c r="BQ211"/>
      <c r="BR211"/>
      <c r="BS211"/>
      <c r="BT211"/>
      <c r="BU211"/>
      <c r="BV211"/>
      <c r="BW211"/>
      <c r="BX211"/>
      <c r="BY211"/>
      <c r="BZ211"/>
      <c r="CA211"/>
      <c r="CB211"/>
      <c r="CC211"/>
      <c r="CD211"/>
      <c r="CE211"/>
      <c r="CF211"/>
      <c r="CG211"/>
      <c r="CH211"/>
      <c r="CI211"/>
      <c r="CJ211"/>
      <c r="CK211"/>
      <c r="CL211"/>
      <c r="CM211"/>
      <c r="CN211"/>
      <c r="CO211"/>
      <c r="CP211"/>
      <c r="CQ211"/>
      <c r="CR211"/>
      <c r="CS211"/>
      <c r="CT211"/>
      <c r="CU211"/>
      <c r="CV211"/>
      <c r="CW211"/>
      <c r="CX211"/>
      <c r="CY211"/>
      <c r="CZ211"/>
      <c r="DA211"/>
      <c r="DB211"/>
      <c r="DC211"/>
      <c r="DD211"/>
      <c r="DE211"/>
      <c r="DF211"/>
      <c r="DG211"/>
      <c r="DH211"/>
      <c r="DI211"/>
      <c r="DJ211"/>
      <c r="DK211"/>
      <c r="DL211"/>
      <c r="DM211"/>
      <c r="DN211"/>
      <c r="DO211"/>
      <c r="DP211"/>
      <c r="DQ211"/>
      <c r="DR211"/>
      <c r="DS211"/>
      <c r="DT211"/>
      <c r="DU211"/>
      <c r="DV211"/>
      <c r="DW211"/>
      <c r="DX211"/>
      <c r="DY211"/>
      <c r="DZ211"/>
      <c r="EA211"/>
      <c r="EB211"/>
      <c r="EC211"/>
      <c r="ED211"/>
      <c r="EE211"/>
      <c r="EF211"/>
      <c r="EG211"/>
      <c r="EH211"/>
      <c r="EI211"/>
      <c r="EJ211"/>
      <c r="EK211"/>
      <c r="EL211"/>
      <c r="EM211"/>
      <c r="EN211"/>
      <c r="EO211"/>
      <c r="EP211"/>
      <c r="EQ211"/>
      <c r="ER211"/>
      <c r="ES211"/>
      <c r="ET211"/>
      <c r="EU211"/>
      <c r="EV211"/>
      <c r="EW211"/>
      <c r="EX211"/>
      <c r="EY211"/>
      <c r="EZ211"/>
      <c r="FA211"/>
      <c r="FB211"/>
      <c r="FC211"/>
      <c r="FD211"/>
      <c r="FE211"/>
      <c r="FF211"/>
      <c r="FG211"/>
      <c r="FH211"/>
      <c r="FI211"/>
      <c r="FJ211"/>
      <c r="FK211"/>
      <c r="FL211"/>
      <c r="FM211"/>
      <c r="FN211"/>
      <c r="FO211"/>
      <c r="FP211"/>
      <c r="FQ211"/>
      <c r="FR211"/>
      <c r="FS211"/>
      <c r="FT211"/>
      <c r="FU211"/>
      <c r="FV211"/>
      <c r="FW211"/>
      <c r="FX211"/>
      <c r="FY211"/>
      <c r="FZ211"/>
      <c r="GA211"/>
      <c r="GB211"/>
      <c r="GC211"/>
      <c r="GD211"/>
      <c r="GE211"/>
      <c r="GF211"/>
      <c r="GG211"/>
      <c r="GH211"/>
      <c r="GI211"/>
      <c r="GJ211"/>
      <c r="GK211"/>
      <c r="GL211"/>
      <c r="GM211"/>
      <c r="GN211"/>
      <c r="GO211"/>
      <c r="GP211"/>
      <c r="GQ211"/>
      <c r="GR211"/>
      <c r="GS211"/>
      <c r="GT211"/>
      <c r="GU211"/>
      <c r="GV211"/>
      <c r="GW211"/>
      <c r="GX211"/>
      <c r="GY211"/>
      <c r="GZ211"/>
      <c r="HA211"/>
      <c r="HB211"/>
      <c r="HC211"/>
      <c r="HD211"/>
      <c r="HE211"/>
      <c r="HF211"/>
      <c r="HG211"/>
      <c r="HH211"/>
      <c r="HI211"/>
      <c r="HJ211"/>
      <c r="HK211"/>
      <c r="HL211"/>
      <c r="HM211"/>
      <c r="HN211"/>
      <c r="HO211"/>
      <c r="HP211"/>
      <c r="HQ211"/>
      <c r="HR211"/>
      <c r="HS211"/>
      <c r="HT211"/>
      <c r="HU211"/>
      <c r="HV211"/>
      <c r="HW211"/>
      <c r="HX211"/>
      <c r="HY211"/>
      <c r="HZ211"/>
      <c r="IA211"/>
      <c r="IB211"/>
      <c r="IC211"/>
      <c r="ID211"/>
      <c r="IE211"/>
      <c r="IF211"/>
      <c r="IG211"/>
      <c r="IH211"/>
      <c r="II211"/>
      <c r="IJ211"/>
      <c r="IK211"/>
      <c r="IL211"/>
      <c r="IM211"/>
      <c r="IN211"/>
      <c r="IO211"/>
      <c r="IP211"/>
      <c r="IQ211"/>
      <c r="IR211"/>
      <c r="IS211"/>
      <c r="IT211"/>
      <c r="IU211"/>
      <c r="IV211"/>
    </row>
    <row r="212" spans="1:256" ht="48" customHeight="1" x14ac:dyDescent="0.15">
      <c r="A212" s="11" t="s">
        <v>232</v>
      </c>
      <c r="B212" s="23" t="str">
        <f>VLOOKUP(A212,Questions!$B$3:$C$256,2,FALSE)</f>
        <v>Do you have a documented systems development life cycle (SDLC)?</v>
      </c>
      <c r="C212" s="8" t="s">
        <v>2122</v>
      </c>
      <c r="D212" s="9" t="s">
        <v>3470</v>
      </c>
      <c r="E212" s="176" t="str">
        <f>IF((C212=""),VLOOKUP(A212,Questions!B:G,4,FALSE),IF(C212="Yes",VLOOKUP(A212,Questions!B:G,6,FALSE),IF(C212="No",VLOOKUP(A212,Questions!B:G,5,FALSE),"N/A")))</f>
        <v>Briefly summarize your SDLC or provide a link or attachment.</v>
      </c>
      <c r="F212" s="180" t="str">
        <f>VLOOKUP(A212,'Analyst Report'!$A$39:$E$288,5,FALSE)</f>
        <v xml:space="preserve"> </v>
      </c>
      <c r="G212"/>
      <c r="H212"/>
      <c r="I212"/>
      <c r="J212"/>
      <c r="K212"/>
      <c r="L212"/>
      <c r="M212"/>
      <c r="N212"/>
      <c r="O212"/>
      <c r="P212"/>
      <c r="Q212"/>
      <c r="R212"/>
      <c r="S212"/>
      <c r="T212"/>
      <c r="U212"/>
      <c r="V212"/>
      <c r="W212"/>
      <c r="X212"/>
      <c r="Y212"/>
      <c r="Z212"/>
      <c r="AA212"/>
      <c r="AB212"/>
      <c r="AC212"/>
      <c r="AD212"/>
      <c r="AE212"/>
      <c r="AF212"/>
      <c r="AG212"/>
      <c r="AH212"/>
      <c r="AI212"/>
      <c r="AJ212"/>
      <c r="AK212"/>
      <c r="AL212"/>
      <c r="AM212"/>
      <c r="AN212"/>
      <c r="AO212"/>
      <c r="AP212"/>
      <c r="AQ212"/>
      <c r="AR212"/>
      <c r="AS212"/>
      <c r="AT212"/>
      <c r="AU212"/>
      <c r="AV212"/>
      <c r="AW212"/>
      <c r="AX212"/>
      <c r="AY212"/>
      <c r="AZ212"/>
      <c r="BA212"/>
      <c r="BB212"/>
      <c r="BC212"/>
      <c r="BD212"/>
      <c r="BE212"/>
      <c r="BF212"/>
      <c r="BG212"/>
      <c r="BH212"/>
      <c r="BI212"/>
      <c r="BJ212"/>
      <c r="BK212"/>
      <c r="BL212"/>
      <c r="BM212"/>
      <c r="BN212"/>
      <c r="BO212"/>
      <c r="BP212"/>
      <c r="BQ212"/>
      <c r="BR212"/>
      <c r="BS212"/>
      <c r="BT212"/>
      <c r="BU212"/>
      <c r="BV212"/>
      <c r="BW212"/>
      <c r="BX212"/>
      <c r="BY212"/>
      <c r="BZ212"/>
      <c r="CA212"/>
      <c r="CB212"/>
      <c r="CC212"/>
      <c r="CD212"/>
      <c r="CE212"/>
      <c r="CF212"/>
      <c r="CG212"/>
      <c r="CH212"/>
      <c r="CI212"/>
      <c r="CJ212"/>
      <c r="CK212"/>
      <c r="CL212"/>
      <c r="CM212"/>
      <c r="CN212"/>
      <c r="CO212"/>
      <c r="CP212"/>
      <c r="CQ212"/>
      <c r="CR212"/>
      <c r="CS212"/>
      <c r="CT212"/>
      <c r="CU212"/>
      <c r="CV212"/>
      <c r="CW212"/>
      <c r="CX212"/>
      <c r="CY212"/>
      <c r="CZ212"/>
      <c r="DA212"/>
      <c r="DB212"/>
      <c r="DC212"/>
      <c r="DD212"/>
      <c r="DE212"/>
      <c r="DF212"/>
      <c r="DG212"/>
      <c r="DH212"/>
      <c r="DI212"/>
      <c r="DJ212"/>
      <c r="DK212"/>
      <c r="DL212"/>
      <c r="DM212"/>
      <c r="DN212"/>
      <c r="DO212"/>
      <c r="DP212"/>
      <c r="DQ212"/>
      <c r="DR212"/>
      <c r="DS212"/>
      <c r="DT212"/>
      <c r="DU212"/>
      <c r="DV212"/>
      <c r="DW212"/>
      <c r="DX212"/>
      <c r="DY212"/>
      <c r="DZ212"/>
      <c r="EA212"/>
      <c r="EB212"/>
      <c r="EC212"/>
      <c r="ED212"/>
      <c r="EE212"/>
      <c r="EF212"/>
      <c r="EG212"/>
      <c r="EH212"/>
      <c r="EI212"/>
      <c r="EJ212"/>
      <c r="EK212"/>
      <c r="EL212"/>
      <c r="EM212"/>
      <c r="EN212"/>
      <c r="EO212"/>
      <c r="EP212"/>
      <c r="EQ212"/>
      <c r="ER212"/>
      <c r="ES212"/>
      <c r="ET212"/>
      <c r="EU212"/>
      <c r="EV212"/>
      <c r="EW212"/>
      <c r="EX212"/>
      <c r="EY212"/>
      <c r="EZ212"/>
      <c r="FA212"/>
      <c r="FB212"/>
      <c r="FC212"/>
      <c r="FD212"/>
      <c r="FE212"/>
      <c r="FF212"/>
      <c r="FG212"/>
      <c r="FH212"/>
      <c r="FI212"/>
      <c r="FJ212"/>
      <c r="FK212"/>
      <c r="FL212"/>
      <c r="FM212"/>
      <c r="FN212"/>
      <c r="FO212"/>
      <c r="FP212"/>
      <c r="FQ212"/>
      <c r="FR212"/>
      <c r="FS212"/>
      <c r="FT212"/>
      <c r="FU212"/>
      <c r="FV212"/>
      <c r="FW212"/>
      <c r="FX212"/>
      <c r="FY212"/>
      <c r="FZ212"/>
      <c r="GA212"/>
      <c r="GB212"/>
      <c r="GC212"/>
      <c r="GD212"/>
      <c r="GE212"/>
      <c r="GF212"/>
      <c r="GG212"/>
      <c r="GH212"/>
      <c r="GI212"/>
      <c r="GJ212"/>
      <c r="GK212"/>
      <c r="GL212"/>
      <c r="GM212"/>
      <c r="GN212"/>
      <c r="GO212"/>
      <c r="GP212"/>
      <c r="GQ212"/>
      <c r="GR212"/>
      <c r="GS212"/>
      <c r="GT212"/>
      <c r="GU212"/>
      <c r="GV212"/>
      <c r="GW212"/>
      <c r="GX212"/>
      <c r="GY212"/>
      <c r="GZ212"/>
      <c r="HA212"/>
      <c r="HB212"/>
      <c r="HC212"/>
      <c r="HD212"/>
      <c r="HE212"/>
      <c r="HF212"/>
      <c r="HG212"/>
      <c r="HH212"/>
      <c r="HI212"/>
      <c r="HJ212"/>
      <c r="HK212"/>
      <c r="HL212"/>
      <c r="HM212"/>
      <c r="HN212"/>
      <c r="HO212"/>
      <c r="HP212"/>
      <c r="HQ212"/>
      <c r="HR212"/>
      <c r="HS212"/>
      <c r="HT212"/>
      <c r="HU212"/>
      <c r="HV212"/>
      <c r="HW212"/>
      <c r="HX212"/>
      <c r="HY212"/>
      <c r="HZ212"/>
      <c r="IA212"/>
      <c r="IB212"/>
      <c r="IC212"/>
      <c r="ID212"/>
      <c r="IE212"/>
      <c r="IF212"/>
      <c r="IG212"/>
      <c r="IH212"/>
      <c r="II212"/>
      <c r="IJ212"/>
      <c r="IK212"/>
      <c r="IL212"/>
      <c r="IM212"/>
      <c r="IN212"/>
      <c r="IO212"/>
      <c r="IP212"/>
      <c r="IQ212"/>
      <c r="IR212"/>
      <c r="IS212"/>
      <c r="IT212"/>
      <c r="IU212"/>
      <c r="IV212"/>
    </row>
    <row r="213" spans="1:256" ht="48" customHeight="1" x14ac:dyDescent="0.15">
      <c r="A213" s="11" t="s">
        <v>233</v>
      </c>
      <c r="B213" s="23" t="str">
        <f>VLOOKUP(A213,Questions!$B$3:$C$256,2,FALSE)</f>
        <v>Will you comply with applicable breach notification laws?</v>
      </c>
      <c r="C213" s="8" t="s">
        <v>2122</v>
      </c>
      <c r="D213" s="9" t="s">
        <v>3471</v>
      </c>
      <c r="E213" s="176" t="str">
        <f>IF((C213=""),VLOOKUP(A213,Questions!B:G,4,FALSE),IF(C213="Yes",VLOOKUP(A213,Questions!B:G,6,FALSE),IF(C213="No",VLOOKUP(A213,Questions!B:G,5,FALSE),"N/A")))</f>
        <v>State how quickly the institution will be notified of a data breach or security incident.</v>
      </c>
      <c r="F213" s="180" t="str">
        <f>VLOOKUP(A213,'Analyst Report'!$A$39:$E$288,5,FALSE)</f>
        <v xml:space="preserve"> </v>
      </c>
      <c r="G213"/>
      <c r="H213"/>
      <c r="I213"/>
      <c r="J213"/>
      <c r="K213"/>
      <c r="L213"/>
      <c r="M213"/>
      <c r="N213"/>
      <c r="O213"/>
      <c r="P213"/>
      <c r="Q213"/>
      <c r="R213"/>
      <c r="S213"/>
      <c r="T213"/>
      <c r="U213"/>
      <c r="V213"/>
      <c r="W213"/>
      <c r="X213"/>
      <c r="Y213"/>
      <c r="Z213"/>
      <c r="AA213"/>
      <c r="AB213"/>
      <c r="AC213"/>
      <c r="AD213"/>
      <c r="AE213"/>
      <c r="AF213"/>
      <c r="AG213"/>
      <c r="AH213"/>
      <c r="AI213"/>
      <c r="AJ213"/>
      <c r="AK213"/>
      <c r="AL213"/>
      <c r="AM213"/>
      <c r="AN213"/>
      <c r="AO213"/>
      <c r="AP213"/>
      <c r="AQ213"/>
      <c r="AR213"/>
      <c r="AS213"/>
      <c r="AT213"/>
      <c r="AU213"/>
      <c r="AV213"/>
      <c r="AW213"/>
      <c r="AX213"/>
      <c r="AY213"/>
      <c r="AZ213"/>
      <c r="BA213"/>
      <c r="BB213"/>
      <c r="BC213"/>
      <c r="BD213"/>
      <c r="BE213"/>
      <c r="BF213"/>
      <c r="BG213"/>
      <c r="BH213"/>
      <c r="BI213"/>
      <c r="BJ213"/>
      <c r="BK213"/>
      <c r="BL213"/>
      <c r="BM213"/>
      <c r="BN213"/>
      <c r="BO213"/>
      <c r="BP213"/>
      <c r="BQ213"/>
      <c r="BR213"/>
      <c r="BS213"/>
      <c r="BT213"/>
      <c r="BU213"/>
      <c r="BV213"/>
      <c r="BW213"/>
      <c r="BX213"/>
      <c r="BY213"/>
      <c r="BZ213"/>
      <c r="CA213"/>
      <c r="CB213"/>
      <c r="CC213"/>
      <c r="CD213"/>
      <c r="CE213"/>
      <c r="CF213"/>
      <c r="CG213"/>
      <c r="CH213"/>
      <c r="CI213"/>
      <c r="CJ213"/>
      <c r="CK213"/>
      <c r="CL213"/>
      <c r="CM213"/>
      <c r="CN213"/>
      <c r="CO213"/>
      <c r="CP213"/>
      <c r="CQ213"/>
      <c r="CR213"/>
      <c r="CS213"/>
      <c r="CT213"/>
      <c r="CU213"/>
      <c r="CV213"/>
      <c r="CW213"/>
      <c r="CX213"/>
      <c r="CY213"/>
      <c r="CZ213"/>
      <c r="DA213"/>
      <c r="DB213"/>
      <c r="DC213"/>
      <c r="DD213"/>
      <c r="DE213"/>
      <c r="DF213"/>
      <c r="DG213"/>
      <c r="DH213"/>
      <c r="DI213"/>
      <c r="DJ213"/>
      <c r="DK213"/>
      <c r="DL213"/>
      <c r="DM213"/>
      <c r="DN213"/>
      <c r="DO213"/>
      <c r="DP213"/>
      <c r="DQ213"/>
      <c r="DR213"/>
      <c r="DS213"/>
      <c r="DT213"/>
      <c r="DU213"/>
      <c r="DV213"/>
      <c r="DW213"/>
      <c r="DX213"/>
      <c r="DY213"/>
      <c r="DZ213"/>
      <c r="EA213"/>
      <c r="EB213"/>
      <c r="EC213"/>
      <c r="ED213"/>
      <c r="EE213"/>
      <c r="EF213"/>
      <c r="EG213"/>
      <c r="EH213"/>
      <c r="EI213"/>
      <c r="EJ213"/>
      <c r="EK213"/>
      <c r="EL213"/>
      <c r="EM213"/>
      <c r="EN213"/>
      <c r="EO213"/>
      <c r="EP213"/>
      <c r="EQ213"/>
      <c r="ER213"/>
      <c r="ES213"/>
      <c r="ET213"/>
      <c r="EU213"/>
      <c r="EV213"/>
      <c r="EW213"/>
      <c r="EX213"/>
      <c r="EY213"/>
      <c r="EZ213"/>
      <c r="FA213"/>
      <c r="FB213"/>
      <c r="FC213"/>
      <c r="FD213"/>
      <c r="FE213"/>
      <c r="FF213"/>
      <c r="FG213"/>
      <c r="FH213"/>
      <c r="FI213"/>
      <c r="FJ213"/>
      <c r="FK213"/>
      <c r="FL213"/>
      <c r="FM213"/>
      <c r="FN213"/>
      <c r="FO213"/>
      <c r="FP213"/>
      <c r="FQ213"/>
      <c r="FR213"/>
      <c r="FS213"/>
      <c r="FT213"/>
      <c r="FU213"/>
      <c r="FV213"/>
      <c r="FW213"/>
      <c r="FX213"/>
      <c r="FY213"/>
      <c r="FZ213"/>
      <c r="GA213"/>
      <c r="GB213"/>
      <c r="GC213"/>
      <c r="GD213"/>
      <c r="GE213"/>
      <c r="GF213"/>
      <c r="GG213"/>
      <c r="GH213"/>
      <c r="GI213"/>
      <c r="GJ213"/>
      <c r="GK213"/>
      <c r="GL213"/>
      <c r="GM213"/>
      <c r="GN213"/>
      <c r="GO213"/>
      <c r="GP213"/>
      <c r="GQ213"/>
      <c r="GR213"/>
      <c r="GS213"/>
      <c r="GT213"/>
      <c r="GU213"/>
      <c r="GV213"/>
      <c r="GW213"/>
      <c r="GX213"/>
      <c r="GY213"/>
      <c r="GZ213"/>
      <c r="HA213"/>
      <c r="HB213"/>
      <c r="HC213"/>
      <c r="HD213"/>
      <c r="HE213"/>
      <c r="HF213"/>
      <c r="HG213"/>
      <c r="HH213"/>
      <c r="HI213"/>
      <c r="HJ213"/>
      <c r="HK213"/>
      <c r="HL213"/>
      <c r="HM213"/>
      <c r="HN213"/>
      <c r="HO213"/>
      <c r="HP213"/>
      <c r="HQ213"/>
      <c r="HR213"/>
      <c r="HS213"/>
      <c r="HT213"/>
      <c r="HU213"/>
      <c r="HV213"/>
      <c r="HW213"/>
      <c r="HX213"/>
      <c r="HY213"/>
      <c r="HZ213"/>
      <c r="IA213"/>
      <c r="IB213"/>
      <c r="IC213"/>
      <c r="ID213"/>
      <c r="IE213"/>
      <c r="IF213"/>
      <c r="IG213"/>
      <c r="IH213"/>
      <c r="II213"/>
      <c r="IJ213"/>
      <c r="IK213"/>
      <c r="IL213"/>
      <c r="IM213"/>
      <c r="IN213"/>
      <c r="IO213"/>
      <c r="IP213"/>
      <c r="IQ213"/>
      <c r="IR213"/>
      <c r="IS213"/>
      <c r="IT213"/>
      <c r="IU213"/>
      <c r="IV213"/>
    </row>
    <row r="214" spans="1:256" ht="84" customHeight="1" x14ac:dyDescent="0.15">
      <c r="A214" s="11" t="s">
        <v>234</v>
      </c>
      <c r="B214" s="23" t="str">
        <f>VLOOKUP(A214,Questions!$B$3:$C$256,2,FALSE)</f>
        <v>Will you comply with the institution's IT policies with regards to user privacy and data protection?</v>
      </c>
      <c r="C214" s="8" t="s">
        <v>2122</v>
      </c>
      <c r="D214" s="9" t="s">
        <v>3472</v>
      </c>
      <c r="E214" s="176" t="str">
        <f>IF((C214=""),VLOOKUP(A214,Questions!B:G,4,FALSE),IF(C214="Yes",VLOOKUP(A214,Questions!B:G,6,FALSE),IF(C214="No",VLOOKUP(A214,Questions!B:G,5,FALSE),"N/A")))</f>
        <v>State that you have reviewed the institution's IT policies with regards to user privacy and data protection.</v>
      </c>
      <c r="F214" s="180" t="str">
        <f>VLOOKUP(A214,'Analyst Report'!$A$39:$E$288,5,FALSE)</f>
        <v xml:space="preserve"> </v>
      </c>
      <c r="G214"/>
      <c r="H214"/>
      <c r="I214"/>
      <c r="J214"/>
      <c r="K214"/>
      <c r="L214"/>
      <c r="M214"/>
      <c r="N214"/>
      <c r="O214"/>
      <c r="P214"/>
      <c r="Q214"/>
      <c r="R214"/>
      <c r="S214"/>
      <c r="T214"/>
      <c r="U214"/>
      <c r="V214"/>
      <c r="W214"/>
      <c r="X214"/>
      <c r="Y214"/>
      <c r="Z214"/>
      <c r="AA214"/>
      <c r="AB214"/>
      <c r="AC214"/>
      <c r="AD214"/>
      <c r="AE214"/>
      <c r="AF214"/>
      <c r="AG214"/>
      <c r="AH214"/>
      <c r="AI214"/>
      <c r="AJ214"/>
      <c r="AK214"/>
      <c r="AL214"/>
      <c r="AM214"/>
      <c r="AN214"/>
      <c r="AO214"/>
      <c r="AP214"/>
      <c r="AQ214"/>
      <c r="AR214"/>
      <c r="AS214"/>
      <c r="AT214"/>
      <c r="AU214"/>
      <c r="AV214"/>
      <c r="AW214"/>
      <c r="AX214"/>
      <c r="AY214"/>
      <c r="AZ214"/>
      <c r="BA214"/>
      <c r="BB214"/>
      <c r="BC214"/>
      <c r="BD214"/>
      <c r="BE214"/>
      <c r="BF214"/>
      <c r="BG214"/>
      <c r="BH214"/>
      <c r="BI214"/>
      <c r="BJ214"/>
      <c r="BK214"/>
      <c r="BL214"/>
      <c r="BM214"/>
      <c r="BN214"/>
      <c r="BO214"/>
      <c r="BP214"/>
      <c r="BQ214"/>
      <c r="BR214"/>
      <c r="BS214"/>
      <c r="BT214"/>
      <c r="BU214"/>
      <c r="BV214"/>
      <c r="BW214"/>
      <c r="BX214"/>
      <c r="BY214"/>
      <c r="BZ214"/>
      <c r="CA214"/>
      <c r="CB214"/>
      <c r="CC214"/>
      <c r="CD214"/>
      <c r="CE214"/>
      <c r="CF214"/>
      <c r="CG214"/>
      <c r="CH214"/>
      <c r="CI214"/>
      <c r="CJ214"/>
      <c r="CK214"/>
      <c r="CL214"/>
      <c r="CM214"/>
      <c r="CN214"/>
      <c r="CO214"/>
      <c r="CP214"/>
      <c r="CQ214"/>
      <c r="CR214"/>
      <c r="CS214"/>
      <c r="CT214"/>
      <c r="CU214"/>
      <c r="CV214"/>
      <c r="CW214"/>
      <c r="CX214"/>
      <c r="CY214"/>
      <c r="CZ214"/>
      <c r="DA214"/>
      <c r="DB214"/>
      <c r="DC214"/>
      <c r="DD214"/>
      <c r="DE214"/>
      <c r="DF214"/>
      <c r="DG214"/>
      <c r="DH214"/>
      <c r="DI214"/>
      <c r="DJ214"/>
      <c r="DK214"/>
      <c r="DL214"/>
      <c r="DM214"/>
      <c r="DN214"/>
      <c r="DO214"/>
      <c r="DP214"/>
      <c r="DQ214"/>
      <c r="DR214"/>
      <c r="DS214"/>
      <c r="DT214"/>
      <c r="DU214"/>
      <c r="DV214"/>
      <c r="DW214"/>
      <c r="DX214"/>
      <c r="DY214"/>
      <c r="DZ214"/>
      <c r="EA214"/>
      <c r="EB214"/>
      <c r="EC214"/>
      <c r="ED214"/>
      <c r="EE214"/>
      <c r="EF214"/>
      <c r="EG214"/>
      <c r="EH214"/>
      <c r="EI214"/>
      <c r="EJ214"/>
      <c r="EK214"/>
      <c r="EL214"/>
      <c r="EM214"/>
      <c r="EN214"/>
      <c r="EO214"/>
      <c r="EP214"/>
      <c r="EQ214"/>
      <c r="ER214"/>
      <c r="ES214"/>
      <c r="ET214"/>
      <c r="EU214"/>
      <c r="EV214"/>
      <c r="EW214"/>
      <c r="EX214"/>
      <c r="EY214"/>
      <c r="EZ214"/>
      <c r="FA214"/>
      <c r="FB214"/>
      <c r="FC214"/>
      <c r="FD214"/>
      <c r="FE214"/>
      <c r="FF214"/>
      <c r="FG214"/>
      <c r="FH214"/>
      <c r="FI214"/>
      <c r="FJ214"/>
      <c r="FK214"/>
      <c r="FL214"/>
      <c r="FM214"/>
      <c r="FN214"/>
      <c r="FO214"/>
      <c r="FP214"/>
      <c r="FQ214"/>
      <c r="FR214"/>
      <c r="FS214"/>
      <c r="FT214"/>
      <c r="FU214"/>
      <c r="FV214"/>
      <c r="FW214"/>
      <c r="FX214"/>
      <c r="FY214"/>
      <c r="FZ214"/>
      <c r="GA214"/>
      <c r="GB214"/>
      <c r="GC214"/>
      <c r="GD214"/>
      <c r="GE214"/>
      <c r="GF214"/>
      <c r="GG214"/>
      <c r="GH214"/>
      <c r="GI214"/>
      <c r="GJ214"/>
      <c r="GK214"/>
      <c r="GL214"/>
      <c r="GM214"/>
      <c r="GN214"/>
      <c r="GO214"/>
      <c r="GP214"/>
      <c r="GQ214"/>
      <c r="GR214"/>
      <c r="GS214"/>
      <c r="GT214"/>
      <c r="GU214"/>
      <c r="GV214"/>
      <c r="GW214"/>
      <c r="GX214"/>
      <c r="GY214"/>
      <c r="GZ214"/>
      <c r="HA214"/>
      <c r="HB214"/>
      <c r="HC214"/>
      <c r="HD214"/>
      <c r="HE214"/>
      <c r="HF214"/>
      <c r="HG214"/>
      <c r="HH214"/>
      <c r="HI214"/>
      <c r="HJ214"/>
      <c r="HK214"/>
      <c r="HL214"/>
      <c r="HM214"/>
      <c r="HN214"/>
      <c r="HO214"/>
      <c r="HP214"/>
      <c r="HQ214"/>
      <c r="HR214"/>
      <c r="HS214"/>
      <c r="HT214"/>
      <c r="HU214"/>
      <c r="HV214"/>
      <c r="HW214"/>
      <c r="HX214"/>
      <c r="HY214"/>
      <c r="HZ214"/>
      <c r="IA214"/>
      <c r="IB214"/>
      <c r="IC214"/>
      <c r="ID214"/>
      <c r="IE214"/>
      <c r="IF214"/>
      <c r="IG214"/>
      <c r="IH214"/>
      <c r="II214"/>
      <c r="IJ214"/>
      <c r="IK214"/>
      <c r="IL214"/>
      <c r="IM214"/>
      <c r="IN214"/>
      <c r="IO214"/>
      <c r="IP214"/>
      <c r="IQ214"/>
      <c r="IR214"/>
      <c r="IS214"/>
      <c r="IT214"/>
      <c r="IU214"/>
      <c r="IV214"/>
    </row>
    <row r="215" spans="1:256" ht="48" customHeight="1" x14ac:dyDescent="0.15">
      <c r="A215" s="11" t="s">
        <v>235</v>
      </c>
      <c r="B215" s="23" t="str">
        <f>VLOOKUP(A215,Questions!$B$3:$C$256,2,FALSE)</f>
        <v>Is your company subject to institution's geographic region's laws and regulations?</v>
      </c>
      <c r="C215" s="8" t="s">
        <v>2122</v>
      </c>
      <c r="D215" s="9"/>
      <c r="E215" s="176">
        <f>IF((C215=""),VLOOKUP(A215,Questions!B:G,4,FALSE),IF(C215="Yes",VLOOKUP(A215,Questions!B:G,6,FALSE),IF(C215="No",VLOOKUP(A215,Questions!B:G,5,FALSE),"N/A")))</f>
        <v>0</v>
      </c>
      <c r="F215" s="180" t="str">
        <f>VLOOKUP(A215,'Analyst Report'!$A$39:$E$288,5,FALSE)</f>
        <v xml:space="preserve"> </v>
      </c>
      <c r="G215"/>
      <c r="H215"/>
      <c r="I215"/>
      <c r="J215"/>
      <c r="K215"/>
      <c r="L215"/>
      <c r="M215"/>
      <c r="N215"/>
      <c r="O215"/>
      <c r="P215"/>
      <c r="Q215"/>
      <c r="R215"/>
      <c r="S215"/>
      <c r="T215"/>
      <c r="U215"/>
      <c r="V215"/>
      <c r="W215"/>
      <c r="X215"/>
      <c r="Y215"/>
      <c r="Z215"/>
      <c r="AA215"/>
      <c r="AB215"/>
      <c r="AC215"/>
      <c r="AD215"/>
      <c r="AE215"/>
      <c r="AF215"/>
      <c r="AG215"/>
      <c r="AH215"/>
      <c r="AI215"/>
      <c r="AJ215"/>
      <c r="AK215"/>
      <c r="AL215"/>
      <c r="AM215"/>
      <c r="AN215"/>
      <c r="AO215"/>
      <c r="AP215"/>
      <c r="AQ215"/>
      <c r="AR215"/>
      <c r="AS215"/>
      <c r="AT215"/>
      <c r="AU215"/>
      <c r="AV215"/>
      <c r="AW215"/>
      <c r="AX215"/>
      <c r="AY215"/>
      <c r="AZ215"/>
      <c r="BA215"/>
      <c r="BB215"/>
      <c r="BC215"/>
      <c r="BD215"/>
      <c r="BE215"/>
      <c r="BF215"/>
      <c r="BG215"/>
      <c r="BH215"/>
      <c r="BI215"/>
      <c r="BJ215"/>
      <c r="BK215"/>
      <c r="BL215"/>
      <c r="BM215"/>
      <c r="BN215"/>
      <c r="BO215"/>
      <c r="BP215"/>
      <c r="BQ215"/>
      <c r="BR215"/>
      <c r="BS215"/>
      <c r="BT215"/>
      <c r="BU215"/>
      <c r="BV215"/>
      <c r="BW215"/>
      <c r="BX215"/>
      <c r="BY215"/>
      <c r="BZ215"/>
      <c r="CA215"/>
      <c r="CB215"/>
      <c r="CC215"/>
      <c r="CD215"/>
      <c r="CE215"/>
      <c r="CF215"/>
      <c r="CG215"/>
      <c r="CH215"/>
      <c r="CI215"/>
      <c r="CJ215"/>
      <c r="CK215"/>
      <c r="CL215"/>
      <c r="CM215"/>
      <c r="CN215"/>
      <c r="CO215"/>
      <c r="CP215"/>
      <c r="CQ215"/>
      <c r="CR215"/>
      <c r="CS215"/>
      <c r="CT215"/>
      <c r="CU215"/>
      <c r="CV215"/>
      <c r="CW215"/>
      <c r="CX215"/>
      <c r="CY215"/>
      <c r="CZ215"/>
      <c r="DA215"/>
      <c r="DB215"/>
      <c r="DC215"/>
      <c r="DD215"/>
      <c r="DE215"/>
      <c r="DF215"/>
      <c r="DG215"/>
      <c r="DH215"/>
      <c r="DI215"/>
      <c r="DJ215"/>
      <c r="DK215"/>
      <c r="DL215"/>
      <c r="DM215"/>
      <c r="DN215"/>
      <c r="DO215"/>
      <c r="DP215"/>
      <c r="DQ215"/>
      <c r="DR215"/>
      <c r="DS215"/>
      <c r="DT215"/>
      <c r="DU215"/>
      <c r="DV215"/>
      <c r="DW215"/>
      <c r="DX215"/>
      <c r="DY215"/>
      <c r="DZ215"/>
      <c r="EA215"/>
      <c r="EB215"/>
      <c r="EC215"/>
      <c r="ED215"/>
      <c r="EE215"/>
      <c r="EF215"/>
      <c r="EG215"/>
      <c r="EH215"/>
      <c r="EI215"/>
      <c r="EJ215"/>
      <c r="EK215"/>
      <c r="EL215"/>
      <c r="EM215"/>
      <c r="EN215"/>
      <c r="EO215"/>
      <c r="EP215"/>
      <c r="EQ215"/>
      <c r="ER215"/>
      <c r="ES215"/>
      <c r="ET215"/>
      <c r="EU215"/>
      <c r="EV215"/>
      <c r="EW215"/>
      <c r="EX215"/>
      <c r="EY215"/>
      <c r="EZ215"/>
      <c r="FA215"/>
      <c r="FB215"/>
      <c r="FC215"/>
      <c r="FD215"/>
      <c r="FE215"/>
      <c r="FF215"/>
      <c r="FG215"/>
      <c r="FH215"/>
      <c r="FI215"/>
      <c r="FJ215"/>
      <c r="FK215"/>
      <c r="FL215"/>
      <c r="FM215"/>
      <c r="FN215"/>
      <c r="FO215"/>
      <c r="FP215"/>
      <c r="FQ215"/>
      <c r="FR215"/>
      <c r="FS215"/>
      <c r="FT215"/>
      <c r="FU215"/>
      <c r="FV215"/>
      <c r="FW215"/>
      <c r="FX215"/>
      <c r="FY215"/>
      <c r="FZ215"/>
      <c r="GA215"/>
      <c r="GB215"/>
      <c r="GC215"/>
      <c r="GD215"/>
      <c r="GE215"/>
      <c r="GF215"/>
      <c r="GG215"/>
      <c r="GH215"/>
      <c r="GI215"/>
      <c r="GJ215"/>
      <c r="GK215"/>
      <c r="GL215"/>
      <c r="GM215"/>
      <c r="GN215"/>
      <c r="GO215"/>
      <c r="GP215"/>
      <c r="GQ215"/>
      <c r="GR215"/>
      <c r="GS215"/>
      <c r="GT215"/>
      <c r="GU215"/>
      <c r="GV215"/>
      <c r="GW215"/>
      <c r="GX215"/>
      <c r="GY215"/>
      <c r="GZ215"/>
      <c r="HA215"/>
      <c r="HB215"/>
      <c r="HC215"/>
      <c r="HD215"/>
      <c r="HE215"/>
      <c r="HF215"/>
      <c r="HG215"/>
      <c r="HH215"/>
      <c r="HI215"/>
      <c r="HJ215"/>
      <c r="HK215"/>
      <c r="HL215"/>
      <c r="HM215"/>
      <c r="HN215"/>
      <c r="HO215"/>
      <c r="HP215"/>
      <c r="HQ215"/>
      <c r="HR215"/>
      <c r="HS215"/>
      <c r="HT215"/>
      <c r="HU215"/>
      <c r="HV215"/>
      <c r="HW215"/>
      <c r="HX215"/>
      <c r="HY215"/>
      <c r="HZ215"/>
      <c r="IA215"/>
      <c r="IB215"/>
      <c r="IC215"/>
      <c r="ID215"/>
      <c r="IE215"/>
      <c r="IF215"/>
      <c r="IG215"/>
      <c r="IH215"/>
      <c r="II215"/>
      <c r="IJ215"/>
      <c r="IK215"/>
      <c r="IL215"/>
      <c r="IM215"/>
      <c r="IN215"/>
      <c r="IO215"/>
      <c r="IP215"/>
      <c r="IQ215"/>
      <c r="IR215"/>
      <c r="IS215"/>
      <c r="IT215"/>
      <c r="IU215"/>
      <c r="IV215"/>
    </row>
    <row r="216" spans="1:256" ht="96" customHeight="1" x14ac:dyDescent="0.15">
      <c r="A216" s="11" t="s">
        <v>236</v>
      </c>
      <c r="B216" s="23" t="str">
        <f>VLOOKUP(A216,Questions!$B$3:$C$256,2,FALSE)</f>
        <v>Do you perform background screenings or multi-state background checks on all employees prior to their first day of work?</v>
      </c>
      <c r="C216" s="8" t="s">
        <v>2122</v>
      </c>
      <c r="D216" s="9" t="s">
        <v>3473</v>
      </c>
      <c r="E216" s="176" t="str">
        <f>IF((C216=""),VLOOKUP(A216,Questions!B:G,4,FALSE),IF(C216="Yes",VLOOKUP(A216,Questions!B:G,6,FALSE),IF(C216="No",VLOOKUP(A216,Questions!B:G,5,FALSE),"N/A")))</f>
        <v>Summarize your background check practices.</v>
      </c>
      <c r="F216" s="180" t="str">
        <f>VLOOKUP(A216,'Analyst Report'!$A$39:$E$288,5,FALSE)</f>
        <v xml:space="preserve"> </v>
      </c>
      <c r="G216"/>
      <c r="H216"/>
      <c r="I216"/>
      <c r="J216"/>
      <c r="K216"/>
      <c r="L216"/>
      <c r="M216"/>
      <c r="N216"/>
      <c r="O216"/>
      <c r="P216"/>
      <c r="Q216"/>
      <c r="R216"/>
      <c r="S216"/>
      <c r="T216"/>
      <c r="U216"/>
      <c r="V216"/>
      <c r="W216"/>
      <c r="X216"/>
      <c r="Y216"/>
      <c r="Z216"/>
      <c r="AA216"/>
      <c r="AB216"/>
      <c r="AC216"/>
      <c r="AD216"/>
      <c r="AE216"/>
      <c r="AF216"/>
      <c r="AG216"/>
      <c r="AH216"/>
      <c r="AI216"/>
      <c r="AJ216"/>
      <c r="AK216"/>
      <c r="AL216"/>
      <c r="AM216"/>
      <c r="AN216"/>
      <c r="AO216"/>
      <c r="AP216"/>
      <c r="AQ216"/>
      <c r="AR216"/>
      <c r="AS216"/>
      <c r="AT216"/>
      <c r="AU216"/>
      <c r="AV216"/>
      <c r="AW216"/>
      <c r="AX216"/>
      <c r="AY216"/>
      <c r="AZ216"/>
      <c r="BA216"/>
      <c r="BB216"/>
      <c r="BC216"/>
      <c r="BD216"/>
      <c r="BE216"/>
      <c r="BF216"/>
      <c r="BG216"/>
      <c r="BH216"/>
      <c r="BI216"/>
      <c r="BJ216"/>
      <c r="BK216"/>
      <c r="BL216"/>
      <c r="BM216"/>
      <c r="BN216"/>
      <c r="BO216"/>
      <c r="BP216"/>
      <c r="BQ216"/>
      <c r="BR216"/>
      <c r="BS216"/>
      <c r="BT216"/>
      <c r="BU216"/>
      <c r="BV216"/>
      <c r="BW216"/>
      <c r="BX216"/>
      <c r="BY216"/>
      <c r="BZ216"/>
      <c r="CA216"/>
      <c r="CB216"/>
      <c r="CC216"/>
      <c r="CD216"/>
      <c r="CE216"/>
      <c r="CF216"/>
      <c r="CG216"/>
      <c r="CH216"/>
      <c r="CI216"/>
      <c r="CJ216"/>
      <c r="CK216"/>
      <c r="CL216"/>
      <c r="CM216"/>
      <c r="CN216"/>
      <c r="CO216"/>
      <c r="CP216"/>
      <c r="CQ216"/>
      <c r="CR216"/>
      <c r="CS216"/>
      <c r="CT216"/>
      <c r="CU216"/>
      <c r="CV216"/>
      <c r="CW216"/>
      <c r="CX216"/>
      <c r="CY216"/>
      <c r="CZ216"/>
      <c r="DA216"/>
      <c r="DB216"/>
      <c r="DC216"/>
      <c r="DD216"/>
      <c r="DE216"/>
      <c r="DF216"/>
      <c r="DG216"/>
      <c r="DH216"/>
      <c r="DI216"/>
      <c r="DJ216"/>
      <c r="DK216"/>
      <c r="DL216"/>
      <c r="DM216"/>
      <c r="DN216"/>
      <c r="DO216"/>
      <c r="DP216"/>
      <c r="DQ216"/>
      <c r="DR216"/>
      <c r="DS216"/>
      <c r="DT216"/>
      <c r="DU216"/>
      <c r="DV216"/>
      <c r="DW216"/>
      <c r="DX216"/>
      <c r="DY216"/>
      <c r="DZ216"/>
      <c r="EA216"/>
      <c r="EB216"/>
      <c r="EC216"/>
      <c r="ED216"/>
      <c r="EE216"/>
      <c r="EF216"/>
      <c r="EG216"/>
      <c r="EH216"/>
      <c r="EI216"/>
      <c r="EJ216"/>
      <c r="EK216"/>
      <c r="EL216"/>
      <c r="EM216"/>
      <c r="EN216"/>
      <c r="EO216"/>
      <c r="EP216"/>
      <c r="EQ216"/>
      <c r="ER216"/>
      <c r="ES216"/>
      <c r="ET216"/>
      <c r="EU216"/>
      <c r="EV216"/>
      <c r="EW216"/>
      <c r="EX216"/>
      <c r="EY216"/>
      <c r="EZ216"/>
      <c r="FA216"/>
      <c r="FB216"/>
      <c r="FC216"/>
      <c r="FD216"/>
      <c r="FE216"/>
      <c r="FF216"/>
      <c r="FG216"/>
      <c r="FH216"/>
      <c r="FI216"/>
      <c r="FJ216"/>
      <c r="FK216"/>
      <c r="FL216"/>
      <c r="FM216"/>
      <c r="FN216"/>
      <c r="FO216"/>
      <c r="FP216"/>
      <c r="FQ216"/>
      <c r="FR216"/>
      <c r="FS216"/>
      <c r="FT216"/>
      <c r="FU216"/>
      <c r="FV216"/>
      <c r="FW216"/>
      <c r="FX216"/>
      <c r="FY216"/>
      <c r="FZ216"/>
      <c r="GA216"/>
      <c r="GB216"/>
      <c r="GC216"/>
      <c r="GD216"/>
      <c r="GE216"/>
      <c r="GF216"/>
      <c r="GG216"/>
      <c r="GH216"/>
      <c r="GI216"/>
      <c r="GJ216"/>
      <c r="GK216"/>
      <c r="GL216"/>
      <c r="GM216"/>
      <c r="GN216"/>
      <c r="GO216"/>
      <c r="GP216"/>
      <c r="GQ216"/>
      <c r="GR216"/>
      <c r="GS216"/>
      <c r="GT216"/>
      <c r="GU216"/>
      <c r="GV216"/>
      <c r="GW216"/>
      <c r="GX216"/>
      <c r="GY216"/>
      <c r="GZ216"/>
      <c r="HA216"/>
      <c r="HB216"/>
      <c r="HC216"/>
      <c r="HD216"/>
      <c r="HE216"/>
      <c r="HF216"/>
      <c r="HG216"/>
      <c r="HH216"/>
      <c r="HI216"/>
      <c r="HJ216"/>
      <c r="HK216"/>
      <c r="HL216"/>
      <c r="HM216"/>
      <c r="HN216"/>
      <c r="HO216"/>
      <c r="HP216"/>
      <c r="HQ216"/>
      <c r="HR216"/>
      <c r="HS216"/>
      <c r="HT216"/>
      <c r="HU216"/>
      <c r="HV216"/>
      <c r="HW216"/>
      <c r="HX216"/>
      <c r="HY216"/>
      <c r="HZ216"/>
      <c r="IA216"/>
      <c r="IB216"/>
      <c r="IC216"/>
      <c r="ID216"/>
      <c r="IE216"/>
      <c r="IF216"/>
      <c r="IG216"/>
      <c r="IH216"/>
      <c r="II216"/>
      <c r="IJ216"/>
      <c r="IK216"/>
      <c r="IL216"/>
      <c r="IM216"/>
      <c r="IN216"/>
      <c r="IO216"/>
      <c r="IP216"/>
      <c r="IQ216"/>
      <c r="IR216"/>
      <c r="IS216"/>
      <c r="IT216"/>
      <c r="IU216"/>
      <c r="IV216"/>
    </row>
    <row r="217" spans="1:256" ht="48" customHeight="1" x14ac:dyDescent="0.15">
      <c r="A217" s="11" t="s">
        <v>237</v>
      </c>
      <c r="B217" s="23" t="str">
        <f>VLOOKUP(A217,Questions!$B$3:$C$256,2,FALSE)</f>
        <v>Do you require new employees to fill out agreements and review policies?</v>
      </c>
      <c r="C217" s="8" t="s">
        <v>2122</v>
      </c>
      <c r="D217" s="9" t="s">
        <v>3474</v>
      </c>
      <c r="E217" s="176" t="str">
        <f>IF((C217=""),VLOOKUP(A217,Questions!B:G,4,FALSE),IF(C217="Yes",VLOOKUP(A217,Questions!B:G,6,FALSE),IF(C217="No",VLOOKUP(A217,Questions!B:G,5,FALSE),"N/A")))</f>
        <v>Summarize the required agreements and reviewed policies.</v>
      </c>
      <c r="F217" s="180" t="str">
        <f>VLOOKUP(A217,'Analyst Report'!$A$39:$E$288,5,FALSE)</f>
        <v xml:space="preserve"> </v>
      </c>
      <c r="G217"/>
      <c r="H217"/>
      <c r="I217"/>
      <c r="J217"/>
      <c r="K217"/>
      <c r="L217"/>
      <c r="M217"/>
      <c r="N217"/>
      <c r="O217"/>
      <c r="P217"/>
      <c r="Q217"/>
      <c r="R217"/>
      <c r="S217"/>
      <c r="T217"/>
      <c r="U217"/>
      <c r="V217"/>
      <c r="W217"/>
      <c r="X217"/>
      <c r="Y217"/>
      <c r="Z217"/>
      <c r="AA217"/>
      <c r="AB217"/>
      <c r="AC217"/>
      <c r="AD217"/>
      <c r="AE217"/>
      <c r="AF217"/>
      <c r="AG217"/>
      <c r="AH217"/>
      <c r="AI217"/>
      <c r="AJ217"/>
      <c r="AK217"/>
      <c r="AL217"/>
      <c r="AM217"/>
      <c r="AN217"/>
      <c r="AO217"/>
      <c r="AP217"/>
      <c r="AQ217"/>
      <c r="AR217"/>
      <c r="AS217"/>
      <c r="AT217"/>
      <c r="AU217"/>
      <c r="AV217"/>
      <c r="AW217"/>
      <c r="AX217"/>
      <c r="AY217"/>
      <c r="AZ217"/>
      <c r="BA217"/>
      <c r="BB217"/>
      <c r="BC217"/>
      <c r="BD217"/>
      <c r="BE217"/>
      <c r="BF217"/>
      <c r="BG217"/>
      <c r="BH217"/>
      <c r="BI217"/>
      <c r="BJ217"/>
      <c r="BK217"/>
      <c r="BL217"/>
      <c r="BM217"/>
      <c r="BN217"/>
      <c r="BO217"/>
      <c r="BP217"/>
      <c r="BQ217"/>
      <c r="BR217"/>
      <c r="BS217"/>
      <c r="BT217"/>
      <c r="BU217"/>
      <c r="BV217"/>
      <c r="BW217"/>
      <c r="BX217"/>
      <c r="BY217"/>
      <c r="BZ217"/>
      <c r="CA217"/>
      <c r="CB217"/>
      <c r="CC217"/>
      <c r="CD217"/>
      <c r="CE217"/>
      <c r="CF217"/>
      <c r="CG217"/>
      <c r="CH217"/>
      <c r="CI217"/>
      <c r="CJ217"/>
      <c r="CK217"/>
      <c r="CL217"/>
      <c r="CM217"/>
      <c r="CN217"/>
      <c r="CO217"/>
      <c r="CP217"/>
      <c r="CQ217"/>
      <c r="CR217"/>
      <c r="CS217"/>
      <c r="CT217"/>
      <c r="CU217"/>
      <c r="CV217"/>
      <c r="CW217"/>
      <c r="CX217"/>
      <c r="CY217"/>
      <c r="CZ217"/>
      <c r="DA217"/>
      <c r="DB217"/>
      <c r="DC217"/>
      <c r="DD217"/>
      <c r="DE217"/>
      <c r="DF217"/>
      <c r="DG217"/>
      <c r="DH217"/>
      <c r="DI217"/>
      <c r="DJ217"/>
      <c r="DK217"/>
      <c r="DL217"/>
      <c r="DM217"/>
      <c r="DN217"/>
      <c r="DO217"/>
      <c r="DP217"/>
      <c r="DQ217"/>
      <c r="DR217"/>
      <c r="DS217"/>
      <c r="DT217"/>
      <c r="DU217"/>
      <c r="DV217"/>
      <c r="DW217"/>
      <c r="DX217"/>
      <c r="DY217"/>
      <c r="DZ217"/>
      <c r="EA217"/>
      <c r="EB217"/>
      <c r="EC217"/>
      <c r="ED217"/>
      <c r="EE217"/>
      <c r="EF217"/>
      <c r="EG217"/>
      <c r="EH217"/>
      <c r="EI217"/>
      <c r="EJ217"/>
      <c r="EK217"/>
      <c r="EL217"/>
      <c r="EM217"/>
      <c r="EN217"/>
      <c r="EO217"/>
      <c r="EP217"/>
      <c r="EQ217"/>
      <c r="ER217"/>
      <c r="ES217"/>
      <c r="ET217"/>
      <c r="EU217"/>
      <c r="EV217"/>
      <c r="EW217"/>
      <c r="EX217"/>
      <c r="EY217"/>
      <c r="EZ217"/>
      <c r="FA217"/>
      <c r="FB217"/>
      <c r="FC217"/>
      <c r="FD217"/>
      <c r="FE217"/>
      <c r="FF217"/>
      <c r="FG217"/>
      <c r="FH217"/>
      <c r="FI217"/>
      <c r="FJ217"/>
      <c r="FK217"/>
      <c r="FL217"/>
      <c r="FM217"/>
      <c r="FN217"/>
      <c r="FO217"/>
      <c r="FP217"/>
      <c r="FQ217"/>
      <c r="FR217"/>
      <c r="FS217"/>
      <c r="FT217"/>
      <c r="FU217"/>
      <c r="FV217"/>
      <c r="FW217"/>
      <c r="FX217"/>
      <c r="FY217"/>
      <c r="FZ217"/>
      <c r="GA217"/>
      <c r="GB217"/>
      <c r="GC217"/>
      <c r="GD217"/>
      <c r="GE217"/>
      <c r="GF217"/>
      <c r="GG217"/>
      <c r="GH217"/>
      <c r="GI217"/>
      <c r="GJ217"/>
      <c r="GK217"/>
      <c r="GL217"/>
      <c r="GM217"/>
      <c r="GN217"/>
      <c r="GO217"/>
      <c r="GP217"/>
      <c r="GQ217"/>
      <c r="GR217"/>
      <c r="GS217"/>
      <c r="GT217"/>
      <c r="GU217"/>
      <c r="GV217"/>
      <c r="GW217"/>
      <c r="GX217"/>
      <c r="GY217"/>
      <c r="GZ217"/>
      <c r="HA217"/>
      <c r="HB217"/>
      <c r="HC217"/>
      <c r="HD217"/>
      <c r="HE217"/>
      <c r="HF217"/>
      <c r="HG217"/>
      <c r="HH217"/>
      <c r="HI217"/>
      <c r="HJ217"/>
      <c r="HK217"/>
      <c r="HL217"/>
      <c r="HM217"/>
      <c r="HN217"/>
      <c r="HO217"/>
      <c r="HP217"/>
      <c r="HQ217"/>
      <c r="HR217"/>
      <c r="HS217"/>
      <c r="HT217"/>
      <c r="HU217"/>
      <c r="HV217"/>
      <c r="HW217"/>
      <c r="HX217"/>
      <c r="HY217"/>
      <c r="HZ217"/>
      <c r="IA217"/>
      <c r="IB217"/>
      <c r="IC217"/>
      <c r="ID217"/>
      <c r="IE217"/>
      <c r="IF217"/>
      <c r="IG217"/>
      <c r="IH217"/>
      <c r="II217"/>
      <c r="IJ217"/>
      <c r="IK217"/>
      <c r="IL217"/>
      <c r="IM217"/>
      <c r="IN217"/>
      <c r="IO217"/>
      <c r="IP217"/>
      <c r="IQ217"/>
      <c r="IR217"/>
      <c r="IS217"/>
      <c r="IT217"/>
      <c r="IU217"/>
      <c r="IV217"/>
    </row>
    <row r="218" spans="1:256" ht="48" customHeight="1" x14ac:dyDescent="0.15">
      <c r="A218" s="11" t="s">
        <v>238</v>
      </c>
      <c r="B218" s="23" t="str">
        <f>VLOOKUP(A218,Questions!$B$3:$C$256,2,FALSE)</f>
        <v>Do you have a documented information security policy?</v>
      </c>
      <c r="C218" s="8" t="s">
        <v>2122</v>
      </c>
      <c r="D218" s="9" t="s">
        <v>3475</v>
      </c>
      <c r="E218" s="176" t="str">
        <f>IF((C218=""),VLOOKUP(A218,Questions!B:G,4,FALSE),IF(C218="Yes",VLOOKUP(A218,Questions!B:G,6,FALSE),IF(C218="No",VLOOKUP(A218,Questions!B:G,5,FALSE),"N/A")))</f>
        <v>Provide a reference to your information security policy or submit documentation with this fully populated HECVAT.</v>
      </c>
      <c r="F218" s="180" t="str">
        <f>VLOOKUP(A218,'Analyst Report'!$A$39:$E$288,5,FALSE)</f>
        <v xml:space="preserve"> </v>
      </c>
      <c r="G218"/>
      <c r="H218"/>
      <c r="I218"/>
      <c r="J218"/>
      <c r="K218"/>
      <c r="L218"/>
      <c r="M218"/>
      <c r="N218"/>
      <c r="O218"/>
      <c r="P218"/>
      <c r="Q218"/>
      <c r="R218"/>
      <c r="S218"/>
      <c r="T218"/>
      <c r="U218"/>
      <c r="V218"/>
      <c r="W218"/>
      <c r="X218"/>
      <c r="Y218"/>
      <c r="Z218"/>
      <c r="AA218"/>
      <c r="AB218"/>
      <c r="AC218"/>
      <c r="AD218"/>
      <c r="AE218"/>
      <c r="AF218"/>
      <c r="AG218"/>
      <c r="AH218"/>
      <c r="AI218"/>
      <c r="AJ218"/>
      <c r="AK218"/>
      <c r="AL218"/>
      <c r="AM218"/>
      <c r="AN218"/>
      <c r="AO218"/>
      <c r="AP218"/>
      <c r="AQ218"/>
      <c r="AR218"/>
      <c r="AS218"/>
      <c r="AT218"/>
      <c r="AU218"/>
      <c r="AV218"/>
      <c r="AW218"/>
      <c r="AX218"/>
      <c r="AY218"/>
      <c r="AZ218"/>
      <c r="BA218"/>
      <c r="BB218"/>
      <c r="BC218"/>
      <c r="BD218"/>
      <c r="BE218"/>
      <c r="BF218"/>
      <c r="BG218"/>
      <c r="BH218"/>
      <c r="BI218"/>
      <c r="BJ218"/>
      <c r="BK218"/>
      <c r="BL218"/>
      <c r="BM218"/>
      <c r="BN218"/>
      <c r="BO218"/>
      <c r="BP218"/>
      <c r="BQ218"/>
      <c r="BR218"/>
      <c r="BS218"/>
      <c r="BT218"/>
      <c r="BU218"/>
      <c r="BV218"/>
      <c r="BW218"/>
      <c r="BX218"/>
      <c r="BY218"/>
      <c r="BZ218"/>
      <c r="CA218"/>
      <c r="CB218"/>
      <c r="CC218"/>
      <c r="CD218"/>
      <c r="CE218"/>
      <c r="CF218"/>
      <c r="CG218"/>
      <c r="CH218"/>
      <c r="CI218"/>
      <c r="CJ218"/>
      <c r="CK218"/>
      <c r="CL218"/>
      <c r="CM218"/>
      <c r="CN218"/>
      <c r="CO218"/>
      <c r="CP218"/>
      <c r="CQ218"/>
      <c r="CR218"/>
      <c r="CS218"/>
      <c r="CT218"/>
      <c r="CU218"/>
      <c r="CV218"/>
      <c r="CW218"/>
      <c r="CX218"/>
      <c r="CY218"/>
      <c r="CZ218"/>
      <c r="DA218"/>
      <c r="DB218"/>
      <c r="DC218"/>
      <c r="DD218"/>
      <c r="DE218"/>
      <c r="DF218"/>
      <c r="DG218"/>
      <c r="DH218"/>
      <c r="DI218"/>
      <c r="DJ218"/>
      <c r="DK218"/>
      <c r="DL218"/>
      <c r="DM218"/>
      <c r="DN218"/>
      <c r="DO218"/>
      <c r="DP218"/>
      <c r="DQ218"/>
      <c r="DR218"/>
      <c r="DS218"/>
      <c r="DT218"/>
      <c r="DU218"/>
      <c r="DV218"/>
      <c r="DW218"/>
      <c r="DX218"/>
      <c r="DY218"/>
      <c r="DZ218"/>
      <c r="EA218"/>
      <c r="EB218"/>
      <c r="EC218"/>
      <c r="ED218"/>
      <c r="EE218"/>
      <c r="EF218"/>
      <c r="EG218"/>
      <c r="EH218"/>
      <c r="EI218"/>
      <c r="EJ218"/>
      <c r="EK218"/>
      <c r="EL218"/>
      <c r="EM218"/>
      <c r="EN218"/>
      <c r="EO218"/>
      <c r="EP218"/>
      <c r="EQ218"/>
      <c r="ER218"/>
      <c r="ES218"/>
      <c r="ET218"/>
      <c r="EU218"/>
      <c r="EV218"/>
      <c r="EW218"/>
      <c r="EX218"/>
      <c r="EY218"/>
      <c r="EZ218"/>
      <c r="FA218"/>
      <c r="FB218"/>
      <c r="FC218"/>
      <c r="FD218"/>
      <c r="FE218"/>
      <c r="FF218"/>
      <c r="FG218"/>
      <c r="FH218"/>
      <c r="FI218"/>
      <c r="FJ218"/>
      <c r="FK218"/>
      <c r="FL218"/>
      <c r="FM218"/>
      <c r="FN218"/>
      <c r="FO218"/>
      <c r="FP218"/>
      <c r="FQ218"/>
      <c r="FR218"/>
      <c r="FS218"/>
      <c r="FT218"/>
      <c r="FU218"/>
      <c r="FV218"/>
      <c r="FW218"/>
      <c r="FX218"/>
      <c r="FY218"/>
      <c r="FZ218"/>
      <c r="GA218"/>
      <c r="GB218"/>
      <c r="GC218"/>
      <c r="GD218"/>
      <c r="GE218"/>
      <c r="GF218"/>
      <c r="GG218"/>
      <c r="GH218"/>
      <c r="GI218"/>
      <c r="GJ218"/>
      <c r="GK218"/>
      <c r="GL218"/>
      <c r="GM218"/>
      <c r="GN218"/>
      <c r="GO218"/>
      <c r="GP218"/>
      <c r="GQ218"/>
      <c r="GR218"/>
      <c r="GS218"/>
      <c r="GT218"/>
      <c r="GU218"/>
      <c r="GV218"/>
      <c r="GW218"/>
      <c r="GX218"/>
      <c r="GY218"/>
      <c r="GZ218"/>
      <c r="HA218"/>
      <c r="HB218"/>
      <c r="HC218"/>
      <c r="HD218"/>
      <c r="HE218"/>
      <c r="HF218"/>
      <c r="HG218"/>
      <c r="HH218"/>
      <c r="HI218"/>
      <c r="HJ218"/>
      <c r="HK218"/>
      <c r="HL218"/>
      <c r="HM218"/>
      <c r="HN218"/>
      <c r="HO218"/>
      <c r="HP218"/>
      <c r="HQ218"/>
      <c r="HR218"/>
      <c r="HS218"/>
      <c r="HT218"/>
      <c r="HU218"/>
      <c r="HV218"/>
      <c r="HW218"/>
      <c r="HX218"/>
      <c r="HY218"/>
      <c r="HZ218"/>
      <c r="IA218"/>
      <c r="IB218"/>
      <c r="IC218"/>
      <c r="ID218"/>
      <c r="IE218"/>
      <c r="IF218"/>
      <c r="IG218"/>
      <c r="IH218"/>
      <c r="II218"/>
      <c r="IJ218"/>
      <c r="IK218"/>
      <c r="IL218"/>
      <c r="IM218"/>
      <c r="IN218"/>
      <c r="IO218"/>
      <c r="IP218"/>
      <c r="IQ218"/>
      <c r="IR218"/>
      <c r="IS218"/>
      <c r="IT218"/>
      <c r="IU218"/>
      <c r="IV218"/>
    </row>
    <row r="219" spans="1:256" ht="48" customHeight="1" x14ac:dyDescent="0.15">
      <c r="A219" s="11" t="s">
        <v>239</v>
      </c>
      <c r="B219" s="23" t="str">
        <f>VLOOKUP(A219,Questions!$B$3:$C$256,2,FALSE)</f>
        <v>Do you have an information security awareness program?</v>
      </c>
      <c r="C219" s="8" t="s">
        <v>2122</v>
      </c>
      <c r="D219" s="9" t="s">
        <v>3476</v>
      </c>
      <c r="E219" s="176" t="str">
        <f>IF((C219=""),VLOOKUP(A219,Questions!B:G,4,FALSE),IF(C219="Yes",VLOOKUP(A219,Questions!B:G,6,FALSE),IF(C219="No",VLOOKUP(A219,Questions!B:G,5,FALSE),"N/A")))</f>
        <v>Summarize your information security awareness program.</v>
      </c>
      <c r="F219" s="180" t="str">
        <f>VLOOKUP(A219,'Analyst Report'!$A$39:$E$288,5,FALSE)</f>
        <v xml:space="preserve"> </v>
      </c>
      <c r="G219"/>
      <c r="H219"/>
      <c r="I219"/>
      <c r="J219"/>
      <c r="K219"/>
      <c r="L219"/>
      <c r="M219"/>
      <c r="N219"/>
      <c r="O219"/>
      <c r="P219"/>
      <c r="Q219"/>
      <c r="R219"/>
      <c r="S219"/>
      <c r="T219"/>
      <c r="U219"/>
      <c r="V219"/>
      <c r="W219"/>
      <c r="X219"/>
      <c r="Y219"/>
      <c r="Z219"/>
      <c r="AA219"/>
      <c r="AB219"/>
      <c r="AC219"/>
      <c r="AD219"/>
      <c r="AE219"/>
      <c r="AF219"/>
      <c r="AG219"/>
      <c r="AH219"/>
      <c r="AI219"/>
      <c r="AJ219"/>
      <c r="AK219"/>
      <c r="AL219"/>
      <c r="AM219"/>
      <c r="AN219"/>
      <c r="AO219"/>
      <c r="AP219"/>
      <c r="AQ219"/>
      <c r="AR219"/>
      <c r="AS219"/>
      <c r="AT219"/>
      <c r="AU219"/>
      <c r="AV219"/>
      <c r="AW219"/>
      <c r="AX219"/>
      <c r="AY219"/>
      <c r="AZ219"/>
      <c r="BA219"/>
      <c r="BB219"/>
      <c r="BC219"/>
      <c r="BD219"/>
      <c r="BE219"/>
      <c r="BF219"/>
      <c r="BG219"/>
      <c r="BH219"/>
      <c r="BI219"/>
      <c r="BJ219"/>
      <c r="BK219"/>
      <c r="BL219"/>
      <c r="BM219"/>
      <c r="BN219"/>
      <c r="BO219"/>
      <c r="BP219"/>
      <c r="BQ219"/>
      <c r="BR219"/>
      <c r="BS219"/>
      <c r="BT219"/>
      <c r="BU219"/>
      <c r="BV219"/>
      <c r="BW219"/>
      <c r="BX219"/>
      <c r="BY219"/>
      <c r="BZ219"/>
      <c r="CA219"/>
      <c r="CB219"/>
      <c r="CC219"/>
      <c r="CD219"/>
      <c r="CE219"/>
      <c r="CF219"/>
      <c r="CG219"/>
      <c r="CH219"/>
      <c r="CI219"/>
      <c r="CJ219"/>
      <c r="CK219"/>
      <c r="CL219"/>
      <c r="CM219"/>
      <c r="CN219"/>
      <c r="CO219"/>
      <c r="CP219"/>
      <c r="CQ219"/>
      <c r="CR219"/>
      <c r="CS219"/>
      <c r="CT219"/>
      <c r="CU219"/>
      <c r="CV219"/>
      <c r="CW219"/>
      <c r="CX219"/>
      <c r="CY219"/>
      <c r="CZ219"/>
      <c r="DA219"/>
      <c r="DB219"/>
      <c r="DC219"/>
      <c r="DD219"/>
      <c r="DE219"/>
      <c r="DF219"/>
      <c r="DG219"/>
      <c r="DH219"/>
      <c r="DI219"/>
      <c r="DJ219"/>
      <c r="DK219"/>
      <c r="DL219"/>
      <c r="DM219"/>
      <c r="DN219"/>
      <c r="DO219"/>
      <c r="DP219"/>
      <c r="DQ219"/>
      <c r="DR219"/>
      <c r="DS219"/>
      <c r="DT219"/>
      <c r="DU219"/>
      <c r="DV219"/>
      <c r="DW219"/>
      <c r="DX219"/>
      <c r="DY219"/>
      <c r="DZ219"/>
      <c r="EA219"/>
      <c r="EB219"/>
      <c r="EC219"/>
      <c r="ED219"/>
      <c r="EE219"/>
      <c r="EF219"/>
      <c r="EG219"/>
      <c r="EH219"/>
      <c r="EI219"/>
      <c r="EJ219"/>
      <c r="EK219"/>
      <c r="EL219"/>
      <c r="EM219"/>
      <c r="EN219"/>
      <c r="EO219"/>
      <c r="EP219"/>
      <c r="EQ219"/>
      <c r="ER219"/>
      <c r="ES219"/>
      <c r="ET219"/>
      <c r="EU219"/>
      <c r="EV219"/>
      <c r="EW219"/>
      <c r="EX219"/>
      <c r="EY219"/>
      <c r="EZ219"/>
      <c r="FA219"/>
      <c r="FB219"/>
      <c r="FC219"/>
      <c r="FD219"/>
      <c r="FE219"/>
      <c r="FF219"/>
      <c r="FG219"/>
      <c r="FH219"/>
      <c r="FI219"/>
      <c r="FJ219"/>
      <c r="FK219"/>
      <c r="FL219"/>
      <c r="FM219"/>
      <c r="FN219"/>
      <c r="FO219"/>
      <c r="FP219"/>
      <c r="FQ219"/>
      <c r="FR219"/>
      <c r="FS219"/>
      <c r="FT219"/>
      <c r="FU219"/>
      <c r="FV219"/>
      <c r="FW219"/>
      <c r="FX219"/>
      <c r="FY219"/>
      <c r="FZ219"/>
      <c r="GA219"/>
      <c r="GB219"/>
      <c r="GC219"/>
      <c r="GD219"/>
      <c r="GE219"/>
      <c r="GF219"/>
      <c r="GG219"/>
      <c r="GH219"/>
      <c r="GI219"/>
      <c r="GJ219"/>
      <c r="GK219"/>
      <c r="GL219"/>
      <c r="GM219"/>
      <c r="GN219"/>
      <c r="GO219"/>
      <c r="GP219"/>
      <c r="GQ219"/>
      <c r="GR219"/>
      <c r="GS219"/>
      <c r="GT219"/>
      <c r="GU219"/>
      <c r="GV219"/>
      <c r="GW219"/>
      <c r="GX219"/>
      <c r="GY219"/>
      <c r="GZ219"/>
      <c r="HA219"/>
      <c r="HB219"/>
      <c r="HC219"/>
      <c r="HD219"/>
      <c r="HE219"/>
      <c r="HF219"/>
      <c r="HG219"/>
      <c r="HH219"/>
      <c r="HI219"/>
      <c r="HJ219"/>
      <c r="HK219"/>
      <c r="HL219"/>
      <c r="HM219"/>
      <c r="HN219"/>
      <c r="HO219"/>
      <c r="HP219"/>
      <c r="HQ219"/>
      <c r="HR219"/>
      <c r="HS219"/>
      <c r="HT219"/>
      <c r="HU219"/>
      <c r="HV219"/>
      <c r="HW219"/>
      <c r="HX219"/>
      <c r="HY219"/>
      <c r="HZ219"/>
      <c r="IA219"/>
      <c r="IB219"/>
      <c r="IC219"/>
      <c r="ID219"/>
      <c r="IE219"/>
      <c r="IF219"/>
      <c r="IG219"/>
      <c r="IH219"/>
      <c r="II219"/>
      <c r="IJ219"/>
      <c r="IK219"/>
      <c r="IL219"/>
      <c r="IM219"/>
      <c r="IN219"/>
      <c r="IO219"/>
      <c r="IP219"/>
      <c r="IQ219"/>
      <c r="IR219"/>
      <c r="IS219"/>
      <c r="IT219"/>
      <c r="IU219"/>
      <c r="IV219"/>
    </row>
    <row r="220" spans="1:256" ht="48" customHeight="1" x14ac:dyDescent="0.15">
      <c r="A220" s="11" t="s">
        <v>240</v>
      </c>
      <c r="B220" s="23" t="str">
        <f>VLOOKUP(A220,Questions!$B$3:$C$256,2,FALSE)</f>
        <v>Is security awareness training mandatory for all employees?</v>
      </c>
      <c r="C220" s="8" t="s">
        <v>2122</v>
      </c>
      <c r="D220" s="9" t="s">
        <v>3477</v>
      </c>
      <c r="E220" s="176" t="str">
        <f>IF((C220=""),VLOOKUP(A220,Questions!B:G,4,FALSE),IF(C220="Yes",VLOOKUP(A220,Questions!B:G,6,FALSE),IF(C220="No",VLOOKUP(A220,Questions!B:G,5,FALSE),"N/A")))</f>
        <v>Summarize your security awareness training content and state how frequently employees are required to undergo security awareness training.</v>
      </c>
      <c r="F220" s="180" t="str">
        <f>VLOOKUP(A220,'Analyst Report'!$A$39:$E$288,5,FALSE)</f>
        <v xml:space="preserve"> </v>
      </c>
      <c r="G220"/>
      <c r="H220"/>
      <c r="I220"/>
      <c r="J220"/>
      <c r="K220"/>
      <c r="L220"/>
      <c r="M220"/>
      <c r="N220"/>
      <c r="O220"/>
      <c r="P220"/>
      <c r="Q220"/>
      <c r="R220"/>
      <c r="S220"/>
      <c r="T220"/>
      <c r="U220"/>
      <c r="V220"/>
      <c r="W220"/>
      <c r="X220"/>
      <c r="Y220"/>
      <c r="Z220"/>
      <c r="AA220"/>
      <c r="AB220"/>
      <c r="AC220"/>
      <c r="AD220"/>
      <c r="AE220"/>
      <c r="AF220"/>
      <c r="AG220"/>
      <c r="AH220"/>
      <c r="AI220"/>
      <c r="AJ220"/>
      <c r="AK220"/>
      <c r="AL220"/>
      <c r="AM220"/>
      <c r="AN220"/>
      <c r="AO220"/>
      <c r="AP220"/>
      <c r="AQ220"/>
      <c r="AR220"/>
      <c r="AS220"/>
      <c r="AT220"/>
      <c r="AU220"/>
      <c r="AV220"/>
      <c r="AW220"/>
      <c r="AX220"/>
      <c r="AY220"/>
      <c r="AZ220"/>
      <c r="BA220"/>
      <c r="BB220"/>
      <c r="BC220"/>
      <c r="BD220"/>
      <c r="BE220"/>
      <c r="BF220"/>
      <c r="BG220"/>
      <c r="BH220"/>
      <c r="BI220"/>
      <c r="BJ220"/>
      <c r="BK220"/>
      <c r="BL220"/>
      <c r="BM220"/>
      <c r="BN220"/>
      <c r="BO220"/>
      <c r="BP220"/>
      <c r="BQ220"/>
      <c r="BR220"/>
      <c r="BS220"/>
      <c r="BT220"/>
      <c r="BU220"/>
      <c r="BV220"/>
      <c r="BW220"/>
      <c r="BX220"/>
      <c r="BY220"/>
      <c r="BZ220"/>
      <c r="CA220"/>
      <c r="CB220"/>
      <c r="CC220"/>
      <c r="CD220"/>
      <c r="CE220"/>
      <c r="CF220"/>
      <c r="CG220"/>
      <c r="CH220"/>
      <c r="CI220"/>
      <c r="CJ220"/>
      <c r="CK220"/>
      <c r="CL220"/>
      <c r="CM220"/>
      <c r="CN220"/>
      <c r="CO220"/>
      <c r="CP220"/>
      <c r="CQ220"/>
      <c r="CR220"/>
      <c r="CS220"/>
      <c r="CT220"/>
      <c r="CU220"/>
      <c r="CV220"/>
      <c r="CW220"/>
      <c r="CX220"/>
      <c r="CY220"/>
      <c r="CZ220"/>
      <c r="DA220"/>
      <c r="DB220"/>
      <c r="DC220"/>
      <c r="DD220"/>
      <c r="DE220"/>
      <c r="DF220"/>
      <c r="DG220"/>
      <c r="DH220"/>
      <c r="DI220"/>
      <c r="DJ220"/>
      <c r="DK220"/>
      <c r="DL220"/>
      <c r="DM220"/>
      <c r="DN220"/>
      <c r="DO220"/>
      <c r="DP220"/>
      <c r="DQ220"/>
      <c r="DR220"/>
      <c r="DS220"/>
      <c r="DT220"/>
      <c r="DU220"/>
      <c r="DV220"/>
      <c r="DW220"/>
      <c r="DX220"/>
      <c r="DY220"/>
      <c r="DZ220"/>
      <c r="EA220"/>
      <c r="EB220"/>
      <c r="EC220"/>
      <c r="ED220"/>
      <c r="EE220"/>
      <c r="EF220"/>
      <c r="EG220"/>
      <c r="EH220"/>
      <c r="EI220"/>
      <c r="EJ220"/>
      <c r="EK220"/>
      <c r="EL220"/>
      <c r="EM220"/>
      <c r="EN220"/>
      <c r="EO220"/>
      <c r="EP220"/>
      <c r="EQ220"/>
      <c r="ER220"/>
      <c r="ES220"/>
      <c r="ET220"/>
      <c r="EU220"/>
      <c r="EV220"/>
      <c r="EW220"/>
      <c r="EX220"/>
      <c r="EY220"/>
      <c r="EZ220"/>
      <c r="FA220"/>
      <c r="FB220"/>
      <c r="FC220"/>
      <c r="FD220"/>
      <c r="FE220"/>
      <c r="FF220"/>
      <c r="FG220"/>
      <c r="FH220"/>
      <c r="FI220"/>
      <c r="FJ220"/>
      <c r="FK220"/>
      <c r="FL220"/>
      <c r="FM220"/>
      <c r="FN220"/>
      <c r="FO220"/>
      <c r="FP220"/>
      <c r="FQ220"/>
      <c r="FR220"/>
      <c r="FS220"/>
      <c r="FT220"/>
      <c r="FU220"/>
      <c r="FV220"/>
      <c r="FW220"/>
      <c r="FX220"/>
      <c r="FY220"/>
      <c r="FZ220"/>
      <c r="GA220"/>
      <c r="GB220"/>
      <c r="GC220"/>
      <c r="GD220"/>
      <c r="GE220"/>
      <c r="GF220"/>
      <c r="GG220"/>
      <c r="GH220"/>
      <c r="GI220"/>
      <c r="GJ220"/>
      <c r="GK220"/>
      <c r="GL220"/>
      <c r="GM220"/>
      <c r="GN220"/>
      <c r="GO220"/>
      <c r="GP220"/>
      <c r="GQ220"/>
      <c r="GR220"/>
      <c r="GS220"/>
      <c r="GT220"/>
      <c r="GU220"/>
      <c r="GV220"/>
      <c r="GW220"/>
      <c r="GX220"/>
      <c r="GY220"/>
      <c r="GZ220"/>
      <c r="HA220"/>
      <c r="HB220"/>
      <c r="HC220"/>
      <c r="HD220"/>
      <c r="HE220"/>
      <c r="HF220"/>
      <c r="HG220"/>
      <c r="HH220"/>
      <c r="HI220"/>
      <c r="HJ220"/>
      <c r="HK220"/>
      <c r="HL220"/>
      <c r="HM220"/>
      <c r="HN220"/>
      <c r="HO220"/>
      <c r="HP220"/>
      <c r="HQ220"/>
      <c r="HR220"/>
      <c r="HS220"/>
      <c r="HT220"/>
      <c r="HU220"/>
      <c r="HV220"/>
      <c r="HW220"/>
      <c r="HX220"/>
      <c r="HY220"/>
      <c r="HZ220"/>
      <c r="IA220"/>
      <c r="IB220"/>
      <c r="IC220"/>
      <c r="ID220"/>
      <c r="IE220"/>
      <c r="IF220"/>
      <c r="IG220"/>
      <c r="IH220"/>
      <c r="II220"/>
      <c r="IJ220"/>
      <c r="IK220"/>
      <c r="IL220"/>
      <c r="IM220"/>
      <c r="IN220"/>
      <c r="IO220"/>
      <c r="IP220"/>
      <c r="IQ220"/>
      <c r="IR220"/>
      <c r="IS220"/>
      <c r="IT220"/>
      <c r="IU220"/>
      <c r="IV220"/>
    </row>
    <row r="221" spans="1:256" ht="48" customHeight="1" x14ac:dyDescent="0.15">
      <c r="A221" s="11" t="s">
        <v>241</v>
      </c>
      <c r="B221" s="23" t="str">
        <f>VLOOKUP(A221,Questions!$B$3:$C$256,2,FALSE)</f>
        <v>Do you have process and procedure(s) documented, and currently followed, that require a review and update of the access list(s) for privileged accounts?</v>
      </c>
      <c r="C221" s="8" t="s">
        <v>2122</v>
      </c>
      <c r="D221" s="9" t="s">
        <v>3478</v>
      </c>
      <c r="E221" s="176" t="str">
        <f>IF((C221=""),VLOOKUP(A221,Questions!B:G,4,FALSE),IF(C221="Yes",VLOOKUP(A221,Questions!B:G,6,FALSE),IF(C221="No",VLOOKUP(A221,Questions!B:G,5,FALSE),"N/A")))</f>
        <v>Provide a brief summary and the implement review interval.</v>
      </c>
      <c r="F221" s="180" t="str">
        <f>VLOOKUP(A221,'Analyst Report'!$A$39:$E$288,5,FALSE)</f>
        <v xml:space="preserve"> </v>
      </c>
      <c r="G221"/>
      <c r="H221"/>
      <c r="I221"/>
      <c r="J221"/>
      <c r="K221"/>
      <c r="L221"/>
      <c r="M221"/>
      <c r="N221"/>
      <c r="O221"/>
      <c r="P221"/>
      <c r="Q221"/>
      <c r="R221"/>
      <c r="S221"/>
      <c r="T221"/>
      <c r="U221"/>
      <c r="V221"/>
      <c r="W221"/>
      <c r="X221"/>
      <c r="Y221"/>
      <c r="Z221"/>
      <c r="AA221"/>
      <c r="AB221"/>
      <c r="AC221"/>
      <c r="AD221"/>
      <c r="AE221"/>
      <c r="AF221"/>
      <c r="AG221"/>
      <c r="AH221"/>
      <c r="AI221"/>
      <c r="AJ221"/>
      <c r="AK221"/>
      <c r="AL221"/>
      <c r="AM221"/>
      <c r="AN221"/>
      <c r="AO221"/>
      <c r="AP221"/>
      <c r="AQ221"/>
      <c r="AR221"/>
      <c r="AS221"/>
      <c r="AT221"/>
      <c r="AU221"/>
      <c r="AV221"/>
      <c r="AW221"/>
      <c r="AX221"/>
      <c r="AY221"/>
      <c r="AZ221"/>
      <c r="BA221"/>
      <c r="BB221"/>
      <c r="BC221"/>
      <c r="BD221"/>
      <c r="BE221"/>
      <c r="BF221"/>
      <c r="BG221"/>
      <c r="BH221"/>
      <c r="BI221"/>
      <c r="BJ221"/>
      <c r="BK221"/>
      <c r="BL221"/>
      <c r="BM221"/>
      <c r="BN221"/>
      <c r="BO221"/>
      <c r="BP221"/>
      <c r="BQ221"/>
      <c r="BR221"/>
      <c r="BS221"/>
      <c r="BT221"/>
      <c r="BU221"/>
      <c r="BV221"/>
      <c r="BW221"/>
      <c r="BX221"/>
      <c r="BY221"/>
      <c r="BZ221"/>
      <c r="CA221"/>
      <c r="CB221"/>
      <c r="CC221"/>
      <c r="CD221"/>
      <c r="CE221"/>
      <c r="CF221"/>
      <c r="CG221"/>
      <c r="CH221"/>
      <c r="CI221"/>
      <c r="CJ221"/>
      <c r="CK221"/>
      <c r="CL221"/>
      <c r="CM221"/>
      <c r="CN221"/>
      <c r="CO221"/>
      <c r="CP221"/>
      <c r="CQ221"/>
      <c r="CR221"/>
      <c r="CS221"/>
      <c r="CT221"/>
      <c r="CU221"/>
      <c r="CV221"/>
      <c r="CW221"/>
      <c r="CX221"/>
      <c r="CY221"/>
      <c r="CZ221"/>
      <c r="DA221"/>
      <c r="DB221"/>
      <c r="DC221"/>
      <c r="DD221"/>
      <c r="DE221"/>
      <c r="DF221"/>
      <c r="DG221"/>
      <c r="DH221"/>
      <c r="DI221"/>
      <c r="DJ221"/>
      <c r="DK221"/>
      <c r="DL221"/>
      <c r="DM221"/>
      <c r="DN221"/>
      <c r="DO221"/>
      <c r="DP221"/>
      <c r="DQ221"/>
      <c r="DR221"/>
      <c r="DS221"/>
      <c r="DT221"/>
      <c r="DU221"/>
      <c r="DV221"/>
      <c r="DW221"/>
      <c r="DX221"/>
      <c r="DY221"/>
      <c r="DZ221"/>
      <c r="EA221"/>
      <c r="EB221"/>
      <c r="EC221"/>
      <c r="ED221"/>
      <c r="EE221"/>
      <c r="EF221"/>
      <c r="EG221"/>
      <c r="EH221"/>
      <c r="EI221"/>
      <c r="EJ221"/>
      <c r="EK221"/>
      <c r="EL221"/>
      <c r="EM221"/>
      <c r="EN221"/>
      <c r="EO221"/>
      <c r="EP221"/>
      <c r="EQ221"/>
      <c r="ER221"/>
      <c r="ES221"/>
      <c r="ET221"/>
      <c r="EU221"/>
      <c r="EV221"/>
      <c r="EW221"/>
      <c r="EX221"/>
      <c r="EY221"/>
      <c r="EZ221"/>
      <c r="FA221"/>
      <c r="FB221"/>
      <c r="FC221"/>
      <c r="FD221"/>
      <c r="FE221"/>
      <c r="FF221"/>
      <c r="FG221"/>
      <c r="FH221"/>
      <c r="FI221"/>
      <c r="FJ221"/>
      <c r="FK221"/>
      <c r="FL221"/>
      <c r="FM221"/>
      <c r="FN221"/>
      <c r="FO221"/>
      <c r="FP221"/>
      <c r="FQ221"/>
      <c r="FR221"/>
      <c r="FS221"/>
      <c r="FT221"/>
      <c r="FU221"/>
      <c r="FV221"/>
      <c r="FW221"/>
      <c r="FX221"/>
      <c r="FY221"/>
      <c r="FZ221"/>
      <c r="GA221"/>
      <c r="GB221"/>
      <c r="GC221"/>
      <c r="GD221"/>
      <c r="GE221"/>
      <c r="GF221"/>
      <c r="GG221"/>
      <c r="GH221"/>
      <c r="GI221"/>
      <c r="GJ221"/>
      <c r="GK221"/>
      <c r="GL221"/>
      <c r="GM221"/>
      <c r="GN221"/>
      <c r="GO221"/>
      <c r="GP221"/>
      <c r="GQ221"/>
      <c r="GR221"/>
      <c r="GS221"/>
      <c r="GT221"/>
      <c r="GU221"/>
      <c r="GV221"/>
      <c r="GW221"/>
      <c r="GX221"/>
      <c r="GY221"/>
      <c r="GZ221"/>
      <c r="HA221"/>
      <c r="HB221"/>
      <c r="HC221"/>
      <c r="HD221"/>
      <c r="HE221"/>
      <c r="HF221"/>
      <c r="HG221"/>
      <c r="HH221"/>
      <c r="HI221"/>
      <c r="HJ221"/>
      <c r="HK221"/>
      <c r="HL221"/>
      <c r="HM221"/>
      <c r="HN221"/>
      <c r="HO221"/>
      <c r="HP221"/>
      <c r="HQ221"/>
      <c r="HR221"/>
      <c r="HS221"/>
      <c r="HT221"/>
      <c r="HU221"/>
      <c r="HV221"/>
      <c r="HW221"/>
      <c r="HX221"/>
      <c r="HY221"/>
      <c r="HZ221"/>
      <c r="IA221"/>
      <c r="IB221"/>
      <c r="IC221"/>
      <c r="ID221"/>
      <c r="IE221"/>
      <c r="IF221"/>
      <c r="IG221"/>
      <c r="IH221"/>
      <c r="II221"/>
      <c r="IJ221"/>
      <c r="IK221"/>
      <c r="IL221"/>
      <c r="IM221"/>
      <c r="IN221"/>
      <c r="IO221"/>
      <c r="IP221"/>
      <c r="IQ221"/>
      <c r="IR221"/>
      <c r="IS221"/>
      <c r="IT221"/>
      <c r="IU221"/>
      <c r="IV221"/>
    </row>
    <row r="222" spans="1:256" ht="65" customHeight="1" x14ac:dyDescent="0.15">
      <c r="A222" s="11" t="s">
        <v>242</v>
      </c>
      <c r="B222" s="23" t="str">
        <f>VLOOKUP(A222,Questions!$B$3:$C$256,2,FALSE)</f>
        <v>Do you have documented, and currently implemented, internal audit processes and procedures?</v>
      </c>
      <c r="C222" s="8" t="s">
        <v>2122</v>
      </c>
      <c r="D222" s="9" t="s">
        <v>3479</v>
      </c>
      <c r="E222" s="176" t="str">
        <f>IF((C222=""),VLOOKUP(A222,Questions!B:G,4,FALSE),IF(C222="Yes",VLOOKUP(A222,Questions!B:G,6,FALSE),IF(C222="No",VLOOKUP(A222,Questions!B:G,5,FALSE),"N/A")))</f>
        <v>Summarize your internal audit processes and procedures.</v>
      </c>
      <c r="F222" s="180" t="str">
        <f>VLOOKUP(A222,'Analyst Report'!$A$39:$E$288,5,FALSE)</f>
        <v xml:space="preserve"> </v>
      </c>
      <c r="G222"/>
      <c r="H222"/>
      <c r="I222"/>
      <c r="J222"/>
      <c r="K222"/>
      <c r="L222"/>
      <c r="M222"/>
      <c r="N222"/>
      <c r="O222"/>
      <c r="P222"/>
      <c r="Q222"/>
      <c r="R222"/>
      <c r="S222"/>
      <c r="T222"/>
      <c r="U222"/>
      <c r="V222"/>
      <c r="W222"/>
      <c r="X222"/>
      <c r="Y222"/>
      <c r="Z222"/>
      <c r="AA222"/>
      <c r="AB222"/>
      <c r="AC222"/>
      <c r="AD222"/>
      <c r="AE222"/>
      <c r="AF222"/>
      <c r="AG222"/>
      <c r="AH222"/>
      <c r="AI222"/>
      <c r="AJ222"/>
      <c r="AK222"/>
      <c r="AL222"/>
      <c r="AM222"/>
      <c r="AN222"/>
      <c r="AO222"/>
      <c r="AP222"/>
      <c r="AQ222"/>
      <c r="AR222"/>
      <c r="AS222"/>
      <c r="AT222"/>
      <c r="AU222"/>
      <c r="AV222"/>
      <c r="AW222"/>
      <c r="AX222"/>
      <c r="AY222"/>
      <c r="AZ222"/>
      <c r="BA222"/>
      <c r="BB222"/>
      <c r="BC222"/>
      <c r="BD222"/>
      <c r="BE222"/>
      <c r="BF222"/>
      <c r="BG222"/>
      <c r="BH222"/>
      <c r="BI222"/>
      <c r="BJ222"/>
      <c r="BK222"/>
      <c r="BL222"/>
      <c r="BM222"/>
      <c r="BN222"/>
      <c r="BO222"/>
      <c r="BP222"/>
      <c r="BQ222"/>
      <c r="BR222"/>
      <c r="BS222"/>
      <c r="BT222"/>
      <c r="BU222"/>
      <c r="BV222"/>
      <c r="BW222"/>
      <c r="BX222"/>
      <c r="BY222"/>
      <c r="BZ222"/>
      <c r="CA222"/>
      <c r="CB222"/>
      <c r="CC222"/>
      <c r="CD222"/>
      <c r="CE222"/>
      <c r="CF222"/>
      <c r="CG222"/>
      <c r="CH222"/>
      <c r="CI222"/>
      <c r="CJ222"/>
      <c r="CK222"/>
      <c r="CL222"/>
      <c r="CM222"/>
      <c r="CN222"/>
      <c r="CO222"/>
      <c r="CP222"/>
      <c r="CQ222"/>
      <c r="CR222"/>
      <c r="CS222"/>
      <c r="CT222"/>
      <c r="CU222"/>
      <c r="CV222"/>
      <c r="CW222"/>
      <c r="CX222"/>
      <c r="CY222"/>
      <c r="CZ222"/>
      <c r="DA222"/>
      <c r="DB222"/>
      <c r="DC222"/>
      <c r="DD222"/>
      <c r="DE222"/>
      <c r="DF222"/>
      <c r="DG222"/>
      <c r="DH222"/>
      <c r="DI222"/>
      <c r="DJ222"/>
      <c r="DK222"/>
      <c r="DL222"/>
      <c r="DM222"/>
      <c r="DN222"/>
      <c r="DO222"/>
      <c r="DP222"/>
      <c r="DQ222"/>
      <c r="DR222"/>
      <c r="DS222"/>
      <c r="DT222"/>
      <c r="DU222"/>
      <c r="DV222"/>
      <c r="DW222"/>
      <c r="DX222"/>
      <c r="DY222"/>
      <c r="DZ222"/>
      <c r="EA222"/>
      <c r="EB222"/>
      <c r="EC222"/>
      <c r="ED222"/>
      <c r="EE222"/>
      <c r="EF222"/>
      <c r="EG222"/>
      <c r="EH222"/>
      <c r="EI222"/>
      <c r="EJ222"/>
      <c r="EK222"/>
      <c r="EL222"/>
      <c r="EM222"/>
      <c r="EN222"/>
      <c r="EO222"/>
      <c r="EP222"/>
      <c r="EQ222"/>
      <c r="ER222"/>
      <c r="ES222"/>
      <c r="ET222"/>
      <c r="EU222"/>
      <c r="EV222"/>
      <c r="EW222"/>
      <c r="EX222"/>
      <c r="EY222"/>
      <c r="EZ222"/>
      <c r="FA222"/>
      <c r="FB222"/>
      <c r="FC222"/>
      <c r="FD222"/>
      <c r="FE222"/>
      <c r="FF222"/>
      <c r="FG222"/>
      <c r="FH222"/>
      <c r="FI222"/>
      <c r="FJ222"/>
      <c r="FK222"/>
      <c r="FL222"/>
      <c r="FM222"/>
      <c r="FN222"/>
      <c r="FO222"/>
      <c r="FP222"/>
      <c r="FQ222"/>
      <c r="FR222"/>
      <c r="FS222"/>
      <c r="FT222"/>
      <c r="FU222"/>
      <c r="FV222"/>
      <c r="FW222"/>
      <c r="FX222"/>
      <c r="FY222"/>
      <c r="FZ222"/>
      <c r="GA222"/>
      <c r="GB222"/>
      <c r="GC222"/>
      <c r="GD222"/>
      <c r="GE222"/>
      <c r="GF222"/>
      <c r="GG222"/>
      <c r="GH222"/>
      <c r="GI222"/>
      <c r="GJ222"/>
      <c r="GK222"/>
      <c r="GL222"/>
      <c r="GM222"/>
      <c r="GN222"/>
      <c r="GO222"/>
      <c r="GP222"/>
      <c r="GQ222"/>
      <c r="GR222"/>
      <c r="GS222"/>
      <c r="GT222"/>
      <c r="GU222"/>
      <c r="GV222"/>
      <c r="GW222"/>
      <c r="GX222"/>
      <c r="GY222"/>
      <c r="GZ222"/>
      <c r="HA222"/>
      <c r="HB222"/>
      <c r="HC222"/>
      <c r="HD222"/>
      <c r="HE222"/>
      <c r="HF222"/>
      <c r="HG222"/>
      <c r="HH222"/>
      <c r="HI222"/>
      <c r="HJ222"/>
      <c r="HK222"/>
      <c r="HL222"/>
      <c r="HM222"/>
      <c r="HN222"/>
      <c r="HO222"/>
      <c r="HP222"/>
      <c r="HQ222"/>
      <c r="HR222"/>
      <c r="HS222"/>
      <c r="HT222"/>
      <c r="HU222"/>
      <c r="HV222"/>
      <c r="HW222"/>
      <c r="HX222"/>
      <c r="HY222"/>
      <c r="HZ222"/>
      <c r="IA222"/>
      <c r="IB222"/>
      <c r="IC222"/>
      <c r="ID222"/>
      <c r="IE222"/>
      <c r="IF222"/>
      <c r="IG222"/>
      <c r="IH222"/>
      <c r="II222"/>
      <c r="IJ222"/>
      <c r="IK222"/>
      <c r="IL222"/>
      <c r="IM222"/>
      <c r="IN222"/>
      <c r="IO222"/>
      <c r="IP222"/>
      <c r="IQ222"/>
      <c r="IR222"/>
      <c r="IS222"/>
      <c r="IT222"/>
      <c r="IU222"/>
      <c r="IV222"/>
    </row>
    <row r="223" spans="1:256" ht="48" customHeight="1" x14ac:dyDescent="0.15">
      <c r="A223" s="11" t="s">
        <v>243</v>
      </c>
      <c r="B223" s="23" t="str">
        <f>VLOOKUP(A223,Questions!$B$3:$C$256,2,FALSE)</f>
        <v>Does your organization have physical security controls and policies in place?</v>
      </c>
      <c r="C223" s="8" t="s">
        <v>2122</v>
      </c>
      <c r="D223" s="9" t="s">
        <v>3480</v>
      </c>
      <c r="E223" s="176" t="str">
        <f>IF((C223=""),VLOOKUP(A223,Questions!B:G,4,FALSE),IF(C223="Yes",VLOOKUP(A223,Questions!B:G,6,FALSE),IF(C223="No",VLOOKUP(A223,Questions!B:G,5,FALSE),"N/A")))</f>
        <v>Provide a copy of your physical security controls and policies along with this document (link or attached).</v>
      </c>
      <c r="F223" s="180" t="str">
        <f>VLOOKUP(A223,'Analyst Report'!$A$39:$E$288,5,FALSE)</f>
        <v xml:space="preserve"> </v>
      </c>
      <c r="G223" s="275" t="s">
        <v>3233</v>
      </c>
      <c r="H223"/>
      <c r="I223"/>
      <c r="J223"/>
      <c r="K223"/>
      <c r="L223"/>
      <c r="M223"/>
      <c r="N223"/>
      <c r="O223"/>
      <c r="P223"/>
      <c r="Q223"/>
      <c r="R223"/>
      <c r="S223"/>
      <c r="T223"/>
      <c r="U223"/>
      <c r="V223"/>
      <c r="W223"/>
      <c r="X223"/>
      <c r="Y223"/>
      <c r="Z223"/>
      <c r="AA223"/>
      <c r="AB223"/>
      <c r="AC223"/>
      <c r="AD223"/>
      <c r="AE223"/>
      <c r="AF223"/>
      <c r="AG223"/>
      <c r="AH223"/>
      <c r="AI223"/>
      <c r="AJ223"/>
      <c r="AK223"/>
      <c r="AL223"/>
      <c r="AM223"/>
      <c r="AN223"/>
      <c r="AO223"/>
      <c r="AP223"/>
      <c r="AQ223"/>
      <c r="AR223"/>
      <c r="AS223"/>
      <c r="AT223"/>
      <c r="AU223"/>
      <c r="AV223"/>
      <c r="AW223"/>
      <c r="AX223"/>
      <c r="AY223"/>
      <c r="AZ223"/>
      <c r="BA223"/>
      <c r="BB223"/>
      <c r="BC223"/>
      <c r="BD223"/>
      <c r="BE223"/>
      <c r="BF223"/>
      <c r="BG223"/>
      <c r="BH223"/>
      <c r="BI223"/>
      <c r="BJ223"/>
      <c r="BK223"/>
      <c r="BL223"/>
      <c r="BM223"/>
      <c r="BN223"/>
      <c r="BO223"/>
      <c r="BP223"/>
      <c r="BQ223"/>
      <c r="BR223"/>
      <c r="BS223"/>
      <c r="BT223"/>
      <c r="BU223"/>
      <c r="BV223"/>
      <c r="BW223"/>
      <c r="BX223"/>
      <c r="BY223"/>
      <c r="BZ223"/>
      <c r="CA223"/>
      <c r="CB223"/>
      <c r="CC223"/>
      <c r="CD223"/>
      <c r="CE223"/>
      <c r="CF223"/>
      <c r="CG223"/>
      <c r="CH223"/>
      <c r="CI223"/>
      <c r="CJ223"/>
      <c r="CK223"/>
      <c r="CL223"/>
      <c r="CM223"/>
      <c r="CN223"/>
      <c r="CO223"/>
      <c r="CP223"/>
      <c r="CQ223"/>
      <c r="CR223"/>
      <c r="CS223"/>
      <c r="CT223"/>
      <c r="CU223"/>
      <c r="CV223"/>
      <c r="CW223"/>
      <c r="CX223"/>
      <c r="CY223"/>
      <c r="CZ223"/>
      <c r="DA223"/>
      <c r="DB223"/>
      <c r="DC223"/>
      <c r="DD223"/>
      <c r="DE223"/>
      <c r="DF223"/>
      <c r="DG223"/>
      <c r="DH223"/>
      <c r="DI223"/>
      <c r="DJ223"/>
      <c r="DK223"/>
      <c r="DL223"/>
      <c r="DM223"/>
      <c r="DN223"/>
      <c r="DO223"/>
      <c r="DP223"/>
      <c r="DQ223"/>
      <c r="DR223"/>
      <c r="DS223"/>
      <c r="DT223"/>
      <c r="DU223"/>
      <c r="DV223"/>
      <c r="DW223"/>
      <c r="DX223"/>
      <c r="DY223"/>
      <c r="DZ223"/>
      <c r="EA223"/>
      <c r="EB223"/>
      <c r="EC223"/>
      <c r="ED223"/>
      <c r="EE223"/>
      <c r="EF223"/>
      <c r="EG223"/>
      <c r="EH223"/>
      <c r="EI223"/>
      <c r="EJ223"/>
      <c r="EK223"/>
      <c r="EL223"/>
      <c r="EM223"/>
      <c r="EN223"/>
      <c r="EO223"/>
      <c r="EP223"/>
      <c r="EQ223"/>
      <c r="ER223"/>
      <c r="ES223"/>
      <c r="ET223"/>
      <c r="EU223"/>
      <c r="EV223"/>
      <c r="EW223"/>
      <c r="EX223"/>
      <c r="EY223"/>
      <c r="EZ223"/>
      <c r="FA223"/>
      <c r="FB223"/>
      <c r="FC223"/>
      <c r="FD223"/>
      <c r="FE223"/>
      <c r="FF223"/>
      <c r="FG223"/>
      <c r="FH223"/>
      <c r="FI223"/>
      <c r="FJ223"/>
      <c r="FK223"/>
      <c r="FL223"/>
      <c r="FM223"/>
      <c r="FN223"/>
      <c r="FO223"/>
      <c r="FP223"/>
      <c r="FQ223"/>
      <c r="FR223"/>
      <c r="FS223"/>
      <c r="FT223"/>
      <c r="FU223"/>
      <c r="FV223"/>
      <c r="FW223"/>
      <c r="FX223"/>
      <c r="FY223"/>
      <c r="FZ223"/>
      <c r="GA223"/>
      <c r="GB223"/>
      <c r="GC223"/>
      <c r="GD223"/>
      <c r="GE223"/>
      <c r="GF223"/>
      <c r="GG223"/>
      <c r="GH223"/>
      <c r="GI223"/>
      <c r="GJ223"/>
      <c r="GK223"/>
      <c r="GL223"/>
      <c r="GM223"/>
      <c r="GN223"/>
      <c r="GO223"/>
      <c r="GP223"/>
      <c r="GQ223"/>
      <c r="GR223"/>
      <c r="GS223"/>
      <c r="GT223"/>
      <c r="GU223"/>
      <c r="GV223"/>
      <c r="GW223"/>
      <c r="GX223"/>
      <c r="GY223"/>
      <c r="GZ223"/>
      <c r="HA223"/>
      <c r="HB223"/>
      <c r="HC223"/>
      <c r="HD223"/>
      <c r="HE223"/>
      <c r="HF223"/>
      <c r="HG223"/>
      <c r="HH223"/>
      <c r="HI223"/>
      <c r="HJ223"/>
      <c r="HK223"/>
      <c r="HL223"/>
      <c r="HM223"/>
      <c r="HN223"/>
      <c r="HO223"/>
      <c r="HP223"/>
      <c r="HQ223"/>
      <c r="HR223"/>
      <c r="HS223"/>
      <c r="HT223"/>
      <c r="HU223"/>
      <c r="HV223"/>
      <c r="HW223"/>
      <c r="HX223"/>
      <c r="HY223"/>
      <c r="HZ223"/>
      <c r="IA223"/>
      <c r="IB223"/>
      <c r="IC223"/>
      <c r="ID223"/>
      <c r="IE223"/>
      <c r="IF223"/>
      <c r="IG223"/>
      <c r="IH223"/>
      <c r="II223"/>
      <c r="IJ223"/>
      <c r="IK223"/>
      <c r="IL223"/>
      <c r="IM223"/>
      <c r="IN223"/>
      <c r="IO223"/>
      <c r="IP223"/>
      <c r="IQ223"/>
      <c r="IR223"/>
      <c r="IS223"/>
      <c r="IT223"/>
      <c r="IU223"/>
      <c r="IV223"/>
    </row>
    <row r="224" spans="1:256" ht="36" customHeight="1" x14ac:dyDescent="0.2">
      <c r="A224" s="345" t="s">
        <v>244</v>
      </c>
      <c r="B224" s="345"/>
      <c r="C224" s="20" t="s">
        <v>47</v>
      </c>
      <c r="D224" s="20" t="s">
        <v>48</v>
      </c>
      <c r="E224" s="175" t="s">
        <v>49</v>
      </c>
      <c r="F224" s="179" t="s">
        <v>50</v>
      </c>
      <c r="G224"/>
      <c r="H224"/>
      <c r="I224"/>
      <c r="J224"/>
      <c r="K224"/>
      <c r="L224"/>
      <c r="M224"/>
      <c r="N224"/>
      <c r="O224"/>
      <c r="P224"/>
      <c r="Q224"/>
      <c r="R224"/>
      <c r="S224"/>
      <c r="T224"/>
      <c r="U224"/>
      <c r="V224"/>
      <c r="W224"/>
      <c r="X224"/>
      <c r="Y224"/>
      <c r="Z224"/>
      <c r="AA224"/>
      <c r="AB224"/>
      <c r="AC224"/>
      <c r="AD224"/>
      <c r="AE224"/>
      <c r="AF224"/>
      <c r="AG224"/>
      <c r="AH224"/>
      <c r="AI224"/>
      <c r="AJ224"/>
      <c r="AK224"/>
      <c r="AL224"/>
      <c r="AM224"/>
      <c r="AN224"/>
      <c r="AO224"/>
      <c r="AP224"/>
      <c r="AQ224"/>
      <c r="AR224"/>
      <c r="AS224"/>
      <c r="AT224"/>
      <c r="AU224"/>
      <c r="AV224"/>
      <c r="AW224"/>
      <c r="AX224"/>
      <c r="AY224"/>
      <c r="AZ224"/>
      <c r="BA224"/>
      <c r="BB224"/>
      <c r="BC224"/>
      <c r="BD224"/>
      <c r="BE224"/>
      <c r="BF224"/>
      <c r="BG224"/>
      <c r="BH224"/>
      <c r="BI224"/>
      <c r="BJ224"/>
      <c r="BK224"/>
      <c r="BL224"/>
      <c r="BM224"/>
      <c r="BN224"/>
      <c r="BO224"/>
      <c r="BP224"/>
      <c r="BQ224"/>
      <c r="BR224"/>
      <c r="BS224"/>
      <c r="BT224"/>
      <c r="BU224"/>
      <c r="BV224"/>
      <c r="BW224"/>
      <c r="BX224"/>
      <c r="BY224"/>
      <c r="BZ224"/>
      <c r="CA224"/>
      <c r="CB224"/>
      <c r="CC224"/>
      <c r="CD224"/>
      <c r="CE224"/>
      <c r="CF224"/>
      <c r="CG224"/>
      <c r="CH224"/>
      <c r="CI224"/>
      <c r="CJ224"/>
      <c r="CK224"/>
      <c r="CL224"/>
      <c r="CM224"/>
      <c r="CN224"/>
      <c r="CO224"/>
      <c r="CP224"/>
      <c r="CQ224"/>
      <c r="CR224"/>
      <c r="CS224"/>
      <c r="CT224"/>
      <c r="CU224"/>
      <c r="CV224"/>
      <c r="CW224"/>
      <c r="CX224"/>
      <c r="CY224"/>
      <c r="CZ224"/>
      <c r="DA224"/>
      <c r="DB224"/>
      <c r="DC224"/>
      <c r="DD224"/>
      <c r="DE224"/>
      <c r="DF224"/>
      <c r="DG224"/>
      <c r="DH224"/>
      <c r="DI224"/>
      <c r="DJ224"/>
      <c r="DK224"/>
      <c r="DL224"/>
      <c r="DM224"/>
      <c r="DN224"/>
      <c r="DO224"/>
      <c r="DP224"/>
      <c r="DQ224"/>
      <c r="DR224"/>
      <c r="DS224"/>
      <c r="DT224"/>
      <c r="DU224"/>
      <c r="DV224"/>
      <c r="DW224"/>
      <c r="DX224"/>
      <c r="DY224"/>
      <c r="DZ224"/>
      <c r="EA224"/>
      <c r="EB224"/>
      <c r="EC224"/>
      <c r="ED224"/>
      <c r="EE224"/>
      <c r="EF224"/>
      <c r="EG224"/>
      <c r="EH224"/>
      <c r="EI224"/>
      <c r="EJ224"/>
      <c r="EK224"/>
      <c r="EL224"/>
      <c r="EM224"/>
      <c r="EN224"/>
      <c r="EO224"/>
      <c r="EP224"/>
      <c r="EQ224"/>
      <c r="ER224"/>
      <c r="ES224"/>
      <c r="ET224"/>
      <c r="EU224"/>
      <c r="EV224"/>
      <c r="EW224"/>
      <c r="EX224"/>
      <c r="EY224"/>
      <c r="EZ224"/>
      <c r="FA224"/>
      <c r="FB224"/>
      <c r="FC224"/>
      <c r="FD224"/>
      <c r="FE224"/>
      <c r="FF224"/>
      <c r="FG224"/>
      <c r="FH224"/>
      <c r="FI224"/>
      <c r="FJ224"/>
      <c r="FK224"/>
      <c r="FL224"/>
      <c r="FM224"/>
      <c r="FN224"/>
      <c r="FO224"/>
      <c r="FP224"/>
      <c r="FQ224"/>
      <c r="FR224"/>
      <c r="FS224"/>
      <c r="FT224"/>
      <c r="FU224"/>
      <c r="FV224"/>
      <c r="FW224"/>
      <c r="FX224"/>
      <c r="FY224"/>
      <c r="FZ224"/>
      <c r="GA224"/>
      <c r="GB224"/>
      <c r="GC224"/>
      <c r="GD224"/>
      <c r="GE224"/>
      <c r="GF224"/>
      <c r="GG224"/>
      <c r="GH224"/>
      <c r="GI224"/>
      <c r="GJ224"/>
      <c r="GK224"/>
      <c r="GL224"/>
      <c r="GM224"/>
      <c r="GN224"/>
      <c r="GO224"/>
      <c r="GP224"/>
      <c r="GQ224"/>
      <c r="GR224"/>
      <c r="GS224"/>
      <c r="GT224"/>
      <c r="GU224"/>
      <c r="GV224"/>
      <c r="GW224"/>
      <c r="GX224"/>
      <c r="GY224"/>
      <c r="GZ224"/>
      <c r="HA224"/>
      <c r="HB224"/>
      <c r="HC224"/>
      <c r="HD224"/>
      <c r="HE224"/>
      <c r="HF224"/>
      <c r="HG224"/>
      <c r="HH224"/>
      <c r="HI224"/>
      <c r="HJ224"/>
      <c r="HK224"/>
      <c r="HL224"/>
      <c r="HM224"/>
      <c r="HN224"/>
      <c r="HO224"/>
      <c r="HP224"/>
      <c r="HQ224"/>
      <c r="HR224"/>
      <c r="HS224"/>
      <c r="HT224"/>
      <c r="HU224"/>
      <c r="HV224"/>
      <c r="HW224"/>
      <c r="HX224"/>
      <c r="HY224"/>
      <c r="HZ224"/>
      <c r="IA224"/>
      <c r="IB224"/>
      <c r="IC224"/>
      <c r="ID224"/>
      <c r="IE224"/>
      <c r="IF224"/>
      <c r="IG224"/>
      <c r="IH224"/>
      <c r="II224"/>
      <c r="IJ224"/>
      <c r="IK224"/>
      <c r="IL224"/>
      <c r="IM224"/>
      <c r="IN224"/>
      <c r="IO224"/>
      <c r="IP224"/>
      <c r="IQ224"/>
      <c r="IR224"/>
      <c r="IS224"/>
      <c r="IT224"/>
      <c r="IU224"/>
      <c r="IV224"/>
    </row>
    <row r="225" spans="1:256" ht="48" customHeight="1" x14ac:dyDescent="0.15">
      <c r="A225" s="11" t="s">
        <v>245</v>
      </c>
      <c r="B225" s="23" t="str">
        <f>VLOOKUP(A225,Questions!$B$3:$C$256,2,FALSE)</f>
        <v>Do you have a formal incident response plan?</v>
      </c>
      <c r="C225" s="296" t="s">
        <v>2122</v>
      </c>
      <c r="D225" s="314" t="s">
        <v>3481</v>
      </c>
      <c r="E225" s="176" t="str">
        <f>IF((C225=""),VLOOKUP(A225,Questions!B:G,4,FALSE),IF(C225="Yes",VLOOKUP(A225,Questions!B:G,6,FALSE),IF(C225="No",VLOOKUP(A225,Questions!B:G,5,FALSE),"N/A")))</f>
        <v>Summarize or provide a link to your formal incident response plan.</v>
      </c>
      <c r="F225" s="180" t="str">
        <f>VLOOKUP(A225,'Analyst Report'!$A$39:$E$288,5,FALSE)</f>
        <v xml:space="preserve"> </v>
      </c>
      <c r="G225"/>
      <c r="H225"/>
      <c r="I225"/>
      <c r="J225"/>
      <c r="K225"/>
      <c r="L225"/>
      <c r="M225"/>
      <c r="N225"/>
      <c r="O225"/>
      <c r="P225"/>
      <c r="Q225"/>
      <c r="R225"/>
      <c r="S225"/>
      <c r="T225"/>
      <c r="U225"/>
      <c r="V225"/>
      <c r="W225"/>
      <c r="X225"/>
      <c r="Y225"/>
      <c r="Z225"/>
      <c r="AA225"/>
      <c r="AB225"/>
      <c r="AC225"/>
      <c r="AD225"/>
      <c r="AE225"/>
      <c r="AF225"/>
      <c r="AG225"/>
      <c r="AH225"/>
      <c r="AI225"/>
      <c r="AJ225"/>
      <c r="AK225"/>
      <c r="AL225"/>
      <c r="AM225"/>
      <c r="AN225"/>
      <c r="AO225"/>
      <c r="AP225"/>
      <c r="AQ225"/>
      <c r="AR225"/>
      <c r="AS225"/>
      <c r="AT225"/>
      <c r="AU225"/>
      <c r="AV225"/>
      <c r="AW225"/>
      <c r="AX225"/>
      <c r="AY225"/>
      <c r="AZ225"/>
      <c r="BA225"/>
      <c r="BB225"/>
      <c r="BC225"/>
      <c r="BD225"/>
      <c r="BE225"/>
      <c r="BF225"/>
      <c r="BG225"/>
      <c r="BH225"/>
      <c r="BI225"/>
      <c r="BJ225"/>
      <c r="BK225"/>
      <c r="BL225"/>
      <c r="BM225"/>
      <c r="BN225"/>
      <c r="BO225"/>
      <c r="BP225"/>
      <c r="BQ225"/>
      <c r="BR225"/>
      <c r="BS225"/>
      <c r="BT225"/>
      <c r="BU225"/>
      <c r="BV225"/>
      <c r="BW225"/>
      <c r="BX225"/>
      <c r="BY225"/>
      <c r="BZ225"/>
      <c r="CA225"/>
      <c r="CB225"/>
      <c r="CC225"/>
      <c r="CD225"/>
      <c r="CE225"/>
      <c r="CF225"/>
      <c r="CG225"/>
      <c r="CH225"/>
      <c r="CI225"/>
      <c r="CJ225"/>
      <c r="CK225"/>
      <c r="CL225"/>
      <c r="CM225"/>
      <c r="CN225"/>
      <c r="CO225"/>
      <c r="CP225"/>
      <c r="CQ225"/>
      <c r="CR225"/>
      <c r="CS225"/>
      <c r="CT225"/>
      <c r="CU225"/>
      <c r="CV225"/>
      <c r="CW225"/>
      <c r="CX225"/>
      <c r="CY225"/>
      <c r="CZ225"/>
      <c r="DA225"/>
      <c r="DB225"/>
      <c r="DC225"/>
      <c r="DD225"/>
      <c r="DE225"/>
      <c r="DF225"/>
      <c r="DG225"/>
      <c r="DH225"/>
      <c r="DI225"/>
      <c r="DJ225"/>
      <c r="DK225"/>
      <c r="DL225"/>
      <c r="DM225"/>
      <c r="DN225"/>
      <c r="DO225"/>
      <c r="DP225"/>
      <c r="DQ225"/>
      <c r="DR225"/>
      <c r="DS225"/>
      <c r="DT225"/>
      <c r="DU225"/>
      <c r="DV225"/>
      <c r="DW225"/>
      <c r="DX225"/>
      <c r="DY225"/>
      <c r="DZ225"/>
      <c r="EA225"/>
      <c r="EB225"/>
      <c r="EC225"/>
      <c r="ED225"/>
      <c r="EE225"/>
      <c r="EF225"/>
      <c r="EG225"/>
      <c r="EH225"/>
      <c r="EI225"/>
      <c r="EJ225"/>
      <c r="EK225"/>
      <c r="EL225"/>
      <c r="EM225"/>
      <c r="EN225"/>
      <c r="EO225"/>
      <c r="EP225"/>
      <c r="EQ225"/>
      <c r="ER225"/>
      <c r="ES225"/>
      <c r="ET225"/>
      <c r="EU225"/>
      <c r="EV225"/>
      <c r="EW225"/>
      <c r="EX225"/>
      <c r="EY225"/>
      <c r="EZ225"/>
      <c r="FA225"/>
      <c r="FB225"/>
      <c r="FC225"/>
      <c r="FD225"/>
      <c r="FE225"/>
      <c r="FF225"/>
      <c r="FG225"/>
      <c r="FH225"/>
      <c r="FI225"/>
      <c r="FJ225"/>
      <c r="FK225"/>
      <c r="FL225"/>
      <c r="FM225"/>
      <c r="FN225"/>
      <c r="FO225"/>
      <c r="FP225"/>
      <c r="FQ225"/>
      <c r="FR225"/>
      <c r="FS225"/>
      <c r="FT225"/>
      <c r="FU225"/>
      <c r="FV225"/>
      <c r="FW225"/>
      <c r="FX225"/>
      <c r="FY225"/>
      <c r="FZ225"/>
      <c r="GA225"/>
      <c r="GB225"/>
      <c r="GC225"/>
      <c r="GD225"/>
      <c r="GE225"/>
      <c r="GF225"/>
      <c r="GG225"/>
      <c r="GH225"/>
      <c r="GI225"/>
      <c r="GJ225"/>
      <c r="GK225"/>
      <c r="GL225"/>
      <c r="GM225"/>
      <c r="GN225"/>
      <c r="GO225"/>
      <c r="GP225"/>
      <c r="GQ225"/>
      <c r="GR225"/>
      <c r="GS225"/>
      <c r="GT225"/>
      <c r="GU225"/>
      <c r="GV225"/>
      <c r="GW225"/>
      <c r="GX225"/>
      <c r="GY225"/>
      <c r="GZ225"/>
      <c r="HA225"/>
      <c r="HB225"/>
      <c r="HC225"/>
      <c r="HD225"/>
      <c r="HE225"/>
      <c r="HF225"/>
      <c r="HG225"/>
      <c r="HH225"/>
      <c r="HI225"/>
      <c r="HJ225"/>
      <c r="HK225"/>
      <c r="HL225"/>
      <c r="HM225"/>
      <c r="HN225"/>
      <c r="HO225"/>
      <c r="HP225"/>
      <c r="HQ225"/>
      <c r="HR225"/>
      <c r="HS225"/>
      <c r="HT225"/>
      <c r="HU225"/>
      <c r="HV225"/>
      <c r="HW225"/>
      <c r="HX225"/>
      <c r="HY225"/>
      <c r="HZ225"/>
      <c r="IA225"/>
      <c r="IB225"/>
      <c r="IC225"/>
      <c r="ID225"/>
      <c r="IE225"/>
      <c r="IF225"/>
      <c r="IG225"/>
      <c r="IH225"/>
      <c r="II225"/>
      <c r="IJ225"/>
      <c r="IK225"/>
      <c r="IL225"/>
      <c r="IM225"/>
      <c r="IN225"/>
      <c r="IO225"/>
      <c r="IP225"/>
      <c r="IQ225"/>
      <c r="IR225"/>
      <c r="IS225"/>
      <c r="IT225"/>
      <c r="IU225"/>
      <c r="IV225"/>
    </row>
    <row r="226" spans="1:256" ht="48" customHeight="1" x14ac:dyDescent="0.15">
      <c r="A226" s="11" t="s">
        <v>246</v>
      </c>
      <c r="B226" s="23" t="str">
        <f>VLOOKUP(A226,Questions!$B$3:$C$256,2,FALSE)</f>
        <v>Do you either have an internal incident response team or retain an external team?</v>
      </c>
      <c r="C226" s="298" t="s">
        <v>2122</v>
      </c>
      <c r="D226" s="317" t="s">
        <v>3507</v>
      </c>
      <c r="E226" s="176" t="str">
        <f>IF((C226=""),VLOOKUP(A226,Questions!B:G,4,FALSE),IF(C226="Yes",VLOOKUP(A226,Questions!B:G,6,FALSE),IF(C226="No",VLOOKUP(A226,Questions!B:G,5,FALSE),"N/A")))</f>
        <v>Summarize your incident response and reporting processes.</v>
      </c>
      <c r="F226" s="180" t="str">
        <f>VLOOKUP(A226,'Analyst Report'!$A$39:$E$288,5,FALSE)</f>
        <v xml:space="preserve"> </v>
      </c>
      <c r="G226"/>
      <c r="H226"/>
      <c r="I226"/>
      <c r="J226"/>
      <c r="K226"/>
      <c r="L226"/>
      <c r="M226"/>
      <c r="N226"/>
      <c r="O226"/>
      <c r="P226"/>
      <c r="Q226"/>
      <c r="R226"/>
      <c r="S226"/>
      <c r="T226"/>
      <c r="U226"/>
      <c r="V226"/>
      <c r="W226"/>
      <c r="X226"/>
      <c r="Y226"/>
      <c r="Z226"/>
      <c r="AA226"/>
      <c r="AB226"/>
      <c r="AC226"/>
      <c r="AD226"/>
      <c r="AE226"/>
      <c r="AF226"/>
      <c r="AG226"/>
      <c r="AH226"/>
      <c r="AI226"/>
      <c r="AJ226"/>
      <c r="AK226"/>
      <c r="AL226"/>
      <c r="AM226"/>
      <c r="AN226"/>
      <c r="AO226"/>
      <c r="AP226"/>
      <c r="AQ226"/>
      <c r="AR226"/>
      <c r="AS226"/>
      <c r="AT226"/>
      <c r="AU226"/>
      <c r="AV226"/>
      <c r="AW226"/>
      <c r="AX226"/>
      <c r="AY226"/>
      <c r="AZ226"/>
      <c r="BA226"/>
      <c r="BB226"/>
      <c r="BC226"/>
      <c r="BD226"/>
      <c r="BE226"/>
      <c r="BF226"/>
      <c r="BG226"/>
      <c r="BH226"/>
      <c r="BI226"/>
      <c r="BJ226"/>
      <c r="BK226"/>
      <c r="BL226"/>
      <c r="BM226"/>
      <c r="BN226"/>
      <c r="BO226"/>
      <c r="BP226"/>
      <c r="BQ226"/>
      <c r="BR226"/>
      <c r="BS226"/>
      <c r="BT226"/>
      <c r="BU226"/>
      <c r="BV226"/>
      <c r="BW226"/>
      <c r="BX226"/>
      <c r="BY226"/>
      <c r="BZ226"/>
      <c r="CA226"/>
      <c r="CB226"/>
      <c r="CC226"/>
      <c r="CD226"/>
      <c r="CE226"/>
      <c r="CF226"/>
      <c r="CG226"/>
      <c r="CH226"/>
      <c r="CI226"/>
      <c r="CJ226"/>
      <c r="CK226"/>
      <c r="CL226"/>
      <c r="CM226"/>
      <c r="CN226"/>
      <c r="CO226"/>
      <c r="CP226"/>
      <c r="CQ226"/>
      <c r="CR226"/>
      <c r="CS226"/>
      <c r="CT226"/>
      <c r="CU226"/>
      <c r="CV226"/>
      <c r="CW226"/>
      <c r="CX226"/>
      <c r="CY226"/>
      <c r="CZ226"/>
      <c r="DA226"/>
      <c r="DB226"/>
      <c r="DC226"/>
      <c r="DD226"/>
      <c r="DE226"/>
      <c r="DF226"/>
      <c r="DG226"/>
      <c r="DH226"/>
      <c r="DI226"/>
      <c r="DJ226"/>
      <c r="DK226"/>
      <c r="DL226"/>
      <c r="DM226"/>
      <c r="DN226"/>
      <c r="DO226"/>
      <c r="DP226"/>
      <c r="DQ226"/>
      <c r="DR226"/>
      <c r="DS226"/>
      <c r="DT226"/>
      <c r="DU226"/>
      <c r="DV226"/>
      <c r="DW226"/>
      <c r="DX226"/>
      <c r="DY226"/>
      <c r="DZ226"/>
      <c r="EA226"/>
      <c r="EB226"/>
      <c r="EC226"/>
      <c r="ED226"/>
      <c r="EE226"/>
      <c r="EF226"/>
      <c r="EG226"/>
      <c r="EH226"/>
      <c r="EI226"/>
      <c r="EJ226"/>
      <c r="EK226"/>
      <c r="EL226"/>
      <c r="EM226"/>
      <c r="EN226"/>
      <c r="EO226"/>
      <c r="EP226"/>
      <c r="EQ226"/>
      <c r="ER226"/>
      <c r="ES226"/>
      <c r="ET226"/>
      <c r="EU226"/>
      <c r="EV226"/>
      <c r="EW226"/>
      <c r="EX226"/>
      <c r="EY226"/>
      <c r="EZ226"/>
      <c r="FA226"/>
      <c r="FB226"/>
      <c r="FC226"/>
      <c r="FD226"/>
      <c r="FE226"/>
      <c r="FF226"/>
      <c r="FG226"/>
      <c r="FH226"/>
      <c r="FI226"/>
      <c r="FJ226"/>
      <c r="FK226"/>
      <c r="FL226"/>
      <c r="FM226"/>
      <c r="FN226"/>
      <c r="FO226"/>
      <c r="FP226"/>
      <c r="FQ226"/>
      <c r="FR226"/>
      <c r="FS226"/>
      <c r="FT226"/>
      <c r="FU226"/>
      <c r="FV226"/>
      <c r="FW226"/>
      <c r="FX226"/>
      <c r="FY226"/>
      <c r="FZ226"/>
      <c r="GA226"/>
      <c r="GB226"/>
      <c r="GC226"/>
      <c r="GD226"/>
      <c r="GE226"/>
      <c r="GF226"/>
      <c r="GG226"/>
      <c r="GH226"/>
      <c r="GI226"/>
      <c r="GJ226"/>
      <c r="GK226"/>
      <c r="GL226"/>
      <c r="GM226"/>
      <c r="GN226"/>
      <c r="GO226"/>
      <c r="GP226"/>
      <c r="GQ226"/>
      <c r="GR226"/>
      <c r="GS226"/>
      <c r="GT226"/>
      <c r="GU226"/>
      <c r="GV226"/>
      <c r="GW226"/>
      <c r="GX226"/>
      <c r="GY226"/>
      <c r="GZ226"/>
      <c r="HA226"/>
      <c r="HB226"/>
      <c r="HC226"/>
      <c r="HD226"/>
      <c r="HE226"/>
      <c r="HF226"/>
      <c r="HG226"/>
      <c r="HH226"/>
      <c r="HI226"/>
      <c r="HJ226"/>
      <c r="HK226"/>
      <c r="HL226"/>
      <c r="HM226"/>
      <c r="HN226"/>
      <c r="HO226"/>
      <c r="HP226"/>
      <c r="HQ226"/>
      <c r="HR226"/>
      <c r="HS226"/>
      <c r="HT226"/>
      <c r="HU226"/>
      <c r="HV226"/>
      <c r="HW226"/>
      <c r="HX226"/>
      <c r="HY226"/>
      <c r="HZ226"/>
      <c r="IA226"/>
      <c r="IB226"/>
      <c r="IC226"/>
      <c r="ID226"/>
      <c r="IE226"/>
      <c r="IF226"/>
      <c r="IG226"/>
      <c r="IH226"/>
      <c r="II226"/>
      <c r="IJ226"/>
      <c r="IK226"/>
      <c r="IL226"/>
      <c r="IM226"/>
      <c r="IN226"/>
      <c r="IO226"/>
      <c r="IP226"/>
      <c r="IQ226"/>
      <c r="IR226"/>
      <c r="IS226"/>
      <c r="IT226"/>
      <c r="IU226"/>
      <c r="IV226"/>
    </row>
    <row r="227" spans="1:256" ht="48" customHeight="1" x14ac:dyDescent="0.15">
      <c r="A227" s="11" t="s">
        <v>247</v>
      </c>
      <c r="B227" s="23" t="str">
        <f>VLOOKUP(A227,Questions!$B$3:$C$256,2,FALSE)</f>
        <v>Do you have the capability to respond to incidents on a 24 x 7 x 365 basis?</v>
      </c>
      <c r="C227" s="298" t="s">
        <v>2122</v>
      </c>
      <c r="D227" s="317" t="s">
        <v>3482</v>
      </c>
      <c r="E227" s="176" t="str">
        <f>IF((C227=""),VLOOKUP(A227,Questions!B:G,4,FALSE),IF(C227="Yes",VLOOKUP(A227,Questions!B:G,6,FALSE),IF(C227="No",VLOOKUP(A227,Questions!B:G,5,FALSE),"N/A")))</f>
        <v>Summarize your internal approach or reference your third-party contractor.</v>
      </c>
      <c r="F227" s="180" t="str">
        <f>VLOOKUP(A227,'Analyst Report'!$A$39:$E$288,5,FALSE)</f>
        <v xml:space="preserve"> </v>
      </c>
      <c r="G227"/>
      <c r="H227"/>
      <c r="I227"/>
      <c r="J227"/>
      <c r="K227"/>
      <c r="L227"/>
      <c r="M227"/>
      <c r="N227"/>
      <c r="O227"/>
      <c r="P227"/>
      <c r="Q227"/>
      <c r="R227"/>
      <c r="S227"/>
      <c r="T227"/>
      <c r="U227"/>
      <c r="V227"/>
      <c r="W227"/>
      <c r="X227"/>
      <c r="Y227"/>
      <c r="Z227"/>
      <c r="AA227"/>
      <c r="AB227"/>
      <c r="AC227"/>
      <c r="AD227"/>
      <c r="AE227"/>
      <c r="AF227"/>
      <c r="AG227"/>
      <c r="AH227"/>
      <c r="AI227"/>
      <c r="AJ227"/>
      <c r="AK227"/>
      <c r="AL227"/>
      <c r="AM227"/>
      <c r="AN227"/>
      <c r="AO227"/>
      <c r="AP227"/>
      <c r="AQ227"/>
      <c r="AR227"/>
      <c r="AS227"/>
      <c r="AT227"/>
      <c r="AU227"/>
      <c r="AV227"/>
      <c r="AW227"/>
      <c r="AX227"/>
      <c r="AY227"/>
      <c r="AZ227"/>
      <c r="BA227"/>
      <c r="BB227"/>
      <c r="BC227"/>
      <c r="BD227"/>
      <c r="BE227"/>
      <c r="BF227"/>
      <c r="BG227"/>
      <c r="BH227"/>
      <c r="BI227"/>
      <c r="BJ227"/>
      <c r="BK227"/>
      <c r="BL227"/>
      <c r="BM227"/>
      <c r="BN227"/>
      <c r="BO227"/>
      <c r="BP227"/>
      <c r="BQ227"/>
      <c r="BR227"/>
      <c r="BS227"/>
      <c r="BT227"/>
      <c r="BU227"/>
      <c r="BV227"/>
      <c r="BW227"/>
      <c r="BX227"/>
      <c r="BY227"/>
      <c r="BZ227"/>
      <c r="CA227"/>
      <c r="CB227"/>
      <c r="CC227"/>
      <c r="CD227"/>
      <c r="CE227"/>
      <c r="CF227"/>
      <c r="CG227"/>
      <c r="CH227"/>
      <c r="CI227"/>
      <c r="CJ227"/>
      <c r="CK227"/>
      <c r="CL227"/>
      <c r="CM227"/>
      <c r="CN227"/>
      <c r="CO227"/>
      <c r="CP227"/>
      <c r="CQ227"/>
      <c r="CR227"/>
      <c r="CS227"/>
      <c r="CT227"/>
      <c r="CU227"/>
      <c r="CV227"/>
      <c r="CW227"/>
      <c r="CX227"/>
      <c r="CY227"/>
      <c r="CZ227"/>
      <c r="DA227"/>
      <c r="DB227"/>
      <c r="DC227"/>
      <c r="DD227"/>
      <c r="DE227"/>
      <c r="DF227"/>
      <c r="DG227"/>
      <c r="DH227"/>
      <c r="DI227"/>
      <c r="DJ227"/>
      <c r="DK227"/>
      <c r="DL227"/>
      <c r="DM227"/>
      <c r="DN227"/>
      <c r="DO227"/>
      <c r="DP227"/>
      <c r="DQ227"/>
      <c r="DR227"/>
      <c r="DS227"/>
      <c r="DT227"/>
      <c r="DU227"/>
      <c r="DV227"/>
      <c r="DW227"/>
      <c r="DX227"/>
      <c r="DY227"/>
      <c r="DZ227"/>
      <c r="EA227"/>
      <c r="EB227"/>
      <c r="EC227"/>
      <c r="ED227"/>
      <c r="EE227"/>
      <c r="EF227"/>
      <c r="EG227"/>
      <c r="EH227"/>
      <c r="EI227"/>
      <c r="EJ227"/>
      <c r="EK227"/>
      <c r="EL227"/>
      <c r="EM227"/>
      <c r="EN227"/>
      <c r="EO227"/>
      <c r="EP227"/>
      <c r="EQ227"/>
      <c r="ER227"/>
      <c r="ES227"/>
      <c r="ET227"/>
      <c r="EU227"/>
      <c r="EV227"/>
      <c r="EW227"/>
      <c r="EX227"/>
      <c r="EY227"/>
      <c r="EZ227"/>
      <c r="FA227"/>
      <c r="FB227"/>
      <c r="FC227"/>
      <c r="FD227"/>
      <c r="FE227"/>
      <c r="FF227"/>
      <c r="FG227"/>
      <c r="FH227"/>
      <c r="FI227"/>
      <c r="FJ227"/>
      <c r="FK227"/>
      <c r="FL227"/>
      <c r="FM227"/>
      <c r="FN227"/>
      <c r="FO227"/>
      <c r="FP227"/>
      <c r="FQ227"/>
      <c r="FR227"/>
      <c r="FS227"/>
      <c r="FT227"/>
      <c r="FU227"/>
      <c r="FV227"/>
      <c r="FW227"/>
      <c r="FX227"/>
      <c r="FY227"/>
      <c r="FZ227"/>
      <c r="GA227"/>
      <c r="GB227"/>
      <c r="GC227"/>
      <c r="GD227"/>
      <c r="GE227"/>
      <c r="GF227"/>
      <c r="GG227"/>
      <c r="GH227"/>
      <c r="GI227"/>
      <c r="GJ227"/>
      <c r="GK227"/>
      <c r="GL227"/>
      <c r="GM227"/>
      <c r="GN227"/>
      <c r="GO227"/>
      <c r="GP227"/>
      <c r="GQ227"/>
      <c r="GR227"/>
      <c r="GS227"/>
      <c r="GT227"/>
      <c r="GU227"/>
      <c r="GV227"/>
      <c r="GW227"/>
      <c r="GX227"/>
      <c r="GY227"/>
      <c r="GZ227"/>
      <c r="HA227"/>
      <c r="HB227"/>
      <c r="HC227"/>
      <c r="HD227"/>
      <c r="HE227"/>
      <c r="HF227"/>
      <c r="HG227"/>
      <c r="HH227"/>
      <c r="HI227"/>
      <c r="HJ227"/>
      <c r="HK227"/>
      <c r="HL227"/>
      <c r="HM227"/>
      <c r="HN227"/>
      <c r="HO227"/>
      <c r="HP227"/>
      <c r="HQ227"/>
      <c r="HR227"/>
      <c r="HS227"/>
      <c r="HT227"/>
      <c r="HU227"/>
      <c r="HV227"/>
      <c r="HW227"/>
      <c r="HX227"/>
      <c r="HY227"/>
      <c r="HZ227"/>
      <c r="IA227"/>
      <c r="IB227"/>
      <c r="IC227"/>
      <c r="ID227"/>
      <c r="IE227"/>
      <c r="IF227"/>
      <c r="IG227"/>
      <c r="IH227"/>
      <c r="II227"/>
      <c r="IJ227"/>
      <c r="IK227"/>
      <c r="IL227"/>
      <c r="IM227"/>
      <c r="IN227"/>
      <c r="IO227"/>
      <c r="IP227"/>
      <c r="IQ227"/>
      <c r="IR227"/>
      <c r="IS227"/>
      <c r="IT227"/>
      <c r="IU227"/>
      <c r="IV227"/>
    </row>
    <row r="228" spans="1:256" ht="48" customHeight="1" x14ac:dyDescent="0.15">
      <c r="A228" s="11" t="s">
        <v>248</v>
      </c>
      <c r="B228" s="23" t="str">
        <f>VLOOKUP(A228,Questions!$B$3:$C$256,2,FALSE)</f>
        <v>Do you carry cyber-risk insurance to protect against unforeseen service outages, data that is lost or stolen, and security incidents?</v>
      </c>
      <c r="C228" s="298" t="s">
        <v>2122</v>
      </c>
      <c r="D228" s="317" t="s">
        <v>3483</v>
      </c>
      <c r="E228" s="176" t="str">
        <f>IF((C228=""),VLOOKUP(A228,Questions!B:G,4,FALSE),IF(C228="Yes",VLOOKUP(A228,Questions!B:G,6,FALSE),IF(C228="No",VLOOKUP(A228,Questions!B:G,5,FALSE),"N/A")))</f>
        <v>Describe the coverage in place for this product.</v>
      </c>
      <c r="F228" s="180" t="str">
        <f>VLOOKUP(A228,'Analyst Report'!$A$39:$E$288,5,FALSE)</f>
        <v xml:space="preserve"> </v>
      </c>
      <c r="G228" s="275" t="s">
        <v>3233</v>
      </c>
      <c r="H228"/>
      <c r="I228"/>
      <c r="J228"/>
      <c r="K228"/>
      <c r="L228"/>
      <c r="M228"/>
      <c r="N228"/>
      <c r="O228"/>
      <c r="P228"/>
      <c r="Q228"/>
      <c r="R228"/>
      <c r="S228"/>
      <c r="T228"/>
      <c r="U228"/>
      <c r="V228"/>
      <c r="W228"/>
      <c r="X228"/>
      <c r="Y228"/>
      <c r="Z228"/>
      <c r="AA228"/>
      <c r="AB228"/>
      <c r="AC228"/>
      <c r="AD228"/>
      <c r="AE228"/>
      <c r="AF228"/>
      <c r="AG228"/>
      <c r="AH228"/>
      <c r="AI228"/>
      <c r="AJ228"/>
      <c r="AK228"/>
      <c r="AL228"/>
      <c r="AM228"/>
      <c r="AN228"/>
      <c r="AO228"/>
      <c r="AP228"/>
      <c r="AQ228"/>
      <c r="AR228"/>
      <c r="AS228"/>
      <c r="AT228"/>
      <c r="AU228"/>
      <c r="AV228"/>
      <c r="AW228"/>
      <c r="AX228"/>
      <c r="AY228"/>
      <c r="AZ228"/>
      <c r="BA228"/>
      <c r="BB228"/>
      <c r="BC228"/>
      <c r="BD228"/>
      <c r="BE228"/>
      <c r="BF228"/>
      <c r="BG228"/>
      <c r="BH228"/>
      <c r="BI228"/>
      <c r="BJ228"/>
      <c r="BK228"/>
      <c r="BL228"/>
      <c r="BM228"/>
      <c r="BN228"/>
      <c r="BO228"/>
      <c r="BP228"/>
      <c r="BQ228"/>
      <c r="BR228"/>
      <c r="BS228"/>
      <c r="BT228"/>
      <c r="BU228"/>
      <c r="BV228"/>
      <c r="BW228"/>
      <c r="BX228"/>
      <c r="BY228"/>
      <c r="BZ228"/>
      <c r="CA228"/>
      <c r="CB228"/>
      <c r="CC228"/>
      <c r="CD228"/>
      <c r="CE228"/>
      <c r="CF228"/>
      <c r="CG228"/>
      <c r="CH228"/>
      <c r="CI228"/>
      <c r="CJ228"/>
      <c r="CK228"/>
      <c r="CL228"/>
      <c r="CM228"/>
      <c r="CN228"/>
      <c r="CO228"/>
      <c r="CP228"/>
      <c r="CQ228"/>
      <c r="CR228"/>
      <c r="CS228"/>
      <c r="CT228"/>
      <c r="CU228"/>
      <c r="CV228"/>
      <c r="CW228"/>
      <c r="CX228"/>
      <c r="CY228"/>
      <c r="CZ228"/>
      <c r="DA228"/>
      <c r="DB228"/>
      <c r="DC228"/>
      <c r="DD228"/>
      <c r="DE228"/>
      <c r="DF228"/>
      <c r="DG228"/>
      <c r="DH228"/>
      <c r="DI228"/>
      <c r="DJ228"/>
      <c r="DK228"/>
      <c r="DL228"/>
      <c r="DM228"/>
      <c r="DN228"/>
      <c r="DO228"/>
      <c r="DP228"/>
      <c r="DQ228"/>
      <c r="DR228"/>
      <c r="DS228"/>
      <c r="DT228"/>
      <c r="DU228"/>
      <c r="DV228"/>
      <c r="DW228"/>
      <c r="DX228"/>
      <c r="DY228"/>
      <c r="DZ228"/>
      <c r="EA228"/>
      <c r="EB228"/>
      <c r="EC228"/>
      <c r="ED228"/>
      <c r="EE228"/>
      <c r="EF228"/>
      <c r="EG228"/>
      <c r="EH228"/>
      <c r="EI228"/>
      <c r="EJ228"/>
      <c r="EK228"/>
      <c r="EL228"/>
      <c r="EM228"/>
      <c r="EN228"/>
      <c r="EO228"/>
      <c r="EP228"/>
      <c r="EQ228"/>
      <c r="ER228"/>
      <c r="ES228"/>
      <c r="ET228"/>
      <c r="EU228"/>
      <c r="EV228"/>
      <c r="EW228"/>
      <c r="EX228"/>
      <c r="EY228"/>
      <c r="EZ228"/>
      <c r="FA228"/>
      <c r="FB228"/>
      <c r="FC228"/>
      <c r="FD228"/>
      <c r="FE228"/>
      <c r="FF228"/>
      <c r="FG228"/>
      <c r="FH228"/>
      <c r="FI228"/>
      <c r="FJ228"/>
      <c r="FK228"/>
      <c r="FL228"/>
      <c r="FM228"/>
      <c r="FN228"/>
      <c r="FO228"/>
      <c r="FP228"/>
      <c r="FQ228"/>
      <c r="FR228"/>
      <c r="FS228"/>
      <c r="FT228"/>
      <c r="FU228"/>
      <c r="FV228"/>
      <c r="FW228"/>
      <c r="FX228"/>
      <c r="FY228"/>
      <c r="FZ228"/>
      <c r="GA228"/>
      <c r="GB228"/>
      <c r="GC228"/>
      <c r="GD228"/>
      <c r="GE228"/>
      <c r="GF228"/>
      <c r="GG228"/>
      <c r="GH228"/>
      <c r="GI228"/>
      <c r="GJ228"/>
      <c r="GK228"/>
      <c r="GL228"/>
      <c r="GM228"/>
      <c r="GN228"/>
      <c r="GO228"/>
      <c r="GP228"/>
      <c r="GQ228"/>
      <c r="GR228"/>
      <c r="GS228"/>
      <c r="GT228"/>
      <c r="GU228"/>
      <c r="GV228"/>
      <c r="GW228"/>
      <c r="GX228"/>
      <c r="GY228"/>
      <c r="GZ228"/>
      <c r="HA228"/>
      <c r="HB228"/>
      <c r="HC228"/>
      <c r="HD228"/>
      <c r="HE228"/>
      <c r="HF228"/>
      <c r="HG228"/>
      <c r="HH228"/>
      <c r="HI228"/>
      <c r="HJ228"/>
      <c r="HK228"/>
      <c r="HL228"/>
      <c r="HM228"/>
      <c r="HN228"/>
      <c r="HO228"/>
      <c r="HP228"/>
      <c r="HQ228"/>
      <c r="HR228"/>
      <c r="HS228"/>
      <c r="HT228"/>
      <c r="HU228"/>
      <c r="HV228"/>
      <c r="HW228"/>
      <c r="HX228"/>
      <c r="HY228"/>
      <c r="HZ228"/>
      <c r="IA228"/>
      <c r="IB228"/>
      <c r="IC228"/>
      <c r="ID228"/>
      <c r="IE228"/>
      <c r="IF228"/>
      <c r="IG228"/>
      <c r="IH228"/>
      <c r="II228"/>
      <c r="IJ228"/>
      <c r="IK228"/>
      <c r="IL228"/>
      <c r="IM228"/>
      <c r="IN228"/>
      <c r="IO228"/>
      <c r="IP228"/>
      <c r="IQ228"/>
      <c r="IR228"/>
      <c r="IS228"/>
      <c r="IT228"/>
      <c r="IU228"/>
      <c r="IV228"/>
    </row>
    <row r="229" spans="1:256" ht="36" customHeight="1" x14ac:dyDescent="0.2">
      <c r="A229" s="345" t="s">
        <v>249</v>
      </c>
      <c r="B229" s="345"/>
      <c r="C229" s="20" t="s">
        <v>47</v>
      </c>
      <c r="D229" s="20" t="s">
        <v>48</v>
      </c>
      <c r="E229" s="175" t="s">
        <v>49</v>
      </c>
      <c r="F229" s="179" t="s">
        <v>50</v>
      </c>
      <c r="G229"/>
      <c r="H229"/>
      <c r="I229"/>
      <c r="J229"/>
      <c r="K229"/>
      <c r="L229"/>
      <c r="M229"/>
      <c r="N229"/>
      <c r="O229"/>
      <c r="P229"/>
      <c r="Q229"/>
      <c r="R229"/>
      <c r="S229"/>
      <c r="T229"/>
      <c r="U229"/>
      <c r="V229"/>
      <c r="W229"/>
      <c r="X229"/>
      <c r="Y229"/>
      <c r="Z229"/>
      <c r="AA229"/>
      <c r="AB229"/>
      <c r="AC229"/>
      <c r="AD229"/>
      <c r="AE229"/>
      <c r="AF229"/>
      <c r="AG229"/>
      <c r="AH229"/>
      <c r="AI229"/>
      <c r="AJ229"/>
      <c r="AK229"/>
      <c r="AL229"/>
      <c r="AM229"/>
      <c r="AN229"/>
      <c r="AO229"/>
      <c r="AP229"/>
      <c r="AQ229"/>
      <c r="AR229"/>
      <c r="AS229"/>
      <c r="AT229"/>
      <c r="AU229"/>
      <c r="AV229"/>
      <c r="AW229"/>
      <c r="AX229"/>
      <c r="AY229"/>
      <c r="AZ229"/>
      <c r="BA229"/>
      <c r="BB229"/>
      <c r="BC229"/>
      <c r="BD229"/>
      <c r="BE229"/>
      <c r="BF229"/>
      <c r="BG229"/>
      <c r="BH229"/>
      <c r="BI229"/>
      <c r="BJ229"/>
      <c r="BK229"/>
      <c r="BL229"/>
      <c r="BM229"/>
      <c r="BN229"/>
      <c r="BO229"/>
      <c r="BP229"/>
      <c r="BQ229"/>
      <c r="BR229"/>
      <c r="BS229"/>
      <c r="BT229"/>
      <c r="BU229"/>
      <c r="BV229"/>
      <c r="BW229"/>
      <c r="BX229"/>
      <c r="BY229"/>
      <c r="BZ229"/>
      <c r="CA229"/>
      <c r="CB229"/>
      <c r="CC229"/>
      <c r="CD229"/>
      <c r="CE229"/>
      <c r="CF229"/>
      <c r="CG229"/>
      <c r="CH229"/>
      <c r="CI229"/>
      <c r="CJ229"/>
      <c r="CK229"/>
      <c r="CL229"/>
      <c r="CM229"/>
      <c r="CN229"/>
      <c r="CO229"/>
      <c r="CP229"/>
      <c r="CQ229"/>
      <c r="CR229"/>
      <c r="CS229"/>
      <c r="CT229"/>
      <c r="CU229"/>
      <c r="CV229"/>
      <c r="CW229"/>
      <c r="CX229"/>
      <c r="CY229"/>
      <c r="CZ229"/>
      <c r="DA229"/>
      <c r="DB229"/>
      <c r="DC229"/>
      <c r="DD229"/>
      <c r="DE229"/>
      <c r="DF229"/>
      <c r="DG229"/>
      <c r="DH229"/>
      <c r="DI229"/>
      <c r="DJ229"/>
      <c r="DK229"/>
      <c r="DL229"/>
      <c r="DM229"/>
      <c r="DN229"/>
      <c r="DO229"/>
      <c r="DP229"/>
      <c r="DQ229"/>
      <c r="DR229"/>
      <c r="DS229"/>
      <c r="DT229"/>
      <c r="DU229"/>
      <c r="DV229"/>
      <c r="DW229"/>
      <c r="DX229"/>
      <c r="DY229"/>
      <c r="DZ229"/>
      <c r="EA229"/>
      <c r="EB229"/>
      <c r="EC229"/>
      <c r="ED229"/>
      <c r="EE229"/>
      <c r="EF229"/>
      <c r="EG229"/>
      <c r="EH229"/>
      <c r="EI229"/>
      <c r="EJ229"/>
      <c r="EK229"/>
      <c r="EL229"/>
      <c r="EM229"/>
      <c r="EN229"/>
      <c r="EO229"/>
      <c r="EP229"/>
      <c r="EQ229"/>
      <c r="ER229"/>
      <c r="ES229"/>
      <c r="ET229"/>
      <c r="EU229"/>
      <c r="EV229"/>
      <c r="EW229"/>
      <c r="EX229"/>
      <c r="EY229"/>
      <c r="EZ229"/>
      <c r="FA229"/>
      <c r="FB229"/>
      <c r="FC229"/>
      <c r="FD229"/>
      <c r="FE229"/>
      <c r="FF229"/>
      <c r="FG229"/>
      <c r="FH229"/>
      <c r="FI229"/>
      <c r="FJ229"/>
      <c r="FK229"/>
      <c r="FL229"/>
      <c r="FM229"/>
      <c r="FN229"/>
      <c r="FO229"/>
      <c r="FP229"/>
      <c r="FQ229"/>
      <c r="FR229"/>
      <c r="FS229"/>
      <c r="FT229"/>
      <c r="FU229"/>
      <c r="FV229"/>
      <c r="FW229"/>
      <c r="FX229"/>
      <c r="FY229"/>
      <c r="FZ229"/>
      <c r="GA229"/>
      <c r="GB229"/>
      <c r="GC229"/>
      <c r="GD229"/>
      <c r="GE229"/>
      <c r="GF229"/>
      <c r="GG229"/>
      <c r="GH229"/>
      <c r="GI229"/>
      <c r="GJ229"/>
      <c r="GK229"/>
      <c r="GL229"/>
      <c r="GM229"/>
      <c r="GN229"/>
      <c r="GO229"/>
      <c r="GP229"/>
      <c r="GQ229"/>
      <c r="GR229"/>
      <c r="GS229"/>
      <c r="GT229"/>
      <c r="GU229"/>
      <c r="GV229"/>
      <c r="GW229"/>
      <c r="GX229"/>
      <c r="GY229"/>
      <c r="GZ229"/>
      <c r="HA229"/>
      <c r="HB229"/>
      <c r="HC229"/>
      <c r="HD229"/>
      <c r="HE229"/>
      <c r="HF229"/>
      <c r="HG229"/>
      <c r="HH229"/>
      <c r="HI229"/>
      <c r="HJ229"/>
      <c r="HK229"/>
      <c r="HL229"/>
      <c r="HM229"/>
      <c r="HN229"/>
      <c r="HO229"/>
      <c r="HP229"/>
      <c r="HQ229"/>
      <c r="HR229"/>
      <c r="HS229"/>
      <c r="HT229"/>
      <c r="HU229"/>
      <c r="HV229"/>
      <c r="HW229"/>
      <c r="HX229"/>
      <c r="HY229"/>
      <c r="HZ229"/>
      <c r="IA229"/>
      <c r="IB229"/>
      <c r="IC229"/>
      <c r="ID229"/>
      <c r="IE229"/>
      <c r="IF229"/>
      <c r="IG229"/>
      <c r="IH229"/>
      <c r="II229"/>
      <c r="IJ229"/>
      <c r="IK229"/>
      <c r="IL229"/>
      <c r="IM229"/>
      <c r="IN229"/>
      <c r="IO229"/>
      <c r="IP229"/>
      <c r="IQ229"/>
      <c r="IR229"/>
      <c r="IS229"/>
      <c r="IT229"/>
      <c r="IU229"/>
      <c r="IV229"/>
    </row>
    <row r="230" spans="1:256" ht="48" customHeight="1" x14ac:dyDescent="0.15">
      <c r="A230" s="11" t="s">
        <v>250</v>
      </c>
      <c r="B230" s="23" t="str">
        <f>VLOOKUP(A230,Questions!$B$3:$C$256,2,FALSE)</f>
        <v>Do you have a documented and currently implemented Quality Assurance program?</v>
      </c>
      <c r="C230" s="8" t="s">
        <v>2122</v>
      </c>
      <c r="D230" s="306" t="s">
        <v>3484</v>
      </c>
      <c r="E230" s="176">
        <f>IF((C230=""),VLOOKUP(A230,Questions!B:G,4,FALSE),IF(C230="Yes",VLOOKUP(A230,Questions!B:G,6,FALSE),IF(C230="No",VLOOKUP(A230,Questions!B:G,5,FALSE),"N/A")))</f>
        <v>0</v>
      </c>
      <c r="F230" s="180" t="str">
        <f>VLOOKUP(A230,'Analyst Report'!$A$39:$E$288,5,FALSE)</f>
        <v xml:space="preserve"> </v>
      </c>
      <c r="G230"/>
      <c r="H230"/>
      <c r="I230"/>
      <c r="J230"/>
      <c r="K230"/>
      <c r="L230"/>
      <c r="M230"/>
      <c r="N230"/>
      <c r="O230"/>
      <c r="P230"/>
      <c r="Q230"/>
      <c r="R230"/>
      <c r="S230"/>
      <c r="T230"/>
      <c r="U230"/>
      <c r="V230"/>
      <c r="W230"/>
      <c r="X230"/>
      <c r="Y230"/>
      <c r="Z230"/>
      <c r="AA230"/>
      <c r="AB230"/>
      <c r="AC230"/>
      <c r="AD230"/>
      <c r="AE230"/>
      <c r="AF230"/>
      <c r="AG230"/>
      <c r="AH230"/>
      <c r="AI230"/>
      <c r="AJ230"/>
      <c r="AK230"/>
      <c r="AL230"/>
      <c r="AM230"/>
      <c r="AN230"/>
      <c r="AO230"/>
      <c r="AP230"/>
      <c r="AQ230"/>
      <c r="AR230"/>
      <c r="AS230"/>
      <c r="AT230"/>
      <c r="AU230"/>
      <c r="AV230"/>
      <c r="AW230"/>
      <c r="AX230"/>
      <c r="AY230"/>
      <c r="AZ230"/>
      <c r="BA230"/>
      <c r="BB230"/>
      <c r="BC230"/>
      <c r="BD230"/>
      <c r="BE230"/>
      <c r="BF230"/>
      <c r="BG230"/>
      <c r="BH230"/>
      <c r="BI230"/>
      <c r="BJ230"/>
      <c r="BK230"/>
      <c r="BL230"/>
      <c r="BM230"/>
      <c r="BN230"/>
      <c r="BO230"/>
      <c r="BP230"/>
      <c r="BQ230"/>
      <c r="BR230"/>
      <c r="BS230"/>
      <c r="BT230"/>
      <c r="BU230"/>
      <c r="BV230"/>
      <c r="BW230"/>
      <c r="BX230"/>
      <c r="BY230"/>
      <c r="BZ230"/>
      <c r="CA230"/>
      <c r="CB230"/>
      <c r="CC230"/>
      <c r="CD230"/>
      <c r="CE230"/>
      <c r="CF230"/>
      <c r="CG230"/>
      <c r="CH230"/>
      <c r="CI230"/>
      <c r="CJ230"/>
      <c r="CK230"/>
      <c r="CL230"/>
      <c r="CM230"/>
      <c r="CN230"/>
      <c r="CO230"/>
      <c r="CP230"/>
      <c r="CQ230"/>
      <c r="CR230"/>
      <c r="CS230"/>
      <c r="CT230"/>
      <c r="CU230"/>
      <c r="CV230"/>
      <c r="CW230"/>
      <c r="CX230"/>
      <c r="CY230"/>
      <c r="CZ230"/>
      <c r="DA230"/>
      <c r="DB230"/>
      <c r="DC230"/>
      <c r="DD230"/>
      <c r="DE230"/>
      <c r="DF230"/>
      <c r="DG230"/>
      <c r="DH230"/>
      <c r="DI230"/>
      <c r="DJ230"/>
      <c r="DK230"/>
      <c r="DL230"/>
      <c r="DM230"/>
      <c r="DN230"/>
      <c r="DO230"/>
      <c r="DP230"/>
      <c r="DQ230"/>
      <c r="DR230"/>
      <c r="DS230"/>
      <c r="DT230"/>
      <c r="DU230"/>
      <c r="DV230"/>
      <c r="DW230"/>
      <c r="DX230"/>
      <c r="DY230"/>
      <c r="DZ230"/>
      <c r="EA230"/>
      <c r="EB230"/>
      <c r="EC230"/>
      <c r="ED230"/>
      <c r="EE230"/>
      <c r="EF230"/>
      <c r="EG230"/>
      <c r="EH230"/>
      <c r="EI230"/>
      <c r="EJ230"/>
      <c r="EK230"/>
      <c r="EL230"/>
      <c r="EM230"/>
      <c r="EN230"/>
      <c r="EO230"/>
      <c r="EP230"/>
      <c r="EQ230"/>
      <c r="ER230"/>
      <c r="ES230"/>
      <c r="ET230"/>
      <c r="EU230"/>
      <c r="EV230"/>
      <c r="EW230"/>
      <c r="EX230"/>
      <c r="EY230"/>
      <c r="EZ230"/>
      <c r="FA230"/>
      <c r="FB230"/>
      <c r="FC230"/>
      <c r="FD230"/>
      <c r="FE230"/>
      <c r="FF230"/>
      <c r="FG230"/>
      <c r="FH230"/>
      <c r="FI230"/>
      <c r="FJ230"/>
      <c r="FK230"/>
      <c r="FL230"/>
      <c r="FM230"/>
      <c r="FN230"/>
      <c r="FO230"/>
      <c r="FP230"/>
      <c r="FQ230"/>
      <c r="FR230"/>
      <c r="FS230"/>
      <c r="FT230"/>
      <c r="FU230"/>
      <c r="FV230"/>
      <c r="FW230"/>
      <c r="FX230"/>
      <c r="FY230"/>
      <c r="FZ230"/>
      <c r="GA230"/>
      <c r="GB230"/>
      <c r="GC230"/>
      <c r="GD230"/>
      <c r="GE230"/>
      <c r="GF230"/>
      <c r="GG230"/>
      <c r="GH230"/>
      <c r="GI230"/>
      <c r="GJ230"/>
      <c r="GK230"/>
      <c r="GL230"/>
      <c r="GM230"/>
      <c r="GN230"/>
      <c r="GO230"/>
      <c r="GP230"/>
      <c r="GQ230"/>
      <c r="GR230"/>
      <c r="GS230"/>
      <c r="GT230"/>
      <c r="GU230"/>
      <c r="GV230"/>
      <c r="GW230"/>
      <c r="GX230"/>
      <c r="GY230"/>
      <c r="GZ230"/>
      <c r="HA230"/>
      <c r="HB230"/>
      <c r="HC230"/>
      <c r="HD230"/>
      <c r="HE230"/>
      <c r="HF230"/>
      <c r="HG230"/>
      <c r="HH230"/>
      <c r="HI230"/>
      <c r="HJ230"/>
      <c r="HK230"/>
      <c r="HL230"/>
      <c r="HM230"/>
      <c r="HN230"/>
      <c r="HO230"/>
      <c r="HP230"/>
      <c r="HQ230"/>
      <c r="HR230"/>
      <c r="HS230"/>
      <c r="HT230"/>
      <c r="HU230"/>
      <c r="HV230"/>
      <c r="HW230"/>
      <c r="HX230"/>
      <c r="HY230"/>
      <c r="HZ230"/>
      <c r="IA230"/>
      <c r="IB230"/>
      <c r="IC230"/>
      <c r="ID230"/>
      <c r="IE230"/>
      <c r="IF230"/>
      <c r="IG230"/>
      <c r="IH230"/>
      <c r="II230"/>
      <c r="IJ230"/>
      <c r="IK230"/>
      <c r="IL230"/>
      <c r="IM230"/>
      <c r="IN230"/>
      <c r="IO230"/>
      <c r="IP230"/>
      <c r="IQ230"/>
      <c r="IR230"/>
      <c r="IS230"/>
      <c r="IT230"/>
      <c r="IU230"/>
      <c r="IV230"/>
    </row>
    <row r="231" spans="1:256" ht="48" customHeight="1" x14ac:dyDescent="0.15">
      <c r="A231" s="11" t="s">
        <v>251</v>
      </c>
      <c r="B231" s="23" t="str">
        <f>VLOOKUP(A231,Questions!$B$3:$C$256,2,FALSE)</f>
        <v>Do you comply with ISO 9001?</v>
      </c>
      <c r="C231" s="8" t="s">
        <v>2126</v>
      </c>
      <c r="D231" s="306"/>
      <c r="E231" s="176" t="str">
        <f>IF((C231=""),VLOOKUP(A231,Questions!B:G,4,FALSE),IF(C231="Yes",VLOOKUP(A231,Questions!B:G,6,FALSE),IF(C231="No",VLOOKUP(A231,Questions!B:G,5,FALSE),"N/A")))</f>
        <v>Describe plans and/or efforts towards certification.</v>
      </c>
      <c r="F231" s="180" t="str">
        <f>VLOOKUP(A231,'Analyst Report'!$A$39:$E$288,5,FALSE)</f>
        <v xml:space="preserve"> </v>
      </c>
      <c r="G231"/>
      <c r="H231"/>
      <c r="I231"/>
      <c r="J231"/>
      <c r="K231"/>
      <c r="L231"/>
      <c r="M231"/>
      <c r="N231"/>
      <c r="O231"/>
      <c r="P231"/>
      <c r="Q231"/>
      <c r="R231"/>
      <c r="S231"/>
      <c r="T231"/>
      <c r="U231"/>
      <c r="V231"/>
      <c r="W231"/>
      <c r="X231"/>
      <c r="Y231"/>
      <c r="Z231"/>
      <c r="AA231"/>
      <c r="AB231"/>
      <c r="AC231"/>
      <c r="AD231"/>
      <c r="AE231"/>
      <c r="AF231"/>
      <c r="AG231"/>
      <c r="AH231"/>
      <c r="AI231"/>
      <c r="AJ231"/>
      <c r="AK231"/>
      <c r="AL231"/>
      <c r="AM231"/>
      <c r="AN231"/>
      <c r="AO231"/>
      <c r="AP231"/>
      <c r="AQ231"/>
      <c r="AR231"/>
      <c r="AS231"/>
      <c r="AT231"/>
      <c r="AU231"/>
      <c r="AV231"/>
      <c r="AW231"/>
      <c r="AX231"/>
      <c r="AY231"/>
      <c r="AZ231"/>
      <c r="BA231"/>
      <c r="BB231"/>
      <c r="BC231"/>
      <c r="BD231"/>
      <c r="BE231"/>
      <c r="BF231"/>
      <c r="BG231"/>
      <c r="BH231"/>
      <c r="BI231"/>
      <c r="BJ231"/>
      <c r="BK231"/>
      <c r="BL231"/>
      <c r="BM231"/>
      <c r="BN231"/>
      <c r="BO231"/>
      <c r="BP231"/>
      <c r="BQ231"/>
      <c r="BR231"/>
      <c r="BS231"/>
      <c r="BT231"/>
      <c r="BU231"/>
      <c r="BV231"/>
      <c r="BW231"/>
      <c r="BX231"/>
      <c r="BY231"/>
      <c r="BZ231"/>
      <c r="CA231"/>
      <c r="CB231"/>
      <c r="CC231"/>
      <c r="CD231"/>
      <c r="CE231"/>
      <c r="CF231"/>
      <c r="CG231"/>
      <c r="CH231"/>
      <c r="CI231"/>
      <c r="CJ231"/>
      <c r="CK231"/>
      <c r="CL231"/>
      <c r="CM231"/>
      <c r="CN231"/>
      <c r="CO231"/>
      <c r="CP231"/>
      <c r="CQ231"/>
      <c r="CR231"/>
      <c r="CS231"/>
      <c r="CT231"/>
      <c r="CU231"/>
      <c r="CV231"/>
      <c r="CW231"/>
      <c r="CX231"/>
      <c r="CY231"/>
      <c r="CZ231"/>
      <c r="DA231"/>
      <c r="DB231"/>
      <c r="DC231"/>
      <c r="DD231"/>
      <c r="DE231"/>
      <c r="DF231"/>
      <c r="DG231"/>
      <c r="DH231"/>
      <c r="DI231"/>
      <c r="DJ231"/>
      <c r="DK231"/>
      <c r="DL231"/>
      <c r="DM231"/>
      <c r="DN231"/>
      <c r="DO231"/>
      <c r="DP231"/>
      <c r="DQ231"/>
      <c r="DR231"/>
      <c r="DS231"/>
      <c r="DT231"/>
      <c r="DU231"/>
      <c r="DV231"/>
      <c r="DW231"/>
      <c r="DX231"/>
      <c r="DY231"/>
      <c r="DZ231"/>
      <c r="EA231"/>
      <c r="EB231"/>
      <c r="EC231"/>
      <c r="ED231"/>
      <c r="EE231"/>
      <c r="EF231"/>
      <c r="EG231"/>
      <c r="EH231"/>
      <c r="EI231"/>
      <c r="EJ231"/>
      <c r="EK231"/>
      <c r="EL231"/>
      <c r="EM231"/>
      <c r="EN231"/>
      <c r="EO231"/>
      <c r="EP231"/>
      <c r="EQ231"/>
      <c r="ER231"/>
      <c r="ES231"/>
      <c r="ET231"/>
      <c r="EU231"/>
      <c r="EV231"/>
      <c r="EW231"/>
      <c r="EX231"/>
      <c r="EY231"/>
      <c r="EZ231"/>
      <c r="FA231"/>
      <c r="FB231"/>
      <c r="FC231"/>
      <c r="FD231"/>
      <c r="FE231"/>
      <c r="FF231"/>
      <c r="FG231"/>
      <c r="FH231"/>
      <c r="FI231"/>
      <c r="FJ231"/>
      <c r="FK231"/>
      <c r="FL231"/>
      <c r="FM231"/>
      <c r="FN231"/>
      <c r="FO231"/>
      <c r="FP231"/>
      <c r="FQ231"/>
      <c r="FR231"/>
      <c r="FS231"/>
      <c r="FT231"/>
      <c r="FU231"/>
      <c r="FV231"/>
      <c r="FW231"/>
      <c r="FX231"/>
      <c r="FY231"/>
      <c r="FZ231"/>
      <c r="GA231"/>
      <c r="GB231"/>
      <c r="GC231"/>
      <c r="GD231"/>
      <c r="GE231"/>
      <c r="GF231"/>
      <c r="GG231"/>
      <c r="GH231"/>
      <c r="GI231"/>
      <c r="GJ231"/>
      <c r="GK231"/>
      <c r="GL231"/>
      <c r="GM231"/>
      <c r="GN231"/>
      <c r="GO231"/>
      <c r="GP231"/>
      <c r="GQ231"/>
      <c r="GR231"/>
      <c r="GS231"/>
      <c r="GT231"/>
      <c r="GU231"/>
      <c r="GV231"/>
      <c r="GW231"/>
      <c r="GX231"/>
      <c r="GY231"/>
      <c r="GZ231"/>
      <c r="HA231"/>
      <c r="HB231"/>
      <c r="HC231"/>
      <c r="HD231"/>
      <c r="HE231"/>
      <c r="HF231"/>
      <c r="HG231"/>
      <c r="HH231"/>
      <c r="HI231"/>
      <c r="HJ231"/>
      <c r="HK231"/>
      <c r="HL231"/>
      <c r="HM231"/>
      <c r="HN231"/>
      <c r="HO231"/>
      <c r="HP231"/>
      <c r="HQ231"/>
      <c r="HR231"/>
      <c r="HS231"/>
      <c r="HT231"/>
      <c r="HU231"/>
      <c r="HV231"/>
      <c r="HW231"/>
      <c r="HX231"/>
      <c r="HY231"/>
      <c r="HZ231"/>
      <c r="IA231"/>
      <c r="IB231"/>
      <c r="IC231"/>
      <c r="ID231"/>
      <c r="IE231"/>
      <c r="IF231"/>
      <c r="IG231"/>
      <c r="IH231"/>
      <c r="II231"/>
      <c r="IJ231"/>
      <c r="IK231"/>
      <c r="IL231"/>
      <c r="IM231"/>
      <c r="IN231"/>
      <c r="IO231"/>
      <c r="IP231"/>
      <c r="IQ231"/>
      <c r="IR231"/>
      <c r="IS231"/>
      <c r="IT231"/>
      <c r="IU231"/>
      <c r="IV231"/>
    </row>
    <row r="232" spans="1:256" ht="53" customHeight="1" x14ac:dyDescent="0.15">
      <c r="A232" s="11" t="s">
        <v>252</v>
      </c>
      <c r="B232" s="23" t="str">
        <f>VLOOKUP(A232,Questions!$B$3:$C$256,2,FALSE)</f>
        <v>Will your company provide quality and performance metrics in relation to the scope of services and performance expectations for the services you are offering?</v>
      </c>
      <c r="C232" s="8" t="s">
        <v>2122</v>
      </c>
      <c r="D232" s="306" t="s">
        <v>3485</v>
      </c>
      <c r="E232" s="176" t="str">
        <f>IF((C232=""),VLOOKUP(A232,Questions!B:G,4,FALSE),IF(C232="Yes",VLOOKUP(A232,Questions!B:G,6,FALSE),IF(C232="No",VLOOKUP(A232,Questions!B:G,5,FALSE),"N/A")))</f>
        <v>Provide references to quality and performance metrics documentation.</v>
      </c>
      <c r="F232" s="180" t="str">
        <f>VLOOKUP(A232,'Analyst Report'!$A$39:$E$288,5,FALSE)</f>
        <v xml:space="preserve"> </v>
      </c>
      <c r="G232"/>
      <c r="H232"/>
      <c r="I232"/>
      <c r="J232"/>
      <c r="K232"/>
      <c r="L232"/>
      <c r="M232"/>
      <c r="N232"/>
      <c r="O232"/>
      <c r="P232"/>
      <c r="Q232"/>
      <c r="R232"/>
      <c r="S232"/>
      <c r="T232"/>
      <c r="U232"/>
      <c r="V232"/>
      <c r="W232"/>
      <c r="X232"/>
      <c r="Y232"/>
      <c r="Z232"/>
      <c r="AA232"/>
      <c r="AB232"/>
      <c r="AC232"/>
      <c r="AD232"/>
      <c r="AE232"/>
      <c r="AF232"/>
      <c r="AG232"/>
      <c r="AH232"/>
      <c r="AI232"/>
      <c r="AJ232"/>
      <c r="AK232"/>
      <c r="AL232"/>
      <c r="AM232"/>
      <c r="AN232"/>
      <c r="AO232"/>
      <c r="AP232"/>
      <c r="AQ232"/>
      <c r="AR232"/>
      <c r="AS232"/>
      <c r="AT232"/>
      <c r="AU232"/>
      <c r="AV232"/>
      <c r="AW232"/>
      <c r="AX232"/>
      <c r="AY232"/>
      <c r="AZ232"/>
      <c r="BA232"/>
      <c r="BB232"/>
      <c r="BC232"/>
      <c r="BD232"/>
      <c r="BE232"/>
      <c r="BF232"/>
      <c r="BG232"/>
      <c r="BH232"/>
      <c r="BI232"/>
      <c r="BJ232"/>
      <c r="BK232"/>
      <c r="BL232"/>
      <c r="BM232"/>
      <c r="BN232"/>
      <c r="BO232"/>
      <c r="BP232"/>
      <c r="BQ232"/>
      <c r="BR232"/>
      <c r="BS232"/>
      <c r="BT232"/>
      <c r="BU232"/>
      <c r="BV232"/>
      <c r="BW232"/>
      <c r="BX232"/>
      <c r="BY232"/>
      <c r="BZ232"/>
      <c r="CA232"/>
      <c r="CB232"/>
      <c r="CC232"/>
      <c r="CD232"/>
      <c r="CE232"/>
      <c r="CF232"/>
      <c r="CG232"/>
      <c r="CH232"/>
      <c r="CI232"/>
      <c r="CJ232"/>
      <c r="CK232"/>
      <c r="CL232"/>
      <c r="CM232"/>
      <c r="CN232"/>
      <c r="CO232"/>
      <c r="CP232"/>
      <c r="CQ232"/>
      <c r="CR232"/>
      <c r="CS232"/>
      <c r="CT232"/>
      <c r="CU232"/>
      <c r="CV232"/>
      <c r="CW232"/>
      <c r="CX232"/>
      <c r="CY232"/>
      <c r="CZ232"/>
      <c r="DA232"/>
      <c r="DB232"/>
      <c r="DC232"/>
      <c r="DD232"/>
      <c r="DE232"/>
      <c r="DF232"/>
      <c r="DG232"/>
      <c r="DH232"/>
      <c r="DI232"/>
      <c r="DJ232"/>
      <c r="DK232"/>
      <c r="DL232"/>
      <c r="DM232"/>
      <c r="DN232"/>
      <c r="DO232"/>
      <c r="DP232"/>
      <c r="DQ232"/>
      <c r="DR232"/>
      <c r="DS232"/>
      <c r="DT232"/>
      <c r="DU232"/>
      <c r="DV232"/>
      <c r="DW232"/>
      <c r="DX232"/>
      <c r="DY232"/>
      <c r="DZ232"/>
      <c r="EA232"/>
      <c r="EB232"/>
      <c r="EC232"/>
      <c r="ED232"/>
      <c r="EE232"/>
      <c r="EF232"/>
      <c r="EG232"/>
      <c r="EH232"/>
      <c r="EI232"/>
      <c r="EJ232"/>
      <c r="EK232"/>
      <c r="EL232"/>
      <c r="EM232"/>
      <c r="EN232"/>
      <c r="EO232"/>
      <c r="EP232"/>
      <c r="EQ232"/>
      <c r="ER232"/>
      <c r="ES232"/>
      <c r="ET232"/>
      <c r="EU232"/>
      <c r="EV232"/>
      <c r="EW232"/>
      <c r="EX232"/>
      <c r="EY232"/>
      <c r="EZ232"/>
      <c r="FA232"/>
      <c r="FB232"/>
      <c r="FC232"/>
      <c r="FD232"/>
      <c r="FE232"/>
      <c r="FF232"/>
      <c r="FG232"/>
      <c r="FH232"/>
      <c r="FI232"/>
      <c r="FJ232"/>
      <c r="FK232"/>
      <c r="FL232"/>
      <c r="FM232"/>
      <c r="FN232"/>
      <c r="FO232"/>
      <c r="FP232"/>
      <c r="FQ232"/>
      <c r="FR232"/>
      <c r="FS232"/>
      <c r="FT232"/>
      <c r="FU232"/>
      <c r="FV232"/>
      <c r="FW232"/>
      <c r="FX232"/>
      <c r="FY232"/>
      <c r="FZ232"/>
      <c r="GA232"/>
      <c r="GB232"/>
      <c r="GC232"/>
      <c r="GD232"/>
      <c r="GE232"/>
      <c r="GF232"/>
      <c r="GG232"/>
      <c r="GH232"/>
      <c r="GI232"/>
      <c r="GJ232"/>
      <c r="GK232"/>
      <c r="GL232"/>
      <c r="GM232"/>
      <c r="GN232"/>
      <c r="GO232"/>
      <c r="GP232"/>
      <c r="GQ232"/>
      <c r="GR232"/>
      <c r="GS232"/>
      <c r="GT232"/>
      <c r="GU232"/>
      <c r="GV232"/>
      <c r="GW232"/>
      <c r="GX232"/>
      <c r="GY232"/>
      <c r="GZ232"/>
      <c r="HA232"/>
      <c r="HB232"/>
      <c r="HC232"/>
      <c r="HD232"/>
      <c r="HE232"/>
      <c r="HF232"/>
      <c r="HG232"/>
      <c r="HH232"/>
      <c r="HI232"/>
      <c r="HJ232"/>
      <c r="HK232"/>
      <c r="HL232"/>
      <c r="HM232"/>
      <c r="HN232"/>
      <c r="HO232"/>
      <c r="HP232"/>
      <c r="HQ232"/>
      <c r="HR232"/>
      <c r="HS232"/>
      <c r="HT232"/>
      <c r="HU232"/>
      <c r="HV232"/>
      <c r="HW232"/>
      <c r="HX232"/>
      <c r="HY232"/>
      <c r="HZ232"/>
      <c r="IA232"/>
      <c r="IB232"/>
      <c r="IC232"/>
      <c r="ID232"/>
      <c r="IE232"/>
      <c r="IF232"/>
      <c r="IG232"/>
      <c r="IH232"/>
      <c r="II232"/>
      <c r="IJ232"/>
      <c r="IK232"/>
      <c r="IL232"/>
      <c r="IM232"/>
      <c r="IN232"/>
      <c r="IO232"/>
      <c r="IP232"/>
      <c r="IQ232"/>
      <c r="IR232"/>
      <c r="IS232"/>
      <c r="IT232"/>
      <c r="IU232"/>
      <c r="IV232"/>
    </row>
    <row r="233" spans="1:256" ht="53" customHeight="1" x14ac:dyDescent="0.15">
      <c r="A233" s="11" t="s">
        <v>253</v>
      </c>
      <c r="B233" s="23" t="str">
        <f>VLOOKUP(A233,Questions!$B$3:$C$256,2,FALSE)</f>
        <v>Do you incorporate customer feedback into security feature requests?</v>
      </c>
      <c r="C233" s="8" t="s">
        <v>2122</v>
      </c>
      <c r="D233" s="306" t="s">
        <v>3508</v>
      </c>
      <c r="E233" s="176" t="str">
        <f>IF((C233=""),VLOOKUP(A233,Questions!B:G,4,FALSE),IF(C233="Yes",VLOOKUP(A233,Questions!B:G,6,FALSE),IF(C233="No",VLOOKUP(A233,Questions!B:G,5,FALSE),"N/A")))</f>
        <v>Provide a list of higher education references or a route for campuses to request references</v>
      </c>
      <c r="F233" s="180" t="str">
        <f>VLOOKUP(A233,'Analyst Report'!$A$39:$E$288,5,FALSE)</f>
        <v xml:space="preserve"> </v>
      </c>
      <c r="G233"/>
      <c r="H233"/>
      <c r="I233"/>
      <c r="J233"/>
      <c r="K233"/>
      <c r="L233"/>
      <c r="M233"/>
      <c r="N233"/>
      <c r="O233"/>
      <c r="P233"/>
      <c r="Q233"/>
      <c r="R233"/>
      <c r="S233"/>
      <c r="T233"/>
      <c r="U233"/>
      <c r="V233"/>
      <c r="W233"/>
      <c r="X233"/>
      <c r="Y233"/>
      <c r="Z233"/>
      <c r="AA233"/>
      <c r="AB233"/>
      <c r="AC233"/>
      <c r="AD233"/>
      <c r="AE233"/>
      <c r="AF233"/>
      <c r="AG233"/>
      <c r="AH233"/>
      <c r="AI233"/>
      <c r="AJ233"/>
      <c r="AK233"/>
      <c r="AL233"/>
      <c r="AM233"/>
      <c r="AN233"/>
      <c r="AO233"/>
      <c r="AP233"/>
      <c r="AQ233"/>
      <c r="AR233"/>
      <c r="AS233"/>
      <c r="AT233"/>
      <c r="AU233"/>
      <c r="AV233"/>
      <c r="AW233"/>
      <c r="AX233"/>
      <c r="AY233"/>
      <c r="AZ233"/>
      <c r="BA233"/>
      <c r="BB233"/>
      <c r="BC233"/>
      <c r="BD233"/>
      <c r="BE233"/>
      <c r="BF233"/>
      <c r="BG233"/>
      <c r="BH233"/>
      <c r="BI233"/>
      <c r="BJ233"/>
      <c r="BK233"/>
      <c r="BL233"/>
      <c r="BM233"/>
      <c r="BN233"/>
      <c r="BO233"/>
      <c r="BP233"/>
      <c r="BQ233"/>
      <c r="BR233"/>
      <c r="BS233"/>
      <c r="BT233"/>
      <c r="BU233"/>
      <c r="BV233"/>
      <c r="BW233"/>
      <c r="BX233"/>
      <c r="BY233"/>
      <c r="BZ233"/>
      <c r="CA233"/>
      <c r="CB233"/>
      <c r="CC233"/>
      <c r="CD233"/>
      <c r="CE233"/>
      <c r="CF233"/>
      <c r="CG233"/>
      <c r="CH233"/>
      <c r="CI233"/>
      <c r="CJ233"/>
      <c r="CK233"/>
      <c r="CL233"/>
      <c r="CM233"/>
      <c r="CN233"/>
      <c r="CO233"/>
      <c r="CP233"/>
      <c r="CQ233"/>
      <c r="CR233"/>
      <c r="CS233"/>
      <c r="CT233"/>
      <c r="CU233"/>
      <c r="CV233"/>
      <c r="CW233"/>
      <c r="CX233"/>
      <c r="CY233"/>
      <c r="CZ233"/>
      <c r="DA233"/>
      <c r="DB233"/>
      <c r="DC233"/>
      <c r="DD233"/>
      <c r="DE233"/>
      <c r="DF233"/>
      <c r="DG233"/>
      <c r="DH233"/>
      <c r="DI233"/>
      <c r="DJ233"/>
      <c r="DK233"/>
      <c r="DL233"/>
      <c r="DM233"/>
      <c r="DN233"/>
      <c r="DO233"/>
      <c r="DP233"/>
      <c r="DQ233"/>
      <c r="DR233"/>
      <c r="DS233"/>
      <c r="DT233"/>
      <c r="DU233"/>
      <c r="DV233"/>
      <c r="DW233"/>
      <c r="DX233"/>
      <c r="DY233"/>
      <c r="DZ233"/>
      <c r="EA233"/>
      <c r="EB233"/>
      <c r="EC233"/>
      <c r="ED233"/>
      <c r="EE233"/>
      <c r="EF233"/>
      <c r="EG233"/>
      <c r="EH233"/>
      <c r="EI233"/>
      <c r="EJ233"/>
      <c r="EK233"/>
      <c r="EL233"/>
      <c r="EM233"/>
      <c r="EN233"/>
      <c r="EO233"/>
      <c r="EP233"/>
      <c r="EQ233"/>
      <c r="ER233"/>
      <c r="ES233"/>
      <c r="ET233"/>
      <c r="EU233"/>
      <c r="EV233"/>
      <c r="EW233"/>
      <c r="EX233"/>
      <c r="EY233"/>
      <c r="EZ233"/>
      <c r="FA233"/>
      <c r="FB233"/>
      <c r="FC233"/>
      <c r="FD233"/>
      <c r="FE233"/>
      <c r="FF233"/>
      <c r="FG233"/>
      <c r="FH233"/>
      <c r="FI233"/>
      <c r="FJ233"/>
      <c r="FK233"/>
      <c r="FL233"/>
      <c r="FM233"/>
      <c r="FN233"/>
      <c r="FO233"/>
      <c r="FP233"/>
      <c r="FQ233"/>
      <c r="FR233"/>
      <c r="FS233"/>
      <c r="FT233"/>
      <c r="FU233"/>
      <c r="FV233"/>
      <c r="FW233"/>
      <c r="FX233"/>
      <c r="FY233"/>
      <c r="FZ233"/>
      <c r="GA233"/>
      <c r="GB233"/>
      <c r="GC233"/>
      <c r="GD233"/>
      <c r="GE233"/>
      <c r="GF233"/>
      <c r="GG233"/>
      <c r="GH233"/>
      <c r="GI233"/>
      <c r="GJ233"/>
      <c r="GK233"/>
      <c r="GL233"/>
      <c r="GM233"/>
      <c r="GN233"/>
      <c r="GO233"/>
      <c r="GP233"/>
      <c r="GQ233"/>
      <c r="GR233"/>
      <c r="GS233"/>
      <c r="GT233"/>
      <c r="GU233"/>
      <c r="GV233"/>
      <c r="GW233"/>
      <c r="GX233"/>
      <c r="GY233"/>
      <c r="GZ233"/>
      <c r="HA233"/>
      <c r="HB233"/>
      <c r="HC233"/>
      <c r="HD233"/>
      <c r="HE233"/>
      <c r="HF233"/>
      <c r="HG233"/>
      <c r="HH233"/>
      <c r="HI233"/>
      <c r="HJ233"/>
      <c r="HK233"/>
      <c r="HL233"/>
      <c r="HM233"/>
      <c r="HN233"/>
      <c r="HO233"/>
      <c r="HP233"/>
      <c r="HQ233"/>
      <c r="HR233"/>
      <c r="HS233"/>
      <c r="HT233"/>
      <c r="HU233"/>
      <c r="HV233"/>
      <c r="HW233"/>
      <c r="HX233"/>
      <c r="HY233"/>
      <c r="HZ233"/>
      <c r="IA233"/>
      <c r="IB233"/>
      <c r="IC233"/>
      <c r="ID233"/>
      <c r="IE233"/>
      <c r="IF233"/>
      <c r="IG233"/>
      <c r="IH233"/>
      <c r="II233"/>
      <c r="IJ233"/>
      <c r="IK233"/>
      <c r="IL233"/>
      <c r="IM233"/>
      <c r="IN233"/>
      <c r="IO233"/>
      <c r="IP233"/>
      <c r="IQ233"/>
      <c r="IR233"/>
      <c r="IS233"/>
      <c r="IT233"/>
      <c r="IU233"/>
      <c r="IV233"/>
    </row>
    <row r="234" spans="1:256" ht="48" customHeight="1" x14ac:dyDescent="0.15">
      <c r="A234" s="11" t="s">
        <v>254</v>
      </c>
      <c r="B234" s="23" t="str">
        <f>VLOOKUP(A234,Questions!$B$3:$C$256,2,FALSE)</f>
        <v>Can you provide an evaluation site to the institution for testing?</v>
      </c>
      <c r="C234" s="8" t="s">
        <v>2122</v>
      </c>
      <c r="D234" s="9" t="s">
        <v>3509</v>
      </c>
      <c r="E234" s="176" t="str">
        <f>IF((C234=""),VLOOKUP(A234,Questions!B:G,4,FALSE),IF(C234="Yes",VLOOKUP(A234,Questions!B:G,6,FALSE),IF(C234="No",VLOOKUP(A234,Questions!B:G,5,FALSE),"N/A")))</f>
        <v>Summarize your evaluation site or provide a link.</v>
      </c>
      <c r="F234" s="180" t="str">
        <f>VLOOKUP(A234,'Analyst Report'!$A$39:$E$288,5,FALSE)</f>
        <v xml:space="preserve"> </v>
      </c>
      <c r="G234" s="275" t="s">
        <v>3233</v>
      </c>
      <c r="H234"/>
      <c r="I234"/>
      <c r="J234"/>
      <c r="K234"/>
      <c r="L234"/>
      <c r="M234"/>
      <c r="N234"/>
      <c r="O234"/>
      <c r="P234"/>
      <c r="Q234"/>
      <c r="R234"/>
      <c r="S234"/>
      <c r="T234"/>
      <c r="U234"/>
      <c r="V234"/>
      <c r="W234"/>
      <c r="X234"/>
      <c r="Y234"/>
      <c r="Z234"/>
      <c r="AA234"/>
      <c r="AB234"/>
      <c r="AC234"/>
      <c r="AD234"/>
      <c r="AE234"/>
      <c r="AF234"/>
      <c r="AG234"/>
      <c r="AH234"/>
      <c r="AI234"/>
      <c r="AJ234"/>
      <c r="AK234"/>
      <c r="AL234"/>
      <c r="AM234"/>
      <c r="AN234"/>
      <c r="AO234"/>
      <c r="AP234"/>
      <c r="AQ234"/>
      <c r="AR234"/>
      <c r="AS234"/>
      <c r="AT234"/>
      <c r="AU234"/>
      <c r="AV234"/>
      <c r="AW234"/>
      <c r="AX234"/>
      <c r="AY234"/>
      <c r="AZ234"/>
      <c r="BA234"/>
      <c r="BB234"/>
      <c r="BC234"/>
      <c r="BD234"/>
      <c r="BE234"/>
      <c r="BF234"/>
      <c r="BG234"/>
      <c r="BH234"/>
      <c r="BI234"/>
      <c r="BJ234"/>
      <c r="BK234"/>
      <c r="BL234"/>
      <c r="BM234"/>
      <c r="BN234"/>
      <c r="BO234"/>
      <c r="BP234"/>
      <c r="BQ234"/>
      <c r="BR234"/>
      <c r="BS234"/>
      <c r="BT234"/>
      <c r="BU234"/>
      <c r="BV234"/>
      <c r="BW234"/>
      <c r="BX234"/>
      <c r="BY234"/>
      <c r="BZ234"/>
      <c r="CA234"/>
      <c r="CB234"/>
      <c r="CC234"/>
      <c r="CD234"/>
      <c r="CE234"/>
      <c r="CF234"/>
      <c r="CG234"/>
      <c r="CH234"/>
      <c r="CI234"/>
      <c r="CJ234"/>
      <c r="CK234"/>
      <c r="CL234"/>
      <c r="CM234"/>
      <c r="CN234"/>
      <c r="CO234"/>
      <c r="CP234"/>
      <c r="CQ234"/>
      <c r="CR234"/>
      <c r="CS234"/>
      <c r="CT234"/>
      <c r="CU234"/>
      <c r="CV234"/>
      <c r="CW234"/>
      <c r="CX234"/>
      <c r="CY234"/>
      <c r="CZ234"/>
      <c r="DA234"/>
      <c r="DB234"/>
      <c r="DC234"/>
      <c r="DD234"/>
      <c r="DE234"/>
      <c r="DF234"/>
      <c r="DG234"/>
      <c r="DH234"/>
      <c r="DI234"/>
      <c r="DJ234"/>
      <c r="DK234"/>
      <c r="DL234"/>
      <c r="DM234"/>
      <c r="DN234"/>
      <c r="DO234"/>
      <c r="DP234"/>
      <c r="DQ234"/>
      <c r="DR234"/>
      <c r="DS234"/>
      <c r="DT234"/>
      <c r="DU234"/>
      <c r="DV234"/>
      <c r="DW234"/>
      <c r="DX234"/>
      <c r="DY234"/>
      <c r="DZ234"/>
      <c r="EA234"/>
      <c r="EB234"/>
      <c r="EC234"/>
      <c r="ED234"/>
      <c r="EE234"/>
      <c r="EF234"/>
      <c r="EG234"/>
      <c r="EH234"/>
      <c r="EI234"/>
      <c r="EJ234"/>
      <c r="EK234"/>
      <c r="EL234"/>
      <c r="EM234"/>
      <c r="EN234"/>
      <c r="EO234"/>
      <c r="EP234"/>
      <c r="EQ234"/>
      <c r="ER234"/>
      <c r="ES234"/>
      <c r="ET234"/>
      <c r="EU234"/>
      <c r="EV234"/>
      <c r="EW234"/>
      <c r="EX234"/>
      <c r="EY234"/>
      <c r="EZ234"/>
      <c r="FA234"/>
      <c r="FB234"/>
      <c r="FC234"/>
      <c r="FD234"/>
      <c r="FE234"/>
      <c r="FF234"/>
      <c r="FG234"/>
      <c r="FH234"/>
      <c r="FI234"/>
      <c r="FJ234"/>
      <c r="FK234"/>
      <c r="FL234"/>
      <c r="FM234"/>
      <c r="FN234"/>
      <c r="FO234"/>
      <c r="FP234"/>
      <c r="FQ234"/>
      <c r="FR234"/>
      <c r="FS234"/>
      <c r="FT234"/>
      <c r="FU234"/>
      <c r="FV234"/>
      <c r="FW234"/>
      <c r="FX234"/>
      <c r="FY234"/>
      <c r="FZ234"/>
      <c r="GA234"/>
      <c r="GB234"/>
      <c r="GC234"/>
      <c r="GD234"/>
      <c r="GE234"/>
      <c r="GF234"/>
      <c r="GG234"/>
      <c r="GH234"/>
      <c r="GI234"/>
      <c r="GJ234"/>
      <c r="GK234"/>
      <c r="GL234"/>
      <c r="GM234"/>
      <c r="GN234"/>
      <c r="GO234"/>
      <c r="GP234"/>
      <c r="GQ234"/>
      <c r="GR234"/>
      <c r="GS234"/>
      <c r="GT234"/>
      <c r="GU234"/>
      <c r="GV234"/>
      <c r="GW234"/>
      <c r="GX234"/>
      <c r="GY234"/>
      <c r="GZ234"/>
      <c r="HA234"/>
      <c r="HB234"/>
      <c r="HC234"/>
      <c r="HD234"/>
      <c r="HE234"/>
      <c r="HF234"/>
      <c r="HG234"/>
      <c r="HH234"/>
      <c r="HI234"/>
      <c r="HJ234"/>
      <c r="HK234"/>
      <c r="HL234"/>
      <c r="HM234"/>
      <c r="HN234"/>
      <c r="HO234"/>
      <c r="HP234"/>
      <c r="HQ234"/>
      <c r="HR234"/>
      <c r="HS234"/>
      <c r="HT234"/>
      <c r="HU234"/>
      <c r="HV234"/>
      <c r="HW234"/>
      <c r="HX234"/>
      <c r="HY234"/>
      <c r="HZ234"/>
      <c r="IA234"/>
      <c r="IB234"/>
      <c r="IC234"/>
      <c r="ID234"/>
      <c r="IE234"/>
      <c r="IF234"/>
      <c r="IG234"/>
      <c r="IH234"/>
      <c r="II234"/>
      <c r="IJ234"/>
      <c r="IK234"/>
      <c r="IL234"/>
      <c r="IM234"/>
      <c r="IN234"/>
      <c r="IO234"/>
      <c r="IP234"/>
      <c r="IQ234"/>
      <c r="IR234"/>
      <c r="IS234"/>
      <c r="IT234"/>
      <c r="IU234"/>
      <c r="IV234"/>
    </row>
    <row r="235" spans="1:256" ht="36" customHeight="1" x14ac:dyDescent="0.2">
      <c r="A235" s="345" t="s">
        <v>255</v>
      </c>
      <c r="B235" s="345"/>
      <c r="C235" s="20" t="s">
        <v>47</v>
      </c>
      <c r="D235" s="20" t="s">
        <v>48</v>
      </c>
      <c r="E235" s="175" t="s">
        <v>49</v>
      </c>
      <c r="F235" s="179" t="s">
        <v>50</v>
      </c>
      <c r="G235"/>
      <c r="H235"/>
      <c r="I235"/>
      <c r="J235"/>
      <c r="K235"/>
      <c r="L235"/>
      <c r="M235"/>
      <c r="N235"/>
      <c r="O235"/>
      <c r="P235"/>
      <c r="Q235"/>
      <c r="R235"/>
      <c r="S235"/>
      <c r="T235"/>
      <c r="U235"/>
      <c r="V235"/>
      <c r="W235"/>
      <c r="X235"/>
      <c r="Y235"/>
      <c r="Z235"/>
      <c r="AA235"/>
      <c r="AB235"/>
      <c r="AC235"/>
      <c r="AD235"/>
      <c r="AE235"/>
      <c r="AF235"/>
      <c r="AG235"/>
      <c r="AH235"/>
      <c r="AI235"/>
      <c r="AJ235"/>
      <c r="AK235"/>
      <c r="AL235"/>
      <c r="AM235"/>
      <c r="AN235"/>
      <c r="AO235"/>
      <c r="AP235"/>
      <c r="AQ235"/>
      <c r="AR235"/>
      <c r="AS235"/>
      <c r="AT235"/>
      <c r="AU235"/>
      <c r="AV235"/>
      <c r="AW235"/>
      <c r="AX235"/>
      <c r="AY235"/>
      <c r="AZ235"/>
      <c r="BA235"/>
      <c r="BB235"/>
      <c r="BC235"/>
      <c r="BD235"/>
      <c r="BE235"/>
      <c r="BF235"/>
      <c r="BG235"/>
      <c r="BH235"/>
      <c r="BI235"/>
      <c r="BJ235"/>
      <c r="BK235"/>
      <c r="BL235"/>
      <c r="BM235"/>
      <c r="BN235"/>
      <c r="BO235"/>
      <c r="BP235"/>
      <c r="BQ235"/>
      <c r="BR235"/>
      <c r="BS235"/>
      <c r="BT235"/>
      <c r="BU235"/>
      <c r="BV235"/>
      <c r="BW235"/>
      <c r="BX235"/>
      <c r="BY235"/>
      <c r="BZ235"/>
      <c r="CA235"/>
      <c r="CB235"/>
      <c r="CC235"/>
      <c r="CD235"/>
      <c r="CE235"/>
      <c r="CF235"/>
      <c r="CG235"/>
      <c r="CH235"/>
      <c r="CI235"/>
      <c r="CJ235"/>
      <c r="CK235"/>
      <c r="CL235"/>
      <c r="CM235"/>
      <c r="CN235"/>
      <c r="CO235"/>
      <c r="CP235"/>
      <c r="CQ235"/>
      <c r="CR235"/>
      <c r="CS235"/>
      <c r="CT235"/>
      <c r="CU235"/>
      <c r="CV235"/>
      <c r="CW235"/>
      <c r="CX235"/>
      <c r="CY235"/>
      <c r="CZ235"/>
      <c r="DA235"/>
      <c r="DB235"/>
      <c r="DC235"/>
      <c r="DD235"/>
      <c r="DE235"/>
      <c r="DF235"/>
      <c r="DG235"/>
      <c r="DH235"/>
      <c r="DI235"/>
      <c r="DJ235"/>
      <c r="DK235"/>
      <c r="DL235"/>
      <c r="DM235"/>
      <c r="DN235"/>
      <c r="DO235"/>
      <c r="DP235"/>
      <c r="DQ235"/>
      <c r="DR235"/>
      <c r="DS235"/>
      <c r="DT235"/>
      <c r="DU235"/>
      <c r="DV235"/>
      <c r="DW235"/>
      <c r="DX235"/>
      <c r="DY235"/>
      <c r="DZ235"/>
      <c r="EA235"/>
      <c r="EB235"/>
      <c r="EC235"/>
      <c r="ED235"/>
      <c r="EE235"/>
      <c r="EF235"/>
      <c r="EG235"/>
      <c r="EH235"/>
      <c r="EI235"/>
      <c r="EJ235"/>
      <c r="EK235"/>
      <c r="EL235"/>
      <c r="EM235"/>
      <c r="EN235"/>
      <c r="EO235"/>
      <c r="EP235"/>
      <c r="EQ235"/>
      <c r="ER235"/>
      <c r="ES235"/>
      <c r="ET235"/>
      <c r="EU235"/>
      <c r="EV235"/>
      <c r="EW235"/>
      <c r="EX235"/>
      <c r="EY235"/>
      <c r="EZ235"/>
      <c r="FA235"/>
      <c r="FB235"/>
      <c r="FC235"/>
      <c r="FD235"/>
      <c r="FE235"/>
      <c r="FF235"/>
      <c r="FG235"/>
      <c r="FH235"/>
      <c r="FI235"/>
      <c r="FJ235"/>
      <c r="FK235"/>
      <c r="FL235"/>
      <c r="FM235"/>
      <c r="FN235"/>
      <c r="FO235"/>
      <c r="FP235"/>
      <c r="FQ235"/>
      <c r="FR235"/>
      <c r="FS235"/>
      <c r="FT235"/>
      <c r="FU235"/>
      <c r="FV235"/>
      <c r="FW235"/>
      <c r="FX235"/>
      <c r="FY235"/>
      <c r="FZ235"/>
      <c r="GA235"/>
      <c r="GB235"/>
      <c r="GC235"/>
      <c r="GD235"/>
      <c r="GE235"/>
      <c r="GF235"/>
      <c r="GG235"/>
      <c r="GH235"/>
      <c r="GI235"/>
      <c r="GJ235"/>
      <c r="GK235"/>
      <c r="GL235"/>
      <c r="GM235"/>
      <c r="GN235"/>
      <c r="GO235"/>
      <c r="GP235"/>
      <c r="GQ235"/>
      <c r="GR235"/>
      <c r="GS235"/>
      <c r="GT235"/>
      <c r="GU235"/>
      <c r="GV235"/>
      <c r="GW235"/>
      <c r="GX235"/>
      <c r="GY235"/>
      <c r="GZ235"/>
      <c r="HA235"/>
      <c r="HB235"/>
      <c r="HC235"/>
      <c r="HD235"/>
      <c r="HE235"/>
      <c r="HF235"/>
      <c r="HG235"/>
      <c r="HH235"/>
      <c r="HI235"/>
      <c r="HJ235"/>
      <c r="HK235"/>
      <c r="HL235"/>
      <c r="HM235"/>
      <c r="HN235"/>
      <c r="HO235"/>
      <c r="HP235"/>
      <c r="HQ235"/>
      <c r="HR235"/>
      <c r="HS235"/>
      <c r="HT235"/>
      <c r="HU235"/>
      <c r="HV235"/>
      <c r="HW235"/>
      <c r="HX235"/>
      <c r="HY235"/>
      <c r="HZ235"/>
      <c r="IA235"/>
      <c r="IB235"/>
      <c r="IC235"/>
      <c r="ID235"/>
      <c r="IE235"/>
      <c r="IF235"/>
      <c r="IG235"/>
      <c r="IH235"/>
      <c r="II235"/>
      <c r="IJ235"/>
      <c r="IK235"/>
      <c r="IL235"/>
      <c r="IM235"/>
      <c r="IN235"/>
      <c r="IO235"/>
      <c r="IP235"/>
      <c r="IQ235"/>
      <c r="IR235"/>
      <c r="IS235"/>
      <c r="IT235"/>
      <c r="IU235"/>
      <c r="IV235"/>
    </row>
    <row r="236" spans="1:256" ht="48" customHeight="1" x14ac:dyDescent="0.15">
      <c r="A236" s="11" t="s">
        <v>256</v>
      </c>
      <c r="B236" s="23" t="str">
        <f>VLOOKUP(A236,Questions!$B$3:$C$256,2,FALSE)</f>
        <v>Are your systems and applications regularly scanned externally for vulnerabilities?</v>
      </c>
      <c r="C236" s="8" t="s">
        <v>2122</v>
      </c>
      <c r="D236" s="219" t="s">
        <v>3510</v>
      </c>
      <c r="E236" s="176" t="str">
        <f>IF((C236=""),VLOOKUP(A236,Questions!B:G,4,FALSE),IF(C236="Yes",VLOOKUP(A236,Questions!B:G,6,FALSE),IF(C236="No",VLOOKUP(A236,Questions!B:G,5,FALSE),"N/A")))</f>
        <v>Decribe your external application vulnerability scanning strategy.</v>
      </c>
      <c r="F236" s="180" t="str">
        <f>VLOOKUP(A236,'Analyst Report'!$A$39:$E$288,5,FALSE)</f>
        <v xml:space="preserve"> </v>
      </c>
      <c r="G236"/>
      <c r="H236"/>
      <c r="I236"/>
      <c r="J236"/>
      <c r="K236"/>
      <c r="L236"/>
      <c r="M236"/>
      <c r="N236"/>
      <c r="O236"/>
      <c r="P236"/>
      <c r="Q236"/>
      <c r="R236"/>
      <c r="S236"/>
      <c r="T236"/>
      <c r="U236"/>
      <c r="V236"/>
      <c r="W236"/>
      <c r="X236"/>
      <c r="Y236"/>
      <c r="Z236"/>
      <c r="AA236"/>
      <c r="AB236"/>
      <c r="AC236"/>
      <c r="AD236"/>
      <c r="AE236"/>
      <c r="AF236"/>
      <c r="AG236"/>
      <c r="AH236"/>
      <c r="AI236"/>
      <c r="AJ236"/>
      <c r="AK236"/>
      <c r="AL236"/>
      <c r="AM236"/>
      <c r="AN236"/>
      <c r="AO236"/>
      <c r="AP236"/>
      <c r="AQ236"/>
      <c r="AR236"/>
      <c r="AS236"/>
      <c r="AT236"/>
      <c r="AU236"/>
      <c r="AV236"/>
      <c r="AW236"/>
      <c r="AX236"/>
      <c r="AY236"/>
      <c r="AZ236"/>
      <c r="BA236"/>
      <c r="BB236"/>
      <c r="BC236"/>
      <c r="BD236"/>
      <c r="BE236"/>
      <c r="BF236"/>
      <c r="BG236"/>
      <c r="BH236"/>
      <c r="BI236"/>
      <c r="BJ236"/>
      <c r="BK236"/>
      <c r="BL236"/>
      <c r="BM236"/>
      <c r="BN236"/>
      <c r="BO236"/>
      <c r="BP236"/>
      <c r="BQ236"/>
      <c r="BR236"/>
      <c r="BS236"/>
      <c r="BT236"/>
      <c r="BU236"/>
      <c r="BV236"/>
      <c r="BW236"/>
      <c r="BX236"/>
      <c r="BY236"/>
      <c r="BZ236"/>
      <c r="CA236"/>
      <c r="CB236"/>
      <c r="CC236"/>
      <c r="CD236"/>
      <c r="CE236"/>
      <c r="CF236"/>
      <c r="CG236"/>
      <c r="CH236"/>
      <c r="CI236"/>
      <c r="CJ236"/>
      <c r="CK236"/>
      <c r="CL236"/>
      <c r="CM236"/>
      <c r="CN236"/>
      <c r="CO236"/>
      <c r="CP236"/>
      <c r="CQ236"/>
      <c r="CR236"/>
      <c r="CS236"/>
      <c r="CT236"/>
      <c r="CU236"/>
      <c r="CV236"/>
      <c r="CW236"/>
      <c r="CX236"/>
      <c r="CY236"/>
      <c r="CZ236"/>
      <c r="DA236"/>
      <c r="DB236"/>
      <c r="DC236"/>
      <c r="DD236"/>
      <c r="DE236"/>
      <c r="DF236"/>
      <c r="DG236"/>
      <c r="DH236"/>
      <c r="DI236"/>
      <c r="DJ236"/>
      <c r="DK236"/>
      <c r="DL236"/>
      <c r="DM236"/>
      <c r="DN236"/>
      <c r="DO236"/>
      <c r="DP236"/>
      <c r="DQ236"/>
      <c r="DR236"/>
      <c r="DS236"/>
      <c r="DT236"/>
      <c r="DU236"/>
      <c r="DV236"/>
      <c r="DW236"/>
      <c r="DX236"/>
      <c r="DY236"/>
      <c r="DZ236"/>
      <c r="EA236"/>
      <c r="EB236"/>
      <c r="EC236"/>
      <c r="ED236"/>
      <c r="EE236"/>
      <c r="EF236"/>
      <c r="EG236"/>
      <c r="EH236"/>
      <c r="EI236"/>
      <c r="EJ236"/>
      <c r="EK236"/>
      <c r="EL236"/>
      <c r="EM236"/>
      <c r="EN236"/>
      <c r="EO236"/>
      <c r="EP236"/>
      <c r="EQ236"/>
      <c r="ER236"/>
      <c r="ES236"/>
      <c r="ET236"/>
      <c r="EU236"/>
      <c r="EV236"/>
      <c r="EW236"/>
      <c r="EX236"/>
      <c r="EY236"/>
      <c r="EZ236"/>
      <c r="FA236"/>
      <c r="FB236"/>
      <c r="FC236"/>
      <c r="FD236"/>
      <c r="FE236"/>
      <c r="FF236"/>
      <c r="FG236"/>
      <c r="FH236"/>
      <c r="FI236"/>
      <c r="FJ236"/>
      <c r="FK236"/>
      <c r="FL236"/>
      <c r="FM236"/>
      <c r="FN236"/>
      <c r="FO236"/>
      <c r="FP236"/>
      <c r="FQ236"/>
      <c r="FR236"/>
      <c r="FS236"/>
      <c r="FT236"/>
      <c r="FU236"/>
      <c r="FV236"/>
      <c r="FW236"/>
      <c r="FX236"/>
      <c r="FY236"/>
      <c r="FZ236"/>
      <c r="GA236"/>
      <c r="GB236"/>
      <c r="GC236"/>
      <c r="GD236"/>
      <c r="GE236"/>
      <c r="GF236"/>
      <c r="GG236"/>
      <c r="GH236"/>
      <c r="GI236"/>
      <c r="GJ236"/>
      <c r="GK236"/>
      <c r="GL236"/>
      <c r="GM236"/>
      <c r="GN236"/>
      <c r="GO236"/>
      <c r="GP236"/>
      <c r="GQ236"/>
      <c r="GR236"/>
      <c r="GS236"/>
      <c r="GT236"/>
      <c r="GU236"/>
      <c r="GV236"/>
      <c r="GW236"/>
      <c r="GX236"/>
      <c r="GY236"/>
      <c r="GZ236"/>
      <c r="HA236"/>
      <c r="HB236"/>
      <c r="HC236"/>
      <c r="HD236"/>
      <c r="HE236"/>
      <c r="HF236"/>
      <c r="HG236"/>
      <c r="HH236"/>
      <c r="HI236"/>
      <c r="HJ236"/>
      <c r="HK236"/>
      <c r="HL236"/>
      <c r="HM236"/>
      <c r="HN236"/>
      <c r="HO236"/>
      <c r="HP236"/>
      <c r="HQ236"/>
      <c r="HR236"/>
      <c r="HS236"/>
      <c r="HT236"/>
      <c r="HU236"/>
      <c r="HV236"/>
      <c r="HW236"/>
      <c r="HX236"/>
      <c r="HY236"/>
      <c r="HZ236"/>
      <c r="IA236"/>
      <c r="IB236"/>
      <c r="IC236"/>
      <c r="ID236"/>
      <c r="IE236"/>
      <c r="IF236"/>
      <c r="IG236"/>
      <c r="IH236"/>
      <c r="II236"/>
      <c r="IJ236"/>
      <c r="IK236"/>
      <c r="IL236"/>
      <c r="IM236"/>
      <c r="IN236"/>
      <c r="IO236"/>
      <c r="IP236"/>
      <c r="IQ236"/>
      <c r="IR236"/>
      <c r="IS236"/>
      <c r="IT236"/>
      <c r="IU236"/>
      <c r="IV236"/>
    </row>
    <row r="237" spans="1:256" ht="48" customHeight="1" x14ac:dyDescent="0.15">
      <c r="A237" s="11" t="s">
        <v>257</v>
      </c>
      <c r="B237" s="23" t="str">
        <f>VLOOKUP(A237,Questions!$B$3:$C$256,2,FALSE)</f>
        <v>Have your systems and applications had a third-party security assessment completed in the last year?</v>
      </c>
      <c r="C237" s="8" t="s">
        <v>2122</v>
      </c>
      <c r="D237" s="306" t="s">
        <v>3511</v>
      </c>
      <c r="E237" s="176" t="str">
        <f>IF((C237=""),VLOOKUP(A237,Questions!B:G,4,FALSE),IF(C237="Yes",VLOOKUP(A237,Questions!B:G,6,FALSE),IF(C237="No",VLOOKUP(A237,Questions!B:G,5,FALSE),"N/A")))</f>
        <v>Provide the results with this document (link or attached), if possible. State the date of the last completed third-party security assessment.</v>
      </c>
      <c r="F237" s="180" t="str">
        <f>VLOOKUP(A237,'Analyst Report'!$A$39:$E$288,5,FALSE)</f>
        <v xml:space="preserve"> </v>
      </c>
      <c r="G237"/>
      <c r="H237"/>
      <c r="I237"/>
      <c r="J237"/>
      <c r="K237"/>
      <c r="L237"/>
      <c r="M237"/>
      <c r="N237"/>
      <c r="O237"/>
      <c r="P237"/>
      <c r="Q237"/>
      <c r="R237"/>
      <c r="S237"/>
      <c r="T237"/>
      <c r="U237"/>
      <c r="V237"/>
      <c r="W237"/>
      <c r="X237"/>
      <c r="Y237"/>
      <c r="Z237"/>
      <c r="AA237"/>
      <c r="AB237"/>
      <c r="AC237"/>
      <c r="AD237"/>
      <c r="AE237"/>
      <c r="AF237"/>
      <c r="AG237"/>
      <c r="AH237"/>
      <c r="AI237"/>
      <c r="AJ237"/>
      <c r="AK237"/>
      <c r="AL237"/>
      <c r="AM237"/>
      <c r="AN237"/>
      <c r="AO237"/>
      <c r="AP237"/>
      <c r="AQ237"/>
      <c r="AR237"/>
      <c r="AS237"/>
      <c r="AT237"/>
      <c r="AU237"/>
      <c r="AV237"/>
      <c r="AW237"/>
      <c r="AX237"/>
      <c r="AY237"/>
      <c r="AZ237"/>
      <c r="BA237"/>
      <c r="BB237"/>
      <c r="BC237"/>
      <c r="BD237"/>
      <c r="BE237"/>
      <c r="BF237"/>
      <c r="BG237"/>
      <c r="BH237"/>
      <c r="BI237"/>
      <c r="BJ237"/>
      <c r="BK237"/>
      <c r="BL237"/>
      <c r="BM237"/>
      <c r="BN237"/>
      <c r="BO237"/>
      <c r="BP237"/>
      <c r="BQ237"/>
      <c r="BR237"/>
      <c r="BS237"/>
      <c r="BT237"/>
      <c r="BU237"/>
      <c r="BV237"/>
      <c r="BW237"/>
      <c r="BX237"/>
      <c r="BY237"/>
      <c r="BZ237"/>
      <c r="CA237"/>
      <c r="CB237"/>
      <c r="CC237"/>
      <c r="CD237"/>
      <c r="CE237"/>
      <c r="CF237"/>
      <c r="CG237"/>
      <c r="CH237"/>
      <c r="CI237"/>
      <c r="CJ237"/>
      <c r="CK237"/>
      <c r="CL237"/>
      <c r="CM237"/>
      <c r="CN237"/>
      <c r="CO237"/>
      <c r="CP237"/>
      <c r="CQ237"/>
      <c r="CR237"/>
      <c r="CS237"/>
      <c r="CT237"/>
      <c r="CU237"/>
      <c r="CV237"/>
      <c r="CW237"/>
      <c r="CX237"/>
      <c r="CY237"/>
      <c r="CZ237"/>
      <c r="DA237"/>
      <c r="DB237"/>
      <c r="DC237"/>
      <c r="DD237"/>
      <c r="DE237"/>
      <c r="DF237"/>
      <c r="DG237"/>
      <c r="DH237"/>
      <c r="DI237"/>
      <c r="DJ237"/>
      <c r="DK237"/>
      <c r="DL237"/>
      <c r="DM237"/>
      <c r="DN237"/>
      <c r="DO237"/>
      <c r="DP237"/>
      <c r="DQ237"/>
      <c r="DR237"/>
      <c r="DS237"/>
      <c r="DT237"/>
      <c r="DU237"/>
      <c r="DV237"/>
      <c r="DW237"/>
      <c r="DX237"/>
      <c r="DY237"/>
      <c r="DZ237"/>
      <c r="EA237"/>
      <c r="EB237"/>
      <c r="EC237"/>
      <c r="ED237"/>
      <c r="EE237"/>
      <c r="EF237"/>
      <c r="EG237"/>
      <c r="EH237"/>
      <c r="EI237"/>
      <c r="EJ237"/>
      <c r="EK237"/>
      <c r="EL237"/>
      <c r="EM237"/>
      <c r="EN237"/>
      <c r="EO237"/>
      <c r="EP237"/>
      <c r="EQ237"/>
      <c r="ER237"/>
      <c r="ES237"/>
      <c r="ET237"/>
      <c r="EU237"/>
      <c r="EV237"/>
      <c r="EW237"/>
      <c r="EX237"/>
      <c r="EY237"/>
      <c r="EZ237"/>
      <c r="FA237"/>
      <c r="FB237"/>
      <c r="FC237"/>
      <c r="FD237"/>
      <c r="FE237"/>
      <c r="FF237"/>
      <c r="FG237"/>
      <c r="FH237"/>
      <c r="FI237"/>
      <c r="FJ237"/>
      <c r="FK237"/>
      <c r="FL237"/>
      <c r="FM237"/>
      <c r="FN237"/>
      <c r="FO237"/>
      <c r="FP237"/>
      <c r="FQ237"/>
      <c r="FR237"/>
      <c r="FS237"/>
      <c r="FT237"/>
      <c r="FU237"/>
      <c r="FV237"/>
      <c r="FW237"/>
      <c r="FX237"/>
      <c r="FY237"/>
      <c r="FZ237"/>
      <c r="GA237"/>
      <c r="GB237"/>
      <c r="GC237"/>
      <c r="GD237"/>
      <c r="GE237"/>
      <c r="GF237"/>
      <c r="GG237"/>
      <c r="GH237"/>
      <c r="GI237"/>
      <c r="GJ237"/>
      <c r="GK237"/>
      <c r="GL237"/>
      <c r="GM237"/>
      <c r="GN237"/>
      <c r="GO237"/>
      <c r="GP237"/>
      <c r="GQ237"/>
      <c r="GR237"/>
      <c r="GS237"/>
      <c r="GT237"/>
      <c r="GU237"/>
      <c r="GV237"/>
      <c r="GW237"/>
      <c r="GX237"/>
      <c r="GY237"/>
      <c r="GZ237"/>
      <c r="HA237"/>
      <c r="HB237"/>
      <c r="HC237"/>
      <c r="HD237"/>
      <c r="HE237"/>
      <c r="HF237"/>
      <c r="HG237"/>
      <c r="HH237"/>
      <c r="HI237"/>
      <c r="HJ237"/>
      <c r="HK237"/>
      <c r="HL237"/>
      <c r="HM237"/>
      <c r="HN237"/>
      <c r="HO237"/>
      <c r="HP237"/>
      <c r="HQ237"/>
      <c r="HR237"/>
      <c r="HS237"/>
      <c r="HT237"/>
      <c r="HU237"/>
      <c r="HV237"/>
      <c r="HW237"/>
      <c r="HX237"/>
      <c r="HY237"/>
      <c r="HZ237"/>
      <c r="IA237"/>
      <c r="IB237"/>
      <c r="IC237"/>
      <c r="ID237"/>
      <c r="IE237"/>
      <c r="IF237"/>
      <c r="IG237"/>
      <c r="IH237"/>
      <c r="II237"/>
      <c r="IJ237"/>
      <c r="IK237"/>
      <c r="IL237"/>
      <c r="IM237"/>
      <c r="IN237"/>
      <c r="IO237"/>
      <c r="IP237"/>
      <c r="IQ237"/>
      <c r="IR237"/>
      <c r="IS237"/>
      <c r="IT237"/>
      <c r="IU237"/>
      <c r="IV237"/>
    </row>
    <row r="238" spans="1:256" ht="65" customHeight="1" x14ac:dyDescent="0.15">
      <c r="A238" s="11" t="s">
        <v>258</v>
      </c>
      <c r="B238" s="23" t="str">
        <f>VLOOKUP(A238,Questions!$B$3:$C$256,2,FALSE)</f>
        <v>Are your systems and applications scanned with an authenticated user account for vulnerabilities (that are remediated) prior to new releases?</v>
      </c>
      <c r="C238" s="8" t="s">
        <v>2122</v>
      </c>
      <c r="D238" s="306"/>
      <c r="E238" s="176" t="str">
        <f>IF((C238=""),VLOOKUP(A238,Questions!B:G,4,FALSE),IF(C238="Yes",VLOOKUP(A238,Questions!B:G,6,FALSE),IF(C238="No",VLOOKUP(A238,Questions!B:G,5,FALSE),"N/A")))</f>
        <v>Provide a brief description.</v>
      </c>
      <c r="F238" s="180" t="str">
        <f>VLOOKUP(A238,'Analyst Report'!$A$39:$E$288,5,FALSE)</f>
        <v xml:space="preserve"> </v>
      </c>
      <c r="G238"/>
      <c r="H238"/>
      <c r="I238"/>
      <c r="J238"/>
      <c r="K238"/>
      <c r="L238"/>
      <c r="M238"/>
      <c r="N238"/>
      <c r="O238"/>
      <c r="P238"/>
      <c r="Q238"/>
      <c r="R238"/>
      <c r="S238"/>
      <c r="T238"/>
      <c r="U238"/>
      <c r="V238"/>
      <c r="W238"/>
      <c r="X238"/>
      <c r="Y238"/>
      <c r="Z238"/>
      <c r="AA238"/>
      <c r="AB238"/>
      <c r="AC238"/>
      <c r="AD238"/>
      <c r="AE238"/>
      <c r="AF238"/>
      <c r="AG238"/>
      <c r="AH238"/>
      <c r="AI238"/>
      <c r="AJ238"/>
      <c r="AK238"/>
      <c r="AL238"/>
      <c r="AM238"/>
      <c r="AN238"/>
      <c r="AO238"/>
      <c r="AP238"/>
      <c r="AQ238"/>
      <c r="AR238"/>
      <c r="AS238"/>
      <c r="AT238"/>
      <c r="AU238"/>
      <c r="AV238"/>
      <c r="AW238"/>
      <c r="AX238"/>
      <c r="AY238"/>
      <c r="AZ238"/>
      <c r="BA238"/>
      <c r="BB238"/>
      <c r="BC238"/>
      <c r="BD238"/>
      <c r="BE238"/>
      <c r="BF238"/>
      <c r="BG238"/>
      <c r="BH238"/>
      <c r="BI238"/>
      <c r="BJ238"/>
      <c r="BK238"/>
      <c r="BL238"/>
      <c r="BM238"/>
      <c r="BN238"/>
      <c r="BO238"/>
      <c r="BP238"/>
      <c r="BQ238"/>
      <c r="BR238"/>
      <c r="BS238"/>
      <c r="BT238"/>
      <c r="BU238"/>
      <c r="BV238"/>
      <c r="BW238"/>
      <c r="BX238"/>
      <c r="BY238"/>
      <c r="BZ238"/>
      <c r="CA238"/>
      <c r="CB238"/>
      <c r="CC238"/>
      <c r="CD238"/>
      <c r="CE238"/>
      <c r="CF238"/>
      <c r="CG238"/>
      <c r="CH238"/>
      <c r="CI238"/>
      <c r="CJ238"/>
      <c r="CK238"/>
      <c r="CL238"/>
      <c r="CM238"/>
      <c r="CN238"/>
      <c r="CO238"/>
      <c r="CP238"/>
      <c r="CQ238"/>
      <c r="CR238"/>
      <c r="CS238"/>
      <c r="CT238"/>
      <c r="CU238"/>
      <c r="CV238"/>
      <c r="CW238"/>
      <c r="CX238"/>
      <c r="CY238"/>
      <c r="CZ238"/>
      <c r="DA238"/>
      <c r="DB238"/>
      <c r="DC238"/>
      <c r="DD238"/>
      <c r="DE238"/>
      <c r="DF238"/>
      <c r="DG238"/>
      <c r="DH238"/>
      <c r="DI238"/>
      <c r="DJ238"/>
      <c r="DK238"/>
      <c r="DL238"/>
      <c r="DM238"/>
      <c r="DN238"/>
      <c r="DO238"/>
      <c r="DP238"/>
      <c r="DQ238"/>
      <c r="DR238"/>
      <c r="DS238"/>
      <c r="DT238"/>
      <c r="DU238"/>
      <c r="DV238"/>
      <c r="DW238"/>
      <c r="DX238"/>
      <c r="DY238"/>
      <c r="DZ238"/>
      <c r="EA238"/>
      <c r="EB238"/>
      <c r="EC238"/>
      <c r="ED238"/>
      <c r="EE238"/>
      <c r="EF238"/>
      <c r="EG238"/>
      <c r="EH238"/>
      <c r="EI238"/>
      <c r="EJ238"/>
      <c r="EK238"/>
      <c r="EL238"/>
      <c r="EM238"/>
      <c r="EN238"/>
      <c r="EO238"/>
      <c r="EP238"/>
      <c r="EQ238"/>
      <c r="ER238"/>
      <c r="ES238"/>
      <c r="ET238"/>
      <c r="EU238"/>
      <c r="EV238"/>
      <c r="EW238"/>
      <c r="EX238"/>
      <c r="EY238"/>
      <c r="EZ238"/>
      <c r="FA238"/>
      <c r="FB238"/>
      <c r="FC238"/>
      <c r="FD238"/>
      <c r="FE238"/>
      <c r="FF238"/>
      <c r="FG238"/>
      <c r="FH238"/>
      <c r="FI238"/>
      <c r="FJ238"/>
      <c r="FK238"/>
      <c r="FL238"/>
      <c r="FM238"/>
      <c r="FN238"/>
      <c r="FO238"/>
      <c r="FP238"/>
      <c r="FQ238"/>
      <c r="FR238"/>
      <c r="FS238"/>
      <c r="FT238"/>
      <c r="FU238"/>
      <c r="FV238"/>
      <c r="FW238"/>
      <c r="FX238"/>
      <c r="FY238"/>
      <c r="FZ238"/>
      <c r="GA238"/>
      <c r="GB238"/>
      <c r="GC238"/>
      <c r="GD238"/>
      <c r="GE238"/>
      <c r="GF238"/>
      <c r="GG238"/>
      <c r="GH238"/>
      <c r="GI238"/>
      <c r="GJ238"/>
      <c r="GK238"/>
      <c r="GL238"/>
      <c r="GM238"/>
      <c r="GN238"/>
      <c r="GO238"/>
      <c r="GP238"/>
      <c r="GQ238"/>
      <c r="GR238"/>
      <c r="GS238"/>
      <c r="GT238"/>
      <c r="GU238"/>
      <c r="GV238"/>
      <c r="GW238"/>
      <c r="GX238"/>
      <c r="GY238"/>
      <c r="GZ238"/>
      <c r="HA238"/>
      <c r="HB238"/>
      <c r="HC238"/>
      <c r="HD238"/>
      <c r="HE238"/>
      <c r="HF238"/>
      <c r="HG238"/>
      <c r="HH238"/>
      <c r="HI238"/>
      <c r="HJ238"/>
      <c r="HK238"/>
      <c r="HL238"/>
      <c r="HM238"/>
      <c r="HN238"/>
      <c r="HO238"/>
      <c r="HP238"/>
      <c r="HQ238"/>
      <c r="HR238"/>
      <c r="HS238"/>
      <c r="HT238"/>
      <c r="HU238"/>
      <c r="HV238"/>
      <c r="HW238"/>
      <c r="HX238"/>
      <c r="HY238"/>
      <c r="HZ238"/>
      <c r="IA238"/>
      <c r="IB238"/>
      <c r="IC238"/>
      <c r="ID238"/>
      <c r="IE238"/>
      <c r="IF238"/>
      <c r="IG238"/>
      <c r="IH238"/>
      <c r="II238"/>
      <c r="IJ238"/>
      <c r="IK238"/>
      <c r="IL238"/>
      <c r="IM238"/>
      <c r="IN238"/>
      <c r="IO238"/>
      <c r="IP238"/>
      <c r="IQ238"/>
      <c r="IR238"/>
      <c r="IS238"/>
      <c r="IT238"/>
      <c r="IU238"/>
      <c r="IV238"/>
    </row>
    <row r="239" spans="1:256" ht="49.25" customHeight="1" x14ac:dyDescent="0.15">
      <c r="A239" s="11" t="s">
        <v>259</v>
      </c>
      <c r="B239" s="23" t="str">
        <f>VLOOKUP(A239,Questions!$B$3:$C$256,2,FALSE)</f>
        <v>Will you provide results of application and system vulnerability scans to the institution?</v>
      </c>
      <c r="C239" s="8" t="s">
        <v>2122</v>
      </c>
      <c r="D239" s="306" t="s">
        <v>3486</v>
      </c>
      <c r="E239" s="176" t="str">
        <f>IF((C239=""),VLOOKUP(A239,Questions!B:G,4,FALSE),IF(C239="Yes",VLOOKUP(A239,Questions!B:G,6,FALSE),IF(C239="No",VLOOKUP(A239,Questions!B:G,5,FALSE),"N/A")))</f>
        <v>Provide a reference to security scan documentation.</v>
      </c>
      <c r="F239" s="180" t="str">
        <f>VLOOKUP(A239,'Analyst Report'!$A$39:$E$288,5,FALSE)</f>
        <v xml:space="preserve"> </v>
      </c>
      <c r="G239"/>
      <c r="H239"/>
      <c r="I239"/>
      <c r="J239"/>
      <c r="K239"/>
      <c r="L239"/>
      <c r="M239"/>
      <c r="N239"/>
      <c r="O239"/>
      <c r="P239"/>
      <c r="Q239"/>
      <c r="R239"/>
      <c r="S239"/>
      <c r="T239"/>
      <c r="U239"/>
      <c r="V239"/>
      <c r="W239"/>
      <c r="X239"/>
      <c r="Y239"/>
      <c r="Z239"/>
      <c r="AA239"/>
      <c r="AB239"/>
      <c r="AC239"/>
      <c r="AD239"/>
      <c r="AE239"/>
      <c r="AF239"/>
      <c r="AG239"/>
      <c r="AH239"/>
      <c r="AI239"/>
      <c r="AJ239"/>
      <c r="AK239"/>
      <c r="AL239"/>
      <c r="AM239"/>
      <c r="AN239"/>
      <c r="AO239"/>
      <c r="AP239"/>
      <c r="AQ239"/>
      <c r="AR239"/>
      <c r="AS239"/>
      <c r="AT239"/>
      <c r="AU239"/>
      <c r="AV239"/>
      <c r="AW239"/>
      <c r="AX239"/>
      <c r="AY239"/>
      <c r="AZ239"/>
      <c r="BA239"/>
      <c r="BB239"/>
      <c r="BC239"/>
      <c r="BD239"/>
      <c r="BE239"/>
      <c r="BF239"/>
      <c r="BG239"/>
      <c r="BH239"/>
      <c r="BI239"/>
      <c r="BJ239"/>
      <c r="BK239"/>
      <c r="BL239"/>
      <c r="BM239"/>
      <c r="BN239"/>
      <c r="BO239"/>
      <c r="BP239"/>
      <c r="BQ239"/>
      <c r="BR239"/>
      <c r="BS239"/>
      <c r="BT239"/>
      <c r="BU239"/>
      <c r="BV239"/>
      <c r="BW239"/>
      <c r="BX239"/>
      <c r="BY239"/>
      <c r="BZ239"/>
      <c r="CA239"/>
      <c r="CB239"/>
      <c r="CC239"/>
      <c r="CD239"/>
      <c r="CE239"/>
      <c r="CF239"/>
      <c r="CG239"/>
      <c r="CH239"/>
      <c r="CI239"/>
      <c r="CJ239"/>
      <c r="CK239"/>
      <c r="CL239"/>
      <c r="CM239"/>
      <c r="CN239"/>
      <c r="CO239"/>
      <c r="CP239"/>
      <c r="CQ239"/>
      <c r="CR239"/>
      <c r="CS239"/>
      <c r="CT239"/>
      <c r="CU239"/>
      <c r="CV239"/>
      <c r="CW239"/>
      <c r="CX239"/>
      <c r="CY239"/>
      <c r="CZ239"/>
      <c r="DA239"/>
      <c r="DB239"/>
      <c r="DC239"/>
      <c r="DD239"/>
      <c r="DE239"/>
      <c r="DF239"/>
      <c r="DG239"/>
      <c r="DH239"/>
      <c r="DI239"/>
      <c r="DJ239"/>
      <c r="DK239"/>
      <c r="DL239"/>
      <c r="DM239"/>
      <c r="DN239"/>
      <c r="DO239"/>
      <c r="DP239"/>
      <c r="DQ239"/>
      <c r="DR239"/>
      <c r="DS239"/>
      <c r="DT239"/>
      <c r="DU239"/>
      <c r="DV239"/>
      <c r="DW239"/>
      <c r="DX239"/>
      <c r="DY239"/>
      <c r="DZ239"/>
      <c r="EA239"/>
      <c r="EB239"/>
      <c r="EC239"/>
      <c r="ED239"/>
      <c r="EE239"/>
      <c r="EF239"/>
      <c r="EG239"/>
      <c r="EH239"/>
      <c r="EI239"/>
      <c r="EJ239"/>
      <c r="EK239"/>
      <c r="EL239"/>
      <c r="EM239"/>
      <c r="EN239"/>
      <c r="EO239"/>
      <c r="EP239"/>
      <c r="EQ239"/>
      <c r="ER239"/>
      <c r="ES239"/>
      <c r="ET239"/>
      <c r="EU239"/>
      <c r="EV239"/>
      <c r="EW239"/>
      <c r="EX239"/>
      <c r="EY239"/>
      <c r="EZ239"/>
      <c r="FA239"/>
      <c r="FB239"/>
      <c r="FC239"/>
      <c r="FD239"/>
      <c r="FE239"/>
      <c r="FF239"/>
      <c r="FG239"/>
      <c r="FH239"/>
      <c r="FI239"/>
      <c r="FJ239"/>
      <c r="FK239"/>
      <c r="FL239"/>
      <c r="FM239"/>
      <c r="FN239"/>
      <c r="FO239"/>
      <c r="FP239"/>
      <c r="FQ239"/>
      <c r="FR239"/>
      <c r="FS239"/>
      <c r="FT239"/>
      <c r="FU239"/>
      <c r="FV239"/>
      <c r="FW239"/>
      <c r="FX239"/>
      <c r="FY239"/>
      <c r="FZ239"/>
      <c r="GA239"/>
      <c r="GB239"/>
      <c r="GC239"/>
      <c r="GD239"/>
      <c r="GE239"/>
      <c r="GF239"/>
      <c r="GG239"/>
      <c r="GH239"/>
      <c r="GI239"/>
      <c r="GJ239"/>
      <c r="GK239"/>
      <c r="GL239"/>
      <c r="GM239"/>
      <c r="GN239"/>
      <c r="GO239"/>
      <c r="GP239"/>
      <c r="GQ239"/>
      <c r="GR239"/>
      <c r="GS239"/>
      <c r="GT239"/>
      <c r="GU239"/>
      <c r="GV239"/>
      <c r="GW239"/>
      <c r="GX239"/>
      <c r="GY239"/>
      <c r="GZ239"/>
      <c r="HA239"/>
      <c r="HB239"/>
      <c r="HC239"/>
      <c r="HD239"/>
      <c r="HE239"/>
      <c r="HF239"/>
      <c r="HG239"/>
      <c r="HH239"/>
      <c r="HI239"/>
      <c r="HJ239"/>
      <c r="HK239"/>
      <c r="HL239"/>
      <c r="HM239"/>
      <c r="HN239"/>
      <c r="HO239"/>
      <c r="HP239"/>
      <c r="HQ239"/>
      <c r="HR239"/>
      <c r="HS239"/>
      <c r="HT239"/>
      <c r="HU239"/>
      <c r="HV239"/>
      <c r="HW239"/>
      <c r="HX239"/>
      <c r="HY239"/>
      <c r="HZ239"/>
      <c r="IA239"/>
      <c r="IB239"/>
      <c r="IC239"/>
      <c r="ID239"/>
      <c r="IE239"/>
      <c r="IF239"/>
      <c r="IG239"/>
      <c r="IH239"/>
      <c r="II239"/>
      <c r="IJ239"/>
      <c r="IK239"/>
      <c r="IL239"/>
      <c r="IM239"/>
      <c r="IN239"/>
      <c r="IO239"/>
      <c r="IP239"/>
      <c r="IQ239"/>
      <c r="IR239"/>
      <c r="IS239"/>
      <c r="IT239"/>
      <c r="IU239"/>
      <c r="IV239"/>
    </row>
    <row r="240" spans="1:256" ht="48" customHeight="1" x14ac:dyDescent="0.15">
      <c r="A240" s="11" t="s">
        <v>260</v>
      </c>
      <c r="B240" s="23" t="str">
        <f>VLOOKUP(A240,Questions!$B$3:$C$256,2,FALSE)</f>
        <v>Describe or provide a reference to how you monitor for and protect against common web application security vulnerabilities (e.g., SQL injection, XSS, XSRF, etc.).</v>
      </c>
      <c r="C240" s="8" t="s">
        <v>2122</v>
      </c>
      <c r="D240" s="306" t="s">
        <v>3487</v>
      </c>
      <c r="E240" s="176">
        <f>IF((C240=""),VLOOKUP(A240,Questions!B:G,4,FALSE),IF(C240="Yes",VLOOKUP(A240,Questions!B:G,6,FALSE),IF(C240="No",VLOOKUP(A240,Questions!B:G,5,FALSE),"N/A")))</f>
        <v>0</v>
      </c>
      <c r="F240" s="180" t="str">
        <f>VLOOKUP(A240,'Analyst Report'!$A$39:$E$288,5,FALSE)</f>
        <v xml:space="preserve"> </v>
      </c>
      <c r="G240"/>
      <c r="H240"/>
      <c r="I240"/>
      <c r="J240"/>
      <c r="K240"/>
      <c r="L240"/>
      <c r="M240"/>
      <c r="N240"/>
      <c r="O240"/>
      <c r="P240"/>
      <c r="Q240"/>
      <c r="R240"/>
      <c r="S240"/>
      <c r="T240"/>
      <c r="U240"/>
      <c r="V240"/>
      <c r="W240"/>
      <c r="X240"/>
      <c r="Y240"/>
      <c r="Z240"/>
      <c r="AA240"/>
      <c r="AB240"/>
      <c r="AC240"/>
      <c r="AD240"/>
      <c r="AE240"/>
      <c r="AF240"/>
      <c r="AG240"/>
      <c r="AH240"/>
      <c r="AI240"/>
      <c r="AJ240"/>
      <c r="AK240"/>
      <c r="AL240"/>
      <c r="AM240"/>
      <c r="AN240"/>
      <c r="AO240"/>
      <c r="AP240"/>
      <c r="AQ240"/>
      <c r="AR240"/>
      <c r="AS240"/>
      <c r="AT240"/>
      <c r="AU240"/>
      <c r="AV240"/>
      <c r="AW240"/>
      <c r="AX240"/>
      <c r="AY240"/>
      <c r="AZ240"/>
      <c r="BA240"/>
      <c r="BB240"/>
      <c r="BC240"/>
      <c r="BD240"/>
      <c r="BE240"/>
      <c r="BF240"/>
      <c r="BG240"/>
      <c r="BH240"/>
      <c r="BI240"/>
      <c r="BJ240"/>
      <c r="BK240"/>
      <c r="BL240"/>
      <c r="BM240"/>
      <c r="BN240"/>
      <c r="BO240"/>
      <c r="BP240"/>
      <c r="BQ240"/>
      <c r="BR240"/>
      <c r="BS240"/>
      <c r="BT240"/>
      <c r="BU240"/>
      <c r="BV240"/>
      <c r="BW240"/>
      <c r="BX240"/>
      <c r="BY240"/>
      <c r="BZ240"/>
      <c r="CA240"/>
      <c r="CB240"/>
      <c r="CC240"/>
      <c r="CD240"/>
      <c r="CE240"/>
      <c r="CF240"/>
      <c r="CG240"/>
      <c r="CH240"/>
      <c r="CI240"/>
      <c r="CJ240"/>
      <c r="CK240"/>
      <c r="CL240"/>
      <c r="CM240"/>
      <c r="CN240"/>
      <c r="CO240"/>
      <c r="CP240"/>
      <c r="CQ240"/>
      <c r="CR240"/>
      <c r="CS240"/>
      <c r="CT240"/>
      <c r="CU240"/>
      <c r="CV240"/>
      <c r="CW240"/>
      <c r="CX240"/>
      <c r="CY240"/>
      <c r="CZ240"/>
      <c r="DA240"/>
      <c r="DB240"/>
      <c r="DC240"/>
      <c r="DD240"/>
      <c r="DE240"/>
      <c r="DF240"/>
      <c r="DG240"/>
      <c r="DH240"/>
      <c r="DI240"/>
      <c r="DJ240"/>
      <c r="DK240"/>
      <c r="DL240"/>
      <c r="DM240"/>
      <c r="DN240"/>
      <c r="DO240"/>
      <c r="DP240"/>
      <c r="DQ240"/>
      <c r="DR240"/>
      <c r="DS240"/>
      <c r="DT240"/>
      <c r="DU240"/>
      <c r="DV240"/>
      <c r="DW240"/>
      <c r="DX240"/>
      <c r="DY240"/>
      <c r="DZ240"/>
      <c r="EA240"/>
      <c r="EB240"/>
      <c r="EC240"/>
      <c r="ED240"/>
      <c r="EE240"/>
      <c r="EF240"/>
      <c r="EG240"/>
      <c r="EH240"/>
      <c r="EI240"/>
      <c r="EJ240"/>
      <c r="EK240"/>
      <c r="EL240"/>
      <c r="EM240"/>
      <c r="EN240"/>
      <c r="EO240"/>
      <c r="EP240"/>
      <c r="EQ240"/>
      <c r="ER240"/>
      <c r="ES240"/>
      <c r="ET240"/>
      <c r="EU240"/>
      <c r="EV240"/>
      <c r="EW240"/>
      <c r="EX240"/>
      <c r="EY240"/>
      <c r="EZ240"/>
      <c r="FA240"/>
      <c r="FB240"/>
      <c r="FC240"/>
      <c r="FD240"/>
      <c r="FE240"/>
      <c r="FF240"/>
      <c r="FG240"/>
      <c r="FH240"/>
      <c r="FI240"/>
      <c r="FJ240"/>
      <c r="FK240"/>
      <c r="FL240"/>
      <c r="FM240"/>
      <c r="FN240"/>
      <c r="FO240"/>
      <c r="FP240"/>
      <c r="FQ240"/>
      <c r="FR240"/>
      <c r="FS240"/>
      <c r="FT240"/>
      <c r="FU240"/>
      <c r="FV240"/>
      <c r="FW240"/>
      <c r="FX240"/>
      <c r="FY240"/>
      <c r="FZ240"/>
      <c r="GA240"/>
      <c r="GB240"/>
      <c r="GC240"/>
      <c r="GD240"/>
      <c r="GE240"/>
      <c r="GF240"/>
      <c r="GG240"/>
      <c r="GH240"/>
      <c r="GI240"/>
      <c r="GJ240"/>
      <c r="GK240"/>
      <c r="GL240"/>
      <c r="GM240"/>
      <c r="GN240"/>
      <c r="GO240"/>
      <c r="GP240"/>
      <c r="GQ240"/>
      <c r="GR240"/>
      <c r="GS240"/>
      <c r="GT240"/>
      <c r="GU240"/>
      <c r="GV240"/>
      <c r="GW240"/>
      <c r="GX240"/>
      <c r="GY240"/>
      <c r="GZ240"/>
      <c r="HA240"/>
      <c r="HB240"/>
      <c r="HC240"/>
      <c r="HD240"/>
      <c r="HE240"/>
      <c r="HF240"/>
      <c r="HG240"/>
      <c r="HH240"/>
      <c r="HI240"/>
      <c r="HJ240"/>
      <c r="HK240"/>
      <c r="HL240"/>
      <c r="HM240"/>
      <c r="HN240"/>
      <c r="HO240"/>
      <c r="HP240"/>
      <c r="HQ240"/>
      <c r="HR240"/>
      <c r="HS240"/>
      <c r="HT240"/>
      <c r="HU240"/>
      <c r="HV240"/>
      <c r="HW240"/>
      <c r="HX240"/>
      <c r="HY240"/>
      <c r="HZ240"/>
      <c r="IA240"/>
      <c r="IB240"/>
      <c r="IC240"/>
      <c r="ID240"/>
      <c r="IE240"/>
      <c r="IF240"/>
      <c r="IG240"/>
      <c r="IH240"/>
      <c r="II240"/>
      <c r="IJ240"/>
      <c r="IK240"/>
      <c r="IL240"/>
      <c r="IM240"/>
      <c r="IN240"/>
      <c r="IO240"/>
      <c r="IP240"/>
      <c r="IQ240"/>
      <c r="IR240"/>
      <c r="IS240"/>
      <c r="IT240"/>
      <c r="IU240"/>
      <c r="IV240"/>
    </row>
    <row r="241" spans="1:256" ht="65" customHeight="1" x14ac:dyDescent="0.15">
      <c r="A241" s="11" t="s">
        <v>261</v>
      </c>
      <c r="B241" s="23" t="str">
        <f>VLOOKUP(A241,Questions!$B$3:$C$256,2,FALSE)</f>
        <v>Will you allow the institution to perform its own vulnerability testing and/or scanning of your systems and/or application, provided that testing is performed at a mutually agreed upon time and date?</v>
      </c>
      <c r="C241" s="8" t="s">
        <v>2122</v>
      </c>
      <c r="D241" s="306" t="s">
        <v>3488</v>
      </c>
      <c r="E241" s="176" t="str">
        <f>IF((C241=""),VLOOKUP(A241,Questions!B:G,4,FALSE),IF(C241="Yes",VLOOKUP(A241,Questions!B:G,6,FALSE),IF(C241="No",VLOOKUP(A241,Questions!B:G,5,FALSE),"N/A")))</f>
        <v>Provide reference to the process or procedure to setup security testing times and scopes.</v>
      </c>
      <c r="F241" s="180" t="str">
        <f>VLOOKUP(A241,'Analyst Report'!$A$39:$E$288,5,FALSE)</f>
        <v xml:space="preserve"> </v>
      </c>
      <c r="G241" s="275" t="s">
        <v>3233</v>
      </c>
      <c r="H241"/>
      <c r="I241"/>
      <c r="J241"/>
      <c r="K241"/>
      <c r="L241"/>
      <c r="M241"/>
      <c r="N241"/>
      <c r="O241"/>
      <c r="P241"/>
      <c r="Q241"/>
      <c r="R241"/>
      <c r="S241"/>
      <c r="T241"/>
      <c r="U241"/>
      <c r="V241"/>
      <c r="W241"/>
      <c r="X241"/>
      <c r="Y241"/>
      <c r="Z241"/>
      <c r="AA241"/>
      <c r="AB241"/>
      <c r="AC241"/>
      <c r="AD241"/>
      <c r="AE241"/>
      <c r="AF241"/>
      <c r="AG241"/>
      <c r="AH241"/>
      <c r="AI241"/>
      <c r="AJ241"/>
      <c r="AK241"/>
      <c r="AL241"/>
      <c r="AM241"/>
      <c r="AN241"/>
      <c r="AO241"/>
      <c r="AP241"/>
      <c r="AQ241"/>
      <c r="AR241"/>
      <c r="AS241"/>
      <c r="AT241"/>
      <c r="AU241"/>
      <c r="AV241"/>
      <c r="AW241"/>
      <c r="AX241"/>
      <c r="AY241"/>
      <c r="AZ241"/>
      <c r="BA241"/>
      <c r="BB241"/>
      <c r="BC241"/>
      <c r="BD241"/>
      <c r="BE241"/>
      <c r="BF241"/>
      <c r="BG241"/>
      <c r="BH241"/>
      <c r="BI241"/>
      <c r="BJ241"/>
      <c r="BK241"/>
      <c r="BL241"/>
      <c r="BM241"/>
      <c r="BN241"/>
      <c r="BO241"/>
      <c r="BP241"/>
      <c r="BQ241"/>
      <c r="BR241"/>
      <c r="BS241"/>
      <c r="BT241"/>
      <c r="BU241"/>
      <c r="BV241"/>
      <c r="BW241"/>
      <c r="BX241"/>
      <c r="BY241"/>
      <c r="BZ241"/>
      <c r="CA241"/>
      <c r="CB241"/>
      <c r="CC241"/>
      <c r="CD241"/>
      <c r="CE241"/>
      <c r="CF241"/>
      <c r="CG241"/>
      <c r="CH241"/>
      <c r="CI241"/>
      <c r="CJ241"/>
      <c r="CK241"/>
      <c r="CL241"/>
      <c r="CM241"/>
      <c r="CN241"/>
      <c r="CO241"/>
      <c r="CP241"/>
      <c r="CQ241"/>
      <c r="CR241"/>
      <c r="CS241"/>
      <c r="CT241"/>
      <c r="CU241"/>
      <c r="CV241"/>
      <c r="CW241"/>
      <c r="CX241"/>
      <c r="CY241"/>
      <c r="CZ241"/>
      <c r="DA241"/>
      <c r="DB241"/>
      <c r="DC241"/>
      <c r="DD241"/>
      <c r="DE241"/>
      <c r="DF241"/>
      <c r="DG241"/>
      <c r="DH241"/>
      <c r="DI241"/>
      <c r="DJ241"/>
      <c r="DK241"/>
      <c r="DL241"/>
      <c r="DM241"/>
      <c r="DN241"/>
      <c r="DO241"/>
      <c r="DP241"/>
      <c r="DQ241"/>
      <c r="DR241"/>
      <c r="DS241"/>
      <c r="DT241"/>
      <c r="DU241"/>
      <c r="DV241"/>
      <c r="DW241"/>
      <c r="DX241"/>
      <c r="DY241"/>
      <c r="DZ241"/>
      <c r="EA241"/>
      <c r="EB241"/>
      <c r="EC241"/>
      <c r="ED241"/>
      <c r="EE241"/>
      <c r="EF241"/>
      <c r="EG241"/>
      <c r="EH241"/>
      <c r="EI241"/>
      <c r="EJ241"/>
      <c r="EK241"/>
      <c r="EL241"/>
      <c r="EM241"/>
      <c r="EN241"/>
      <c r="EO241"/>
      <c r="EP241"/>
      <c r="EQ241"/>
      <c r="ER241"/>
      <c r="ES241"/>
      <c r="ET241"/>
      <c r="EU241"/>
      <c r="EV241"/>
      <c r="EW241"/>
      <c r="EX241"/>
      <c r="EY241"/>
      <c r="EZ241"/>
      <c r="FA241"/>
      <c r="FB241"/>
      <c r="FC241"/>
      <c r="FD241"/>
      <c r="FE241"/>
      <c r="FF241"/>
      <c r="FG241"/>
      <c r="FH241"/>
      <c r="FI241"/>
      <c r="FJ241"/>
      <c r="FK241"/>
      <c r="FL241"/>
      <c r="FM241"/>
      <c r="FN241"/>
      <c r="FO241"/>
      <c r="FP241"/>
      <c r="FQ241"/>
      <c r="FR241"/>
      <c r="FS241"/>
      <c r="FT241"/>
      <c r="FU241"/>
      <c r="FV241"/>
      <c r="FW241"/>
      <c r="FX241"/>
      <c r="FY241"/>
      <c r="FZ241"/>
      <c r="GA241"/>
      <c r="GB241"/>
      <c r="GC241"/>
      <c r="GD241"/>
      <c r="GE241"/>
      <c r="GF241"/>
      <c r="GG241"/>
      <c r="GH241"/>
      <c r="GI241"/>
      <c r="GJ241"/>
      <c r="GK241"/>
      <c r="GL241"/>
      <c r="GM241"/>
      <c r="GN241"/>
      <c r="GO241"/>
      <c r="GP241"/>
      <c r="GQ241"/>
      <c r="GR241"/>
      <c r="GS241"/>
      <c r="GT241"/>
      <c r="GU241"/>
      <c r="GV241"/>
      <c r="GW241"/>
      <c r="GX241"/>
      <c r="GY241"/>
      <c r="GZ241"/>
      <c r="HA241"/>
      <c r="HB241"/>
      <c r="HC241"/>
      <c r="HD241"/>
      <c r="HE241"/>
      <c r="HF241"/>
      <c r="HG241"/>
      <c r="HH241"/>
      <c r="HI241"/>
      <c r="HJ241"/>
      <c r="HK241"/>
      <c r="HL241"/>
      <c r="HM241"/>
      <c r="HN241"/>
      <c r="HO241"/>
      <c r="HP241"/>
      <c r="HQ241"/>
      <c r="HR241"/>
      <c r="HS241"/>
      <c r="HT241"/>
      <c r="HU241"/>
      <c r="HV241"/>
      <c r="HW241"/>
      <c r="HX241"/>
      <c r="HY241"/>
      <c r="HZ241"/>
      <c r="IA241"/>
      <c r="IB241"/>
      <c r="IC241"/>
      <c r="ID241"/>
      <c r="IE241"/>
      <c r="IF241"/>
      <c r="IG241"/>
      <c r="IH241"/>
      <c r="II241"/>
      <c r="IJ241"/>
      <c r="IK241"/>
      <c r="IL241"/>
      <c r="IM241"/>
      <c r="IN241"/>
      <c r="IO241"/>
      <c r="IP241"/>
      <c r="IQ241"/>
      <c r="IR241"/>
      <c r="IS241"/>
      <c r="IT241"/>
      <c r="IU241"/>
      <c r="IV241"/>
    </row>
    <row r="242" spans="1:256" ht="36" customHeight="1" x14ac:dyDescent="0.2">
      <c r="A242" s="345" t="str">
        <f>IF(OR($C$27="No",$C$27="Yes"),"HIPAA - Optional based on QUALIFIER response.","HIPAA")</f>
        <v>HIPAA - Optional based on QUALIFIER response.</v>
      </c>
      <c r="B242" s="345"/>
      <c r="C242" s="20" t="s">
        <v>47</v>
      </c>
      <c r="D242" s="20" t="s">
        <v>48</v>
      </c>
      <c r="E242" s="175" t="s">
        <v>49</v>
      </c>
      <c r="F242" s="179" t="s">
        <v>50</v>
      </c>
      <c r="G242"/>
      <c r="H242"/>
      <c r="I242"/>
      <c r="J242"/>
      <c r="K242"/>
      <c r="L242"/>
      <c r="M242"/>
      <c r="N242"/>
      <c r="O242"/>
      <c r="P242"/>
      <c r="Q242"/>
      <c r="R242"/>
      <c r="S242"/>
      <c r="T242"/>
      <c r="U242"/>
      <c r="V242"/>
      <c r="W242"/>
      <c r="X242"/>
      <c r="Y242"/>
      <c r="Z242"/>
      <c r="AA242"/>
      <c r="AB242"/>
      <c r="AC242"/>
      <c r="AD242"/>
      <c r="AE242"/>
      <c r="AF242"/>
      <c r="AG242"/>
      <c r="AH242"/>
      <c r="AI242"/>
      <c r="AJ242"/>
      <c r="AK242"/>
      <c r="AL242"/>
      <c r="AM242"/>
      <c r="AN242"/>
      <c r="AO242"/>
      <c r="AP242"/>
      <c r="AQ242"/>
      <c r="AR242"/>
      <c r="AS242"/>
      <c r="AT242"/>
      <c r="AU242"/>
      <c r="AV242"/>
      <c r="AW242"/>
      <c r="AX242"/>
      <c r="AY242"/>
      <c r="AZ242"/>
      <c r="BA242"/>
      <c r="BB242"/>
      <c r="BC242"/>
      <c r="BD242"/>
      <c r="BE242"/>
      <c r="BF242"/>
      <c r="BG242"/>
      <c r="BH242"/>
      <c r="BI242"/>
      <c r="BJ242"/>
      <c r="BK242"/>
      <c r="BL242"/>
      <c r="BM242"/>
      <c r="BN242"/>
      <c r="BO242"/>
      <c r="BP242"/>
      <c r="BQ242"/>
      <c r="BR242"/>
      <c r="BS242"/>
      <c r="BT242"/>
      <c r="BU242"/>
      <c r="BV242"/>
      <c r="BW242"/>
      <c r="BX242"/>
      <c r="BY242"/>
      <c r="BZ242"/>
      <c r="CA242"/>
      <c r="CB242"/>
      <c r="CC242"/>
      <c r="CD242"/>
      <c r="CE242"/>
      <c r="CF242"/>
      <c r="CG242"/>
      <c r="CH242"/>
      <c r="CI242"/>
      <c r="CJ242"/>
      <c r="CK242"/>
      <c r="CL242"/>
      <c r="CM242"/>
      <c r="CN242"/>
      <c r="CO242"/>
      <c r="CP242"/>
      <c r="CQ242"/>
      <c r="CR242"/>
      <c r="CS242"/>
      <c r="CT242"/>
      <c r="CU242"/>
      <c r="CV242"/>
      <c r="CW242"/>
      <c r="CX242"/>
      <c r="CY242"/>
      <c r="CZ242"/>
      <c r="DA242"/>
      <c r="DB242"/>
      <c r="DC242"/>
      <c r="DD242"/>
      <c r="DE242"/>
      <c r="DF242"/>
      <c r="DG242"/>
      <c r="DH242"/>
      <c r="DI242"/>
      <c r="DJ242"/>
      <c r="DK242"/>
      <c r="DL242"/>
      <c r="DM242"/>
      <c r="DN242"/>
      <c r="DO242"/>
      <c r="DP242"/>
      <c r="DQ242"/>
      <c r="DR242"/>
      <c r="DS242"/>
      <c r="DT242"/>
      <c r="DU242"/>
      <c r="DV242"/>
      <c r="DW242"/>
      <c r="DX242"/>
      <c r="DY242"/>
      <c r="DZ242"/>
      <c r="EA242"/>
      <c r="EB242"/>
      <c r="EC242"/>
      <c r="ED242"/>
      <c r="EE242"/>
      <c r="EF242"/>
      <c r="EG242"/>
      <c r="EH242"/>
      <c r="EI242"/>
      <c r="EJ242"/>
      <c r="EK242"/>
      <c r="EL242"/>
      <c r="EM242"/>
      <c r="EN242"/>
      <c r="EO242"/>
      <c r="EP242"/>
      <c r="EQ242"/>
      <c r="ER242"/>
      <c r="ES242"/>
      <c r="ET242"/>
      <c r="EU242"/>
      <c r="EV242"/>
      <c r="EW242"/>
      <c r="EX242"/>
      <c r="EY242"/>
      <c r="EZ242"/>
      <c r="FA242"/>
      <c r="FB242"/>
      <c r="FC242"/>
      <c r="FD242"/>
      <c r="FE242"/>
      <c r="FF242"/>
      <c r="FG242"/>
      <c r="FH242"/>
      <c r="FI242"/>
      <c r="FJ242"/>
      <c r="FK242"/>
      <c r="FL242"/>
      <c r="FM242"/>
      <c r="FN242"/>
      <c r="FO242"/>
      <c r="FP242"/>
      <c r="FQ242"/>
      <c r="FR242"/>
      <c r="FS242"/>
      <c r="FT242"/>
      <c r="FU242"/>
      <c r="FV242"/>
      <c r="FW242"/>
      <c r="FX242"/>
      <c r="FY242"/>
      <c r="FZ242"/>
      <c r="GA242"/>
      <c r="GB242"/>
      <c r="GC242"/>
      <c r="GD242"/>
      <c r="GE242"/>
      <c r="GF242"/>
      <c r="GG242"/>
      <c r="GH242"/>
      <c r="GI242"/>
      <c r="GJ242"/>
      <c r="GK242"/>
      <c r="GL242"/>
      <c r="GM242"/>
      <c r="GN242"/>
      <c r="GO242"/>
      <c r="GP242"/>
      <c r="GQ242"/>
      <c r="GR242"/>
      <c r="GS242"/>
      <c r="GT242"/>
      <c r="GU242"/>
      <c r="GV242"/>
      <c r="GW242"/>
      <c r="GX242"/>
      <c r="GY242"/>
      <c r="GZ242"/>
      <c r="HA242"/>
      <c r="HB242"/>
      <c r="HC242"/>
      <c r="HD242"/>
      <c r="HE242"/>
      <c r="HF242"/>
      <c r="HG242"/>
      <c r="HH242"/>
      <c r="HI242"/>
      <c r="HJ242"/>
      <c r="HK242"/>
      <c r="HL242"/>
      <c r="HM242"/>
      <c r="HN242"/>
      <c r="HO242"/>
      <c r="HP242"/>
      <c r="HQ242"/>
      <c r="HR242"/>
      <c r="HS242"/>
      <c r="HT242"/>
      <c r="HU242"/>
      <c r="HV242"/>
      <c r="HW242"/>
      <c r="HX242"/>
      <c r="HY242"/>
      <c r="HZ242"/>
      <c r="IA242"/>
      <c r="IB242"/>
      <c r="IC242"/>
      <c r="ID242"/>
      <c r="IE242"/>
      <c r="IF242"/>
      <c r="IG242"/>
      <c r="IH242"/>
      <c r="II242"/>
      <c r="IJ242"/>
      <c r="IK242"/>
      <c r="IL242"/>
      <c r="IM242"/>
      <c r="IN242"/>
      <c r="IO242"/>
      <c r="IP242"/>
      <c r="IQ242"/>
      <c r="IR242"/>
      <c r="IS242"/>
      <c r="IT242"/>
      <c r="IU242"/>
      <c r="IV242"/>
    </row>
    <row r="243" spans="1:256" ht="65" customHeight="1" x14ac:dyDescent="0.15">
      <c r="A243" s="11" t="s">
        <v>262</v>
      </c>
      <c r="B243" s="23" t="str">
        <f>VLOOKUP(A243,Questions!$B$3:$C$256,2,FALSE)</f>
        <v>Do your workforce members receive regular training related to the HIPAA Privacy and Security Rules and the HITECH Act?</v>
      </c>
      <c r="C243" s="8"/>
      <c r="D243" s="9"/>
      <c r="E243" s="177" t="s">
        <v>263</v>
      </c>
      <c r="F243" s="180" t="str">
        <f>VLOOKUP(A243,'Analyst Report'!$A$39:$E$288,5,FALSE)</f>
        <v xml:space="preserve"> </v>
      </c>
      <c r="G243"/>
      <c r="H243"/>
      <c r="I243"/>
      <c r="J243"/>
      <c r="K243"/>
      <c r="L243"/>
      <c r="M243"/>
      <c r="N243"/>
      <c r="O243"/>
      <c r="P243"/>
      <c r="Q243"/>
      <c r="R243"/>
      <c r="S243"/>
      <c r="T243"/>
      <c r="U243"/>
      <c r="V243"/>
      <c r="W243"/>
      <c r="X243"/>
      <c r="Y243"/>
      <c r="Z243"/>
      <c r="AA243"/>
      <c r="AB243"/>
      <c r="AC243"/>
      <c r="AD243"/>
      <c r="AE243"/>
      <c r="AF243"/>
      <c r="AG243"/>
      <c r="AH243"/>
      <c r="AI243"/>
      <c r="AJ243"/>
      <c r="AK243"/>
      <c r="AL243"/>
      <c r="AM243"/>
      <c r="AN243"/>
      <c r="AO243"/>
      <c r="AP243"/>
      <c r="AQ243"/>
      <c r="AR243"/>
      <c r="AS243"/>
      <c r="AT243"/>
      <c r="AU243"/>
      <c r="AV243"/>
      <c r="AW243"/>
      <c r="AX243"/>
      <c r="AY243"/>
      <c r="AZ243"/>
      <c r="BA243"/>
      <c r="BB243"/>
      <c r="BC243"/>
      <c r="BD243"/>
      <c r="BE243"/>
      <c r="BF243"/>
      <c r="BG243"/>
      <c r="BH243"/>
      <c r="BI243"/>
      <c r="BJ243"/>
      <c r="BK243"/>
      <c r="BL243"/>
      <c r="BM243"/>
      <c r="BN243"/>
      <c r="BO243"/>
      <c r="BP243"/>
      <c r="BQ243"/>
      <c r="BR243"/>
      <c r="BS243"/>
      <c r="BT243"/>
      <c r="BU243"/>
      <c r="BV243"/>
      <c r="BW243"/>
      <c r="BX243"/>
      <c r="BY243"/>
      <c r="BZ243"/>
      <c r="CA243"/>
      <c r="CB243"/>
      <c r="CC243"/>
      <c r="CD243"/>
      <c r="CE243"/>
      <c r="CF243"/>
      <c r="CG243"/>
      <c r="CH243"/>
      <c r="CI243"/>
      <c r="CJ243"/>
      <c r="CK243"/>
      <c r="CL243"/>
      <c r="CM243"/>
      <c r="CN243"/>
      <c r="CO243"/>
      <c r="CP243"/>
      <c r="CQ243"/>
      <c r="CR243"/>
      <c r="CS243"/>
      <c r="CT243"/>
      <c r="CU243"/>
      <c r="CV243"/>
      <c r="CW243"/>
      <c r="CX243"/>
      <c r="CY243"/>
      <c r="CZ243"/>
      <c r="DA243"/>
      <c r="DB243"/>
      <c r="DC243"/>
      <c r="DD243"/>
      <c r="DE243"/>
      <c r="DF243"/>
      <c r="DG243"/>
      <c r="DH243"/>
      <c r="DI243"/>
      <c r="DJ243"/>
      <c r="DK243"/>
      <c r="DL243"/>
      <c r="DM243"/>
      <c r="DN243"/>
      <c r="DO243"/>
      <c r="DP243"/>
      <c r="DQ243"/>
      <c r="DR243"/>
      <c r="DS243"/>
      <c r="DT243"/>
      <c r="DU243"/>
      <c r="DV243"/>
      <c r="DW243"/>
      <c r="DX243"/>
      <c r="DY243"/>
      <c r="DZ243"/>
      <c r="EA243"/>
      <c r="EB243"/>
      <c r="EC243"/>
      <c r="ED243"/>
      <c r="EE243"/>
      <c r="EF243"/>
      <c r="EG243"/>
      <c r="EH243"/>
      <c r="EI243"/>
      <c r="EJ243"/>
      <c r="EK243"/>
      <c r="EL243"/>
      <c r="EM243"/>
      <c r="EN243"/>
      <c r="EO243"/>
      <c r="EP243"/>
      <c r="EQ243"/>
      <c r="ER243"/>
      <c r="ES243"/>
      <c r="ET243"/>
      <c r="EU243"/>
      <c r="EV243"/>
      <c r="EW243"/>
      <c r="EX243"/>
      <c r="EY243"/>
      <c r="EZ243"/>
      <c r="FA243"/>
      <c r="FB243"/>
      <c r="FC243"/>
      <c r="FD243"/>
      <c r="FE243"/>
      <c r="FF243"/>
      <c r="FG243"/>
      <c r="FH243"/>
      <c r="FI243"/>
      <c r="FJ243"/>
      <c r="FK243"/>
      <c r="FL243"/>
      <c r="FM243"/>
      <c r="FN243"/>
      <c r="FO243"/>
      <c r="FP243"/>
      <c r="FQ243"/>
      <c r="FR243"/>
      <c r="FS243"/>
      <c r="FT243"/>
      <c r="FU243"/>
      <c r="FV243"/>
      <c r="FW243"/>
      <c r="FX243"/>
      <c r="FY243"/>
      <c r="FZ243"/>
      <c r="GA243"/>
      <c r="GB243"/>
      <c r="GC243"/>
      <c r="GD243"/>
      <c r="GE243"/>
      <c r="GF243"/>
      <c r="GG243"/>
      <c r="GH243"/>
      <c r="GI243"/>
      <c r="GJ243"/>
      <c r="GK243"/>
      <c r="GL243"/>
      <c r="GM243"/>
      <c r="GN243"/>
      <c r="GO243"/>
      <c r="GP243"/>
      <c r="GQ243"/>
      <c r="GR243"/>
      <c r="GS243"/>
      <c r="GT243"/>
      <c r="GU243"/>
      <c r="GV243"/>
      <c r="GW243"/>
      <c r="GX243"/>
      <c r="GY243"/>
      <c r="GZ243"/>
      <c r="HA243"/>
      <c r="HB243"/>
      <c r="HC243"/>
      <c r="HD243"/>
      <c r="HE243"/>
      <c r="HF243"/>
      <c r="HG243"/>
      <c r="HH243"/>
      <c r="HI243"/>
      <c r="HJ243"/>
      <c r="HK243"/>
      <c r="HL243"/>
      <c r="HM243"/>
      <c r="HN243"/>
      <c r="HO243"/>
      <c r="HP243"/>
      <c r="HQ243"/>
      <c r="HR243"/>
      <c r="HS243"/>
      <c r="HT243"/>
      <c r="HU243"/>
      <c r="HV243"/>
      <c r="HW243"/>
      <c r="HX243"/>
      <c r="HY243"/>
      <c r="HZ243"/>
      <c r="IA243"/>
      <c r="IB243"/>
      <c r="IC243"/>
      <c r="ID243"/>
      <c r="IE243"/>
      <c r="IF243"/>
      <c r="IG243"/>
      <c r="IH243"/>
      <c r="II243"/>
      <c r="IJ243"/>
      <c r="IK243"/>
      <c r="IL243"/>
      <c r="IM243"/>
      <c r="IN243"/>
      <c r="IO243"/>
      <c r="IP243"/>
      <c r="IQ243"/>
      <c r="IR243"/>
      <c r="IS243"/>
      <c r="IT243"/>
      <c r="IU243"/>
      <c r="IV243"/>
    </row>
    <row r="244" spans="1:256" ht="48" customHeight="1" x14ac:dyDescent="0.15">
      <c r="A244" s="11" t="s">
        <v>264</v>
      </c>
      <c r="B244" s="23" t="str">
        <f>VLOOKUP(A244,Questions!$B$3:$C$256,2,FALSE)</f>
        <v>Do you monitor or receive information regarding changes in HIPAA regulations?</v>
      </c>
      <c r="C244" s="8"/>
      <c r="D244" s="9"/>
      <c r="E244" s="177" t="s">
        <v>263</v>
      </c>
      <c r="F244" s="180" t="str">
        <f>VLOOKUP(A244,'Analyst Report'!$A$39:$E$288,5,FALSE)</f>
        <v xml:space="preserve"> </v>
      </c>
      <c r="G244"/>
      <c r="H244"/>
      <c r="I244"/>
      <c r="J244"/>
      <c r="K244"/>
      <c r="L244"/>
      <c r="M244"/>
      <c r="N244"/>
      <c r="O244"/>
      <c r="P244"/>
      <c r="Q244"/>
      <c r="R244"/>
      <c r="S244"/>
      <c r="T244"/>
      <c r="U244"/>
      <c r="V244"/>
      <c r="W244"/>
      <c r="X244"/>
      <c r="Y244"/>
      <c r="Z244"/>
      <c r="AA244"/>
      <c r="AB244"/>
      <c r="AC244"/>
      <c r="AD244"/>
      <c r="AE244"/>
      <c r="AF244"/>
      <c r="AG244"/>
      <c r="AH244"/>
      <c r="AI244"/>
      <c r="AJ244"/>
      <c r="AK244"/>
      <c r="AL244"/>
      <c r="AM244"/>
      <c r="AN244"/>
      <c r="AO244"/>
      <c r="AP244"/>
      <c r="AQ244"/>
      <c r="AR244"/>
      <c r="AS244"/>
      <c r="AT244"/>
      <c r="AU244"/>
      <c r="AV244"/>
      <c r="AW244"/>
      <c r="AX244"/>
      <c r="AY244"/>
      <c r="AZ244"/>
      <c r="BA244"/>
      <c r="BB244"/>
      <c r="BC244"/>
      <c r="BD244"/>
      <c r="BE244"/>
      <c r="BF244"/>
      <c r="BG244"/>
      <c r="BH244"/>
      <c r="BI244"/>
      <c r="BJ244"/>
      <c r="BK244"/>
      <c r="BL244"/>
      <c r="BM244"/>
      <c r="BN244"/>
      <c r="BO244"/>
      <c r="BP244"/>
      <c r="BQ244"/>
      <c r="BR244"/>
      <c r="BS244"/>
      <c r="BT244"/>
      <c r="BU244"/>
      <c r="BV244"/>
      <c r="BW244"/>
      <c r="BX244"/>
      <c r="BY244"/>
      <c r="BZ244"/>
      <c r="CA244"/>
      <c r="CB244"/>
      <c r="CC244"/>
      <c r="CD244"/>
      <c r="CE244"/>
      <c r="CF244"/>
      <c r="CG244"/>
      <c r="CH244"/>
      <c r="CI244"/>
      <c r="CJ244"/>
      <c r="CK244"/>
      <c r="CL244"/>
      <c r="CM244"/>
      <c r="CN244"/>
      <c r="CO244"/>
      <c r="CP244"/>
      <c r="CQ244"/>
      <c r="CR244"/>
      <c r="CS244"/>
      <c r="CT244"/>
      <c r="CU244"/>
      <c r="CV244"/>
      <c r="CW244"/>
      <c r="CX244"/>
      <c r="CY244"/>
      <c r="CZ244"/>
      <c r="DA244"/>
      <c r="DB244"/>
      <c r="DC244"/>
      <c r="DD244"/>
      <c r="DE244"/>
      <c r="DF244"/>
      <c r="DG244"/>
      <c r="DH244"/>
      <c r="DI244"/>
      <c r="DJ244"/>
      <c r="DK244"/>
      <c r="DL244"/>
      <c r="DM244"/>
      <c r="DN244"/>
      <c r="DO244"/>
      <c r="DP244"/>
      <c r="DQ244"/>
      <c r="DR244"/>
      <c r="DS244"/>
      <c r="DT244"/>
      <c r="DU244"/>
      <c r="DV244"/>
      <c r="DW244"/>
      <c r="DX244"/>
      <c r="DY244"/>
      <c r="DZ244"/>
      <c r="EA244"/>
      <c r="EB244"/>
      <c r="EC244"/>
      <c r="ED244"/>
      <c r="EE244"/>
      <c r="EF244"/>
      <c r="EG244"/>
      <c r="EH244"/>
      <c r="EI244"/>
      <c r="EJ244"/>
      <c r="EK244"/>
      <c r="EL244"/>
      <c r="EM244"/>
      <c r="EN244"/>
      <c r="EO244"/>
      <c r="EP244"/>
      <c r="EQ244"/>
      <c r="ER244"/>
      <c r="ES244"/>
      <c r="ET244"/>
      <c r="EU244"/>
      <c r="EV244"/>
      <c r="EW244"/>
      <c r="EX244"/>
      <c r="EY244"/>
      <c r="EZ244"/>
      <c r="FA244"/>
      <c r="FB244"/>
      <c r="FC244"/>
      <c r="FD244"/>
      <c r="FE244"/>
      <c r="FF244"/>
      <c r="FG244"/>
      <c r="FH244"/>
      <c r="FI244"/>
      <c r="FJ244"/>
      <c r="FK244"/>
      <c r="FL244"/>
      <c r="FM244"/>
      <c r="FN244"/>
      <c r="FO244"/>
      <c r="FP244"/>
      <c r="FQ244"/>
      <c r="FR244"/>
      <c r="FS244"/>
      <c r="FT244"/>
      <c r="FU244"/>
      <c r="FV244"/>
      <c r="FW244"/>
      <c r="FX244"/>
      <c r="FY244"/>
      <c r="FZ244"/>
      <c r="GA244"/>
      <c r="GB244"/>
      <c r="GC244"/>
      <c r="GD244"/>
      <c r="GE244"/>
      <c r="GF244"/>
      <c r="GG244"/>
      <c r="GH244"/>
      <c r="GI244"/>
      <c r="GJ244"/>
      <c r="GK244"/>
      <c r="GL244"/>
      <c r="GM244"/>
      <c r="GN244"/>
      <c r="GO244"/>
      <c r="GP244"/>
      <c r="GQ244"/>
      <c r="GR244"/>
      <c r="GS244"/>
      <c r="GT244"/>
      <c r="GU244"/>
      <c r="GV244"/>
      <c r="GW244"/>
      <c r="GX244"/>
      <c r="GY244"/>
      <c r="GZ244"/>
      <c r="HA244"/>
      <c r="HB244"/>
      <c r="HC244"/>
      <c r="HD244"/>
      <c r="HE244"/>
      <c r="HF244"/>
      <c r="HG244"/>
      <c r="HH244"/>
      <c r="HI244"/>
      <c r="HJ244"/>
      <c r="HK244"/>
      <c r="HL244"/>
      <c r="HM244"/>
      <c r="HN244"/>
      <c r="HO244"/>
      <c r="HP244"/>
      <c r="HQ244"/>
      <c r="HR244"/>
      <c r="HS244"/>
      <c r="HT244"/>
      <c r="HU244"/>
      <c r="HV244"/>
      <c r="HW244"/>
      <c r="HX244"/>
      <c r="HY244"/>
      <c r="HZ244"/>
      <c r="IA244"/>
      <c r="IB244"/>
      <c r="IC244"/>
      <c r="ID244"/>
      <c r="IE244"/>
      <c r="IF244"/>
      <c r="IG244"/>
      <c r="IH244"/>
      <c r="II244"/>
      <c r="IJ244"/>
      <c r="IK244"/>
      <c r="IL244"/>
      <c r="IM244"/>
      <c r="IN244"/>
      <c r="IO244"/>
      <c r="IP244"/>
      <c r="IQ244"/>
      <c r="IR244"/>
      <c r="IS244"/>
      <c r="IT244"/>
      <c r="IU244"/>
      <c r="IV244"/>
    </row>
    <row r="245" spans="1:256" ht="48" customHeight="1" x14ac:dyDescent="0.15">
      <c r="A245" s="11" t="s">
        <v>265</v>
      </c>
      <c r="B245" s="23" t="str">
        <f>VLOOKUP(A245,Questions!$B$3:$C$256,2,FALSE)</f>
        <v>Has your organization designated HIPAA Privacy and Security officers as required by the rules?</v>
      </c>
      <c r="C245" s="8"/>
      <c r="D245" s="9"/>
      <c r="E245" s="177" t="s">
        <v>263</v>
      </c>
      <c r="F245" s="180" t="str">
        <f>VLOOKUP(A245,'Analyst Report'!$A$39:$E$288,5,FALSE)</f>
        <v xml:space="preserve"> </v>
      </c>
      <c r="G245"/>
      <c r="H245"/>
      <c r="I245"/>
      <c r="J245"/>
      <c r="K245"/>
      <c r="L245"/>
      <c r="M245"/>
      <c r="N245"/>
      <c r="O245"/>
      <c r="P245"/>
      <c r="Q245"/>
      <c r="R245"/>
      <c r="S245"/>
      <c r="T245"/>
      <c r="U245"/>
      <c r="V245"/>
      <c r="W245"/>
      <c r="X245"/>
      <c r="Y245"/>
      <c r="Z245"/>
      <c r="AA245"/>
      <c r="AB245"/>
      <c r="AC245"/>
      <c r="AD245"/>
      <c r="AE245"/>
      <c r="AF245"/>
      <c r="AG245"/>
      <c r="AH245"/>
      <c r="AI245"/>
      <c r="AJ245"/>
      <c r="AK245"/>
      <c r="AL245"/>
      <c r="AM245"/>
      <c r="AN245"/>
      <c r="AO245"/>
      <c r="AP245"/>
      <c r="AQ245"/>
      <c r="AR245"/>
      <c r="AS245"/>
      <c r="AT245"/>
      <c r="AU245"/>
      <c r="AV245"/>
      <c r="AW245"/>
      <c r="AX245"/>
      <c r="AY245"/>
      <c r="AZ245"/>
      <c r="BA245"/>
      <c r="BB245"/>
      <c r="BC245"/>
      <c r="BD245"/>
      <c r="BE245"/>
      <c r="BF245"/>
      <c r="BG245"/>
      <c r="BH245"/>
      <c r="BI245"/>
      <c r="BJ245"/>
      <c r="BK245"/>
      <c r="BL245"/>
      <c r="BM245"/>
      <c r="BN245"/>
      <c r="BO245"/>
      <c r="BP245"/>
      <c r="BQ245"/>
      <c r="BR245"/>
      <c r="BS245"/>
      <c r="BT245"/>
      <c r="BU245"/>
      <c r="BV245"/>
      <c r="BW245"/>
      <c r="BX245"/>
      <c r="BY245"/>
      <c r="BZ245"/>
      <c r="CA245"/>
      <c r="CB245"/>
      <c r="CC245"/>
      <c r="CD245"/>
      <c r="CE245"/>
      <c r="CF245"/>
      <c r="CG245"/>
      <c r="CH245"/>
      <c r="CI245"/>
      <c r="CJ245"/>
      <c r="CK245"/>
      <c r="CL245"/>
      <c r="CM245"/>
      <c r="CN245"/>
      <c r="CO245"/>
      <c r="CP245"/>
      <c r="CQ245"/>
      <c r="CR245"/>
      <c r="CS245"/>
      <c r="CT245"/>
      <c r="CU245"/>
      <c r="CV245"/>
      <c r="CW245"/>
      <c r="CX245"/>
      <c r="CY245"/>
      <c r="CZ245"/>
      <c r="DA245"/>
      <c r="DB245"/>
      <c r="DC245"/>
      <c r="DD245"/>
      <c r="DE245"/>
      <c r="DF245"/>
      <c r="DG245"/>
      <c r="DH245"/>
      <c r="DI245"/>
      <c r="DJ245"/>
      <c r="DK245"/>
      <c r="DL245"/>
      <c r="DM245"/>
      <c r="DN245"/>
      <c r="DO245"/>
      <c r="DP245"/>
      <c r="DQ245"/>
      <c r="DR245"/>
      <c r="DS245"/>
      <c r="DT245"/>
      <c r="DU245"/>
      <c r="DV245"/>
      <c r="DW245"/>
      <c r="DX245"/>
      <c r="DY245"/>
      <c r="DZ245"/>
      <c r="EA245"/>
      <c r="EB245"/>
      <c r="EC245"/>
      <c r="ED245"/>
      <c r="EE245"/>
      <c r="EF245"/>
      <c r="EG245"/>
      <c r="EH245"/>
      <c r="EI245"/>
      <c r="EJ245"/>
      <c r="EK245"/>
      <c r="EL245"/>
      <c r="EM245"/>
      <c r="EN245"/>
      <c r="EO245"/>
      <c r="EP245"/>
      <c r="EQ245"/>
      <c r="ER245"/>
      <c r="ES245"/>
      <c r="ET245"/>
      <c r="EU245"/>
      <c r="EV245"/>
      <c r="EW245"/>
      <c r="EX245"/>
      <c r="EY245"/>
      <c r="EZ245"/>
      <c r="FA245"/>
      <c r="FB245"/>
      <c r="FC245"/>
      <c r="FD245"/>
      <c r="FE245"/>
      <c r="FF245"/>
      <c r="FG245"/>
      <c r="FH245"/>
      <c r="FI245"/>
      <c r="FJ245"/>
      <c r="FK245"/>
      <c r="FL245"/>
      <c r="FM245"/>
      <c r="FN245"/>
      <c r="FO245"/>
      <c r="FP245"/>
      <c r="FQ245"/>
      <c r="FR245"/>
      <c r="FS245"/>
      <c r="FT245"/>
      <c r="FU245"/>
      <c r="FV245"/>
      <c r="FW245"/>
      <c r="FX245"/>
      <c r="FY245"/>
      <c r="FZ245"/>
      <c r="GA245"/>
      <c r="GB245"/>
      <c r="GC245"/>
      <c r="GD245"/>
      <c r="GE245"/>
      <c r="GF245"/>
      <c r="GG245"/>
      <c r="GH245"/>
      <c r="GI245"/>
      <c r="GJ245"/>
      <c r="GK245"/>
      <c r="GL245"/>
      <c r="GM245"/>
      <c r="GN245"/>
      <c r="GO245"/>
      <c r="GP245"/>
      <c r="GQ245"/>
      <c r="GR245"/>
      <c r="GS245"/>
      <c r="GT245"/>
      <c r="GU245"/>
      <c r="GV245"/>
      <c r="GW245"/>
      <c r="GX245"/>
      <c r="GY245"/>
      <c r="GZ245"/>
      <c r="HA245"/>
      <c r="HB245"/>
      <c r="HC245"/>
      <c r="HD245"/>
      <c r="HE245"/>
      <c r="HF245"/>
      <c r="HG245"/>
      <c r="HH245"/>
      <c r="HI245"/>
      <c r="HJ245"/>
      <c r="HK245"/>
      <c r="HL245"/>
      <c r="HM245"/>
      <c r="HN245"/>
      <c r="HO245"/>
      <c r="HP245"/>
      <c r="HQ245"/>
      <c r="HR245"/>
      <c r="HS245"/>
      <c r="HT245"/>
      <c r="HU245"/>
      <c r="HV245"/>
      <c r="HW245"/>
      <c r="HX245"/>
      <c r="HY245"/>
      <c r="HZ245"/>
      <c r="IA245"/>
      <c r="IB245"/>
      <c r="IC245"/>
      <c r="ID245"/>
      <c r="IE245"/>
      <c r="IF245"/>
      <c r="IG245"/>
      <c r="IH245"/>
      <c r="II245"/>
      <c r="IJ245"/>
      <c r="IK245"/>
      <c r="IL245"/>
      <c r="IM245"/>
      <c r="IN245"/>
      <c r="IO245"/>
      <c r="IP245"/>
      <c r="IQ245"/>
      <c r="IR245"/>
      <c r="IS245"/>
      <c r="IT245"/>
      <c r="IU245"/>
      <c r="IV245"/>
    </row>
    <row r="246" spans="1:256" ht="48" customHeight="1" x14ac:dyDescent="0.15">
      <c r="A246" s="11" t="s">
        <v>266</v>
      </c>
      <c r="B246" s="23" t="str">
        <f>VLOOKUP(A246,Questions!$B$3:$C$256,2,FALSE)</f>
        <v>Do you comply with the requirements of the Health Information Technology for Economic and Clinical Health Act (HITECH)?</v>
      </c>
      <c r="C246" s="8"/>
      <c r="D246" s="9"/>
      <c r="E246" s="177" t="s">
        <v>263</v>
      </c>
      <c r="F246" s="180" t="str">
        <f>VLOOKUP(A246,'Analyst Report'!$A$39:$E$288,5,FALSE)</f>
        <v xml:space="preserve"> </v>
      </c>
      <c r="G246"/>
      <c r="H246"/>
      <c r="I246"/>
      <c r="J246"/>
      <c r="K246"/>
      <c r="L246"/>
      <c r="M246"/>
      <c r="N246"/>
      <c r="O246"/>
      <c r="P246"/>
      <c r="Q246"/>
      <c r="R246"/>
      <c r="S246"/>
      <c r="T246"/>
      <c r="U246"/>
      <c r="V246"/>
      <c r="W246"/>
      <c r="X246"/>
      <c r="Y246"/>
      <c r="Z246"/>
      <c r="AA246"/>
      <c r="AB246"/>
      <c r="AC246"/>
      <c r="AD246"/>
      <c r="AE246"/>
      <c r="AF246"/>
      <c r="AG246"/>
      <c r="AH246"/>
      <c r="AI246"/>
      <c r="AJ246"/>
      <c r="AK246"/>
      <c r="AL246"/>
      <c r="AM246"/>
      <c r="AN246"/>
      <c r="AO246"/>
      <c r="AP246"/>
      <c r="AQ246"/>
      <c r="AR246"/>
      <c r="AS246"/>
      <c r="AT246"/>
      <c r="AU246"/>
      <c r="AV246"/>
      <c r="AW246"/>
      <c r="AX246"/>
      <c r="AY246"/>
      <c r="AZ246"/>
      <c r="BA246"/>
      <c r="BB246"/>
      <c r="BC246"/>
      <c r="BD246"/>
      <c r="BE246"/>
      <c r="BF246"/>
      <c r="BG246"/>
      <c r="BH246"/>
      <c r="BI246"/>
      <c r="BJ246"/>
      <c r="BK246"/>
      <c r="BL246"/>
      <c r="BM246"/>
      <c r="BN246"/>
      <c r="BO246"/>
      <c r="BP246"/>
      <c r="BQ246"/>
      <c r="BR246"/>
      <c r="BS246"/>
      <c r="BT246"/>
      <c r="BU246"/>
      <c r="BV246"/>
      <c r="BW246"/>
      <c r="BX246"/>
      <c r="BY246"/>
      <c r="BZ246"/>
      <c r="CA246"/>
      <c r="CB246"/>
      <c r="CC246"/>
      <c r="CD246"/>
      <c r="CE246"/>
      <c r="CF246"/>
      <c r="CG246"/>
      <c r="CH246"/>
      <c r="CI246"/>
      <c r="CJ246"/>
      <c r="CK246"/>
      <c r="CL246"/>
      <c r="CM246"/>
      <c r="CN246"/>
      <c r="CO246"/>
      <c r="CP246"/>
      <c r="CQ246"/>
      <c r="CR246"/>
      <c r="CS246"/>
      <c r="CT246"/>
      <c r="CU246"/>
      <c r="CV246"/>
      <c r="CW246"/>
      <c r="CX246"/>
      <c r="CY246"/>
      <c r="CZ246"/>
      <c r="DA246"/>
      <c r="DB246"/>
      <c r="DC246"/>
      <c r="DD246"/>
      <c r="DE246"/>
      <c r="DF246"/>
      <c r="DG246"/>
      <c r="DH246"/>
      <c r="DI246"/>
      <c r="DJ246"/>
      <c r="DK246"/>
      <c r="DL246"/>
      <c r="DM246"/>
      <c r="DN246"/>
      <c r="DO246"/>
      <c r="DP246"/>
      <c r="DQ246"/>
      <c r="DR246"/>
      <c r="DS246"/>
      <c r="DT246"/>
      <c r="DU246"/>
      <c r="DV246"/>
      <c r="DW246"/>
      <c r="DX246"/>
      <c r="DY246"/>
      <c r="DZ246"/>
      <c r="EA246"/>
      <c r="EB246"/>
      <c r="EC246"/>
      <c r="ED246"/>
      <c r="EE246"/>
      <c r="EF246"/>
      <c r="EG246"/>
      <c r="EH246"/>
      <c r="EI246"/>
      <c r="EJ246"/>
      <c r="EK246"/>
      <c r="EL246"/>
      <c r="EM246"/>
      <c r="EN246"/>
      <c r="EO246"/>
      <c r="EP246"/>
      <c r="EQ246"/>
      <c r="ER246"/>
      <c r="ES246"/>
      <c r="ET246"/>
      <c r="EU246"/>
      <c r="EV246"/>
      <c r="EW246"/>
      <c r="EX246"/>
      <c r="EY246"/>
      <c r="EZ246"/>
      <c r="FA246"/>
      <c r="FB246"/>
      <c r="FC246"/>
      <c r="FD246"/>
      <c r="FE246"/>
      <c r="FF246"/>
      <c r="FG246"/>
      <c r="FH246"/>
      <c r="FI246"/>
      <c r="FJ246"/>
      <c r="FK246"/>
      <c r="FL246"/>
      <c r="FM246"/>
      <c r="FN246"/>
      <c r="FO246"/>
      <c r="FP246"/>
      <c r="FQ246"/>
      <c r="FR246"/>
      <c r="FS246"/>
      <c r="FT246"/>
      <c r="FU246"/>
      <c r="FV246"/>
      <c r="FW246"/>
      <c r="FX246"/>
      <c r="FY246"/>
      <c r="FZ246"/>
      <c r="GA246"/>
      <c r="GB246"/>
      <c r="GC246"/>
      <c r="GD246"/>
      <c r="GE246"/>
      <c r="GF246"/>
      <c r="GG246"/>
      <c r="GH246"/>
      <c r="GI246"/>
      <c r="GJ246"/>
      <c r="GK246"/>
      <c r="GL246"/>
      <c r="GM246"/>
      <c r="GN246"/>
      <c r="GO246"/>
      <c r="GP246"/>
      <c r="GQ246"/>
      <c r="GR246"/>
      <c r="GS246"/>
      <c r="GT246"/>
      <c r="GU246"/>
      <c r="GV246"/>
      <c r="GW246"/>
      <c r="GX246"/>
      <c r="GY246"/>
      <c r="GZ246"/>
      <c r="HA246"/>
      <c r="HB246"/>
      <c r="HC246"/>
      <c r="HD246"/>
      <c r="HE246"/>
      <c r="HF246"/>
      <c r="HG246"/>
      <c r="HH246"/>
      <c r="HI246"/>
      <c r="HJ246"/>
      <c r="HK246"/>
      <c r="HL246"/>
      <c r="HM246"/>
      <c r="HN246"/>
      <c r="HO246"/>
      <c r="HP246"/>
      <c r="HQ246"/>
      <c r="HR246"/>
      <c r="HS246"/>
      <c r="HT246"/>
      <c r="HU246"/>
      <c r="HV246"/>
      <c r="HW246"/>
      <c r="HX246"/>
      <c r="HY246"/>
      <c r="HZ246"/>
      <c r="IA246"/>
      <c r="IB246"/>
      <c r="IC246"/>
      <c r="ID246"/>
      <c r="IE246"/>
      <c r="IF246"/>
      <c r="IG246"/>
      <c r="IH246"/>
      <c r="II246"/>
      <c r="IJ246"/>
      <c r="IK246"/>
      <c r="IL246"/>
      <c r="IM246"/>
      <c r="IN246"/>
      <c r="IO246"/>
      <c r="IP246"/>
      <c r="IQ246"/>
      <c r="IR246"/>
      <c r="IS246"/>
      <c r="IT246"/>
      <c r="IU246"/>
      <c r="IV246"/>
    </row>
    <row r="247" spans="1:256" ht="48" customHeight="1" x14ac:dyDescent="0.15">
      <c r="A247" s="11" t="s">
        <v>267</v>
      </c>
      <c r="B247" s="23" t="str">
        <f>VLOOKUP(A247,Questions!$B$3:$C$256,2,FALSE)</f>
        <v>Have you conducted a risk analysis as required under the Security Rule?</v>
      </c>
      <c r="C247" s="8"/>
      <c r="D247" s="9"/>
      <c r="E247" s="177" t="s">
        <v>263</v>
      </c>
      <c r="F247" s="180" t="str">
        <f>VLOOKUP(A247,'Analyst Report'!$A$39:$E$288,5,FALSE)</f>
        <v xml:space="preserve"> </v>
      </c>
      <c r="G247"/>
      <c r="H247"/>
      <c r="I247"/>
      <c r="J247"/>
      <c r="K247"/>
      <c r="L247"/>
      <c r="M247"/>
      <c r="N247"/>
      <c r="O247"/>
      <c r="P247"/>
      <c r="Q247"/>
      <c r="R247"/>
      <c r="S247"/>
      <c r="T247"/>
      <c r="U247"/>
      <c r="V247"/>
      <c r="W247"/>
      <c r="X247"/>
      <c r="Y247"/>
      <c r="Z247"/>
      <c r="AA247"/>
      <c r="AB247"/>
      <c r="AC247"/>
      <c r="AD247"/>
      <c r="AE247"/>
      <c r="AF247"/>
      <c r="AG247"/>
      <c r="AH247"/>
      <c r="AI247"/>
      <c r="AJ247"/>
      <c r="AK247"/>
      <c r="AL247"/>
      <c r="AM247"/>
      <c r="AN247"/>
      <c r="AO247"/>
      <c r="AP247"/>
      <c r="AQ247"/>
      <c r="AR247"/>
      <c r="AS247"/>
      <c r="AT247"/>
      <c r="AU247"/>
      <c r="AV247"/>
      <c r="AW247"/>
      <c r="AX247"/>
      <c r="AY247"/>
      <c r="AZ247"/>
      <c r="BA247"/>
      <c r="BB247"/>
      <c r="BC247"/>
      <c r="BD247"/>
      <c r="BE247"/>
      <c r="BF247"/>
      <c r="BG247"/>
      <c r="BH247"/>
      <c r="BI247"/>
      <c r="BJ247"/>
      <c r="BK247"/>
      <c r="BL247"/>
      <c r="BM247"/>
      <c r="BN247"/>
      <c r="BO247"/>
      <c r="BP247"/>
      <c r="BQ247"/>
      <c r="BR247"/>
      <c r="BS247"/>
      <c r="BT247"/>
      <c r="BU247"/>
      <c r="BV247"/>
      <c r="BW247"/>
      <c r="BX247"/>
      <c r="BY247"/>
      <c r="BZ247"/>
      <c r="CA247"/>
      <c r="CB247"/>
      <c r="CC247"/>
      <c r="CD247"/>
      <c r="CE247"/>
      <c r="CF247"/>
      <c r="CG247"/>
      <c r="CH247"/>
      <c r="CI247"/>
      <c r="CJ247"/>
      <c r="CK247"/>
      <c r="CL247"/>
      <c r="CM247"/>
      <c r="CN247"/>
      <c r="CO247"/>
      <c r="CP247"/>
      <c r="CQ247"/>
      <c r="CR247"/>
      <c r="CS247"/>
      <c r="CT247"/>
      <c r="CU247"/>
      <c r="CV247"/>
      <c r="CW247"/>
      <c r="CX247"/>
      <c r="CY247"/>
      <c r="CZ247"/>
      <c r="DA247"/>
      <c r="DB247"/>
      <c r="DC247"/>
      <c r="DD247"/>
      <c r="DE247"/>
      <c r="DF247"/>
      <c r="DG247"/>
      <c r="DH247"/>
      <c r="DI247"/>
      <c r="DJ247"/>
      <c r="DK247"/>
      <c r="DL247"/>
      <c r="DM247"/>
      <c r="DN247"/>
      <c r="DO247"/>
      <c r="DP247"/>
      <c r="DQ247"/>
      <c r="DR247"/>
      <c r="DS247"/>
      <c r="DT247"/>
      <c r="DU247"/>
      <c r="DV247"/>
      <c r="DW247"/>
      <c r="DX247"/>
      <c r="DY247"/>
      <c r="DZ247"/>
      <c r="EA247"/>
      <c r="EB247"/>
      <c r="EC247"/>
      <c r="ED247"/>
      <c r="EE247"/>
      <c r="EF247"/>
      <c r="EG247"/>
      <c r="EH247"/>
      <c r="EI247"/>
      <c r="EJ247"/>
      <c r="EK247"/>
      <c r="EL247"/>
      <c r="EM247"/>
      <c r="EN247"/>
      <c r="EO247"/>
      <c r="EP247"/>
      <c r="EQ247"/>
      <c r="ER247"/>
      <c r="ES247"/>
      <c r="ET247"/>
      <c r="EU247"/>
      <c r="EV247"/>
      <c r="EW247"/>
      <c r="EX247"/>
      <c r="EY247"/>
      <c r="EZ247"/>
      <c r="FA247"/>
      <c r="FB247"/>
      <c r="FC247"/>
      <c r="FD247"/>
      <c r="FE247"/>
      <c r="FF247"/>
      <c r="FG247"/>
      <c r="FH247"/>
      <c r="FI247"/>
      <c r="FJ247"/>
      <c r="FK247"/>
      <c r="FL247"/>
      <c r="FM247"/>
      <c r="FN247"/>
      <c r="FO247"/>
      <c r="FP247"/>
      <c r="FQ247"/>
      <c r="FR247"/>
      <c r="FS247"/>
      <c r="FT247"/>
      <c r="FU247"/>
      <c r="FV247"/>
      <c r="FW247"/>
      <c r="FX247"/>
      <c r="FY247"/>
      <c r="FZ247"/>
      <c r="GA247"/>
      <c r="GB247"/>
      <c r="GC247"/>
      <c r="GD247"/>
      <c r="GE247"/>
      <c r="GF247"/>
      <c r="GG247"/>
      <c r="GH247"/>
      <c r="GI247"/>
      <c r="GJ247"/>
      <c r="GK247"/>
      <c r="GL247"/>
      <c r="GM247"/>
      <c r="GN247"/>
      <c r="GO247"/>
      <c r="GP247"/>
      <c r="GQ247"/>
      <c r="GR247"/>
      <c r="GS247"/>
      <c r="GT247"/>
      <c r="GU247"/>
      <c r="GV247"/>
      <c r="GW247"/>
      <c r="GX247"/>
      <c r="GY247"/>
      <c r="GZ247"/>
      <c r="HA247"/>
      <c r="HB247"/>
      <c r="HC247"/>
      <c r="HD247"/>
      <c r="HE247"/>
      <c r="HF247"/>
      <c r="HG247"/>
      <c r="HH247"/>
      <c r="HI247"/>
      <c r="HJ247"/>
      <c r="HK247"/>
      <c r="HL247"/>
      <c r="HM247"/>
      <c r="HN247"/>
      <c r="HO247"/>
      <c r="HP247"/>
      <c r="HQ247"/>
      <c r="HR247"/>
      <c r="HS247"/>
      <c r="HT247"/>
      <c r="HU247"/>
      <c r="HV247"/>
      <c r="HW247"/>
      <c r="HX247"/>
      <c r="HY247"/>
      <c r="HZ247"/>
      <c r="IA247"/>
      <c r="IB247"/>
      <c r="IC247"/>
      <c r="ID247"/>
      <c r="IE247"/>
      <c r="IF247"/>
      <c r="IG247"/>
      <c r="IH247"/>
      <c r="II247"/>
      <c r="IJ247"/>
      <c r="IK247"/>
      <c r="IL247"/>
      <c r="IM247"/>
      <c r="IN247"/>
      <c r="IO247"/>
      <c r="IP247"/>
      <c r="IQ247"/>
      <c r="IR247"/>
      <c r="IS247"/>
      <c r="IT247"/>
      <c r="IU247"/>
      <c r="IV247"/>
    </row>
    <row r="248" spans="1:256" ht="48" customHeight="1" x14ac:dyDescent="0.15">
      <c r="A248" s="11" t="s">
        <v>268</v>
      </c>
      <c r="B248" s="23" t="str">
        <f>VLOOKUP(A248,Questions!$B$3:$C$256,2,FALSE)</f>
        <v>Have you identified areas of risks?</v>
      </c>
      <c r="C248" s="8"/>
      <c r="D248" s="9"/>
      <c r="E248" s="177" t="s">
        <v>263</v>
      </c>
      <c r="F248" s="180" t="str">
        <f>VLOOKUP(A248,'Analyst Report'!$A$39:$E$288,5,FALSE)</f>
        <v xml:space="preserve"> </v>
      </c>
      <c r="G248"/>
      <c r="H248"/>
      <c r="I248"/>
      <c r="J248"/>
      <c r="K248"/>
      <c r="L248"/>
      <c r="M248"/>
      <c r="N248"/>
      <c r="O248"/>
      <c r="P248"/>
      <c r="Q248"/>
      <c r="R248"/>
      <c r="S248"/>
      <c r="T248"/>
      <c r="U248"/>
      <c r="V248"/>
      <c r="W248"/>
      <c r="X248"/>
      <c r="Y248"/>
      <c r="Z248"/>
      <c r="AA248"/>
      <c r="AB248"/>
      <c r="AC248"/>
      <c r="AD248"/>
      <c r="AE248"/>
      <c r="AF248"/>
      <c r="AG248"/>
      <c r="AH248"/>
      <c r="AI248"/>
      <c r="AJ248"/>
      <c r="AK248"/>
      <c r="AL248"/>
      <c r="AM248"/>
      <c r="AN248"/>
      <c r="AO248"/>
      <c r="AP248"/>
      <c r="AQ248"/>
      <c r="AR248"/>
      <c r="AS248"/>
      <c r="AT248"/>
      <c r="AU248"/>
      <c r="AV248"/>
      <c r="AW248"/>
      <c r="AX248"/>
      <c r="AY248"/>
      <c r="AZ248"/>
      <c r="BA248"/>
      <c r="BB248"/>
      <c r="BC248"/>
      <c r="BD248"/>
      <c r="BE248"/>
      <c r="BF248"/>
      <c r="BG248"/>
      <c r="BH248"/>
      <c r="BI248"/>
      <c r="BJ248"/>
      <c r="BK248"/>
      <c r="BL248"/>
      <c r="BM248"/>
      <c r="BN248"/>
      <c r="BO248"/>
      <c r="BP248"/>
      <c r="BQ248"/>
      <c r="BR248"/>
      <c r="BS248"/>
      <c r="BT248"/>
      <c r="BU248"/>
      <c r="BV248"/>
      <c r="BW248"/>
      <c r="BX248"/>
      <c r="BY248"/>
      <c r="BZ248"/>
      <c r="CA248"/>
      <c r="CB248"/>
      <c r="CC248"/>
      <c r="CD248"/>
      <c r="CE248"/>
      <c r="CF248"/>
      <c r="CG248"/>
      <c r="CH248"/>
      <c r="CI248"/>
      <c r="CJ248"/>
      <c r="CK248"/>
      <c r="CL248"/>
      <c r="CM248"/>
      <c r="CN248"/>
      <c r="CO248"/>
      <c r="CP248"/>
      <c r="CQ248"/>
      <c r="CR248"/>
      <c r="CS248"/>
      <c r="CT248"/>
      <c r="CU248"/>
      <c r="CV248"/>
      <c r="CW248"/>
      <c r="CX248"/>
      <c r="CY248"/>
      <c r="CZ248"/>
      <c r="DA248"/>
      <c r="DB248"/>
      <c r="DC248"/>
      <c r="DD248"/>
      <c r="DE248"/>
      <c r="DF248"/>
      <c r="DG248"/>
      <c r="DH248"/>
      <c r="DI248"/>
      <c r="DJ248"/>
      <c r="DK248"/>
      <c r="DL248"/>
      <c r="DM248"/>
      <c r="DN248"/>
      <c r="DO248"/>
      <c r="DP248"/>
      <c r="DQ248"/>
      <c r="DR248"/>
      <c r="DS248"/>
      <c r="DT248"/>
      <c r="DU248"/>
      <c r="DV248"/>
      <c r="DW248"/>
      <c r="DX248"/>
      <c r="DY248"/>
      <c r="DZ248"/>
      <c r="EA248"/>
      <c r="EB248"/>
      <c r="EC248"/>
      <c r="ED248"/>
      <c r="EE248"/>
      <c r="EF248"/>
      <c r="EG248"/>
      <c r="EH248"/>
      <c r="EI248"/>
      <c r="EJ248"/>
      <c r="EK248"/>
      <c r="EL248"/>
      <c r="EM248"/>
      <c r="EN248"/>
      <c r="EO248"/>
      <c r="EP248"/>
      <c r="EQ248"/>
      <c r="ER248"/>
      <c r="ES248"/>
      <c r="ET248"/>
      <c r="EU248"/>
      <c r="EV248"/>
      <c r="EW248"/>
      <c r="EX248"/>
      <c r="EY248"/>
      <c r="EZ248"/>
      <c r="FA248"/>
      <c r="FB248"/>
      <c r="FC248"/>
      <c r="FD248"/>
      <c r="FE248"/>
      <c r="FF248"/>
      <c r="FG248"/>
      <c r="FH248"/>
      <c r="FI248"/>
      <c r="FJ248"/>
      <c r="FK248"/>
      <c r="FL248"/>
      <c r="FM248"/>
      <c r="FN248"/>
      <c r="FO248"/>
      <c r="FP248"/>
      <c r="FQ248"/>
      <c r="FR248"/>
      <c r="FS248"/>
      <c r="FT248"/>
      <c r="FU248"/>
      <c r="FV248"/>
      <c r="FW248"/>
      <c r="FX248"/>
      <c r="FY248"/>
      <c r="FZ248"/>
      <c r="GA248"/>
      <c r="GB248"/>
      <c r="GC248"/>
      <c r="GD248"/>
      <c r="GE248"/>
      <c r="GF248"/>
      <c r="GG248"/>
      <c r="GH248"/>
      <c r="GI248"/>
      <c r="GJ248"/>
      <c r="GK248"/>
      <c r="GL248"/>
      <c r="GM248"/>
      <c r="GN248"/>
      <c r="GO248"/>
      <c r="GP248"/>
      <c r="GQ248"/>
      <c r="GR248"/>
      <c r="GS248"/>
      <c r="GT248"/>
      <c r="GU248"/>
      <c r="GV248"/>
      <c r="GW248"/>
      <c r="GX248"/>
      <c r="GY248"/>
      <c r="GZ248"/>
      <c r="HA248"/>
      <c r="HB248"/>
      <c r="HC248"/>
      <c r="HD248"/>
      <c r="HE248"/>
      <c r="HF248"/>
      <c r="HG248"/>
      <c r="HH248"/>
      <c r="HI248"/>
      <c r="HJ248"/>
      <c r="HK248"/>
      <c r="HL248"/>
      <c r="HM248"/>
      <c r="HN248"/>
      <c r="HO248"/>
      <c r="HP248"/>
      <c r="HQ248"/>
      <c r="HR248"/>
      <c r="HS248"/>
      <c r="HT248"/>
      <c r="HU248"/>
      <c r="HV248"/>
      <c r="HW248"/>
      <c r="HX248"/>
      <c r="HY248"/>
      <c r="HZ248"/>
      <c r="IA248"/>
      <c r="IB248"/>
      <c r="IC248"/>
      <c r="ID248"/>
      <c r="IE248"/>
      <c r="IF248"/>
      <c r="IG248"/>
      <c r="IH248"/>
      <c r="II248"/>
      <c r="IJ248"/>
      <c r="IK248"/>
      <c r="IL248"/>
      <c r="IM248"/>
      <c r="IN248"/>
      <c r="IO248"/>
      <c r="IP248"/>
      <c r="IQ248"/>
      <c r="IR248"/>
      <c r="IS248"/>
      <c r="IT248"/>
      <c r="IU248"/>
      <c r="IV248"/>
    </row>
    <row r="249" spans="1:256" ht="48" customHeight="1" x14ac:dyDescent="0.15">
      <c r="A249" s="11" t="s">
        <v>269</v>
      </c>
      <c r="B249" s="23" t="str">
        <f>VLOOKUP(A249,Questions!$B$3:$C$256,2,FALSE)</f>
        <v>Have you taken actions to mitigate the identified risks?</v>
      </c>
      <c r="C249" s="8"/>
      <c r="D249" s="9"/>
      <c r="E249" s="177" t="s">
        <v>263</v>
      </c>
      <c r="F249" s="180" t="str">
        <f>VLOOKUP(A249,'Analyst Report'!$A$39:$E$288,5,FALSE)</f>
        <v xml:space="preserve"> </v>
      </c>
      <c r="G249"/>
      <c r="H249"/>
      <c r="I249"/>
      <c r="J249"/>
      <c r="K249"/>
      <c r="L249"/>
      <c r="M249"/>
      <c r="N249"/>
      <c r="O249"/>
      <c r="P249"/>
      <c r="Q249"/>
      <c r="R249"/>
      <c r="S249"/>
      <c r="T249"/>
      <c r="U249"/>
      <c r="V249"/>
      <c r="W249"/>
      <c r="X249"/>
      <c r="Y249"/>
      <c r="Z249"/>
      <c r="AA249"/>
      <c r="AB249"/>
      <c r="AC249"/>
      <c r="AD249"/>
      <c r="AE249"/>
      <c r="AF249"/>
      <c r="AG249"/>
      <c r="AH249"/>
      <c r="AI249"/>
      <c r="AJ249"/>
      <c r="AK249"/>
      <c r="AL249"/>
      <c r="AM249"/>
      <c r="AN249"/>
      <c r="AO249"/>
      <c r="AP249"/>
      <c r="AQ249"/>
      <c r="AR249"/>
      <c r="AS249"/>
      <c r="AT249"/>
      <c r="AU249"/>
      <c r="AV249"/>
      <c r="AW249"/>
      <c r="AX249"/>
      <c r="AY249"/>
      <c r="AZ249"/>
      <c r="BA249"/>
      <c r="BB249"/>
      <c r="BC249"/>
      <c r="BD249"/>
      <c r="BE249"/>
      <c r="BF249"/>
      <c r="BG249"/>
      <c r="BH249"/>
      <c r="BI249"/>
      <c r="BJ249"/>
      <c r="BK249"/>
      <c r="BL249"/>
      <c r="BM249"/>
      <c r="BN249"/>
      <c r="BO249"/>
      <c r="BP249"/>
      <c r="BQ249"/>
      <c r="BR249"/>
      <c r="BS249"/>
      <c r="BT249"/>
      <c r="BU249"/>
      <c r="BV249"/>
      <c r="BW249"/>
      <c r="BX249"/>
      <c r="BY249"/>
      <c r="BZ249"/>
      <c r="CA249"/>
      <c r="CB249"/>
      <c r="CC249"/>
      <c r="CD249"/>
      <c r="CE249"/>
      <c r="CF249"/>
      <c r="CG249"/>
      <c r="CH249"/>
      <c r="CI249"/>
      <c r="CJ249"/>
      <c r="CK249"/>
      <c r="CL249"/>
      <c r="CM249"/>
      <c r="CN249"/>
      <c r="CO249"/>
      <c r="CP249"/>
      <c r="CQ249"/>
      <c r="CR249"/>
      <c r="CS249"/>
      <c r="CT249"/>
      <c r="CU249"/>
      <c r="CV249"/>
      <c r="CW249"/>
      <c r="CX249"/>
      <c r="CY249"/>
      <c r="CZ249"/>
      <c r="DA249"/>
      <c r="DB249"/>
      <c r="DC249"/>
      <c r="DD249"/>
      <c r="DE249"/>
      <c r="DF249"/>
      <c r="DG249"/>
      <c r="DH249"/>
      <c r="DI249"/>
      <c r="DJ249"/>
      <c r="DK249"/>
      <c r="DL249"/>
      <c r="DM249"/>
      <c r="DN249"/>
      <c r="DO249"/>
      <c r="DP249"/>
      <c r="DQ249"/>
      <c r="DR249"/>
      <c r="DS249"/>
      <c r="DT249"/>
      <c r="DU249"/>
      <c r="DV249"/>
      <c r="DW249"/>
      <c r="DX249"/>
      <c r="DY249"/>
      <c r="DZ249"/>
      <c r="EA249"/>
      <c r="EB249"/>
      <c r="EC249"/>
      <c r="ED249"/>
      <c r="EE249"/>
      <c r="EF249"/>
      <c r="EG249"/>
      <c r="EH249"/>
      <c r="EI249"/>
      <c r="EJ249"/>
      <c r="EK249"/>
      <c r="EL249"/>
      <c r="EM249"/>
      <c r="EN249"/>
      <c r="EO249"/>
      <c r="EP249"/>
      <c r="EQ249"/>
      <c r="ER249"/>
      <c r="ES249"/>
      <c r="ET249"/>
      <c r="EU249"/>
      <c r="EV249"/>
      <c r="EW249"/>
      <c r="EX249"/>
      <c r="EY249"/>
      <c r="EZ249"/>
      <c r="FA249"/>
      <c r="FB249"/>
      <c r="FC249"/>
      <c r="FD249"/>
      <c r="FE249"/>
      <c r="FF249"/>
      <c r="FG249"/>
      <c r="FH249"/>
      <c r="FI249"/>
      <c r="FJ249"/>
      <c r="FK249"/>
      <c r="FL249"/>
      <c r="FM249"/>
      <c r="FN249"/>
      <c r="FO249"/>
      <c r="FP249"/>
      <c r="FQ249"/>
      <c r="FR249"/>
      <c r="FS249"/>
      <c r="FT249"/>
      <c r="FU249"/>
      <c r="FV249"/>
      <c r="FW249"/>
      <c r="FX249"/>
      <c r="FY249"/>
      <c r="FZ249"/>
      <c r="GA249"/>
      <c r="GB249"/>
      <c r="GC249"/>
      <c r="GD249"/>
      <c r="GE249"/>
      <c r="GF249"/>
      <c r="GG249"/>
      <c r="GH249"/>
      <c r="GI249"/>
      <c r="GJ249"/>
      <c r="GK249"/>
      <c r="GL249"/>
      <c r="GM249"/>
      <c r="GN249"/>
      <c r="GO249"/>
      <c r="GP249"/>
      <c r="GQ249"/>
      <c r="GR249"/>
      <c r="GS249"/>
      <c r="GT249"/>
      <c r="GU249"/>
      <c r="GV249"/>
      <c r="GW249"/>
      <c r="GX249"/>
      <c r="GY249"/>
      <c r="GZ249"/>
      <c r="HA249"/>
      <c r="HB249"/>
      <c r="HC249"/>
      <c r="HD249"/>
      <c r="HE249"/>
      <c r="HF249"/>
      <c r="HG249"/>
      <c r="HH249"/>
      <c r="HI249"/>
      <c r="HJ249"/>
      <c r="HK249"/>
      <c r="HL249"/>
      <c r="HM249"/>
      <c r="HN249"/>
      <c r="HO249"/>
      <c r="HP249"/>
      <c r="HQ249"/>
      <c r="HR249"/>
      <c r="HS249"/>
      <c r="HT249"/>
      <c r="HU249"/>
      <c r="HV249"/>
      <c r="HW249"/>
      <c r="HX249"/>
      <c r="HY249"/>
      <c r="HZ249"/>
      <c r="IA249"/>
      <c r="IB249"/>
      <c r="IC249"/>
      <c r="ID249"/>
      <c r="IE249"/>
      <c r="IF249"/>
      <c r="IG249"/>
      <c r="IH249"/>
      <c r="II249"/>
      <c r="IJ249"/>
      <c r="IK249"/>
      <c r="IL249"/>
      <c r="IM249"/>
      <c r="IN249"/>
      <c r="IO249"/>
      <c r="IP249"/>
      <c r="IQ249"/>
      <c r="IR249"/>
      <c r="IS249"/>
      <c r="IT249"/>
      <c r="IU249"/>
      <c r="IV249"/>
    </row>
    <row r="250" spans="1:256" ht="48" customHeight="1" x14ac:dyDescent="0.15">
      <c r="A250" s="11" t="s">
        <v>270</v>
      </c>
      <c r="B250" s="23" t="str">
        <f>VLOOKUP(A250,Questions!$B$3:$C$256,2,FALSE)</f>
        <v>Does your application require user and system administrator password changes at a frequency no greater than 90 days?</v>
      </c>
      <c r="C250" s="8"/>
      <c r="D250" s="9"/>
      <c r="E250" s="177" t="s">
        <v>263</v>
      </c>
      <c r="F250" s="180" t="str">
        <f>VLOOKUP(A250,'Analyst Report'!$A$39:$E$288,5,FALSE)</f>
        <v xml:space="preserve"> </v>
      </c>
      <c r="G250"/>
      <c r="H250"/>
      <c r="I250"/>
      <c r="J250"/>
      <c r="K250"/>
      <c r="L250"/>
      <c r="M250"/>
      <c r="N250"/>
      <c r="O250"/>
      <c r="P250"/>
      <c r="Q250"/>
      <c r="R250"/>
      <c r="S250"/>
      <c r="T250"/>
      <c r="U250"/>
      <c r="V250"/>
      <c r="W250"/>
      <c r="X250"/>
      <c r="Y250"/>
      <c r="Z250"/>
      <c r="AA250"/>
      <c r="AB250"/>
      <c r="AC250"/>
      <c r="AD250"/>
      <c r="AE250"/>
      <c r="AF250"/>
      <c r="AG250"/>
      <c r="AH250"/>
      <c r="AI250"/>
      <c r="AJ250"/>
      <c r="AK250"/>
      <c r="AL250"/>
      <c r="AM250"/>
      <c r="AN250"/>
      <c r="AO250"/>
      <c r="AP250"/>
      <c r="AQ250"/>
      <c r="AR250"/>
      <c r="AS250"/>
      <c r="AT250"/>
      <c r="AU250"/>
      <c r="AV250"/>
      <c r="AW250"/>
      <c r="AX250"/>
      <c r="AY250"/>
      <c r="AZ250"/>
      <c r="BA250"/>
      <c r="BB250"/>
      <c r="BC250"/>
      <c r="BD250"/>
      <c r="BE250"/>
      <c r="BF250"/>
      <c r="BG250"/>
      <c r="BH250"/>
      <c r="BI250"/>
      <c r="BJ250"/>
      <c r="BK250"/>
      <c r="BL250"/>
      <c r="BM250"/>
      <c r="BN250"/>
      <c r="BO250"/>
      <c r="BP250"/>
      <c r="BQ250"/>
      <c r="BR250"/>
      <c r="BS250"/>
      <c r="BT250"/>
      <c r="BU250"/>
      <c r="BV250"/>
      <c r="BW250"/>
      <c r="BX250"/>
      <c r="BY250"/>
      <c r="BZ250"/>
      <c r="CA250"/>
      <c r="CB250"/>
      <c r="CC250"/>
      <c r="CD250"/>
      <c r="CE250"/>
      <c r="CF250"/>
      <c r="CG250"/>
      <c r="CH250"/>
      <c r="CI250"/>
      <c r="CJ250"/>
      <c r="CK250"/>
      <c r="CL250"/>
      <c r="CM250"/>
      <c r="CN250"/>
      <c r="CO250"/>
      <c r="CP250"/>
      <c r="CQ250"/>
      <c r="CR250"/>
      <c r="CS250"/>
      <c r="CT250"/>
      <c r="CU250"/>
      <c r="CV250"/>
      <c r="CW250"/>
      <c r="CX250"/>
      <c r="CY250"/>
      <c r="CZ250"/>
      <c r="DA250"/>
      <c r="DB250"/>
      <c r="DC250"/>
      <c r="DD250"/>
      <c r="DE250"/>
      <c r="DF250"/>
      <c r="DG250"/>
      <c r="DH250"/>
      <c r="DI250"/>
      <c r="DJ250"/>
      <c r="DK250"/>
      <c r="DL250"/>
      <c r="DM250"/>
      <c r="DN250"/>
      <c r="DO250"/>
      <c r="DP250"/>
      <c r="DQ250"/>
      <c r="DR250"/>
      <c r="DS250"/>
      <c r="DT250"/>
      <c r="DU250"/>
      <c r="DV250"/>
      <c r="DW250"/>
      <c r="DX250"/>
      <c r="DY250"/>
      <c r="DZ250"/>
      <c r="EA250"/>
      <c r="EB250"/>
      <c r="EC250"/>
      <c r="ED250"/>
      <c r="EE250"/>
      <c r="EF250"/>
      <c r="EG250"/>
      <c r="EH250"/>
      <c r="EI250"/>
      <c r="EJ250"/>
      <c r="EK250"/>
      <c r="EL250"/>
      <c r="EM250"/>
      <c r="EN250"/>
      <c r="EO250"/>
      <c r="EP250"/>
      <c r="EQ250"/>
      <c r="ER250"/>
      <c r="ES250"/>
      <c r="ET250"/>
      <c r="EU250"/>
      <c r="EV250"/>
      <c r="EW250"/>
      <c r="EX250"/>
      <c r="EY250"/>
      <c r="EZ250"/>
      <c r="FA250"/>
      <c r="FB250"/>
      <c r="FC250"/>
      <c r="FD250"/>
      <c r="FE250"/>
      <c r="FF250"/>
      <c r="FG250"/>
      <c r="FH250"/>
      <c r="FI250"/>
      <c r="FJ250"/>
      <c r="FK250"/>
      <c r="FL250"/>
      <c r="FM250"/>
      <c r="FN250"/>
      <c r="FO250"/>
      <c r="FP250"/>
      <c r="FQ250"/>
      <c r="FR250"/>
      <c r="FS250"/>
      <c r="FT250"/>
      <c r="FU250"/>
      <c r="FV250"/>
      <c r="FW250"/>
      <c r="FX250"/>
      <c r="FY250"/>
      <c r="FZ250"/>
      <c r="GA250"/>
      <c r="GB250"/>
      <c r="GC250"/>
      <c r="GD250"/>
      <c r="GE250"/>
      <c r="GF250"/>
      <c r="GG250"/>
      <c r="GH250"/>
      <c r="GI250"/>
      <c r="GJ250"/>
      <c r="GK250"/>
      <c r="GL250"/>
      <c r="GM250"/>
      <c r="GN250"/>
      <c r="GO250"/>
      <c r="GP250"/>
      <c r="GQ250"/>
      <c r="GR250"/>
      <c r="GS250"/>
      <c r="GT250"/>
      <c r="GU250"/>
      <c r="GV250"/>
      <c r="GW250"/>
      <c r="GX250"/>
      <c r="GY250"/>
      <c r="GZ250"/>
      <c r="HA250"/>
      <c r="HB250"/>
      <c r="HC250"/>
      <c r="HD250"/>
      <c r="HE250"/>
      <c r="HF250"/>
      <c r="HG250"/>
      <c r="HH250"/>
      <c r="HI250"/>
      <c r="HJ250"/>
      <c r="HK250"/>
      <c r="HL250"/>
      <c r="HM250"/>
      <c r="HN250"/>
      <c r="HO250"/>
      <c r="HP250"/>
      <c r="HQ250"/>
      <c r="HR250"/>
      <c r="HS250"/>
      <c r="HT250"/>
      <c r="HU250"/>
      <c r="HV250"/>
      <c r="HW250"/>
      <c r="HX250"/>
      <c r="HY250"/>
      <c r="HZ250"/>
      <c r="IA250"/>
      <c r="IB250"/>
      <c r="IC250"/>
      <c r="ID250"/>
      <c r="IE250"/>
      <c r="IF250"/>
      <c r="IG250"/>
      <c r="IH250"/>
      <c r="II250"/>
      <c r="IJ250"/>
      <c r="IK250"/>
      <c r="IL250"/>
      <c r="IM250"/>
      <c r="IN250"/>
      <c r="IO250"/>
      <c r="IP250"/>
      <c r="IQ250"/>
      <c r="IR250"/>
      <c r="IS250"/>
      <c r="IT250"/>
      <c r="IU250"/>
      <c r="IV250"/>
    </row>
    <row r="251" spans="1:256" ht="48" customHeight="1" x14ac:dyDescent="0.15">
      <c r="A251" s="11" t="s">
        <v>271</v>
      </c>
      <c r="B251" s="23" t="str">
        <f>VLOOKUP(A251,Questions!$B$3:$C$256,2,FALSE)</f>
        <v>Does your application require users to set their own password after an administrator reset or on first use of the account?</v>
      </c>
      <c r="C251" s="8"/>
      <c r="D251" s="9"/>
      <c r="E251" s="177" t="s">
        <v>263</v>
      </c>
      <c r="F251" s="180" t="str">
        <f>VLOOKUP(A251,'Analyst Report'!$A$39:$E$288,5,FALSE)</f>
        <v xml:space="preserve"> </v>
      </c>
      <c r="G251"/>
      <c r="H251"/>
      <c r="I251"/>
      <c r="J251"/>
      <c r="K251"/>
      <c r="L251"/>
      <c r="M251"/>
      <c r="N251"/>
      <c r="O251"/>
      <c r="P251"/>
      <c r="Q251"/>
      <c r="R251"/>
      <c r="S251"/>
      <c r="T251"/>
      <c r="U251"/>
      <c r="V251"/>
      <c r="W251"/>
      <c r="X251"/>
      <c r="Y251"/>
      <c r="Z251"/>
      <c r="AA251"/>
      <c r="AB251"/>
      <c r="AC251"/>
      <c r="AD251"/>
      <c r="AE251"/>
      <c r="AF251"/>
      <c r="AG251"/>
      <c r="AH251"/>
      <c r="AI251"/>
      <c r="AJ251"/>
      <c r="AK251"/>
      <c r="AL251"/>
      <c r="AM251"/>
      <c r="AN251"/>
      <c r="AO251"/>
      <c r="AP251"/>
      <c r="AQ251"/>
      <c r="AR251"/>
      <c r="AS251"/>
      <c r="AT251"/>
      <c r="AU251"/>
      <c r="AV251"/>
      <c r="AW251"/>
      <c r="AX251"/>
      <c r="AY251"/>
      <c r="AZ251"/>
      <c r="BA251"/>
      <c r="BB251"/>
      <c r="BC251"/>
      <c r="BD251"/>
      <c r="BE251"/>
      <c r="BF251"/>
      <c r="BG251"/>
      <c r="BH251"/>
      <c r="BI251"/>
      <c r="BJ251"/>
      <c r="BK251"/>
      <c r="BL251"/>
      <c r="BM251"/>
      <c r="BN251"/>
      <c r="BO251"/>
      <c r="BP251"/>
      <c r="BQ251"/>
      <c r="BR251"/>
      <c r="BS251"/>
      <c r="BT251"/>
      <c r="BU251"/>
      <c r="BV251"/>
      <c r="BW251"/>
      <c r="BX251"/>
      <c r="BY251"/>
      <c r="BZ251"/>
      <c r="CA251"/>
      <c r="CB251"/>
      <c r="CC251"/>
      <c r="CD251"/>
      <c r="CE251"/>
      <c r="CF251"/>
      <c r="CG251"/>
      <c r="CH251"/>
      <c r="CI251"/>
      <c r="CJ251"/>
      <c r="CK251"/>
      <c r="CL251"/>
      <c r="CM251"/>
      <c r="CN251"/>
      <c r="CO251"/>
      <c r="CP251"/>
      <c r="CQ251"/>
      <c r="CR251"/>
      <c r="CS251"/>
      <c r="CT251"/>
      <c r="CU251"/>
      <c r="CV251"/>
      <c r="CW251"/>
      <c r="CX251"/>
      <c r="CY251"/>
      <c r="CZ251"/>
      <c r="DA251"/>
      <c r="DB251"/>
      <c r="DC251"/>
      <c r="DD251"/>
      <c r="DE251"/>
      <c r="DF251"/>
      <c r="DG251"/>
      <c r="DH251"/>
      <c r="DI251"/>
      <c r="DJ251"/>
      <c r="DK251"/>
      <c r="DL251"/>
      <c r="DM251"/>
      <c r="DN251"/>
      <c r="DO251"/>
      <c r="DP251"/>
      <c r="DQ251"/>
      <c r="DR251"/>
      <c r="DS251"/>
      <c r="DT251"/>
      <c r="DU251"/>
      <c r="DV251"/>
      <c r="DW251"/>
      <c r="DX251"/>
      <c r="DY251"/>
      <c r="DZ251"/>
      <c r="EA251"/>
      <c r="EB251"/>
      <c r="EC251"/>
      <c r="ED251"/>
      <c r="EE251"/>
      <c r="EF251"/>
      <c r="EG251"/>
      <c r="EH251"/>
      <c r="EI251"/>
      <c r="EJ251"/>
      <c r="EK251"/>
      <c r="EL251"/>
      <c r="EM251"/>
      <c r="EN251"/>
      <c r="EO251"/>
      <c r="EP251"/>
      <c r="EQ251"/>
      <c r="ER251"/>
      <c r="ES251"/>
      <c r="ET251"/>
      <c r="EU251"/>
      <c r="EV251"/>
      <c r="EW251"/>
      <c r="EX251"/>
      <c r="EY251"/>
      <c r="EZ251"/>
      <c r="FA251"/>
      <c r="FB251"/>
      <c r="FC251"/>
      <c r="FD251"/>
      <c r="FE251"/>
      <c r="FF251"/>
      <c r="FG251"/>
      <c r="FH251"/>
      <c r="FI251"/>
      <c r="FJ251"/>
      <c r="FK251"/>
      <c r="FL251"/>
      <c r="FM251"/>
      <c r="FN251"/>
      <c r="FO251"/>
      <c r="FP251"/>
      <c r="FQ251"/>
      <c r="FR251"/>
      <c r="FS251"/>
      <c r="FT251"/>
      <c r="FU251"/>
      <c r="FV251"/>
      <c r="FW251"/>
      <c r="FX251"/>
      <c r="FY251"/>
      <c r="FZ251"/>
      <c r="GA251"/>
      <c r="GB251"/>
      <c r="GC251"/>
      <c r="GD251"/>
      <c r="GE251"/>
      <c r="GF251"/>
      <c r="GG251"/>
      <c r="GH251"/>
      <c r="GI251"/>
      <c r="GJ251"/>
      <c r="GK251"/>
      <c r="GL251"/>
      <c r="GM251"/>
      <c r="GN251"/>
      <c r="GO251"/>
      <c r="GP251"/>
      <c r="GQ251"/>
      <c r="GR251"/>
      <c r="GS251"/>
      <c r="GT251"/>
      <c r="GU251"/>
      <c r="GV251"/>
      <c r="GW251"/>
      <c r="GX251"/>
      <c r="GY251"/>
      <c r="GZ251"/>
      <c r="HA251"/>
      <c r="HB251"/>
      <c r="HC251"/>
      <c r="HD251"/>
      <c r="HE251"/>
      <c r="HF251"/>
      <c r="HG251"/>
      <c r="HH251"/>
      <c r="HI251"/>
      <c r="HJ251"/>
      <c r="HK251"/>
      <c r="HL251"/>
      <c r="HM251"/>
      <c r="HN251"/>
      <c r="HO251"/>
      <c r="HP251"/>
      <c r="HQ251"/>
      <c r="HR251"/>
      <c r="HS251"/>
      <c r="HT251"/>
      <c r="HU251"/>
      <c r="HV251"/>
      <c r="HW251"/>
      <c r="HX251"/>
      <c r="HY251"/>
      <c r="HZ251"/>
      <c r="IA251"/>
      <c r="IB251"/>
      <c r="IC251"/>
      <c r="ID251"/>
      <c r="IE251"/>
      <c r="IF251"/>
      <c r="IG251"/>
      <c r="IH251"/>
      <c r="II251"/>
      <c r="IJ251"/>
      <c r="IK251"/>
      <c r="IL251"/>
      <c r="IM251"/>
      <c r="IN251"/>
      <c r="IO251"/>
      <c r="IP251"/>
      <c r="IQ251"/>
      <c r="IR251"/>
      <c r="IS251"/>
      <c r="IT251"/>
      <c r="IU251"/>
      <c r="IV251"/>
    </row>
    <row r="252" spans="1:256" ht="48" customHeight="1" x14ac:dyDescent="0.15">
      <c r="A252" s="11" t="s">
        <v>272</v>
      </c>
      <c r="B252" s="23" t="str">
        <f>VLOOKUP(A252,Questions!$B$3:$C$256,2,FALSE)</f>
        <v xml:space="preserve">Does your application lock out an account after a number of failed login attempts? </v>
      </c>
      <c r="C252" s="8"/>
      <c r="D252" s="9"/>
      <c r="E252" s="177" t="s">
        <v>263</v>
      </c>
      <c r="F252" s="180" t="str">
        <f>VLOOKUP(A252,'Analyst Report'!$A$39:$E$288,5,FALSE)</f>
        <v xml:space="preserve"> </v>
      </c>
      <c r="G252"/>
      <c r="H252"/>
      <c r="I252"/>
      <c r="J252"/>
      <c r="K252"/>
      <c r="L252"/>
      <c r="M252"/>
      <c r="N252"/>
      <c r="O252"/>
      <c r="P252"/>
      <c r="Q252"/>
      <c r="R252"/>
      <c r="S252"/>
      <c r="T252"/>
      <c r="U252"/>
      <c r="V252"/>
      <c r="W252"/>
      <c r="X252"/>
      <c r="Y252"/>
      <c r="Z252"/>
      <c r="AA252"/>
      <c r="AB252"/>
      <c r="AC252"/>
      <c r="AD252"/>
      <c r="AE252"/>
      <c r="AF252"/>
      <c r="AG252"/>
      <c r="AH252"/>
      <c r="AI252"/>
      <c r="AJ252"/>
      <c r="AK252"/>
      <c r="AL252"/>
      <c r="AM252"/>
      <c r="AN252"/>
      <c r="AO252"/>
      <c r="AP252"/>
      <c r="AQ252"/>
      <c r="AR252"/>
      <c r="AS252"/>
      <c r="AT252"/>
      <c r="AU252"/>
      <c r="AV252"/>
      <c r="AW252"/>
      <c r="AX252"/>
      <c r="AY252"/>
      <c r="AZ252"/>
      <c r="BA252"/>
      <c r="BB252"/>
      <c r="BC252"/>
      <c r="BD252"/>
      <c r="BE252"/>
      <c r="BF252"/>
      <c r="BG252"/>
      <c r="BH252"/>
      <c r="BI252"/>
      <c r="BJ252"/>
      <c r="BK252"/>
      <c r="BL252"/>
      <c r="BM252"/>
      <c r="BN252"/>
      <c r="BO252"/>
      <c r="BP252"/>
      <c r="BQ252"/>
      <c r="BR252"/>
      <c r="BS252"/>
      <c r="BT252"/>
      <c r="BU252"/>
      <c r="BV252"/>
      <c r="BW252"/>
      <c r="BX252"/>
      <c r="BY252"/>
      <c r="BZ252"/>
      <c r="CA252"/>
      <c r="CB252"/>
      <c r="CC252"/>
      <c r="CD252"/>
      <c r="CE252"/>
      <c r="CF252"/>
      <c r="CG252"/>
      <c r="CH252"/>
      <c r="CI252"/>
      <c r="CJ252"/>
      <c r="CK252"/>
      <c r="CL252"/>
      <c r="CM252"/>
      <c r="CN252"/>
      <c r="CO252"/>
      <c r="CP252"/>
      <c r="CQ252"/>
      <c r="CR252"/>
      <c r="CS252"/>
      <c r="CT252"/>
      <c r="CU252"/>
      <c r="CV252"/>
      <c r="CW252"/>
      <c r="CX252"/>
      <c r="CY252"/>
      <c r="CZ252"/>
      <c r="DA252"/>
      <c r="DB252"/>
      <c r="DC252"/>
      <c r="DD252"/>
      <c r="DE252"/>
      <c r="DF252"/>
      <c r="DG252"/>
      <c r="DH252"/>
      <c r="DI252"/>
      <c r="DJ252"/>
      <c r="DK252"/>
      <c r="DL252"/>
      <c r="DM252"/>
      <c r="DN252"/>
      <c r="DO252"/>
      <c r="DP252"/>
      <c r="DQ252"/>
      <c r="DR252"/>
      <c r="DS252"/>
      <c r="DT252"/>
      <c r="DU252"/>
      <c r="DV252"/>
      <c r="DW252"/>
      <c r="DX252"/>
      <c r="DY252"/>
      <c r="DZ252"/>
      <c r="EA252"/>
      <c r="EB252"/>
      <c r="EC252"/>
      <c r="ED252"/>
      <c r="EE252"/>
      <c r="EF252"/>
      <c r="EG252"/>
      <c r="EH252"/>
      <c r="EI252"/>
      <c r="EJ252"/>
      <c r="EK252"/>
      <c r="EL252"/>
      <c r="EM252"/>
      <c r="EN252"/>
      <c r="EO252"/>
      <c r="EP252"/>
      <c r="EQ252"/>
      <c r="ER252"/>
      <c r="ES252"/>
      <c r="ET252"/>
      <c r="EU252"/>
      <c r="EV252"/>
      <c r="EW252"/>
      <c r="EX252"/>
      <c r="EY252"/>
      <c r="EZ252"/>
      <c r="FA252"/>
      <c r="FB252"/>
      <c r="FC252"/>
      <c r="FD252"/>
      <c r="FE252"/>
      <c r="FF252"/>
      <c r="FG252"/>
      <c r="FH252"/>
      <c r="FI252"/>
      <c r="FJ252"/>
      <c r="FK252"/>
      <c r="FL252"/>
      <c r="FM252"/>
      <c r="FN252"/>
      <c r="FO252"/>
      <c r="FP252"/>
      <c r="FQ252"/>
      <c r="FR252"/>
      <c r="FS252"/>
      <c r="FT252"/>
      <c r="FU252"/>
      <c r="FV252"/>
      <c r="FW252"/>
      <c r="FX252"/>
      <c r="FY252"/>
      <c r="FZ252"/>
      <c r="GA252"/>
      <c r="GB252"/>
      <c r="GC252"/>
      <c r="GD252"/>
      <c r="GE252"/>
      <c r="GF252"/>
      <c r="GG252"/>
      <c r="GH252"/>
      <c r="GI252"/>
      <c r="GJ252"/>
      <c r="GK252"/>
      <c r="GL252"/>
      <c r="GM252"/>
      <c r="GN252"/>
      <c r="GO252"/>
      <c r="GP252"/>
      <c r="GQ252"/>
      <c r="GR252"/>
      <c r="GS252"/>
      <c r="GT252"/>
      <c r="GU252"/>
      <c r="GV252"/>
      <c r="GW252"/>
      <c r="GX252"/>
      <c r="GY252"/>
      <c r="GZ252"/>
      <c r="HA252"/>
      <c r="HB252"/>
      <c r="HC252"/>
      <c r="HD252"/>
      <c r="HE252"/>
      <c r="HF252"/>
      <c r="HG252"/>
      <c r="HH252"/>
      <c r="HI252"/>
      <c r="HJ252"/>
      <c r="HK252"/>
      <c r="HL252"/>
      <c r="HM252"/>
      <c r="HN252"/>
      <c r="HO252"/>
      <c r="HP252"/>
      <c r="HQ252"/>
      <c r="HR252"/>
      <c r="HS252"/>
      <c r="HT252"/>
      <c r="HU252"/>
      <c r="HV252"/>
      <c r="HW252"/>
      <c r="HX252"/>
      <c r="HY252"/>
      <c r="HZ252"/>
      <c r="IA252"/>
      <c r="IB252"/>
      <c r="IC252"/>
      <c r="ID252"/>
      <c r="IE252"/>
      <c r="IF252"/>
      <c r="IG252"/>
      <c r="IH252"/>
      <c r="II252"/>
      <c r="IJ252"/>
      <c r="IK252"/>
      <c r="IL252"/>
      <c r="IM252"/>
      <c r="IN252"/>
      <c r="IO252"/>
      <c r="IP252"/>
      <c r="IQ252"/>
      <c r="IR252"/>
      <c r="IS252"/>
      <c r="IT252"/>
      <c r="IU252"/>
      <c r="IV252"/>
    </row>
    <row r="253" spans="1:256" ht="48" customHeight="1" x14ac:dyDescent="0.15">
      <c r="A253" s="11" t="s">
        <v>273</v>
      </c>
      <c r="B253" s="23" t="str">
        <f>VLOOKUP(A253,Questions!$B$3:$C$256,2,FALSE)</f>
        <v>Does your application automatically lock or log-out an account after a period of inactivity?</v>
      </c>
      <c r="C253" s="8"/>
      <c r="D253" s="9"/>
      <c r="E253" s="177" t="s">
        <v>263</v>
      </c>
      <c r="F253" s="180" t="str">
        <f>VLOOKUP(A253,'Analyst Report'!$A$39:$E$288,5,FALSE)</f>
        <v xml:space="preserve"> </v>
      </c>
      <c r="G253"/>
      <c r="H253"/>
      <c r="I253"/>
      <c r="J253"/>
      <c r="K253"/>
      <c r="L253"/>
      <c r="M253"/>
      <c r="N253"/>
      <c r="O253"/>
      <c r="P253"/>
      <c r="Q253"/>
      <c r="R253"/>
      <c r="S253"/>
      <c r="T253"/>
      <c r="U253"/>
      <c r="V253"/>
      <c r="W253"/>
      <c r="X253"/>
      <c r="Y253"/>
      <c r="Z253"/>
      <c r="AA253"/>
      <c r="AB253"/>
      <c r="AC253"/>
      <c r="AD253"/>
      <c r="AE253"/>
      <c r="AF253"/>
      <c r="AG253"/>
      <c r="AH253"/>
      <c r="AI253"/>
      <c r="AJ253"/>
      <c r="AK253"/>
      <c r="AL253"/>
      <c r="AM253"/>
      <c r="AN253"/>
      <c r="AO253"/>
      <c r="AP253"/>
      <c r="AQ253"/>
      <c r="AR253"/>
      <c r="AS253"/>
      <c r="AT253"/>
      <c r="AU253"/>
      <c r="AV253"/>
      <c r="AW253"/>
      <c r="AX253"/>
      <c r="AY253"/>
      <c r="AZ253"/>
      <c r="BA253"/>
      <c r="BB253"/>
      <c r="BC253"/>
      <c r="BD253"/>
      <c r="BE253"/>
      <c r="BF253"/>
      <c r="BG253"/>
      <c r="BH253"/>
      <c r="BI253"/>
      <c r="BJ253"/>
      <c r="BK253"/>
      <c r="BL253"/>
      <c r="BM253"/>
      <c r="BN253"/>
      <c r="BO253"/>
      <c r="BP253"/>
      <c r="BQ253"/>
      <c r="BR253"/>
      <c r="BS253"/>
      <c r="BT253"/>
      <c r="BU253"/>
      <c r="BV253"/>
      <c r="BW253"/>
      <c r="BX253"/>
      <c r="BY253"/>
      <c r="BZ253"/>
      <c r="CA253"/>
      <c r="CB253"/>
      <c r="CC253"/>
      <c r="CD253"/>
      <c r="CE253"/>
      <c r="CF253"/>
      <c r="CG253"/>
      <c r="CH253"/>
      <c r="CI253"/>
      <c r="CJ253"/>
      <c r="CK253"/>
      <c r="CL253"/>
      <c r="CM253"/>
      <c r="CN253"/>
      <c r="CO253"/>
      <c r="CP253"/>
      <c r="CQ253"/>
      <c r="CR253"/>
      <c r="CS253"/>
      <c r="CT253"/>
      <c r="CU253"/>
      <c r="CV253"/>
      <c r="CW253"/>
      <c r="CX253"/>
      <c r="CY253"/>
      <c r="CZ253"/>
      <c r="DA253"/>
      <c r="DB253"/>
      <c r="DC253"/>
      <c r="DD253"/>
      <c r="DE253"/>
      <c r="DF253"/>
      <c r="DG253"/>
      <c r="DH253"/>
      <c r="DI253"/>
      <c r="DJ253"/>
      <c r="DK253"/>
      <c r="DL253"/>
      <c r="DM253"/>
      <c r="DN253"/>
      <c r="DO253"/>
      <c r="DP253"/>
      <c r="DQ253"/>
      <c r="DR253"/>
      <c r="DS253"/>
      <c r="DT253"/>
      <c r="DU253"/>
      <c r="DV253"/>
      <c r="DW253"/>
      <c r="DX253"/>
      <c r="DY253"/>
      <c r="DZ253"/>
      <c r="EA253"/>
      <c r="EB253"/>
      <c r="EC253"/>
      <c r="ED253"/>
      <c r="EE253"/>
      <c r="EF253"/>
      <c r="EG253"/>
      <c r="EH253"/>
      <c r="EI253"/>
      <c r="EJ253"/>
      <c r="EK253"/>
      <c r="EL253"/>
      <c r="EM253"/>
      <c r="EN253"/>
      <c r="EO253"/>
      <c r="EP253"/>
      <c r="EQ253"/>
      <c r="ER253"/>
      <c r="ES253"/>
      <c r="ET253"/>
      <c r="EU253"/>
      <c r="EV253"/>
      <c r="EW253"/>
      <c r="EX253"/>
      <c r="EY253"/>
      <c r="EZ253"/>
      <c r="FA253"/>
      <c r="FB253"/>
      <c r="FC253"/>
      <c r="FD253"/>
      <c r="FE253"/>
      <c r="FF253"/>
      <c r="FG253"/>
      <c r="FH253"/>
      <c r="FI253"/>
      <c r="FJ253"/>
      <c r="FK253"/>
      <c r="FL253"/>
      <c r="FM253"/>
      <c r="FN253"/>
      <c r="FO253"/>
      <c r="FP253"/>
      <c r="FQ253"/>
      <c r="FR253"/>
      <c r="FS253"/>
      <c r="FT253"/>
      <c r="FU253"/>
      <c r="FV253"/>
      <c r="FW253"/>
      <c r="FX253"/>
      <c r="FY253"/>
      <c r="FZ253"/>
      <c r="GA253"/>
      <c r="GB253"/>
      <c r="GC253"/>
      <c r="GD253"/>
      <c r="GE253"/>
      <c r="GF253"/>
      <c r="GG253"/>
      <c r="GH253"/>
      <c r="GI253"/>
      <c r="GJ253"/>
      <c r="GK253"/>
      <c r="GL253"/>
      <c r="GM253"/>
      <c r="GN253"/>
      <c r="GO253"/>
      <c r="GP253"/>
      <c r="GQ253"/>
      <c r="GR253"/>
      <c r="GS253"/>
      <c r="GT253"/>
      <c r="GU253"/>
      <c r="GV253"/>
      <c r="GW253"/>
      <c r="GX253"/>
      <c r="GY253"/>
      <c r="GZ253"/>
      <c r="HA253"/>
      <c r="HB253"/>
      <c r="HC253"/>
      <c r="HD253"/>
      <c r="HE253"/>
      <c r="HF253"/>
      <c r="HG253"/>
      <c r="HH253"/>
      <c r="HI253"/>
      <c r="HJ253"/>
      <c r="HK253"/>
      <c r="HL253"/>
      <c r="HM253"/>
      <c r="HN253"/>
      <c r="HO253"/>
      <c r="HP253"/>
      <c r="HQ253"/>
      <c r="HR253"/>
      <c r="HS253"/>
      <c r="HT253"/>
      <c r="HU253"/>
      <c r="HV253"/>
      <c r="HW253"/>
      <c r="HX253"/>
      <c r="HY253"/>
      <c r="HZ253"/>
      <c r="IA253"/>
      <c r="IB253"/>
      <c r="IC253"/>
      <c r="ID253"/>
      <c r="IE253"/>
      <c r="IF253"/>
      <c r="IG253"/>
      <c r="IH253"/>
      <c r="II253"/>
      <c r="IJ253"/>
      <c r="IK253"/>
      <c r="IL253"/>
      <c r="IM253"/>
      <c r="IN253"/>
      <c r="IO253"/>
      <c r="IP253"/>
      <c r="IQ253"/>
      <c r="IR253"/>
      <c r="IS253"/>
      <c r="IT253"/>
      <c r="IU253"/>
      <c r="IV253"/>
    </row>
    <row r="254" spans="1:256" ht="48" customHeight="1" x14ac:dyDescent="0.15">
      <c r="A254" s="11" t="s">
        <v>274</v>
      </c>
      <c r="B254" s="23" t="str">
        <f>VLOOKUP(A254,Questions!$B$3:$C$256,2,FALSE)</f>
        <v>Are passwords visible in plain text, whether when stored or entered, including service level accounts (i.e., database accounts, etc.)?</v>
      </c>
      <c r="C254" s="8"/>
      <c r="D254" s="9"/>
      <c r="E254" s="177" t="s">
        <v>263</v>
      </c>
      <c r="F254" s="180" t="str">
        <f>VLOOKUP(A254,'Analyst Report'!$A$39:$E$288,5,FALSE)</f>
        <v xml:space="preserve"> </v>
      </c>
      <c r="G254"/>
      <c r="H254"/>
      <c r="I254"/>
      <c r="J254"/>
      <c r="K254"/>
      <c r="L254"/>
      <c r="M254"/>
      <c r="N254"/>
      <c r="O254"/>
      <c r="P254"/>
      <c r="Q254"/>
      <c r="R254"/>
      <c r="S254"/>
      <c r="T254"/>
      <c r="U254"/>
      <c r="V254"/>
      <c r="W254"/>
      <c r="X254"/>
      <c r="Y254"/>
      <c r="Z254"/>
      <c r="AA254"/>
      <c r="AB254"/>
      <c r="AC254"/>
      <c r="AD254"/>
      <c r="AE254"/>
      <c r="AF254"/>
      <c r="AG254"/>
      <c r="AH254"/>
      <c r="AI254"/>
      <c r="AJ254"/>
      <c r="AK254"/>
      <c r="AL254"/>
      <c r="AM254"/>
      <c r="AN254"/>
      <c r="AO254"/>
      <c r="AP254"/>
      <c r="AQ254"/>
      <c r="AR254"/>
      <c r="AS254"/>
      <c r="AT254"/>
      <c r="AU254"/>
      <c r="AV254"/>
      <c r="AW254"/>
      <c r="AX254"/>
      <c r="AY254"/>
      <c r="AZ254"/>
      <c r="BA254"/>
      <c r="BB254"/>
      <c r="BC254"/>
      <c r="BD254"/>
      <c r="BE254"/>
      <c r="BF254"/>
      <c r="BG254"/>
      <c r="BH254"/>
      <c r="BI254"/>
      <c r="BJ254"/>
      <c r="BK254"/>
      <c r="BL254"/>
      <c r="BM254"/>
      <c r="BN254"/>
      <c r="BO254"/>
      <c r="BP254"/>
      <c r="BQ254"/>
      <c r="BR254"/>
      <c r="BS254"/>
      <c r="BT254"/>
      <c r="BU254"/>
      <c r="BV254"/>
      <c r="BW254"/>
      <c r="BX254"/>
      <c r="BY254"/>
      <c r="BZ254"/>
      <c r="CA254"/>
      <c r="CB254"/>
      <c r="CC254"/>
      <c r="CD254"/>
      <c r="CE254"/>
      <c r="CF254"/>
      <c r="CG254"/>
      <c r="CH254"/>
      <c r="CI254"/>
      <c r="CJ254"/>
      <c r="CK254"/>
      <c r="CL254"/>
      <c r="CM254"/>
      <c r="CN254"/>
      <c r="CO254"/>
      <c r="CP254"/>
      <c r="CQ254"/>
      <c r="CR254"/>
      <c r="CS254"/>
      <c r="CT254"/>
      <c r="CU254"/>
      <c r="CV254"/>
      <c r="CW254"/>
      <c r="CX254"/>
      <c r="CY254"/>
      <c r="CZ254"/>
      <c r="DA254"/>
      <c r="DB254"/>
      <c r="DC254"/>
      <c r="DD254"/>
      <c r="DE254"/>
      <c r="DF254"/>
      <c r="DG254"/>
      <c r="DH254"/>
      <c r="DI254"/>
      <c r="DJ254"/>
      <c r="DK254"/>
      <c r="DL254"/>
      <c r="DM254"/>
      <c r="DN254"/>
      <c r="DO254"/>
      <c r="DP254"/>
      <c r="DQ254"/>
      <c r="DR254"/>
      <c r="DS254"/>
      <c r="DT254"/>
      <c r="DU254"/>
      <c r="DV254"/>
      <c r="DW254"/>
      <c r="DX254"/>
      <c r="DY254"/>
      <c r="DZ254"/>
      <c r="EA254"/>
      <c r="EB254"/>
      <c r="EC254"/>
      <c r="ED254"/>
      <c r="EE254"/>
      <c r="EF254"/>
      <c r="EG254"/>
      <c r="EH254"/>
      <c r="EI254"/>
      <c r="EJ254"/>
      <c r="EK254"/>
      <c r="EL254"/>
      <c r="EM254"/>
      <c r="EN254"/>
      <c r="EO254"/>
      <c r="EP254"/>
      <c r="EQ254"/>
      <c r="ER254"/>
      <c r="ES254"/>
      <c r="ET254"/>
      <c r="EU254"/>
      <c r="EV254"/>
      <c r="EW254"/>
      <c r="EX254"/>
      <c r="EY254"/>
      <c r="EZ254"/>
      <c r="FA254"/>
      <c r="FB254"/>
      <c r="FC254"/>
      <c r="FD254"/>
      <c r="FE254"/>
      <c r="FF254"/>
      <c r="FG254"/>
      <c r="FH254"/>
      <c r="FI254"/>
      <c r="FJ254"/>
      <c r="FK254"/>
      <c r="FL254"/>
      <c r="FM254"/>
      <c r="FN254"/>
      <c r="FO254"/>
      <c r="FP254"/>
      <c r="FQ254"/>
      <c r="FR254"/>
      <c r="FS254"/>
      <c r="FT254"/>
      <c r="FU254"/>
      <c r="FV254"/>
      <c r="FW254"/>
      <c r="FX254"/>
      <c r="FY254"/>
      <c r="FZ254"/>
      <c r="GA254"/>
      <c r="GB254"/>
      <c r="GC254"/>
      <c r="GD254"/>
      <c r="GE254"/>
      <c r="GF254"/>
      <c r="GG254"/>
      <c r="GH254"/>
      <c r="GI254"/>
      <c r="GJ254"/>
      <c r="GK254"/>
      <c r="GL254"/>
      <c r="GM254"/>
      <c r="GN254"/>
      <c r="GO254"/>
      <c r="GP254"/>
      <c r="GQ254"/>
      <c r="GR254"/>
      <c r="GS254"/>
      <c r="GT254"/>
      <c r="GU254"/>
      <c r="GV254"/>
      <c r="GW254"/>
      <c r="GX254"/>
      <c r="GY254"/>
      <c r="GZ254"/>
      <c r="HA254"/>
      <c r="HB254"/>
      <c r="HC254"/>
      <c r="HD254"/>
      <c r="HE254"/>
      <c r="HF254"/>
      <c r="HG254"/>
      <c r="HH254"/>
      <c r="HI254"/>
      <c r="HJ254"/>
      <c r="HK254"/>
      <c r="HL254"/>
      <c r="HM254"/>
      <c r="HN254"/>
      <c r="HO254"/>
      <c r="HP254"/>
      <c r="HQ254"/>
      <c r="HR254"/>
      <c r="HS254"/>
      <c r="HT254"/>
      <c r="HU254"/>
      <c r="HV254"/>
      <c r="HW254"/>
      <c r="HX254"/>
      <c r="HY254"/>
      <c r="HZ254"/>
      <c r="IA254"/>
      <c r="IB254"/>
      <c r="IC254"/>
      <c r="ID254"/>
      <c r="IE254"/>
      <c r="IF254"/>
      <c r="IG254"/>
      <c r="IH254"/>
      <c r="II254"/>
      <c r="IJ254"/>
      <c r="IK254"/>
      <c r="IL254"/>
      <c r="IM254"/>
      <c r="IN254"/>
      <c r="IO254"/>
      <c r="IP254"/>
      <c r="IQ254"/>
      <c r="IR254"/>
      <c r="IS254"/>
      <c r="IT254"/>
      <c r="IU254"/>
      <c r="IV254"/>
    </row>
    <row r="255" spans="1:256" ht="48" customHeight="1" x14ac:dyDescent="0.15">
      <c r="A255" s="11" t="s">
        <v>275</v>
      </c>
      <c r="B255" s="23" t="str">
        <f>VLOOKUP(A255,Questions!$B$3:$C$256,2,FALSE)</f>
        <v>If the application is institution-hosted, can all service level and administrative account passwords be changed by the institution?</v>
      </c>
      <c r="C255" s="8"/>
      <c r="D255" s="9"/>
      <c r="E255" s="177" t="s">
        <v>263</v>
      </c>
      <c r="F255" s="180" t="str">
        <f>VLOOKUP(A255,'Analyst Report'!$A$39:$E$288,5,FALSE)</f>
        <v xml:space="preserve"> </v>
      </c>
      <c r="G255"/>
      <c r="H255"/>
      <c r="I255"/>
      <c r="J255"/>
      <c r="K255"/>
      <c r="L255"/>
      <c r="M255"/>
      <c r="N255"/>
      <c r="O255"/>
      <c r="P255"/>
      <c r="Q255"/>
      <c r="R255"/>
      <c r="S255"/>
      <c r="T255"/>
      <c r="U255"/>
      <c r="V255"/>
      <c r="W255"/>
      <c r="X255"/>
      <c r="Y255"/>
      <c r="Z255"/>
      <c r="AA255"/>
      <c r="AB255"/>
      <c r="AC255"/>
      <c r="AD255"/>
      <c r="AE255"/>
      <c r="AF255"/>
      <c r="AG255"/>
      <c r="AH255"/>
      <c r="AI255"/>
      <c r="AJ255"/>
      <c r="AK255"/>
      <c r="AL255"/>
      <c r="AM255"/>
      <c r="AN255"/>
      <c r="AO255"/>
      <c r="AP255"/>
      <c r="AQ255"/>
      <c r="AR255"/>
      <c r="AS255"/>
      <c r="AT255"/>
      <c r="AU255"/>
      <c r="AV255"/>
      <c r="AW255"/>
      <c r="AX255"/>
      <c r="AY255"/>
      <c r="AZ255"/>
      <c r="BA255"/>
      <c r="BB255"/>
      <c r="BC255"/>
      <c r="BD255"/>
      <c r="BE255"/>
      <c r="BF255"/>
      <c r="BG255"/>
      <c r="BH255"/>
      <c r="BI255"/>
      <c r="BJ255"/>
      <c r="BK255"/>
      <c r="BL255"/>
      <c r="BM255"/>
      <c r="BN255"/>
      <c r="BO255"/>
      <c r="BP255"/>
      <c r="BQ255"/>
      <c r="BR255"/>
      <c r="BS255"/>
      <c r="BT255"/>
      <c r="BU255"/>
      <c r="BV255"/>
      <c r="BW255"/>
      <c r="BX255"/>
      <c r="BY255"/>
      <c r="BZ255"/>
      <c r="CA255"/>
      <c r="CB255"/>
      <c r="CC255"/>
      <c r="CD255"/>
      <c r="CE255"/>
      <c r="CF255"/>
      <c r="CG255"/>
      <c r="CH255"/>
      <c r="CI255"/>
      <c r="CJ255"/>
      <c r="CK255"/>
      <c r="CL255"/>
      <c r="CM255"/>
      <c r="CN255"/>
      <c r="CO255"/>
      <c r="CP255"/>
      <c r="CQ255"/>
      <c r="CR255"/>
      <c r="CS255"/>
      <c r="CT255"/>
      <c r="CU255"/>
      <c r="CV255"/>
      <c r="CW255"/>
      <c r="CX255"/>
      <c r="CY255"/>
      <c r="CZ255"/>
      <c r="DA255"/>
      <c r="DB255"/>
      <c r="DC255"/>
      <c r="DD255"/>
      <c r="DE255"/>
      <c r="DF255"/>
      <c r="DG255"/>
      <c r="DH255"/>
      <c r="DI255"/>
      <c r="DJ255"/>
      <c r="DK255"/>
      <c r="DL255"/>
      <c r="DM255"/>
      <c r="DN255"/>
      <c r="DO255"/>
      <c r="DP255"/>
      <c r="DQ255"/>
      <c r="DR255"/>
      <c r="DS255"/>
      <c r="DT255"/>
      <c r="DU255"/>
      <c r="DV255"/>
      <c r="DW255"/>
      <c r="DX255"/>
      <c r="DY255"/>
      <c r="DZ255"/>
      <c r="EA255"/>
      <c r="EB255"/>
      <c r="EC255"/>
      <c r="ED255"/>
      <c r="EE255"/>
      <c r="EF255"/>
      <c r="EG255"/>
      <c r="EH255"/>
      <c r="EI255"/>
      <c r="EJ255"/>
      <c r="EK255"/>
      <c r="EL255"/>
      <c r="EM255"/>
      <c r="EN255"/>
      <c r="EO255"/>
      <c r="EP255"/>
      <c r="EQ255"/>
      <c r="ER255"/>
      <c r="ES255"/>
      <c r="ET255"/>
      <c r="EU255"/>
      <c r="EV255"/>
      <c r="EW255"/>
      <c r="EX255"/>
      <c r="EY255"/>
      <c r="EZ255"/>
      <c r="FA255"/>
      <c r="FB255"/>
      <c r="FC255"/>
      <c r="FD255"/>
      <c r="FE255"/>
      <c r="FF255"/>
      <c r="FG255"/>
      <c r="FH255"/>
      <c r="FI255"/>
      <c r="FJ255"/>
      <c r="FK255"/>
      <c r="FL255"/>
      <c r="FM255"/>
      <c r="FN255"/>
      <c r="FO255"/>
      <c r="FP255"/>
      <c r="FQ255"/>
      <c r="FR255"/>
      <c r="FS255"/>
      <c r="FT255"/>
      <c r="FU255"/>
      <c r="FV255"/>
      <c r="FW255"/>
      <c r="FX255"/>
      <c r="FY255"/>
      <c r="FZ255"/>
      <c r="GA255"/>
      <c r="GB255"/>
      <c r="GC255"/>
      <c r="GD255"/>
      <c r="GE255"/>
      <c r="GF255"/>
      <c r="GG255"/>
      <c r="GH255"/>
      <c r="GI255"/>
      <c r="GJ255"/>
      <c r="GK255"/>
      <c r="GL255"/>
      <c r="GM255"/>
      <c r="GN255"/>
      <c r="GO255"/>
      <c r="GP255"/>
      <c r="GQ255"/>
      <c r="GR255"/>
      <c r="GS255"/>
      <c r="GT255"/>
      <c r="GU255"/>
      <c r="GV255"/>
      <c r="GW255"/>
      <c r="GX255"/>
      <c r="GY255"/>
      <c r="GZ255"/>
      <c r="HA255"/>
      <c r="HB255"/>
      <c r="HC255"/>
      <c r="HD255"/>
      <c r="HE255"/>
      <c r="HF255"/>
      <c r="HG255"/>
      <c r="HH255"/>
      <c r="HI255"/>
      <c r="HJ255"/>
      <c r="HK255"/>
      <c r="HL255"/>
      <c r="HM255"/>
      <c r="HN255"/>
      <c r="HO255"/>
      <c r="HP255"/>
      <c r="HQ255"/>
      <c r="HR255"/>
      <c r="HS255"/>
      <c r="HT255"/>
      <c r="HU255"/>
      <c r="HV255"/>
      <c r="HW255"/>
      <c r="HX255"/>
      <c r="HY255"/>
      <c r="HZ255"/>
      <c r="IA255"/>
      <c r="IB255"/>
      <c r="IC255"/>
      <c r="ID255"/>
      <c r="IE255"/>
      <c r="IF255"/>
      <c r="IG255"/>
      <c r="IH255"/>
      <c r="II255"/>
      <c r="IJ255"/>
      <c r="IK255"/>
      <c r="IL255"/>
      <c r="IM255"/>
      <c r="IN255"/>
      <c r="IO255"/>
      <c r="IP255"/>
      <c r="IQ255"/>
      <c r="IR255"/>
      <c r="IS255"/>
      <c r="IT255"/>
      <c r="IU255"/>
      <c r="IV255"/>
    </row>
    <row r="256" spans="1:256" ht="48" customHeight="1" x14ac:dyDescent="0.15">
      <c r="A256" s="11" t="s">
        <v>276</v>
      </c>
      <c r="B256" s="23" t="str">
        <f>VLOOKUP(A256,Questions!$B$3:$C$256,2,FALSE)</f>
        <v>Does your application provide the ability to define user access levels?</v>
      </c>
      <c r="C256" s="8"/>
      <c r="D256" s="9"/>
      <c r="E256" s="177" t="s">
        <v>263</v>
      </c>
      <c r="F256" s="180" t="str">
        <f>VLOOKUP(A256,'Analyst Report'!$A$39:$E$288,5,FALSE)</f>
        <v xml:space="preserve"> </v>
      </c>
      <c r="G256"/>
      <c r="H256"/>
      <c r="I256"/>
      <c r="J256"/>
      <c r="K256"/>
      <c r="L256"/>
      <c r="M256"/>
      <c r="N256"/>
      <c r="O256"/>
      <c r="P256"/>
      <c r="Q256"/>
      <c r="R256"/>
      <c r="S256"/>
      <c r="T256"/>
      <c r="U256"/>
      <c r="V256"/>
      <c r="W256"/>
      <c r="X256"/>
      <c r="Y256"/>
      <c r="Z256"/>
      <c r="AA256"/>
      <c r="AB256"/>
      <c r="AC256"/>
      <c r="AD256"/>
      <c r="AE256"/>
      <c r="AF256"/>
      <c r="AG256"/>
      <c r="AH256"/>
      <c r="AI256"/>
      <c r="AJ256"/>
      <c r="AK256"/>
      <c r="AL256"/>
      <c r="AM256"/>
      <c r="AN256"/>
      <c r="AO256"/>
      <c r="AP256"/>
      <c r="AQ256"/>
      <c r="AR256"/>
      <c r="AS256"/>
      <c r="AT256"/>
      <c r="AU256"/>
      <c r="AV256"/>
      <c r="AW256"/>
      <c r="AX256"/>
      <c r="AY256"/>
      <c r="AZ256"/>
      <c r="BA256"/>
      <c r="BB256"/>
      <c r="BC256"/>
      <c r="BD256"/>
      <c r="BE256"/>
      <c r="BF256"/>
      <c r="BG256"/>
      <c r="BH256"/>
      <c r="BI256"/>
      <c r="BJ256"/>
      <c r="BK256"/>
      <c r="BL256"/>
      <c r="BM256"/>
      <c r="BN256"/>
      <c r="BO256"/>
      <c r="BP256"/>
      <c r="BQ256"/>
      <c r="BR256"/>
      <c r="BS256"/>
      <c r="BT256"/>
      <c r="BU256"/>
      <c r="BV256"/>
      <c r="BW256"/>
      <c r="BX256"/>
      <c r="BY256"/>
      <c r="BZ256"/>
      <c r="CA256"/>
      <c r="CB256"/>
      <c r="CC256"/>
      <c r="CD256"/>
      <c r="CE256"/>
      <c r="CF256"/>
      <c r="CG256"/>
      <c r="CH256"/>
      <c r="CI256"/>
      <c r="CJ256"/>
      <c r="CK256"/>
      <c r="CL256"/>
      <c r="CM256"/>
      <c r="CN256"/>
      <c r="CO256"/>
      <c r="CP256"/>
      <c r="CQ256"/>
      <c r="CR256"/>
      <c r="CS256"/>
      <c r="CT256"/>
      <c r="CU256"/>
      <c r="CV256"/>
      <c r="CW256"/>
      <c r="CX256"/>
      <c r="CY256"/>
      <c r="CZ256"/>
      <c r="DA256"/>
      <c r="DB256"/>
      <c r="DC256"/>
      <c r="DD256"/>
      <c r="DE256"/>
      <c r="DF256"/>
      <c r="DG256"/>
      <c r="DH256"/>
      <c r="DI256"/>
      <c r="DJ256"/>
      <c r="DK256"/>
      <c r="DL256"/>
      <c r="DM256"/>
      <c r="DN256"/>
      <c r="DO256"/>
      <c r="DP256"/>
      <c r="DQ256"/>
      <c r="DR256"/>
      <c r="DS256"/>
      <c r="DT256"/>
      <c r="DU256"/>
      <c r="DV256"/>
      <c r="DW256"/>
      <c r="DX256"/>
      <c r="DY256"/>
      <c r="DZ256"/>
      <c r="EA256"/>
      <c r="EB256"/>
      <c r="EC256"/>
      <c r="ED256"/>
      <c r="EE256"/>
      <c r="EF256"/>
      <c r="EG256"/>
      <c r="EH256"/>
      <c r="EI256"/>
      <c r="EJ256"/>
      <c r="EK256"/>
      <c r="EL256"/>
      <c r="EM256"/>
      <c r="EN256"/>
      <c r="EO256"/>
      <c r="EP256"/>
      <c r="EQ256"/>
      <c r="ER256"/>
      <c r="ES256"/>
      <c r="ET256"/>
      <c r="EU256"/>
      <c r="EV256"/>
      <c r="EW256"/>
      <c r="EX256"/>
      <c r="EY256"/>
      <c r="EZ256"/>
      <c r="FA256"/>
      <c r="FB256"/>
      <c r="FC256"/>
      <c r="FD256"/>
      <c r="FE256"/>
      <c r="FF256"/>
      <c r="FG256"/>
      <c r="FH256"/>
      <c r="FI256"/>
      <c r="FJ256"/>
      <c r="FK256"/>
      <c r="FL256"/>
      <c r="FM256"/>
      <c r="FN256"/>
      <c r="FO256"/>
      <c r="FP256"/>
      <c r="FQ256"/>
      <c r="FR256"/>
      <c r="FS256"/>
      <c r="FT256"/>
      <c r="FU256"/>
      <c r="FV256"/>
      <c r="FW256"/>
      <c r="FX256"/>
      <c r="FY256"/>
      <c r="FZ256"/>
      <c r="GA256"/>
      <c r="GB256"/>
      <c r="GC256"/>
      <c r="GD256"/>
      <c r="GE256"/>
      <c r="GF256"/>
      <c r="GG256"/>
      <c r="GH256"/>
      <c r="GI256"/>
      <c r="GJ256"/>
      <c r="GK256"/>
      <c r="GL256"/>
      <c r="GM256"/>
      <c r="GN256"/>
      <c r="GO256"/>
      <c r="GP256"/>
      <c r="GQ256"/>
      <c r="GR256"/>
      <c r="GS256"/>
      <c r="GT256"/>
      <c r="GU256"/>
      <c r="GV256"/>
      <c r="GW256"/>
      <c r="GX256"/>
      <c r="GY256"/>
      <c r="GZ256"/>
      <c r="HA256"/>
      <c r="HB256"/>
      <c r="HC256"/>
      <c r="HD256"/>
      <c r="HE256"/>
      <c r="HF256"/>
      <c r="HG256"/>
      <c r="HH256"/>
      <c r="HI256"/>
      <c r="HJ256"/>
      <c r="HK256"/>
      <c r="HL256"/>
      <c r="HM256"/>
      <c r="HN256"/>
      <c r="HO256"/>
      <c r="HP256"/>
      <c r="HQ256"/>
      <c r="HR256"/>
      <c r="HS256"/>
      <c r="HT256"/>
      <c r="HU256"/>
      <c r="HV256"/>
      <c r="HW256"/>
      <c r="HX256"/>
      <c r="HY256"/>
      <c r="HZ256"/>
      <c r="IA256"/>
      <c r="IB256"/>
      <c r="IC256"/>
      <c r="ID256"/>
      <c r="IE256"/>
      <c r="IF256"/>
      <c r="IG256"/>
      <c r="IH256"/>
      <c r="II256"/>
      <c r="IJ256"/>
      <c r="IK256"/>
      <c r="IL256"/>
      <c r="IM256"/>
      <c r="IN256"/>
      <c r="IO256"/>
      <c r="IP256"/>
      <c r="IQ256"/>
      <c r="IR256"/>
      <c r="IS256"/>
      <c r="IT256"/>
      <c r="IU256"/>
      <c r="IV256"/>
    </row>
    <row r="257" spans="1:256" ht="48" customHeight="1" x14ac:dyDescent="0.15">
      <c r="A257" s="11" t="s">
        <v>277</v>
      </c>
      <c r="B257" s="23" t="str">
        <f>VLOOKUP(A257,Questions!$B$3:$C$256,2,FALSE)</f>
        <v>Does your application support varying levels of access to administrative tasks defined individually per user?</v>
      </c>
      <c r="C257" s="8"/>
      <c r="D257" s="9"/>
      <c r="E257" s="177" t="s">
        <v>263</v>
      </c>
      <c r="F257" s="180" t="str">
        <f>VLOOKUP(A257,'Analyst Report'!$A$39:$E$288,5,FALSE)</f>
        <v xml:space="preserve"> </v>
      </c>
      <c r="G257"/>
      <c r="H257"/>
      <c r="I257"/>
      <c r="J257"/>
      <c r="K257"/>
      <c r="L257"/>
      <c r="M257"/>
      <c r="N257"/>
      <c r="O257"/>
      <c r="P257"/>
      <c r="Q257"/>
      <c r="R257"/>
      <c r="S257"/>
      <c r="T257"/>
      <c r="U257"/>
      <c r="V257"/>
      <c r="W257"/>
      <c r="X257"/>
      <c r="Y257"/>
      <c r="Z257"/>
      <c r="AA257"/>
      <c r="AB257"/>
      <c r="AC257"/>
      <c r="AD257"/>
      <c r="AE257"/>
      <c r="AF257"/>
      <c r="AG257"/>
      <c r="AH257"/>
      <c r="AI257"/>
      <c r="AJ257"/>
      <c r="AK257"/>
      <c r="AL257"/>
      <c r="AM257"/>
      <c r="AN257"/>
      <c r="AO257"/>
      <c r="AP257"/>
      <c r="AQ257"/>
      <c r="AR257"/>
      <c r="AS257"/>
      <c r="AT257"/>
      <c r="AU257"/>
      <c r="AV257"/>
      <c r="AW257"/>
      <c r="AX257"/>
      <c r="AY257"/>
      <c r="AZ257"/>
      <c r="BA257"/>
      <c r="BB257"/>
      <c r="BC257"/>
      <c r="BD257"/>
      <c r="BE257"/>
      <c r="BF257"/>
      <c r="BG257"/>
      <c r="BH257"/>
      <c r="BI257"/>
      <c r="BJ257"/>
      <c r="BK257"/>
      <c r="BL257"/>
      <c r="BM257"/>
      <c r="BN257"/>
      <c r="BO257"/>
      <c r="BP257"/>
      <c r="BQ257"/>
      <c r="BR257"/>
      <c r="BS257"/>
      <c r="BT257"/>
      <c r="BU257"/>
      <c r="BV257"/>
      <c r="BW257"/>
      <c r="BX257"/>
      <c r="BY257"/>
      <c r="BZ257"/>
      <c r="CA257"/>
      <c r="CB257"/>
      <c r="CC257"/>
      <c r="CD257"/>
      <c r="CE257"/>
      <c r="CF257"/>
      <c r="CG257"/>
      <c r="CH257"/>
      <c r="CI257"/>
      <c r="CJ257"/>
      <c r="CK257"/>
      <c r="CL257"/>
      <c r="CM257"/>
      <c r="CN257"/>
      <c r="CO257"/>
      <c r="CP257"/>
      <c r="CQ257"/>
      <c r="CR257"/>
      <c r="CS257"/>
      <c r="CT257"/>
      <c r="CU257"/>
      <c r="CV257"/>
      <c r="CW257"/>
      <c r="CX257"/>
      <c r="CY257"/>
      <c r="CZ257"/>
      <c r="DA257"/>
      <c r="DB257"/>
      <c r="DC257"/>
      <c r="DD257"/>
      <c r="DE257"/>
      <c r="DF257"/>
      <c r="DG257"/>
      <c r="DH257"/>
      <c r="DI257"/>
      <c r="DJ257"/>
      <c r="DK257"/>
      <c r="DL257"/>
      <c r="DM257"/>
      <c r="DN257"/>
      <c r="DO257"/>
      <c r="DP257"/>
      <c r="DQ257"/>
      <c r="DR257"/>
      <c r="DS257"/>
      <c r="DT257"/>
      <c r="DU257"/>
      <c r="DV257"/>
      <c r="DW257"/>
      <c r="DX257"/>
      <c r="DY257"/>
      <c r="DZ257"/>
      <c r="EA257"/>
      <c r="EB257"/>
      <c r="EC257"/>
      <c r="ED257"/>
      <c r="EE257"/>
      <c r="EF257"/>
      <c r="EG257"/>
      <c r="EH257"/>
      <c r="EI257"/>
      <c r="EJ257"/>
      <c r="EK257"/>
      <c r="EL257"/>
      <c r="EM257"/>
      <c r="EN257"/>
      <c r="EO257"/>
      <c r="EP257"/>
      <c r="EQ257"/>
      <c r="ER257"/>
      <c r="ES257"/>
      <c r="ET257"/>
      <c r="EU257"/>
      <c r="EV257"/>
      <c r="EW257"/>
      <c r="EX257"/>
      <c r="EY257"/>
      <c r="EZ257"/>
      <c r="FA257"/>
      <c r="FB257"/>
      <c r="FC257"/>
      <c r="FD257"/>
      <c r="FE257"/>
      <c r="FF257"/>
      <c r="FG257"/>
      <c r="FH257"/>
      <c r="FI257"/>
      <c r="FJ257"/>
      <c r="FK257"/>
      <c r="FL257"/>
      <c r="FM257"/>
      <c r="FN257"/>
      <c r="FO257"/>
      <c r="FP257"/>
      <c r="FQ257"/>
      <c r="FR257"/>
      <c r="FS257"/>
      <c r="FT257"/>
      <c r="FU257"/>
      <c r="FV257"/>
      <c r="FW257"/>
      <c r="FX257"/>
      <c r="FY257"/>
      <c r="FZ257"/>
      <c r="GA257"/>
      <c r="GB257"/>
      <c r="GC257"/>
      <c r="GD257"/>
      <c r="GE257"/>
      <c r="GF257"/>
      <c r="GG257"/>
      <c r="GH257"/>
      <c r="GI257"/>
      <c r="GJ257"/>
      <c r="GK257"/>
      <c r="GL257"/>
      <c r="GM257"/>
      <c r="GN257"/>
      <c r="GO257"/>
      <c r="GP257"/>
      <c r="GQ257"/>
      <c r="GR257"/>
      <c r="GS257"/>
      <c r="GT257"/>
      <c r="GU257"/>
      <c r="GV257"/>
      <c r="GW257"/>
      <c r="GX257"/>
      <c r="GY257"/>
      <c r="GZ257"/>
      <c r="HA257"/>
      <c r="HB257"/>
      <c r="HC257"/>
      <c r="HD257"/>
      <c r="HE257"/>
      <c r="HF257"/>
      <c r="HG257"/>
      <c r="HH257"/>
      <c r="HI257"/>
      <c r="HJ257"/>
      <c r="HK257"/>
      <c r="HL257"/>
      <c r="HM257"/>
      <c r="HN257"/>
      <c r="HO257"/>
      <c r="HP257"/>
      <c r="HQ257"/>
      <c r="HR257"/>
      <c r="HS257"/>
      <c r="HT257"/>
      <c r="HU257"/>
      <c r="HV257"/>
      <c r="HW257"/>
      <c r="HX257"/>
      <c r="HY257"/>
      <c r="HZ257"/>
      <c r="IA257"/>
      <c r="IB257"/>
      <c r="IC257"/>
      <c r="ID257"/>
      <c r="IE257"/>
      <c r="IF257"/>
      <c r="IG257"/>
      <c r="IH257"/>
      <c r="II257"/>
      <c r="IJ257"/>
      <c r="IK257"/>
      <c r="IL257"/>
      <c r="IM257"/>
      <c r="IN257"/>
      <c r="IO257"/>
      <c r="IP257"/>
      <c r="IQ257"/>
      <c r="IR257"/>
      <c r="IS257"/>
      <c r="IT257"/>
      <c r="IU257"/>
      <c r="IV257"/>
    </row>
    <row r="258" spans="1:256" ht="48" customHeight="1" x14ac:dyDescent="0.15">
      <c r="A258" s="11" t="s">
        <v>278</v>
      </c>
      <c r="B258" s="23" t="str">
        <f>VLOOKUP(A258,Questions!$B$3:$C$256,2,FALSE)</f>
        <v>Does your application support varying levels of access to records based on user ID?</v>
      </c>
      <c r="C258" s="8"/>
      <c r="D258" s="9"/>
      <c r="E258" s="177" t="s">
        <v>263</v>
      </c>
      <c r="F258" s="180" t="str">
        <f>VLOOKUP(A258,'Analyst Report'!$A$39:$E$288,5,FALSE)</f>
        <v xml:space="preserve"> </v>
      </c>
      <c r="G258"/>
      <c r="H258"/>
      <c r="I258"/>
      <c r="J258"/>
      <c r="K258"/>
      <c r="L258"/>
      <c r="M258"/>
      <c r="N258"/>
      <c r="O258"/>
      <c r="P258"/>
      <c r="Q258"/>
      <c r="R258"/>
      <c r="S258"/>
      <c r="T258"/>
      <c r="U258"/>
      <c r="V258"/>
      <c r="W258"/>
      <c r="X258"/>
      <c r="Y258"/>
      <c r="Z258"/>
      <c r="AA258"/>
      <c r="AB258"/>
      <c r="AC258"/>
      <c r="AD258"/>
      <c r="AE258"/>
      <c r="AF258"/>
      <c r="AG258"/>
      <c r="AH258"/>
      <c r="AI258"/>
      <c r="AJ258"/>
      <c r="AK258"/>
      <c r="AL258"/>
      <c r="AM258"/>
      <c r="AN258"/>
      <c r="AO258"/>
      <c r="AP258"/>
      <c r="AQ258"/>
      <c r="AR258"/>
      <c r="AS258"/>
      <c r="AT258"/>
      <c r="AU258"/>
      <c r="AV258"/>
      <c r="AW258"/>
      <c r="AX258"/>
      <c r="AY258"/>
      <c r="AZ258"/>
      <c r="BA258"/>
      <c r="BB258"/>
      <c r="BC258"/>
      <c r="BD258"/>
      <c r="BE258"/>
      <c r="BF258"/>
      <c r="BG258"/>
      <c r="BH258"/>
      <c r="BI258"/>
      <c r="BJ258"/>
      <c r="BK258"/>
      <c r="BL258"/>
      <c r="BM258"/>
      <c r="BN258"/>
      <c r="BO258"/>
      <c r="BP258"/>
      <c r="BQ258"/>
      <c r="BR258"/>
      <c r="BS258"/>
      <c r="BT258"/>
      <c r="BU258"/>
      <c r="BV258"/>
      <c r="BW258"/>
      <c r="BX258"/>
      <c r="BY258"/>
      <c r="BZ258"/>
      <c r="CA258"/>
      <c r="CB258"/>
      <c r="CC258"/>
      <c r="CD258"/>
      <c r="CE258"/>
      <c r="CF258"/>
      <c r="CG258"/>
      <c r="CH258"/>
      <c r="CI258"/>
      <c r="CJ258"/>
      <c r="CK258"/>
      <c r="CL258"/>
      <c r="CM258"/>
      <c r="CN258"/>
      <c r="CO258"/>
      <c r="CP258"/>
      <c r="CQ258"/>
      <c r="CR258"/>
      <c r="CS258"/>
      <c r="CT258"/>
      <c r="CU258"/>
      <c r="CV258"/>
      <c r="CW258"/>
      <c r="CX258"/>
      <c r="CY258"/>
      <c r="CZ258"/>
      <c r="DA258"/>
      <c r="DB258"/>
      <c r="DC258"/>
      <c r="DD258"/>
      <c r="DE258"/>
      <c r="DF258"/>
      <c r="DG258"/>
      <c r="DH258"/>
      <c r="DI258"/>
      <c r="DJ258"/>
      <c r="DK258"/>
      <c r="DL258"/>
      <c r="DM258"/>
      <c r="DN258"/>
      <c r="DO258"/>
      <c r="DP258"/>
      <c r="DQ258"/>
      <c r="DR258"/>
      <c r="DS258"/>
      <c r="DT258"/>
      <c r="DU258"/>
      <c r="DV258"/>
      <c r="DW258"/>
      <c r="DX258"/>
      <c r="DY258"/>
      <c r="DZ258"/>
      <c r="EA258"/>
      <c r="EB258"/>
      <c r="EC258"/>
      <c r="ED258"/>
      <c r="EE258"/>
      <c r="EF258"/>
      <c r="EG258"/>
      <c r="EH258"/>
      <c r="EI258"/>
      <c r="EJ258"/>
      <c r="EK258"/>
      <c r="EL258"/>
      <c r="EM258"/>
      <c r="EN258"/>
      <c r="EO258"/>
      <c r="EP258"/>
      <c r="EQ258"/>
      <c r="ER258"/>
      <c r="ES258"/>
      <c r="ET258"/>
      <c r="EU258"/>
      <c r="EV258"/>
      <c r="EW258"/>
      <c r="EX258"/>
      <c r="EY258"/>
      <c r="EZ258"/>
      <c r="FA258"/>
      <c r="FB258"/>
      <c r="FC258"/>
      <c r="FD258"/>
      <c r="FE258"/>
      <c r="FF258"/>
      <c r="FG258"/>
      <c r="FH258"/>
      <c r="FI258"/>
      <c r="FJ258"/>
      <c r="FK258"/>
      <c r="FL258"/>
      <c r="FM258"/>
      <c r="FN258"/>
      <c r="FO258"/>
      <c r="FP258"/>
      <c r="FQ258"/>
      <c r="FR258"/>
      <c r="FS258"/>
      <c r="FT258"/>
      <c r="FU258"/>
      <c r="FV258"/>
      <c r="FW258"/>
      <c r="FX258"/>
      <c r="FY258"/>
      <c r="FZ258"/>
      <c r="GA258"/>
      <c r="GB258"/>
      <c r="GC258"/>
      <c r="GD258"/>
      <c r="GE258"/>
      <c r="GF258"/>
      <c r="GG258"/>
      <c r="GH258"/>
      <c r="GI258"/>
      <c r="GJ258"/>
      <c r="GK258"/>
      <c r="GL258"/>
      <c r="GM258"/>
      <c r="GN258"/>
      <c r="GO258"/>
      <c r="GP258"/>
      <c r="GQ258"/>
      <c r="GR258"/>
      <c r="GS258"/>
      <c r="GT258"/>
      <c r="GU258"/>
      <c r="GV258"/>
      <c r="GW258"/>
      <c r="GX258"/>
      <c r="GY258"/>
      <c r="GZ258"/>
      <c r="HA258"/>
      <c r="HB258"/>
      <c r="HC258"/>
      <c r="HD258"/>
      <c r="HE258"/>
      <c r="HF258"/>
      <c r="HG258"/>
      <c r="HH258"/>
      <c r="HI258"/>
      <c r="HJ258"/>
      <c r="HK258"/>
      <c r="HL258"/>
      <c r="HM258"/>
      <c r="HN258"/>
      <c r="HO258"/>
      <c r="HP258"/>
      <c r="HQ258"/>
      <c r="HR258"/>
      <c r="HS258"/>
      <c r="HT258"/>
      <c r="HU258"/>
      <c r="HV258"/>
      <c r="HW258"/>
      <c r="HX258"/>
      <c r="HY258"/>
      <c r="HZ258"/>
      <c r="IA258"/>
      <c r="IB258"/>
      <c r="IC258"/>
      <c r="ID258"/>
      <c r="IE258"/>
      <c r="IF258"/>
      <c r="IG258"/>
      <c r="IH258"/>
      <c r="II258"/>
      <c r="IJ258"/>
      <c r="IK258"/>
      <c r="IL258"/>
      <c r="IM258"/>
      <c r="IN258"/>
      <c r="IO258"/>
      <c r="IP258"/>
      <c r="IQ258"/>
      <c r="IR258"/>
      <c r="IS258"/>
      <c r="IT258"/>
      <c r="IU258"/>
      <c r="IV258"/>
    </row>
    <row r="259" spans="1:256" ht="48" customHeight="1" x14ac:dyDescent="0.15">
      <c r="A259" s="11" t="s">
        <v>279</v>
      </c>
      <c r="B259" s="23" t="str">
        <f>VLOOKUP(A259,Questions!$B$3:$C$256,2,FALSE)</f>
        <v>Is there a limit to the number of groups to which a user can be assigned?</v>
      </c>
      <c r="C259" s="8"/>
      <c r="D259" s="9"/>
      <c r="E259" s="177" t="s">
        <v>263</v>
      </c>
      <c r="F259" s="180" t="str">
        <f>VLOOKUP(A259,'Analyst Report'!$A$39:$E$288,5,FALSE)</f>
        <v xml:space="preserve"> </v>
      </c>
      <c r="G259"/>
      <c r="H259"/>
      <c r="I259"/>
      <c r="J259"/>
      <c r="K259"/>
      <c r="L259"/>
      <c r="M259"/>
      <c r="N259"/>
      <c r="O259"/>
      <c r="P259"/>
      <c r="Q259"/>
      <c r="R259"/>
      <c r="S259"/>
      <c r="T259"/>
      <c r="U259"/>
      <c r="V259"/>
      <c r="W259"/>
      <c r="X259"/>
      <c r="Y259"/>
      <c r="Z259"/>
      <c r="AA259"/>
      <c r="AB259"/>
      <c r="AC259"/>
      <c r="AD259"/>
      <c r="AE259"/>
      <c r="AF259"/>
      <c r="AG259"/>
      <c r="AH259"/>
      <c r="AI259"/>
      <c r="AJ259"/>
      <c r="AK259"/>
      <c r="AL259"/>
      <c r="AM259"/>
      <c r="AN259"/>
      <c r="AO259"/>
      <c r="AP259"/>
      <c r="AQ259"/>
      <c r="AR259"/>
      <c r="AS259"/>
      <c r="AT259"/>
      <c r="AU259"/>
      <c r="AV259"/>
      <c r="AW259"/>
      <c r="AX259"/>
      <c r="AY259"/>
      <c r="AZ259"/>
      <c r="BA259"/>
      <c r="BB259"/>
      <c r="BC259"/>
      <c r="BD259"/>
      <c r="BE259"/>
      <c r="BF259"/>
      <c r="BG259"/>
      <c r="BH259"/>
      <c r="BI259"/>
      <c r="BJ259"/>
      <c r="BK259"/>
      <c r="BL259"/>
      <c r="BM259"/>
      <c r="BN259"/>
      <c r="BO259"/>
      <c r="BP259"/>
      <c r="BQ259"/>
      <c r="BR259"/>
      <c r="BS259"/>
      <c r="BT259"/>
      <c r="BU259"/>
      <c r="BV259"/>
      <c r="BW259"/>
      <c r="BX259"/>
      <c r="BY259"/>
      <c r="BZ259"/>
      <c r="CA259"/>
      <c r="CB259"/>
      <c r="CC259"/>
      <c r="CD259"/>
      <c r="CE259"/>
      <c r="CF259"/>
      <c r="CG259"/>
      <c r="CH259"/>
      <c r="CI259"/>
      <c r="CJ259"/>
      <c r="CK259"/>
      <c r="CL259"/>
      <c r="CM259"/>
      <c r="CN259"/>
      <c r="CO259"/>
      <c r="CP259"/>
      <c r="CQ259"/>
      <c r="CR259"/>
      <c r="CS259"/>
      <c r="CT259"/>
      <c r="CU259"/>
      <c r="CV259"/>
      <c r="CW259"/>
      <c r="CX259"/>
      <c r="CY259"/>
      <c r="CZ259"/>
      <c r="DA259"/>
      <c r="DB259"/>
      <c r="DC259"/>
      <c r="DD259"/>
      <c r="DE259"/>
      <c r="DF259"/>
      <c r="DG259"/>
      <c r="DH259"/>
      <c r="DI259"/>
      <c r="DJ259"/>
      <c r="DK259"/>
      <c r="DL259"/>
      <c r="DM259"/>
      <c r="DN259"/>
      <c r="DO259"/>
      <c r="DP259"/>
      <c r="DQ259"/>
      <c r="DR259"/>
      <c r="DS259"/>
      <c r="DT259"/>
      <c r="DU259"/>
      <c r="DV259"/>
      <c r="DW259"/>
      <c r="DX259"/>
      <c r="DY259"/>
      <c r="DZ259"/>
      <c r="EA259"/>
      <c r="EB259"/>
      <c r="EC259"/>
      <c r="ED259"/>
      <c r="EE259"/>
      <c r="EF259"/>
      <c r="EG259"/>
      <c r="EH259"/>
      <c r="EI259"/>
      <c r="EJ259"/>
      <c r="EK259"/>
      <c r="EL259"/>
      <c r="EM259"/>
      <c r="EN259"/>
      <c r="EO259"/>
      <c r="EP259"/>
      <c r="EQ259"/>
      <c r="ER259"/>
      <c r="ES259"/>
      <c r="ET259"/>
      <c r="EU259"/>
      <c r="EV259"/>
      <c r="EW259"/>
      <c r="EX259"/>
      <c r="EY259"/>
      <c r="EZ259"/>
      <c r="FA259"/>
      <c r="FB259"/>
      <c r="FC259"/>
      <c r="FD259"/>
      <c r="FE259"/>
      <c r="FF259"/>
      <c r="FG259"/>
      <c r="FH259"/>
      <c r="FI259"/>
      <c r="FJ259"/>
      <c r="FK259"/>
      <c r="FL259"/>
      <c r="FM259"/>
      <c r="FN259"/>
      <c r="FO259"/>
      <c r="FP259"/>
      <c r="FQ259"/>
      <c r="FR259"/>
      <c r="FS259"/>
      <c r="FT259"/>
      <c r="FU259"/>
      <c r="FV259"/>
      <c r="FW259"/>
      <c r="FX259"/>
      <c r="FY259"/>
      <c r="FZ259"/>
      <c r="GA259"/>
      <c r="GB259"/>
      <c r="GC259"/>
      <c r="GD259"/>
      <c r="GE259"/>
      <c r="GF259"/>
      <c r="GG259"/>
      <c r="GH259"/>
      <c r="GI259"/>
      <c r="GJ259"/>
      <c r="GK259"/>
      <c r="GL259"/>
      <c r="GM259"/>
      <c r="GN259"/>
      <c r="GO259"/>
      <c r="GP259"/>
      <c r="GQ259"/>
      <c r="GR259"/>
      <c r="GS259"/>
      <c r="GT259"/>
      <c r="GU259"/>
      <c r="GV259"/>
      <c r="GW259"/>
      <c r="GX259"/>
      <c r="GY259"/>
      <c r="GZ259"/>
      <c r="HA259"/>
      <c r="HB259"/>
      <c r="HC259"/>
      <c r="HD259"/>
      <c r="HE259"/>
      <c r="HF259"/>
      <c r="HG259"/>
      <c r="HH259"/>
      <c r="HI259"/>
      <c r="HJ259"/>
      <c r="HK259"/>
      <c r="HL259"/>
      <c r="HM259"/>
      <c r="HN259"/>
      <c r="HO259"/>
      <c r="HP259"/>
      <c r="HQ259"/>
      <c r="HR259"/>
      <c r="HS259"/>
      <c r="HT259"/>
      <c r="HU259"/>
      <c r="HV259"/>
      <c r="HW259"/>
      <c r="HX259"/>
      <c r="HY259"/>
      <c r="HZ259"/>
      <c r="IA259"/>
      <c r="IB259"/>
      <c r="IC259"/>
      <c r="ID259"/>
      <c r="IE259"/>
      <c r="IF259"/>
      <c r="IG259"/>
      <c r="IH259"/>
      <c r="II259"/>
      <c r="IJ259"/>
      <c r="IK259"/>
      <c r="IL259"/>
      <c r="IM259"/>
      <c r="IN259"/>
      <c r="IO259"/>
      <c r="IP259"/>
      <c r="IQ259"/>
      <c r="IR259"/>
      <c r="IS259"/>
      <c r="IT259"/>
      <c r="IU259"/>
      <c r="IV259"/>
    </row>
    <row r="260" spans="1:256" ht="48" customHeight="1" x14ac:dyDescent="0.15">
      <c r="A260" s="11" t="s">
        <v>280</v>
      </c>
      <c r="B260" s="23" t="str">
        <f>VLOOKUP(A260,Questions!$B$3:$C$256,2,FALSE)</f>
        <v>Do accounts used for vendor-supplied remote support abide by the same authentication policies and access logging as the rest of the system?</v>
      </c>
      <c r="C260" s="8"/>
      <c r="D260" s="9"/>
      <c r="E260" s="177" t="s">
        <v>263</v>
      </c>
      <c r="F260" s="180" t="str">
        <f>VLOOKUP(A260,'Analyst Report'!$A$39:$E$288,5,FALSE)</f>
        <v xml:space="preserve"> </v>
      </c>
      <c r="G260"/>
      <c r="H260"/>
      <c r="I260"/>
      <c r="J260"/>
      <c r="K260"/>
      <c r="L260"/>
      <c r="M260"/>
      <c r="N260"/>
      <c r="O260"/>
      <c r="P260"/>
      <c r="Q260"/>
      <c r="R260"/>
      <c r="S260"/>
      <c r="T260"/>
      <c r="U260"/>
      <c r="V260"/>
      <c r="W260"/>
      <c r="X260"/>
      <c r="Y260"/>
      <c r="Z260"/>
      <c r="AA260"/>
      <c r="AB260"/>
      <c r="AC260"/>
      <c r="AD260"/>
      <c r="AE260"/>
      <c r="AF260"/>
      <c r="AG260"/>
      <c r="AH260"/>
      <c r="AI260"/>
      <c r="AJ260"/>
      <c r="AK260"/>
      <c r="AL260"/>
      <c r="AM260"/>
      <c r="AN260"/>
      <c r="AO260"/>
      <c r="AP260"/>
      <c r="AQ260"/>
      <c r="AR260"/>
      <c r="AS260"/>
      <c r="AT260"/>
      <c r="AU260"/>
      <c r="AV260"/>
      <c r="AW260"/>
      <c r="AX260"/>
      <c r="AY260"/>
      <c r="AZ260"/>
      <c r="BA260"/>
      <c r="BB260"/>
      <c r="BC260"/>
      <c r="BD260"/>
      <c r="BE260"/>
      <c r="BF260"/>
      <c r="BG260"/>
      <c r="BH260"/>
      <c r="BI260"/>
      <c r="BJ260"/>
      <c r="BK260"/>
      <c r="BL260"/>
      <c r="BM260"/>
      <c r="BN260"/>
      <c r="BO260"/>
      <c r="BP260"/>
      <c r="BQ260"/>
      <c r="BR260"/>
      <c r="BS260"/>
      <c r="BT260"/>
      <c r="BU260"/>
      <c r="BV260"/>
      <c r="BW260"/>
      <c r="BX260"/>
      <c r="BY260"/>
      <c r="BZ260"/>
      <c r="CA260"/>
      <c r="CB260"/>
      <c r="CC260"/>
      <c r="CD260"/>
      <c r="CE260"/>
      <c r="CF260"/>
      <c r="CG260"/>
      <c r="CH260"/>
      <c r="CI260"/>
      <c r="CJ260"/>
      <c r="CK260"/>
      <c r="CL260"/>
      <c r="CM260"/>
      <c r="CN260"/>
      <c r="CO260"/>
      <c r="CP260"/>
      <c r="CQ260"/>
      <c r="CR260"/>
      <c r="CS260"/>
      <c r="CT260"/>
      <c r="CU260"/>
      <c r="CV260"/>
      <c r="CW260"/>
      <c r="CX260"/>
      <c r="CY260"/>
      <c r="CZ260"/>
      <c r="DA260"/>
      <c r="DB260"/>
      <c r="DC260"/>
      <c r="DD260"/>
      <c r="DE260"/>
      <c r="DF260"/>
      <c r="DG260"/>
      <c r="DH260"/>
      <c r="DI260"/>
      <c r="DJ260"/>
      <c r="DK260"/>
      <c r="DL260"/>
      <c r="DM260"/>
      <c r="DN260"/>
      <c r="DO260"/>
      <c r="DP260"/>
      <c r="DQ260"/>
      <c r="DR260"/>
      <c r="DS260"/>
      <c r="DT260"/>
      <c r="DU260"/>
      <c r="DV260"/>
      <c r="DW260"/>
      <c r="DX260"/>
      <c r="DY260"/>
      <c r="DZ260"/>
      <c r="EA260"/>
      <c r="EB260"/>
      <c r="EC260"/>
      <c r="ED260"/>
      <c r="EE260"/>
      <c r="EF260"/>
      <c r="EG260"/>
      <c r="EH260"/>
      <c r="EI260"/>
      <c r="EJ260"/>
      <c r="EK260"/>
      <c r="EL260"/>
      <c r="EM260"/>
      <c r="EN260"/>
      <c r="EO260"/>
      <c r="EP260"/>
      <c r="EQ260"/>
      <c r="ER260"/>
      <c r="ES260"/>
      <c r="ET260"/>
      <c r="EU260"/>
      <c r="EV260"/>
      <c r="EW260"/>
      <c r="EX260"/>
      <c r="EY260"/>
      <c r="EZ260"/>
      <c r="FA260"/>
      <c r="FB260"/>
      <c r="FC260"/>
      <c r="FD260"/>
      <c r="FE260"/>
      <c r="FF260"/>
      <c r="FG260"/>
      <c r="FH260"/>
      <c r="FI260"/>
      <c r="FJ260"/>
      <c r="FK260"/>
      <c r="FL260"/>
      <c r="FM260"/>
      <c r="FN260"/>
      <c r="FO260"/>
      <c r="FP260"/>
      <c r="FQ260"/>
      <c r="FR260"/>
      <c r="FS260"/>
      <c r="FT260"/>
      <c r="FU260"/>
      <c r="FV260"/>
      <c r="FW260"/>
      <c r="FX260"/>
      <c r="FY260"/>
      <c r="FZ260"/>
      <c r="GA260"/>
      <c r="GB260"/>
      <c r="GC260"/>
      <c r="GD260"/>
      <c r="GE260"/>
      <c r="GF260"/>
      <c r="GG260"/>
      <c r="GH260"/>
      <c r="GI260"/>
      <c r="GJ260"/>
      <c r="GK260"/>
      <c r="GL260"/>
      <c r="GM260"/>
      <c r="GN260"/>
      <c r="GO260"/>
      <c r="GP260"/>
      <c r="GQ260"/>
      <c r="GR260"/>
      <c r="GS260"/>
      <c r="GT260"/>
      <c r="GU260"/>
      <c r="GV260"/>
      <c r="GW260"/>
      <c r="GX260"/>
      <c r="GY260"/>
      <c r="GZ260"/>
      <c r="HA260"/>
      <c r="HB260"/>
      <c r="HC260"/>
      <c r="HD260"/>
      <c r="HE260"/>
      <c r="HF260"/>
      <c r="HG260"/>
      <c r="HH260"/>
      <c r="HI260"/>
      <c r="HJ260"/>
      <c r="HK260"/>
      <c r="HL260"/>
      <c r="HM260"/>
      <c r="HN260"/>
      <c r="HO260"/>
      <c r="HP260"/>
      <c r="HQ260"/>
      <c r="HR260"/>
      <c r="HS260"/>
      <c r="HT260"/>
      <c r="HU260"/>
      <c r="HV260"/>
      <c r="HW260"/>
      <c r="HX260"/>
      <c r="HY260"/>
      <c r="HZ260"/>
      <c r="IA260"/>
      <c r="IB260"/>
      <c r="IC260"/>
      <c r="ID260"/>
      <c r="IE260"/>
      <c r="IF260"/>
      <c r="IG260"/>
      <c r="IH260"/>
      <c r="II260"/>
      <c r="IJ260"/>
      <c r="IK260"/>
      <c r="IL260"/>
      <c r="IM260"/>
      <c r="IN260"/>
      <c r="IO260"/>
      <c r="IP260"/>
      <c r="IQ260"/>
      <c r="IR260"/>
      <c r="IS260"/>
      <c r="IT260"/>
      <c r="IU260"/>
      <c r="IV260"/>
    </row>
    <row r="261" spans="1:256" ht="47" customHeight="1" x14ac:dyDescent="0.15">
      <c r="A261" s="11" t="s">
        <v>281</v>
      </c>
      <c r="B261" s="23" t="str">
        <f>VLOOKUP(A261,Questions!$B$3:$C$256,2,FALSE)</f>
        <v xml:space="preserve">Does the application log record access including specific user, date/time of access, and originating IP or device? </v>
      </c>
      <c r="C261" s="8"/>
      <c r="D261" s="9"/>
      <c r="E261" s="177" t="s">
        <v>263</v>
      </c>
      <c r="F261" s="180" t="str">
        <f>VLOOKUP(A261,'Analyst Report'!$A$39:$E$288,5,FALSE)</f>
        <v xml:space="preserve"> </v>
      </c>
      <c r="G261"/>
      <c r="H261"/>
      <c r="I261"/>
      <c r="J261"/>
      <c r="K261"/>
      <c r="L261"/>
      <c r="M261"/>
      <c r="N261"/>
      <c r="O261"/>
      <c r="P261"/>
      <c r="Q261"/>
      <c r="R261"/>
      <c r="S261"/>
      <c r="T261"/>
      <c r="U261"/>
      <c r="V261"/>
      <c r="W261"/>
      <c r="X261"/>
      <c r="Y261"/>
      <c r="Z261"/>
      <c r="AA261"/>
      <c r="AB261"/>
      <c r="AC261"/>
      <c r="AD261"/>
      <c r="AE261"/>
      <c r="AF261"/>
      <c r="AG261"/>
      <c r="AH261"/>
      <c r="AI261"/>
      <c r="AJ261"/>
      <c r="AK261"/>
      <c r="AL261"/>
      <c r="AM261"/>
      <c r="AN261"/>
      <c r="AO261"/>
      <c r="AP261"/>
      <c r="AQ261"/>
      <c r="AR261"/>
      <c r="AS261"/>
      <c r="AT261"/>
      <c r="AU261"/>
      <c r="AV261"/>
      <c r="AW261"/>
      <c r="AX261"/>
      <c r="AY261"/>
      <c r="AZ261"/>
      <c r="BA261"/>
      <c r="BB261"/>
      <c r="BC261"/>
      <c r="BD261"/>
      <c r="BE261"/>
      <c r="BF261"/>
      <c r="BG261"/>
      <c r="BH261"/>
      <c r="BI261"/>
      <c r="BJ261"/>
      <c r="BK261"/>
      <c r="BL261"/>
      <c r="BM261"/>
      <c r="BN261"/>
      <c r="BO261"/>
      <c r="BP261"/>
      <c r="BQ261"/>
      <c r="BR261"/>
      <c r="BS261"/>
      <c r="BT261"/>
      <c r="BU261"/>
      <c r="BV261"/>
      <c r="BW261"/>
      <c r="BX261"/>
      <c r="BY261"/>
      <c r="BZ261"/>
      <c r="CA261"/>
      <c r="CB261"/>
      <c r="CC261"/>
      <c r="CD261"/>
      <c r="CE261"/>
      <c r="CF261"/>
      <c r="CG261"/>
      <c r="CH261"/>
      <c r="CI261"/>
      <c r="CJ261"/>
      <c r="CK261"/>
      <c r="CL261"/>
      <c r="CM261"/>
      <c r="CN261"/>
      <c r="CO261"/>
      <c r="CP261"/>
      <c r="CQ261"/>
      <c r="CR261"/>
      <c r="CS261"/>
      <c r="CT261"/>
      <c r="CU261"/>
      <c r="CV261"/>
      <c r="CW261"/>
      <c r="CX261"/>
      <c r="CY261"/>
      <c r="CZ261"/>
      <c r="DA261"/>
      <c r="DB261"/>
      <c r="DC261"/>
      <c r="DD261"/>
      <c r="DE261"/>
      <c r="DF261"/>
      <c r="DG261"/>
      <c r="DH261"/>
      <c r="DI261"/>
      <c r="DJ261"/>
      <c r="DK261"/>
      <c r="DL261"/>
      <c r="DM261"/>
      <c r="DN261"/>
      <c r="DO261"/>
      <c r="DP261"/>
      <c r="DQ261"/>
      <c r="DR261"/>
      <c r="DS261"/>
      <c r="DT261"/>
      <c r="DU261"/>
      <c r="DV261"/>
      <c r="DW261"/>
      <c r="DX261"/>
      <c r="DY261"/>
      <c r="DZ261"/>
      <c r="EA261"/>
      <c r="EB261"/>
      <c r="EC261"/>
      <c r="ED261"/>
      <c r="EE261"/>
      <c r="EF261"/>
      <c r="EG261"/>
      <c r="EH261"/>
      <c r="EI261"/>
      <c r="EJ261"/>
      <c r="EK261"/>
      <c r="EL261"/>
      <c r="EM261"/>
      <c r="EN261"/>
      <c r="EO261"/>
      <c r="EP261"/>
      <c r="EQ261"/>
      <c r="ER261"/>
      <c r="ES261"/>
      <c r="ET261"/>
      <c r="EU261"/>
      <c r="EV261"/>
      <c r="EW261"/>
      <c r="EX261"/>
      <c r="EY261"/>
      <c r="EZ261"/>
      <c r="FA261"/>
      <c r="FB261"/>
      <c r="FC261"/>
      <c r="FD261"/>
      <c r="FE261"/>
      <c r="FF261"/>
      <c r="FG261"/>
      <c r="FH261"/>
      <c r="FI261"/>
      <c r="FJ261"/>
      <c r="FK261"/>
      <c r="FL261"/>
      <c r="FM261"/>
      <c r="FN261"/>
      <c r="FO261"/>
      <c r="FP261"/>
      <c r="FQ261"/>
      <c r="FR261"/>
      <c r="FS261"/>
      <c r="FT261"/>
      <c r="FU261"/>
      <c r="FV261"/>
      <c r="FW261"/>
      <c r="FX261"/>
      <c r="FY261"/>
      <c r="FZ261"/>
      <c r="GA261"/>
      <c r="GB261"/>
      <c r="GC261"/>
      <c r="GD261"/>
      <c r="GE261"/>
      <c r="GF261"/>
      <c r="GG261"/>
      <c r="GH261"/>
      <c r="GI261"/>
      <c r="GJ261"/>
      <c r="GK261"/>
      <c r="GL261"/>
      <c r="GM261"/>
      <c r="GN261"/>
      <c r="GO261"/>
      <c r="GP261"/>
      <c r="GQ261"/>
      <c r="GR261"/>
      <c r="GS261"/>
      <c r="GT261"/>
      <c r="GU261"/>
      <c r="GV261"/>
      <c r="GW261"/>
      <c r="GX261"/>
      <c r="GY261"/>
      <c r="GZ261"/>
      <c r="HA261"/>
      <c r="HB261"/>
      <c r="HC261"/>
      <c r="HD261"/>
      <c r="HE261"/>
      <c r="HF261"/>
      <c r="HG261"/>
      <c r="HH261"/>
      <c r="HI261"/>
      <c r="HJ261"/>
      <c r="HK261"/>
      <c r="HL261"/>
      <c r="HM261"/>
      <c r="HN261"/>
      <c r="HO261"/>
      <c r="HP261"/>
      <c r="HQ261"/>
      <c r="HR261"/>
      <c r="HS261"/>
      <c r="HT261"/>
      <c r="HU261"/>
      <c r="HV261"/>
      <c r="HW261"/>
      <c r="HX261"/>
      <c r="HY261"/>
      <c r="HZ261"/>
      <c r="IA261"/>
      <c r="IB261"/>
      <c r="IC261"/>
      <c r="ID261"/>
      <c r="IE261"/>
      <c r="IF261"/>
      <c r="IG261"/>
      <c r="IH261"/>
      <c r="II261"/>
      <c r="IJ261"/>
      <c r="IK261"/>
      <c r="IL261"/>
      <c r="IM261"/>
      <c r="IN261"/>
      <c r="IO261"/>
      <c r="IP261"/>
      <c r="IQ261"/>
      <c r="IR261"/>
      <c r="IS261"/>
      <c r="IT261"/>
      <c r="IU261"/>
      <c r="IV261"/>
    </row>
    <row r="262" spans="1:256" ht="47" customHeight="1" x14ac:dyDescent="0.15">
      <c r="A262" s="11" t="s">
        <v>282</v>
      </c>
      <c r="B262" s="23" t="str">
        <f>VLOOKUP(A262,Questions!$B$3:$C$256,2,FALSE)</f>
        <v>Does the application log administrative activity, such user account access changes and password changes, including specific user, date/time of changes, and originating IP or device?</v>
      </c>
      <c r="C262" s="8"/>
      <c r="D262" s="9"/>
      <c r="E262" s="177" t="s">
        <v>263</v>
      </c>
      <c r="F262" s="180" t="str">
        <f>VLOOKUP(A262,'Analyst Report'!$A$39:$E$288,5,FALSE)</f>
        <v xml:space="preserve"> </v>
      </c>
      <c r="G262"/>
      <c r="H262"/>
      <c r="I262"/>
      <c r="J262"/>
      <c r="K262"/>
      <c r="L262"/>
      <c r="M262"/>
      <c r="N262"/>
      <c r="O262"/>
      <c r="P262"/>
      <c r="Q262"/>
      <c r="R262"/>
      <c r="S262"/>
      <c r="T262"/>
      <c r="U262"/>
      <c r="V262"/>
      <c r="W262"/>
      <c r="X262"/>
      <c r="Y262"/>
      <c r="Z262"/>
      <c r="AA262"/>
      <c r="AB262"/>
      <c r="AC262"/>
      <c r="AD262"/>
      <c r="AE262"/>
      <c r="AF262"/>
      <c r="AG262"/>
      <c r="AH262"/>
      <c r="AI262"/>
      <c r="AJ262"/>
      <c r="AK262"/>
      <c r="AL262"/>
      <c r="AM262"/>
      <c r="AN262"/>
      <c r="AO262"/>
      <c r="AP262"/>
      <c r="AQ262"/>
      <c r="AR262"/>
      <c r="AS262"/>
      <c r="AT262"/>
      <c r="AU262"/>
      <c r="AV262"/>
      <c r="AW262"/>
      <c r="AX262"/>
      <c r="AY262"/>
      <c r="AZ262"/>
      <c r="BA262"/>
      <c r="BB262"/>
      <c r="BC262"/>
      <c r="BD262"/>
      <c r="BE262"/>
      <c r="BF262"/>
      <c r="BG262"/>
      <c r="BH262"/>
      <c r="BI262"/>
      <c r="BJ262"/>
      <c r="BK262"/>
      <c r="BL262"/>
      <c r="BM262"/>
      <c r="BN262"/>
      <c r="BO262"/>
      <c r="BP262"/>
      <c r="BQ262"/>
      <c r="BR262"/>
      <c r="BS262"/>
      <c r="BT262"/>
      <c r="BU262"/>
      <c r="BV262"/>
      <c r="BW262"/>
      <c r="BX262"/>
      <c r="BY262"/>
      <c r="BZ262"/>
      <c r="CA262"/>
      <c r="CB262"/>
      <c r="CC262"/>
      <c r="CD262"/>
      <c r="CE262"/>
      <c r="CF262"/>
      <c r="CG262"/>
      <c r="CH262"/>
      <c r="CI262"/>
      <c r="CJ262"/>
      <c r="CK262"/>
      <c r="CL262"/>
      <c r="CM262"/>
      <c r="CN262"/>
      <c r="CO262"/>
      <c r="CP262"/>
      <c r="CQ262"/>
      <c r="CR262"/>
      <c r="CS262"/>
      <c r="CT262"/>
      <c r="CU262"/>
      <c r="CV262"/>
      <c r="CW262"/>
      <c r="CX262"/>
      <c r="CY262"/>
      <c r="CZ262"/>
      <c r="DA262"/>
      <c r="DB262"/>
      <c r="DC262"/>
      <c r="DD262"/>
      <c r="DE262"/>
      <c r="DF262"/>
      <c r="DG262"/>
      <c r="DH262"/>
      <c r="DI262"/>
      <c r="DJ262"/>
      <c r="DK262"/>
      <c r="DL262"/>
      <c r="DM262"/>
      <c r="DN262"/>
      <c r="DO262"/>
      <c r="DP262"/>
      <c r="DQ262"/>
      <c r="DR262"/>
      <c r="DS262"/>
      <c r="DT262"/>
      <c r="DU262"/>
      <c r="DV262"/>
      <c r="DW262"/>
      <c r="DX262"/>
      <c r="DY262"/>
      <c r="DZ262"/>
      <c r="EA262"/>
      <c r="EB262"/>
      <c r="EC262"/>
      <c r="ED262"/>
      <c r="EE262"/>
      <c r="EF262"/>
      <c r="EG262"/>
      <c r="EH262"/>
      <c r="EI262"/>
      <c r="EJ262"/>
      <c r="EK262"/>
      <c r="EL262"/>
      <c r="EM262"/>
      <c r="EN262"/>
      <c r="EO262"/>
      <c r="EP262"/>
      <c r="EQ262"/>
      <c r="ER262"/>
      <c r="ES262"/>
      <c r="ET262"/>
      <c r="EU262"/>
      <c r="EV262"/>
      <c r="EW262"/>
      <c r="EX262"/>
      <c r="EY262"/>
      <c r="EZ262"/>
      <c r="FA262"/>
      <c r="FB262"/>
      <c r="FC262"/>
      <c r="FD262"/>
      <c r="FE262"/>
      <c r="FF262"/>
      <c r="FG262"/>
      <c r="FH262"/>
      <c r="FI262"/>
      <c r="FJ262"/>
      <c r="FK262"/>
      <c r="FL262"/>
      <c r="FM262"/>
      <c r="FN262"/>
      <c r="FO262"/>
      <c r="FP262"/>
      <c r="FQ262"/>
      <c r="FR262"/>
      <c r="FS262"/>
      <c r="FT262"/>
      <c r="FU262"/>
      <c r="FV262"/>
      <c r="FW262"/>
      <c r="FX262"/>
      <c r="FY262"/>
      <c r="FZ262"/>
      <c r="GA262"/>
      <c r="GB262"/>
      <c r="GC262"/>
      <c r="GD262"/>
      <c r="GE262"/>
      <c r="GF262"/>
      <c r="GG262"/>
      <c r="GH262"/>
      <c r="GI262"/>
      <c r="GJ262"/>
      <c r="GK262"/>
      <c r="GL262"/>
      <c r="GM262"/>
      <c r="GN262"/>
      <c r="GO262"/>
      <c r="GP262"/>
      <c r="GQ262"/>
      <c r="GR262"/>
      <c r="GS262"/>
      <c r="GT262"/>
      <c r="GU262"/>
      <c r="GV262"/>
      <c r="GW262"/>
      <c r="GX262"/>
      <c r="GY262"/>
      <c r="GZ262"/>
      <c r="HA262"/>
      <c r="HB262"/>
      <c r="HC262"/>
      <c r="HD262"/>
      <c r="HE262"/>
      <c r="HF262"/>
      <c r="HG262"/>
      <c r="HH262"/>
      <c r="HI262"/>
      <c r="HJ262"/>
      <c r="HK262"/>
      <c r="HL262"/>
      <c r="HM262"/>
      <c r="HN262"/>
      <c r="HO262"/>
      <c r="HP262"/>
      <c r="HQ262"/>
      <c r="HR262"/>
      <c r="HS262"/>
      <c r="HT262"/>
      <c r="HU262"/>
      <c r="HV262"/>
      <c r="HW262"/>
      <c r="HX262"/>
      <c r="HY262"/>
      <c r="HZ262"/>
      <c r="IA262"/>
      <c r="IB262"/>
      <c r="IC262"/>
      <c r="ID262"/>
      <c r="IE262"/>
      <c r="IF262"/>
      <c r="IG262"/>
      <c r="IH262"/>
      <c r="II262"/>
      <c r="IJ262"/>
      <c r="IK262"/>
      <c r="IL262"/>
      <c r="IM262"/>
      <c r="IN262"/>
      <c r="IO262"/>
      <c r="IP262"/>
      <c r="IQ262"/>
      <c r="IR262"/>
      <c r="IS262"/>
      <c r="IT262"/>
      <c r="IU262"/>
      <c r="IV262"/>
    </row>
    <row r="263" spans="1:256" ht="48" customHeight="1" x14ac:dyDescent="0.15">
      <c r="A263" s="11" t="s">
        <v>283</v>
      </c>
      <c r="B263" s="23" t="str">
        <f>VLOOKUP(A263,Questions!$B$3:$C$256,2,FALSE)</f>
        <v>How long does the application keep access/change logs?</v>
      </c>
      <c r="C263" s="8"/>
      <c r="D263" s="9"/>
      <c r="E263" s="177" t="s">
        <v>263</v>
      </c>
      <c r="F263" s="180" t="str">
        <f>VLOOKUP(A263,'Analyst Report'!$A$39:$E$288,5,FALSE)</f>
        <v xml:space="preserve"> </v>
      </c>
      <c r="G263"/>
      <c r="H263"/>
      <c r="I263"/>
      <c r="J263"/>
      <c r="K263"/>
      <c r="L263"/>
      <c r="M263"/>
      <c r="N263"/>
      <c r="O263"/>
      <c r="P263"/>
      <c r="Q263"/>
      <c r="R263"/>
      <c r="S263"/>
      <c r="T263"/>
      <c r="U263"/>
      <c r="V263"/>
      <c r="W263"/>
      <c r="X263"/>
      <c r="Y263"/>
      <c r="Z263"/>
      <c r="AA263"/>
      <c r="AB263"/>
      <c r="AC263"/>
      <c r="AD263"/>
      <c r="AE263"/>
      <c r="AF263"/>
      <c r="AG263"/>
      <c r="AH263"/>
      <c r="AI263"/>
      <c r="AJ263"/>
      <c r="AK263"/>
      <c r="AL263"/>
      <c r="AM263"/>
      <c r="AN263"/>
      <c r="AO263"/>
      <c r="AP263"/>
      <c r="AQ263"/>
      <c r="AR263"/>
      <c r="AS263"/>
      <c r="AT263"/>
      <c r="AU263"/>
      <c r="AV263"/>
      <c r="AW263"/>
      <c r="AX263"/>
      <c r="AY263"/>
      <c r="AZ263"/>
      <c r="BA263"/>
      <c r="BB263"/>
      <c r="BC263"/>
      <c r="BD263"/>
      <c r="BE263"/>
      <c r="BF263"/>
      <c r="BG263"/>
      <c r="BH263"/>
      <c r="BI263"/>
      <c r="BJ263"/>
      <c r="BK263"/>
      <c r="BL263"/>
      <c r="BM263"/>
      <c r="BN263"/>
      <c r="BO263"/>
      <c r="BP263"/>
      <c r="BQ263"/>
      <c r="BR263"/>
      <c r="BS263"/>
      <c r="BT263"/>
      <c r="BU263"/>
      <c r="BV263"/>
      <c r="BW263"/>
      <c r="BX263"/>
      <c r="BY263"/>
      <c r="BZ263"/>
      <c r="CA263"/>
      <c r="CB263"/>
      <c r="CC263"/>
      <c r="CD263"/>
      <c r="CE263"/>
      <c r="CF263"/>
      <c r="CG263"/>
      <c r="CH263"/>
      <c r="CI263"/>
      <c r="CJ263"/>
      <c r="CK263"/>
      <c r="CL263"/>
      <c r="CM263"/>
      <c r="CN263"/>
      <c r="CO263"/>
      <c r="CP263"/>
      <c r="CQ263"/>
      <c r="CR263"/>
      <c r="CS263"/>
      <c r="CT263"/>
      <c r="CU263"/>
      <c r="CV263"/>
      <c r="CW263"/>
      <c r="CX263"/>
      <c r="CY263"/>
      <c r="CZ263"/>
      <c r="DA263"/>
      <c r="DB263"/>
      <c r="DC263"/>
      <c r="DD263"/>
      <c r="DE263"/>
      <c r="DF263"/>
      <c r="DG263"/>
      <c r="DH263"/>
      <c r="DI263"/>
      <c r="DJ263"/>
      <c r="DK263"/>
      <c r="DL263"/>
      <c r="DM263"/>
      <c r="DN263"/>
      <c r="DO263"/>
      <c r="DP263"/>
      <c r="DQ263"/>
      <c r="DR263"/>
      <c r="DS263"/>
      <c r="DT263"/>
      <c r="DU263"/>
      <c r="DV263"/>
      <c r="DW263"/>
      <c r="DX263"/>
      <c r="DY263"/>
      <c r="DZ263"/>
      <c r="EA263"/>
      <c r="EB263"/>
      <c r="EC263"/>
      <c r="ED263"/>
      <c r="EE263"/>
      <c r="EF263"/>
      <c r="EG263"/>
      <c r="EH263"/>
      <c r="EI263"/>
      <c r="EJ263"/>
      <c r="EK263"/>
      <c r="EL263"/>
      <c r="EM263"/>
      <c r="EN263"/>
      <c r="EO263"/>
      <c r="EP263"/>
      <c r="EQ263"/>
      <c r="ER263"/>
      <c r="ES263"/>
      <c r="ET263"/>
      <c r="EU263"/>
      <c r="EV263"/>
      <c r="EW263"/>
      <c r="EX263"/>
      <c r="EY263"/>
      <c r="EZ263"/>
      <c r="FA263"/>
      <c r="FB263"/>
      <c r="FC263"/>
      <c r="FD263"/>
      <c r="FE263"/>
      <c r="FF263"/>
      <c r="FG263"/>
      <c r="FH263"/>
      <c r="FI263"/>
      <c r="FJ263"/>
      <c r="FK263"/>
      <c r="FL263"/>
      <c r="FM263"/>
      <c r="FN263"/>
      <c r="FO263"/>
      <c r="FP263"/>
      <c r="FQ263"/>
      <c r="FR263"/>
      <c r="FS263"/>
      <c r="FT263"/>
      <c r="FU263"/>
      <c r="FV263"/>
      <c r="FW263"/>
      <c r="FX263"/>
      <c r="FY263"/>
      <c r="FZ263"/>
      <c r="GA263"/>
      <c r="GB263"/>
      <c r="GC263"/>
      <c r="GD263"/>
      <c r="GE263"/>
      <c r="GF263"/>
      <c r="GG263"/>
      <c r="GH263"/>
      <c r="GI263"/>
      <c r="GJ263"/>
      <c r="GK263"/>
      <c r="GL263"/>
      <c r="GM263"/>
      <c r="GN263"/>
      <c r="GO263"/>
      <c r="GP263"/>
      <c r="GQ263"/>
      <c r="GR263"/>
      <c r="GS263"/>
      <c r="GT263"/>
      <c r="GU263"/>
      <c r="GV263"/>
      <c r="GW263"/>
      <c r="GX263"/>
      <c r="GY263"/>
      <c r="GZ263"/>
      <c r="HA263"/>
      <c r="HB263"/>
      <c r="HC263"/>
      <c r="HD263"/>
      <c r="HE263"/>
      <c r="HF263"/>
      <c r="HG263"/>
      <c r="HH263"/>
      <c r="HI263"/>
      <c r="HJ263"/>
      <c r="HK263"/>
      <c r="HL263"/>
      <c r="HM263"/>
      <c r="HN263"/>
      <c r="HO263"/>
      <c r="HP263"/>
      <c r="HQ263"/>
      <c r="HR263"/>
      <c r="HS263"/>
      <c r="HT263"/>
      <c r="HU263"/>
      <c r="HV263"/>
      <c r="HW263"/>
      <c r="HX263"/>
      <c r="HY263"/>
      <c r="HZ263"/>
      <c r="IA263"/>
      <c r="IB263"/>
      <c r="IC263"/>
      <c r="ID263"/>
      <c r="IE263"/>
      <c r="IF263"/>
      <c r="IG263"/>
      <c r="IH263"/>
      <c r="II263"/>
      <c r="IJ263"/>
      <c r="IK263"/>
      <c r="IL263"/>
      <c r="IM263"/>
      <c r="IN263"/>
      <c r="IO263"/>
      <c r="IP263"/>
      <c r="IQ263"/>
      <c r="IR263"/>
      <c r="IS263"/>
      <c r="IT263"/>
      <c r="IU263"/>
      <c r="IV263"/>
    </row>
    <row r="264" spans="1:256" ht="65" customHeight="1" x14ac:dyDescent="0.15">
      <c r="A264" s="11" t="s">
        <v>284</v>
      </c>
      <c r="B264" s="23" t="str">
        <f>VLOOKUP(A264,Questions!$B$3:$C$256,2,FALSE)</f>
        <v xml:space="preserve">Can the application logs be archived? </v>
      </c>
      <c r="C264" s="8"/>
      <c r="D264" s="9"/>
      <c r="E264" s="177" t="s">
        <v>263</v>
      </c>
      <c r="F264" s="180" t="str">
        <f>VLOOKUP(A264,'Analyst Report'!$A$39:$E$288,5,FALSE)</f>
        <v xml:space="preserve"> </v>
      </c>
      <c r="G264"/>
      <c r="H264"/>
      <c r="I264"/>
      <c r="J264"/>
      <c r="K264"/>
      <c r="L264"/>
      <c r="M264"/>
      <c r="N264"/>
      <c r="O264"/>
      <c r="P264"/>
      <c r="Q264"/>
      <c r="R264"/>
      <c r="S264"/>
      <c r="T264"/>
      <c r="U264"/>
      <c r="V264"/>
      <c r="W264"/>
      <c r="X264"/>
      <c r="Y264"/>
      <c r="Z264"/>
      <c r="AA264"/>
      <c r="AB264"/>
      <c r="AC264"/>
      <c r="AD264"/>
      <c r="AE264"/>
      <c r="AF264"/>
      <c r="AG264"/>
      <c r="AH264"/>
      <c r="AI264"/>
      <c r="AJ264"/>
      <c r="AK264"/>
      <c r="AL264"/>
      <c r="AM264"/>
      <c r="AN264"/>
      <c r="AO264"/>
      <c r="AP264"/>
      <c r="AQ264"/>
      <c r="AR264"/>
      <c r="AS264"/>
      <c r="AT264"/>
      <c r="AU264"/>
      <c r="AV264"/>
      <c r="AW264"/>
      <c r="AX264"/>
      <c r="AY264"/>
      <c r="AZ264"/>
      <c r="BA264"/>
      <c r="BB264"/>
      <c r="BC264"/>
      <c r="BD264"/>
      <c r="BE264"/>
      <c r="BF264"/>
      <c r="BG264"/>
      <c r="BH264"/>
      <c r="BI264"/>
      <c r="BJ264"/>
      <c r="BK264"/>
      <c r="BL264"/>
      <c r="BM264"/>
      <c r="BN264"/>
      <c r="BO264"/>
      <c r="BP264"/>
      <c r="BQ264"/>
      <c r="BR264"/>
      <c r="BS264"/>
      <c r="BT264"/>
      <c r="BU264"/>
      <c r="BV264"/>
      <c r="BW264"/>
      <c r="BX264"/>
      <c r="BY264"/>
      <c r="BZ264"/>
      <c r="CA264"/>
      <c r="CB264"/>
      <c r="CC264"/>
      <c r="CD264"/>
      <c r="CE264"/>
      <c r="CF264"/>
      <c r="CG264"/>
      <c r="CH264"/>
      <c r="CI264"/>
      <c r="CJ264"/>
      <c r="CK264"/>
      <c r="CL264"/>
      <c r="CM264"/>
      <c r="CN264"/>
      <c r="CO264"/>
      <c r="CP264"/>
      <c r="CQ264"/>
      <c r="CR264"/>
      <c r="CS264"/>
      <c r="CT264"/>
      <c r="CU264"/>
      <c r="CV264"/>
      <c r="CW264"/>
      <c r="CX264"/>
      <c r="CY264"/>
      <c r="CZ264"/>
      <c r="DA264"/>
      <c r="DB264"/>
      <c r="DC264"/>
      <c r="DD264"/>
      <c r="DE264"/>
      <c r="DF264"/>
      <c r="DG264"/>
      <c r="DH264"/>
      <c r="DI264"/>
      <c r="DJ264"/>
      <c r="DK264"/>
      <c r="DL264"/>
      <c r="DM264"/>
      <c r="DN264"/>
      <c r="DO264"/>
      <c r="DP264"/>
      <c r="DQ264"/>
      <c r="DR264"/>
      <c r="DS264"/>
      <c r="DT264"/>
      <c r="DU264"/>
      <c r="DV264"/>
      <c r="DW264"/>
      <c r="DX264"/>
      <c r="DY264"/>
      <c r="DZ264"/>
      <c r="EA264"/>
      <c r="EB264"/>
      <c r="EC264"/>
      <c r="ED264"/>
      <c r="EE264"/>
      <c r="EF264"/>
      <c r="EG264"/>
      <c r="EH264"/>
      <c r="EI264"/>
      <c r="EJ264"/>
      <c r="EK264"/>
      <c r="EL264"/>
      <c r="EM264"/>
      <c r="EN264"/>
      <c r="EO264"/>
      <c r="EP264"/>
      <c r="EQ264"/>
      <c r="ER264"/>
      <c r="ES264"/>
      <c r="ET264"/>
      <c r="EU264"/>
      <c r="EV264"/>
      <c r="EW264"/>
      <c r="EX264"/>
      <c r="EY264"/>
      <c r="EZ264"/>
      <c r="FA264"/>
      <c r="FB264"/>
      <c r="FC264"/>
      <c r="FD264"/>
      <c r="FE264"/>
      <c r="FF264"/>
      <c r="FG264"/>
      <c r="FH264"/>
      <c r="FI264"/>
      <c r="FJ264"/>
      <c r="FK264"/>
      <c r="FL264"/>
      <c r="FM264"/>
      <c r="FN264"/>
      <c r="FO264"/>
      <c r="FP264"/>
      <c r="FQ264"/>
      <c r="FR264"/>
      <c r="FS264"/>
      <c r="FT264"/>
      <c r="FU264"/>
      <c r="FV264"/>
      <c r="FW264"/>
      <c r="FX264"/>
      <c r="FY264"/>
      <c r="FZ264"/>
      <c r="GA264"/>
      <c r="GB264"/>
      <c r="GC264"/>
      <c r="GD264"/>
      <c r="GE264"/>
      <c r="GF264"/>
      <c r="GG264"/>
      <c r="GH264"/>
      <c r="GI264"/>
      <c r="GJ264"/>
      <c r="GK264"/>
      <c r="GL264"/>
      <c r="GM264"/>
      <c r="GN264"/>
      <c r="GO264"/>
      <c r="GP264"/>
      <c r="GQ264"/>
      <c r="GR264"/>
      <c r="GS264"/>
      <c r="GT264"/>
      <c r="GU264"/>
      <c r="GV264"/>
      <c r="GW264"/>
      <c r="GX264"/>
      <c r="GY264"/>
      <c r="GZ264"/>
      <c r="HA264"/>
      <c r="HB264"/>
      <c r="HC264"/>
      <c r="HD264"/>
      <c r="HE264"/>
      <c r="HF264"/>
      <c r="HG264"/>
      <c r="HH264"/>
      <c r="HI264"/>
      <c r="HJ264"/>
      <c r="HK264"/>
      <c r="HL264"/>
      <c r="HM264"/>
      <c r="HN264"/>
      <c r="HO264"/>
      <c r="HP264"/>
      <c r="HQ264"/>
      <c r="HR264"/>
      <c r="HS264"/>
      <c r="HT264"/>
      <c r="HU264"/>
      <c r="HV264"/>
      <c r="HW264"/>
      <c r="HX264"/>
      <c r="HY264"/>
      <c r="HZ264"/>
      <c r="IA264"/>
      <c r="IB264"/>
      <c r="IC264"/>
      <c r="ID264"/>
      <c r="IE264"/>
      <c r="IF264"/>
      <c r="IG264"/>
      <c r="IH264"/>
      <c r="II264"/>
      <c r="IJ264"/>
      <c r="IK264"/>
      <c r="IL264"/>
      <c r="IM264"/>
      <c r="IN264"/>
      <c r="IO264"/>
      <c r="IP264"/>
      <c r="IQ264"/>
      <c r="IR264"/>
      <c r="IS264"/>
      <c r="IT264"/>
      <c r="IU264"/>
      <c r="IV264"/>
    </row>
    <row r="265" spans="1:256" ht="48" customHeight="1" x14ac:dyDescent="0.15">
      <c r="A265" s="11" t="s">
        <v>285</v>
      </c>
      <c r="B265" s="23" t="str">
        <f>VLOOKUP(A265,Questions!$B$3:$C$256,2,FALSE)</f>
        <v xml:space="preserve">Can the application logs be saved externally? </v>
      </c>
      <c r="C265" s="8"/>
      <c r="D265" s="9"/>
      <c r="E265" s="177" t="s">
        <v>263</v>
      </c>
      <c r="F265" s="180" t="str">
        <f>VLOOKUP(A265,'Analyst Report'!$A$39:$E$288,5,FALSE)</f>
        <v xml:space="preserve"> </v>
      </c>
      <c r="G265"/>
      <c r="H265"/>
      <c r="I265"/>
      <c r="J265"/>
      <c r="K265"/>
      <c r="L265"/>
      <c r="M265"/>
      <c r="N265"/>
      <c r="O265"/>
      <c r="P265"/>
      <c r="Q265"/>
      <c r="R265"/>
      <c r="S265"/>
      <c r="T265"/>
      <c r="U265"/>
      <c r="V265"/>
      <c r="W265"/>
      <c r="X265"/>
      <c r="Y265"/>
      <c r="Z265"/>
      <c r="AA265"/>
      <c r="AB265"/>
      <c r="AC265"/>
      <c r="AD265"/>
      <c r="AE265"/>
      <c r="AF265"/>
      <c r="AG265"/>
      <c r="AH265"/>
      <c r="AI265"/>
      <c r="AJ265"/>
      <c r="AK265"/>
      <c r="AL265"/>
      <c r="AM265"/>
      <c r="AN265"/>
      <c r="AO265"/>
      <c r="AP265"/>
      <c r="AQ265"/>
      <c r="AR265"/>
      <c r="AS265"/>
      <c r="AT265"/>
      <c r="AU265"/>
      <c r="AV265"/>
      <c r="AW265"/>
      <c r="AX265"/>
      <c r="AY265"/>
      <c r="AZ265"/>
      <c r="BA265"/>
      <c r="BB265"/>
      <c r="BC265"/>
      <c r="BD265"/>
      <c r="BE265"/>
      <c r="BF265"/>
      <c r="BG265"/>
      <c r="BH265"/>
      <c r="BI265"/>
      <c r="BJ265"/>
      <c r="BK265"/>
      <c r="BL265"/>
      <c r="BM265"/>
      <c r="BN265"/>
      <c r="BO265"/>
      <c r="BP265"/>
      <c r="BQ265"/>
      <c r="BR265"/>
      <c r="BS265"/>
      <c r="BT265"/>
      <c r="BU265"/>
      <c r="BV265"/>
      <c r="BW265"/>
      <c r="BX265"/>
      <c r="BY265"/>
      <c r="BZ265"/>
      <c r="CA265"/>
      <c r="CB265"/>
      <c r="CC265"/>
      <c r="CD265"/>
      <c r="CE265"/>
      <c r="CF265"/>
      <c r="CG265"/>
      <c r="CH265"/>
      <c r="CI265"/>
      <c r="CJ265"/>
      <c r="CK265"/>
      <c r="CL265"/>
      <c r="CM265"/>
      <c r="CN265"/>
      <c r="CO265"/>
      <c r="CP265"/>
      <c r="CQ265"/>
      <c r="CR265"/>
      <c r="CS265"/>
      <c r="CT265"/>
      <c r="CU265"/>
      <c r="CV265"/>
      <c r="CW265"/>
      <c r="CX265"/>
      <c r="CY265"/>
      <c r="CZ265"/>
      <c r="DA265"/>
      <c r="DB265"/>
      <c r="DC265"/>
      <c r="DD265"/>
      <c r="DE265"/>
      <c r="DF265"/>
      <c r="DG265"/>
      <c r="DH265"/>
      <c r="DI265"/>
      <c r="DJ265"/>
      <c r="DK265"/>
      <c r="DL265"/>
      <c r="DM265"/>
      <c r="DN265"/>
      <c r="DO265"/>
      <c r="DP265"/>
      <c r="DQ265"/>
      <c r="DR265"/>
      <c r="DS265"/>
      <c r="DT265"/>
      <c r="DU265"/>
      <c r="DV265"/>
      <c r="DW265"/>
      <c r="DX265"/>
      <c r="DY265"/>
      <c r="DZ265"/>
      <c r="EA265"/>
      <c r="EB265"/>
      <c r="EC265"/>
      <c r="ED265"/>
      <c r="EE265"/>
      <c r="EF265"/>
      <c r="EG265"/>
      <c r="EH265"/>
      <c r="EI265"/>
      <c r="EJ265"/>
      <c r="EK265"/>
      <c r="EL265"/>
      <c r="EM265"/>
      <c r="EN265"/>
      <c r="EO265"/>
      <c r="EP265"/>
      <c r="EQ265"/>
      <c r="ER265"/>
      <c r="ES265"/>
      <c r="ET265"/>
      <c r="EU265"/>
      <c r="EV265"/>
      <c r="EW265"/>
      <c r="EX265"/>
      <c r="EY265"/>
      <c r="EZ265"/>
      <c r="FA265"/>
      <c r="FB265"/>
      <c r="FC265"/>
      <c r="FD265"/>
      <c r="FE265"/>
      <c r="FF265"/>
      <c r="FG265"/>
      <c r="FH265"/>
      <c r="FI265"/>
      <c r="FJ265"/>
      <c r="FK265"/>
      <c r="FL265"/>
      <c r="FM265"/>
      <c r="FN265"/>
      <c r="FO265"/>
      <c r="FP265"/>
      <c r="FQ265"/>
      <c r="FR265"/>
      <c r="FS265"/>
      <c r="FT265"/>
      <c r="FU265"/>
      <c r="FV265"/>
      <c r="FW265"/>
      <c r="FX265"/>
      <c r="FY265"/>
      <c r="FZ265"/>
      <c r="GA265"/>
      <c r="GB265"/>
      <c r="GC265"/>
      <c r="GD265"/>
      <c r="GE265"/>
      <c r="GF265"/>
      <c r="GG265"/>
      <c r="GH265"/>
      <c r="GI265"/>
      <c r="GJ265"/>
      <c r="GK265"/>
      <c r="GL265"/>
      <c r="GM265"/>
      <c r="GN265"/>
      <c r="GO265"/>
      <c r="GP265"/>
      <c r="GQ265"/>
      <c r="GR265"/>
      <c r="GS265"/>
      <c r="GT265"/>
      <c r="GU265"/>
      <c r="GV265"/>
      <c r="GW265"/>
      <c r="GX265"/>
      <c r="GY265"/>
      <c r="GZ265"/>
      <c r="HA265"/>
      <c r="HB265"/>
      <c r="HC265"/>
      <c r="HD265"/>
      <c r="HE265"/>
      <c r="HF265"/>
      <c r="HG265"/>
      <c r="HH265"/>
      <c r="HI265"/>
      <c r="HJ265"/>
      <c r="HK265"/>
      <c r="HL265"/>
      <c r="HM265"/>
      <c r="HN265"/>
      <c r="HO265"/>
      <c r="HP265"/>
      <c r="HQ265"/>
      <c r="HR265"/>
      <c r="HS265"/>
      <c r="HT265"/>
      <c r="HU265"/>
      <c r="HV265"/>
      <c r="HW265"/>
      <c r="HX265"/>
      <c r="HY265"/>
      <c r="HZ265"/>
      <c r="IA265"/>
      <c r="IB265"/>
      <c r="IC265"/>
      <c r="ID265"/>
      <c r="IE265"/>
      <c r="IF265"/>
      <c r="IG265"/>
      <c r="IH265"/>
      <c r="II265"/>
      <c r="IJ265"/>
      <c r="IK265"/>
      <c r="IL265"/>
      <c r="IM265"/>
      <c r="IN265"/>
      <c r="IO265"/>
      <c r="IP265"/>
      <c r="IQ265"/>
      <c r="IR265"/>
      <c r="IS265"/>
      <c r="IT265"/>
      <c r="IU265"/>
      <c r="IV265"/>
    </row>
    <row r="266" spans="1:256" ht="48" customHeight="1" x14ac:dyDescent="0.15">
      <c r="A266" s="11" t="s">
        <v>286</v>
      </c>
      <c r="B266" s="23" t="str">
        <f>VLOOKUP(A266,Questions!$B$3:$C$256,2,FALSE)</f>
        <v>Do your data backup and retention policies and practices meet HIPAA requirements?</v>
      </c>
      <c r="C266" s="8"/>
      <c r="D266" s="9"/>
      <c r="E266" s="177" t="s">
        <v>263</v>
      </c>
      <c r="F266" s="180" t="str">
        <f>VLOOKUP(A266,'Analyst Report'!$A$39:$E$288,5,FALSE)</f>
        <v xml:space="preserve"> </v>
      </c>
      <c r="G266"/>
      <c r="H266"/>
      <c r="I266"/>
      <c r="J266"/>
      <c r="K266"/>
      <c r="L266"/>
      <c r="M266"/>
      <c r="N266"/>
      <c r="O266"/>
      <c r="P266"/>
      <c r="Q266"/>
      <c r="R266"/>
      <c r="S266"/>
      <c r="T266"/>
      <c r="U266"/>
      <c r="V266"/>
      <c r="W266"/>
      <c r="X266"/>
      <c r="Y266"/>
      <c r="Z266"/>
      <c r="AA266"/>
      <c r="AB266"/>
      <c r="AC266"/>
      <c r="AD266"/>
      <c r="AE266"/>
      <c r="AF266"/>
      <c r="AG266"/>
      <c r="AH266"/>
      <c r="AI266"/>
      <c r="AJ266"/>
      <c r="AK266"/>
      <c r="AL266"/>
      <c r="AM266"/>
      <c r="AN266"/>
      <c r="AO266"/>
      <c r="AP266"/>
      <c r="AQ266"/>
      <c r="AR266"/>
      <c r="AS266"/>
      <c r="AT266"/>
      <c r="AU266"/>
      <c r="AV266"/>
      <c r="AW266"/>
      <c r="AX266"/>
      <c r="AY266"/>
      <c r="AZ266"/>
      <c r="BA266"/>
      <c r="BB266"/>
      <c r="BC266"/>
      <c r="BD266"/>
      <c r="BE266"/>
      <c r="BF266"/>
      <c r="BG266"/>
      <c r="BH266"/>
      <c r="BI266"/>
      <c r="BJ266"/>
      <c r="BK266"/>
      <c r="BL266"/>
      <c r="BM266"/>
      <c r="BN266"/>
      <c r="BO266"/>
      <c r="BP266"/>
      <c r="BQ266"/>
      <c r="BR266"/>
      <c r="BS266"/>
      <c r="BT266"/>
      <c r="BU266"/>
      <c r="BV266"/>
      <c r="BW266"/>
      <c r="BX266"/>
      <c r="BY266"/>
      <c r="BZ266"/>
      <c r="CA266"/>
      <c r="CB266"/>
      <c r="CC266"/>
      <c r="CD266"/>
      <c r="CE266"/>
      <c r="CF266"/>
      <c r="CG266"/>
      <c r="CH266"/>
      <c r="CI266"/>
      <c r="CJ266"/>
      <c r="CK266"/>
      <c r="CL266"/>
      <c r="CM266"/>
      <c r="CN266"/>
      <c r="CO266"/>
      <c r="CP266"/>
      <c r="CQ266"/>
      <c r="CR266"/>
      <c r="CS266"/>
      <c r="CT266"/>
      <c r="CU266"/>
      <c r="CV266"/>
      <c r="CW266"/>
      <c r="CX266"/>
      <c r="CY266"/>
      <c r="CZ266"/>
      <c r="DA266"/>
      <c r="DB266"/>
      <c r="DC266"/>
      <c r="DD266"/>
      <c r="DE266"/>
      <c r="DF266"/>
      <c r="DG266"/>
      <c r="DH266"/>
      <c r="DI266"/>
      <c r="DJ266"/>
      <c r="DK266"/>
      <c r="DL266"/>
      <c r="DM266"/>
      <c r="DN266"/>
      <c r="DO266"/>
      <c r="DP266"/>
      <c r="DQ266"/>
      <c r="DR266"/>
      <c r="DS266"/>
      <c r="DT266"/>
      <c r="DU266"/>
      <c r="DV266"/>
      <c r="DW266"/>
      <c r="DX266"/>
      <c r="DY266"/>
      <c r="DZ266"/>
      <c r="EA266"/>
      <c r="EB266"/>
      <c r="EC266"/>
      <c r="ED266"/>
      <c r="EE266"/>
      <c r="EF266"/>
      <c r="EG266"/>
      <c r="EH266"/>
      <c r="EI266"/>
      <c r="EJ266"/>
      <c r="EK266"/>
      <c r="EL266"/>
      <c r="EM266"/>
      <c r="EN266"/>
      <c r="EO266"/>
      <c r="EP266"/>
      <c r="EQ266"/>
      <c r="ER266"/>
      <c r="ES266"/>
      <c r="ET266"/>
      <c r="EU266"/>
      <c r="EV266"/>
      <c r="EW266"/>
      <c r="EX266"/>
      <c r="EY266"/>
      <c r="EZ266"/>
      <c r="FA266"/>
      <c r="FB266"/>
      <c r="FC266"/>
      <c r="FD266"/>
      <c r="FE266"/>
      <c r="FF266"/>
      <c r="FG266"/>
      <c r="FH266"/>
      <c r="FI266"/>
      <c r="FJ266"/>
      <c r="FK266"/>
      <c r="FL266"/>
      <c r="FM266"/>
      <c r="FN266"/>
      <c r="FO266"/>
      <c r="FP266"/>
      <c r="FQ266"/>
      <c r="FR266"/>
      <c r="FS266"/>
      <c r="FT266"/>
      <c r="FU266"/>
      <c r="FV266"/>
      <c r="FW266"/>
      <c r="FX266"/>
      <c r="FY266"/>
      <c r="FZ266"/>
      <c r="GA266"/>
      <c r="GB266"/>
      <c r="GC266"/>
      <c r="GD266"/>
      <c r="GE266"/>
      <c r="GF266"/>
      <c r="GG266"/>
      <c r="GH266"/>
      <c r="GI266"/>
      <c r="GJ266"/>
      <c r="GK266"/>
      <c r="GL266"/>
      <c r="GM266"/>
      <c r="GN266"/>
      <c r="GO266"/>
      <c r="GP266"/>
      <c r="GQ266"/>
      <c r="GR266"/>
      <c r="GS266"/>
      <c r="GT266"/>
      <c r="GU266"/>
      <c r="GV266"/>
      <c r="GW266"/>
      <c r="GX266"/>
      <c r="GY266"/>
      <c r="GZ266"/>
      <c r="HA266"/>
      <c r="HB266"/>
      <c r="HC266"/>
      <c r="HD266"/>
      <c r="HE266"/>
      <c r="HF266"/>
      <c r="HG266"/>
      <c r="HH266"/>
      <c r="HI266"/>
      <c r="HJ266"/>
      <c r="HK266"/>
      <c r="HL266"/>
      <c r="HM266"/>
      <c r="HN266"/>
      <c r="HO266"/>
      <c r="HP266"/>
      <c r="HQ266"/>
      <c r="HR266"/>
      <c r="HS266"/>
      <c r="HT266"/>
      <c r="HU266"/>
      <c r="HV266"/>
      <c r="HW266"/>
      <c r="HX266"/>
      <c r="HY266"/>
      <c r="HZ266"/>
      <c r="IA266"/>
      <c r="IB266"/>
      <c r="IC266"/>
      <c r="ID266"/>
      <c r="IE266"/>
      <c r="IF266"/>
      <c r="IG266"/>
      <c r="IH266"/>
      <c r="II266"/>
      <c r="IJ266"/>
      <c r="IK266"/>
      <c r="IL266"/>
      <c r="IM266"/>
      <c r="IN266"/>
      <c r="IO266"/>
      <c r="IP266"/>
      <c r="IQ266"/>
      <c r="IR266"/>
      <c r="IS266"/>
      <c r="IT266"/>
      <c r="IU266"/>
      <c r="IV266"/>
    </row>
    <row r="267" spans="1:256" ht="48" customHeight="1" x14ac:dyDescent="0.15">
      <c r="A267" s="11" t="s">
        <v>287</v>
      </c>
      <c r="B267" s="23" t="str">
        <f>VLOOKUP(A267,Questions!$B$3:$C$256,2,FALSE)</f>
        <v>Do you have a disaster recovery plan and emergency mode operation plan?</v>
      </c>
      <c r="C267" s="8"/>
      <c r="D267" s="9"/>
      <c r="E267" s="177" t="s">
        <v>263</v>
      </c>
      <c r="F267" s="180" t="str">
        <f>VLOOKUP(A267,'Analyst Report'!$A$39:$E$288,5,FALSE)</f>
        <v xml:space="preserve"> </v>
      </c>
      <c r="G267"/>
      <c r="H267"/>
      <c r="I267"/>
      <c r="J267"/>
      <c r="K267"/>
      <c r="L267"/>
      <c r="M267"/>
      <c r="N267"/>
      <c r="O267"/>
      <c r="P267"/>
      <c r="Q267"/>
      <c r="R267"/>
      <c r="S267"/>
      <c r="T267"/>
      <c r="U267"/>
      <c r="V267"/>
      <c r="W267"/>
      <c r="X267"/>
      <c r="Y267"/>
      <c r="Z267"/>
      <c r="AA267"/>
      <c r="AB267"/>
      <c r="AC267"/>
      <c r="AD267"/>
      <c r="AE267"/>
      <c r="AF267"/>
      <c r="AG267"/>
      <c r="AH267"/>
      <c r="AI267"/>
      <c r="AJ267"/>
      <c r="AK267"/>
      <c r="AL267"/>
      <c r="AM267"/>
      <c r="AN267"/>
      <c r="AO267"/>
      <c r="AP267"/>
      <c r="AQ267"/>
      <c r="AR267"/>
      <c r="AS267"/>
      <c r="AT267"/>
      <c r="AU267"/>
      <c r="AV267"/>
      <c r="AW267"/>
      <c r="AX267"/>
      <c r="AY267"/>
      <c r="AZ267"/>
      <c r="BA267"/>
      <c r="BB267"/>
      <c r="BC267"/>
      <c r="BD267"/>
      <c r="BE267"/>
      <c r="BF267"/>
      <c r="BG267"/>
      <c r="BH267"/>
      <c r="BI267"/>
      <c r="BJ267"/>
      <c r="BK267"/>
      <c r="BL267"/>
      <c r="BM267"/>
      <c r="BN267"/>
      <c r="BO267"/>
      <c r="BP267"/>
      <c r="BQ267"/>
      <c r="BR267"/>
      <c r="BS267"/>
      <c r="BT267"/>
      <c r="BU267"/>
      <c r="BV267"/>
      <c r="BW267"/>
      <c r="BX267"/>
      <c r="BY267"/>
      <c r="BZ267"/>
      <c r="CA267"/>
      <c r="CB267"/>
      <c r="CC267"/>
      <c r="CD267"/>
      <c r="CE267"/>
      <c r="CF267"/>
      <c r="CG267"/>
      <c r="CH267"/>
      <c r="CI267"/>
      <c r="CJ267"/>
      <c r="CK267"/>
      <c r="CL267"/>
      <c r="CM267"/>
      <c r="CN267"/>
      <c r="CO267"/>
      <c r="CP267"/>
      <c r="CQ267"/>
      <c r="CR267"/>
      <c r="CS267"/>
      <c r="CT267"/>
      <c r="CU267"/>
      <c r="CV267"/>
      <c r="CW267"/>
      <c r="CX267"/>
      <c r="CY267"/>
      <c r="CZ267"/>
      <c r="DA267"/>
      <c r="DB267"/>
      <c r="DC267"/>
      <c r="DD267"/>
      <c r="DE267"/>
      <c r="DF267"/>
      <c r="DG267"/>
      <c r="DH267"/>
      <c r="DI267"/>
      <c r="DJ267"/>
      <c r="DK267"/>
      <c r="DL267"/>
      <c r="DM267"/>
      <c r="DN267"/>
      <c r="DO267"/>
      <c r="DP267"/>
      <c r="DQ267"/>
      <c r="DR267"/>
      <c r="DS267"/>
      <c r="DT267"/>
      <c r="DU267"/>
      <c r="DV267"/>
      <c r="DW267"/>
      <c r="DX267"/>
      <c r="DY267"/>
      <c r="DZ267"/>
      <c r="EA267"/>
      <c r="EB267"/>
      <c r="EC267"/>
      <c r="ED267"/>
      <c r="EE267"/>
      <c r="EF267"/>
      <c r="EG267"/>
      <c r="EH267"/>
      <c r="EI267"/>
      <c r="EJ267"/>
      <c r="EK267"/>
      <c r="EL267"/>
      <c r="EM267"/>
      <c r="EN267"/>
      <c r="EO267"/>
      <c r="EP267"/>
      <c r="EQ267"/>
      <c r="ER267"/>
      <c r="ES267"/>
      <c r="ET267"/>
      <c r="EU267"/>
      <c r="EV267"/>
      <c r="EW267"/>
      <c r="EX267"/>
      <c r="EY267"/>
      <c r="EZ267"/>
      <c r="FA267"/>
      <c r="FB267"/>
      <c r="FC267"/>
      <c r="FD267"/>
      <c r="FE267"/>
      <c r="FF267"/>
      <c r="FG267"/>
      <c r="FH267"/>
      <c r="FI267"/>
      <c r="FJ267"/>
      <c r="FK267"/>
      <c r="FL267"/>
      <c r="FM267"/>
      <c r="FN267"/>
      <c r="FO267"/>
      <c r="FP267"/>
      <c r="FQ267"/>
      <c r="FR267"/>
      <c r="FS267"/>
      <c r="FT267"/>
      <c r="FU267"/>
      <c r="FV267"/>
      <c r="FW267"/>
      <c r="FX267"/>
      <c r="FY267"/>
      <c r="FZ267"/>
      <c r="GA267"/>
      <c r="GB267"/>
      <c r="GC267"/>
      <c r="GD267"/>
      <c r="GE267"/>
      <c r="GF267"/>
      <c r="GG267"/>
      <c r="GH267"/>
      <c r="GI267"/>
      <c r="GJ267"/>
      <c r="GK267"/>
      <c r="GL267"/>
      <c r="GM267"/>
      <c r="GN267"/>
      <c r="GO267"/>
      <c r="GP267"/>
      <c r="GQ267"/>
      <c r="GR267"/>
      <c r="GS267"/>
      <c r="GT267"/>
      <c r="GU267"/>
      <c r="GV267"/>
      <c r="GW267"/>
      <c r="GX267"/>
      <c r="GY267"/>
      <c r="GZ267"/>
      <c r="HA267"/>
      <c r="HB267"/>
      <c r="HC267"/>
      <c r="HD267"/>
      <c r="HE267"/>
      <c r="HF267"/>
      <c r="HG267"/>
      <c r="HH267"/>
      <c r="HI267"/>
      <c r="HJ267"/>
      <c r="HK267"/>
      <c r="HL267"/>
      <c r="HM267"/>
      <c r="HN267"/>
      <c r="HO267"/>
      <c r="HP267"/>
      <c r="HQ267"/>
      <c r="HR267"/>
      <c r="HS267"/>
      <c r="HT267"/>
      <c r="HU267"/>
      <c r="HV267"/>
      <c r="HW267"/>
      <c r="HX267"/>
      <c r="HY267"/>
      <c r="HZ267"/>
      <c r="IA267"/>
      <c r="IB267"/>
      <c r="IC267"/>
      <c r="ID267"/>
      <c r="IE267"/>
      <c r="IF267"/>
      <c r="IG267"/>
      <c r="IH267"/>
      <c r="II267"/>
      <c r="IJ267"/>
      <c r="IK267"/>
      <c r="IL267"/>
      <c r="IM267"/>
      <c r="IN267"/>
      <c r="IO267"/>
      <c r="IP267"/>
      <c r="IQ267"/>
      <c r="IR267"/>
      <c r="IS267"/>
      <c r="IT267"/>
      <c r="IU267"/>
      <c r="IV267"/>
    </row>
    <row r="268" spans="1:256" ht="48" customHeight="1" x14ac:dyDescent="0.15">
      <c r="A268" s="11" t="s">
        <v>288</v>
      </c>
      <c r="B268" s="23" t="str">
        <f>VLOOKUP(A268,Questions!$B$3:$C$256,2,FALSE)</f>
        <v>Have the policies/plans mentioned above been tested?</v>
      </c>
      <c r="C268" s="8"/>
      <c r="D268" s="9"/>
      <c r="E268" s="177" t="s">
        <v>263</v>
      </c>
      <c r="F268" s="180" t="str">
        <f>VLOOKUP(A268,'Analyst Report'!$A$39:$E$288,5,FALSE)</f>
        <v xml:space="preserve"> </v>
      </c>
      <c r="G268"/>
      <c r="H268"/>
      <c r="I268"/>
      <c r="J268"/>
      <c r="K268"/>
      <c r="L268"/>
      <c r="M268"/>
      <c r="N268"/>
      <c r="O268"/>
      <c r="P268"/>
      <c r="Q268"/>
      <c r="R268"/>
      <c r="S268"/>
      <c r="T268"/>
      <c r="U268"/>
      <c r="V268"/>
      <c r="W268"/>
      <c r="X268"/>
      <c r="Y268"/>
      <c r="Z268"/>
      <c r="AA268"/>
      <c r="AB268"/>
      <c r="AC268"/>
      <c r="AD268"/>
      <c r="AE268"/>
      <c r="AF268"/>
      <c r="AG268"/>
      <c r="AH268"/>
      <c r="AI268"/>
      <c r="AJ268"/>
      <c r="AK268"/>
      <c r="AL268"/>
      <c r="AM268"/>
      <c r="AN268"/>
      <c r="AO268"/>
      <c r="AP268"/>
      <c r="AQ268"/>
      <c r="AR268"/>
      <c r="AS268"/>
      <c r="AT268"/>
      <c r="AU268"/>
      <c r="AV268"/>
      <c r="AW268"/>
      <c r="AX268"/>
      <c r="AY268"/>
      <c r="AZ268"/>
      <c r="BA268"/>
      <c r="BB268"/>
      <c r="BC268"/>
      <c r="BD268"/>
      <c r="BE268"/>
      <c r="BF268"/>
      <c r="BG268"/>
      <c r="BH268"/>
      <c r="BI268"/>
      <c r="BJ268"/>
      <c r="BK268"/>
      <c r="BL268"/>
      <c r="BM268"/>
      <c r="BN268"/>
      <c r="BO268"/>
      <c r="BP268"/>
      <c r="BQ268"/>
      <c r="BR268"/>
      <c r="BS268"/>
      <c r="BT268"/>
      <c r="BU268"/>
      <c r="BV268"/>
      <c r="BW268"/>
      <c r="BX268"/>
      <c r="BY268"/>
      <c r="BZ268"/>
      <c r="CA268"/>
      <c r="CB268"/>
      <c r="CC268"/>
      <c r="CD268"/>
      <c r="CE268"/>
      <c r="CF268"/>
      <c r="CG268"/>
      <c r="CH268"/>
      <c r="CI268"/>
      <c r="CJ268"/>
      <c r="CK268"/>
      <c r="CL268"/>
      <c r="CM268"/>
      <c r="CN268"/>
      <c r="CO268"/>
      <c r="CP268"/>
      <c r="CQ268"/>
      <c r="CR268"/>
      <c r="CS268"/>
      <c r="CT268"/>
      <c r="CU268"/>
      <c r="CV268"/>
      <c r="CW268"/>
      <c r="CX268"/>
      <c r="CY268"/>
      <c r="CZ268"/>
      <c r="DA268"/>
      <c r="DB268"/>
      <c r="DC268"/>
      <c r="DD268"/>
      <c r="DE268"/>
      <c r="DF268"/>
      <c r="DG268"/>
      <c r="DH268"/>
      <c r="DI268"/>
      <c r="DJ268"/>
      <c r="DK268"/>
      <c r="DL268"/>
      <c r="DM268"/>
      <c r="DN268"/>
      <c r="DO268"/>
      <c r="DP268"/>
      <c r="DQ268"/>
      <c r="DR268"/>
      <c r="DS268"/>
      <c r="DT268"/>
      <c r="DU268"/>
      <c r="DV268"/>
      <c r="DW268"/>
      <c r="DX268"/>
      <c r="DY268"/>
      <c r="DZ268"/>
      <c r="EA268"/>
      <c r="EB268"/>
      <c r="EC268"/>
      <c r="ED268"/>
      <c r="EE268"/>
      <c r="EF268"/>
      <c r="EG268"/>
      <c r="EH268"/>
      <c r="EI268"/>
      <c r="EJ268"/>
      <c r="EK268"/>
      <c r="EL268"/>
      <c r="EM268"/>
      <c r="EN268"/>
      <c r="EO268"/>
      <c r="EP268"/>
      <c r="EQ268"/>
      <c r="ER268"/>
      <c r="ES268"/>
      <c r="ET268"/>
      <c r="EU268"/>
      <c r="EV268"/>
      <c r="EW268"/>
      <c r="EX268"/>
      <c r="EY268"/>
      <c r="EZ268"/>
      <c r="FA268"/>
      <c r="FB268"/>
      <c r="FC268"/>
      <c r="FD268"/>
      <c r="FE268"/>
      <c r="FF268"/>
      <c r="FG268"/>
      <c r="FH268"/>
      <c r="FI268"/>
      <c r="FJ268"/>
      <c r="FK268"/>
      <c r="FL268"/>
      <c r="FM268"/>
      <c r="FN268"/>
      <c r="FO268"/>
      <c r="FP268"/>
      <c r="FQ268"/>
      <c r="FR268"/>
      <c r="FS268"/>
      <c r="FT268"/>
      <c r="FU268"/>
      <c r="FV268"/>
      <c r="FW268"/>
      <c r="FX268"/>
      <c r="FY268"/>
      <c r="FZ268"/>
      <c r="GA268"/>
      <c r="GB268"/>
      <c r="GC268"/>
      <c r="GD268"/>
      <c r="GE268"/>
      <c r="GF268"/>
      <c r="GG268"/>
      <c r="GH268"/>
      <c r="GI268"/>
      <c r="GJ268"/>
      <c r="GK268"/>
      <c r="GL268"/>
      <c r="GM268"/>
      <c r="GN268"/>
      <c r="GO268"/>
      <c r="GP268"/>
      <c r="GQ268"/>
      <c r="GR268"/>
      <c r="GS268"/>
      <c r="GT268"/>
      <c r="GU268"/>
      <c r="GV268"/>
      <c r="GW268"/>
      <c r="GX268"/>
      <c r="GY268"/>
      <c r="GZ268"/>
      <c r="HA268"/>
      <c r="HB268"/>
      <c r="HC268"/>
      <c r="HD268"/>
      <c r="HE268"/>
      <c r="HF268"/>
      <c r="HG268"/>
      <c r="HH268"/>
      <c r="HI268"/>
      <c r="HJ268"/>
      <c r="HK268"/>
      <c r="HL268"/>
      <c r="HM268"/>
      <c r="HN268"/>
      <c r="HO268"/>
      <c r="HP268"/>
      <c r="HQ268"/>
      <c r="HR268"/>
      <c r="HS268"/>
      <c r="HT268"/>
      <c r="HU268"/>
      <c r="HV268"/>
      <c r="HW268"/>
      <c r="HX268"/>
      <c r="HY268"/>
      <c r="HZ268"/>
      <c r="IA268"/>
      <c r="IB268"/>
      <c r="IC268"/>
      <c r="ID268"/>
      <c r="IE268"/>
      <c r="IF268"/>
      <c r="IG268"/>
      <c r="IH268"/>
      <c r="II268"/>
      <c r="IJ268"/>
      <c r="IK268"/>
      <c r="IL268"/>
      <c r="IM268"/>
      <c r="IN268"/>
      <c r="IO268"/>
      <c r="IP268"/>
      <c r="IQ268"/>
      <c r="IR268"/>
      <c r="IS268"/>
      <c r="IT268"/>
      <c r="IU268"/>
      <c r="IV268"/>
    </row>
    <row r="269" spans="1:256" ht="48" customHeight="1" x14ac:dyDescent="0.15">
      <c r="A269" s="11" t="s">
        <v>289</v>
      </c>
      <c r="B269" s="23" t="str">
        <f>VLOOKUP(A269,Questions!$B$3:$C$256,2,FALSE)</f>
        <v>Can you provide a HIPAA compliance attestation document?</v>
      </c>
      <c r="C269" s="8"/>
      <c r="D269" s="9"/>
      <c r="E269" s="177" t="s">
        <v>263</v>
      </c>
      <c r="F269" s="180" t="str">
        <f>VLOOKUP(A269,'Analyst Report'!$A$39:$E$288,5,FALSE)</f>
        <v xml:space="preserve"> </v>
      </c>
      <c r="G269"/>
      <c r="H269"/>
      <c r="I269"/>
      <c r="J269"/>
      <c r="K269"/>
      <c r="L269"/>
      <c r="M269"/>
      <c r="N269"/>
      <c r="O269"/>
      <c r="P269"/>
      <c r="Q269"/>
      <c r="R269"/>
      <c r="S269"/>
      <c r="T269"/>
      <c r="U269"/>
      <c r="V269"/>
      <c r="W269"/>
      <c r="X269"/>
      <c r="Y269"/>
      <c r="Z269"/>
      <c r="AA269"/>
      <c r="AB269"/>
      <c r="AC269"/>
      <c r="AD269"/>
      <c r="AE269"/>
      <c r="AF269"/>
      <c r="AG269"/>
      <c r="AH269"/>
      <c r="AI269"/>
      <c r="AJ269"/>
      <c r="AK269"/>
      <c r="AL269"/>
      <c r="AM269"/>
      <c r="AN269"/>
      <c r="AO269"/>
      <c r="AP269"/>
      <c r="AQ269"/>
      <c r="AR269"/>
      <c r="AS269"/>
      <c r="AT269"/>
      <c r="AU269"/>
      <c r="AV269"/>
      <c r="AW269"/>
      <c r="AX269"/>
      <c r="AY269"/>
      <c r="AZ269"/>
      <c r="BA269"/>
      <c r="BB269"/>
      <c r="BC269"/>
      <c r="BD269"/>
      <c r="BE269"/>
      <c r="BF269"/>
      <c r="BG269"/>
      <c r="BH269"/>
      <c r="BI269"/>
      <c r="BJ269"/>
      <c r="BK269"/>
      <c r="BL269"/>
      <c r="BM269"/>
      <c r="BN269"/>
      <c r="BO269"/>
      <c r="BP269"/>
      <c r="BQ269"/>
      <c r="BR269"/>
      <c r="BS269"/>
      <c r="BT269"/>
      <c r="BU269"/>
      <c r="BV269"/>
      <c r="BW269"/>
      <c r="BX269"/>
      <c r="BY269"/>
      <c r="BZ269"/>
      <c r="CA269"/>
      <c r="CB269"/>
      <c r="CC269"/>
      <c r="CD269"/>
      <c r="CE269"/>
      <c r="CF269"/>
      <c r="CG269"/>
      <c r="CH269"/>
      <c r="CI269"/>
      <c r="CJ269"/>
      <c r="CK269"/>
      <c r="CL269"/>
      <c r="CM269"/>
      <c r="CN269"/>
      <c r="CO269"/>
      <c r="CP269"/>
      <c r="CQ269"/>
      <c r="CR269"/>
      <c r="CS269"/>
      <c r="CT269"/>
      <c r="CU269"/>
      <c r="CV269"/>
      <c r="CW269"/>
      <c r="CX269"/>
      <c r="CY269"/>
      <c r="CZ269"/>
      <c r="DA269"/>
      <c r="DB269"/>
      <c r="DC269"/>
      <c r="DD269"/>
      <c r="DE269"/>
      <c r="DF269"/>
      <c r="DG269"/>
      <c r="DH269"/>
      <c r="DI269"/>
      <c r="DJ269"/>
      <c r="DK269"/>
      <c r="DL269"/>
      <c r="DM269"/>
      <c r="DN269"/>
      <c r="DO269"/>
      <c r="DP269"/>
      <c r="DQ269"/>
      <c r="DR269"/>
      <c r="DS269"/>
      <c r="DT269"/>
      <c r="DU269"/>
      <c r="DV269"/>
      <c r="DW269"/>
      <c r="DX269"/>
      <c r="DY269"/>
      <c r="DZ269"/>
      <c r="EA269"/>
      <c r="EB269"/>
      <c r="EC269"/>
      <c r="ED269"/>
      <c r="EE269"/>
      <c r="EF269"/>
      <c r="EG269"/>
      <c r="EH269"/>
      <c r="EI269"/>
      <c r="EJ269"/>
      <c r="EK269"/>
      <c r="EL269"/>
      <c r="EM269"/>
      <c r="EN269"/>
      <c r="EO269"/>
      <c r="EP269"/>
      <c r="EQ269"/>
      <c r="ER269"/>
      <c r="ES269"/>
      <c r="ET269"/>
      <c r="EU269"/>
      <c r="EV269"/>
      <c r="EW269"/>
      <c r="EX269"/>
      <c r="EY269"/>
      <c r="EZ269"/>
      <c r="FA269"/>
      <c r="FB269"/>
      <c r="FC269"/>
      <c r="FD269"/>
      <c r="FE269"/>
      <c r="FF269"/>
      <c r="FG269"/>
      <c r="FH269"/>
      <c r="FI269"/>
      <c r="FJ269"/>
      <c r="FK269"/>
      <c r="FL269"/>
      <c r="FM269"/>
      <c r="FN269"/>
      <c r="FO269"/>
      <c r="FP269"/>
      <c r="FQ269"/>
      <c r="FR269"/>
      <c r="FS269"/>
      <c r="FT269"/>
      <c r="FU269"/>
      <c r="FV269"/>
      <c r="FW269"/>
      <c r="FX269"/>
      <c r="FY269"/>
      <c r="FZ269"/>
      <c r="GA269"/>
      <c r="GB269"/>
      <c r="GC269"/>
      <c r="GD269"/>
      <c r="GE269"/>
      <c r="GF269"/>
      <c r="GG269"/>
      <c r="GH269"/>
      <c r="GI269"/>
      <c r="GJ269"/>
      <c r="GK269"/>
      <c r="GL269"/>
      <c r="GM269"/>
      <c r="GN269"/>
      <c r="GO269"/>
      <c r="GP269"/>
      <c r="GQ269"/>
      <c r="GR269"/>
      <c r="GS269"/>
      <c r="GT269"/>
      <c r="GU269"/>
      <c r="GV269"/>
      <c r="GW269"/>
      <c r="GX269"/>
      <c r="GY269"/>
      <c r="GZ269"/>
      <c r="HA269"/>
      <c r="HB269"/>
      <c r="HC269"/>
      <c r="HD269"/>
      <c r="HE269"/>
      <c r="HF269"/>
      <c r="HG269"/>
      <c r="HH269"/>
      <c r="HI269"/>
      <c r="HJ269"/>
      <c r="HK269"/>
      <c r="HL269"/>
      <c r="HM269"/>
      <c r="HN269"/>
      <c r="HO269"/>
      <c r="HP269"/>
      <c r="HQ269"/>
      <c r="HR269"/>
      <c r="HS269"/>
      <c r="HT269"/>
      <c r="HU269"/>
      <c r="HV269"/>
      <c r="HW269"/>
      <c r="HX269"/>
      <c r="HY269"/>
      <c r="HZ269"/>
      <c r="IA269"/>
      <c r="IB269"/>
      <c r="IC269"/>
      <c r="ID269"/>
      <c r="IE269"/>
      <c r="IF269"/>
      <c r="IG269"/>
      <c r="IH269"/>
      <c r="II269"/>
      <c r="IJ269"/>
      <c r="IK269"/>
      <c r="IL269"/>
      <c r="IM269"/>
      <c r="IN269"/>
      <c r="IO269"/>
      <c r="IP269"/>
      <c r="IQ269"/>
      <c r="IR269"/>
      <c r="IS269"/>
      <c r="IT269"/>
      <c r="IU269"/>
      <c r="IV269"/>
    </row>
    <row r="270" spans="1:256" ht="48" customHeight="1" x14ac:dyDescent="0.15">
      <c r="A270" s="11" t="s">
        <v>290</v>
      </c>
      <c r="B270" s="23" t="str">
        <f>VLOOKUP(A270,Questions!$B$3:$C$256,2,FALSE)</f>
        <v>Are you willing to enter into a Business Associate Agreement (BAA)?</v>
      </c>
      <c r="C270" s="8"/>
      <c r="D270" s="9"/>
      <c r="E270" s="177" t="s">
        <v>263</v>
      </c>
      <c r="F270" s="180" t="str">
        <f>VLOOKUP(A270,'Analyst Report'!$A$39:$E$288,5,FALSE)</f>
        <v xml:space="preserve"> </v>
      </c>
      <c r="G270"/>
      <c r="H270"/>
      <c r="I270"/>
      <c r="J270"/>
      <c r="K270"/>
      <c r="L270"/>
      <c r="M270"/>
      <c r="N270"/>
      <c r="O270"/>
      <c r="P270"/>
      <c r="Q270"/>
      <c r="R270"/>
      <c r="S270"/>
      <c r="T270"/>
      <c r="U270"/>
      <c r="V270"/>
      <c r="W270"/>
      <c r="X270"/>
      <c r="Y270"/>
      <c r="Z270"/>
      <c r="AA270"/>
      <c r="AB270"/>
      <c r="AC270"/>
      <c r="AD270"/>
      <c r="AE270"/>
      <c r="AF270"/>
      <c r="AG270"/>
      <c r="AH270"/>
      <c r="AI270"/>
      <c r="AJ270"/>
      <c r="AK270"/>
      <c r="AL270"/>
      <c r="AM270"/>
      <c r="AN270"/>
      <c r="AO270"/>
      <c r="AP270"/>
      <c r="AQ270"/>
      <c r="AR270"/>
      <c r="AS270"/>
      <c r="AT270"/>
      <c r="AU270"/>
      <c r="AV270"/>
      <c r="AW270"/>
      <c r="AX270"/>
      <c r="AY270"/>
      <c r="AZ270"/>
      <c r="BA270"/>
      <c r="BB270"/>
      <c r="BC270"/>
      <c r="BD270"/>
      <c r="BE270"/>
      <c r="BF270"/>
      <c r="BG270"/>
      <c r="BH270"/>
      <c r="BI270"/>
      <c r="BJ270"/>
      <c r="BK270"/>
      <c r="BL270"/>
      <c r="BM270"/>
      <c r="BN270"/>
      <c r="BO270"/>
      <c r="BP270"/>
      <c r="BQ270"/>
      <c r="BR270"/>
      <c r="BS270"/>
      <c r="BT270"/>
      <c r="BU270"/>
      <c r="BV270"/>
      <c r="BW270"/>
      <c r="BX270"/>
      <c r="BY270"/>
      <c r="BZ270"/>
      <c r="CA270"/>
      <c r="CB270"/>
      <c r="CC270"/>
      <c r="CD270"/>
      <c r="CE270"/>
      <c r="CF270"/>
      <c r="CG270"/>
      <c r="CH270"/>
      <c r="CI270"/>
      <c r="CJ270"/>
      <c r="CK270"/>
      <c r="CL270"/>
      <c r="CM270"/>
      <c r="CN270"/>
      <c r="CO270"/>
      <c r="CP270"/>
      <c r="CQ270"/>
      <c r="CR270"/>
      <c r="CS270"/>
      <c r="CT270"/>
      <c r="CU270"/>
      <c r="CV270"/>
      <c r="CW270"/>
      <c r="CX270"/>
      <c r="CY270"/>
      <c r="CZ270"/>
      <c r="DA270"/>
      <c r="DB270"/>
      <c r="DC270"/>
      <c r="DD270"/>
      <c r="DE270"/>
      <c r="DF270"/>
      <c r="DG270"/>
      <c r="DH270"/>
      <c r="DI270"/>
      <c r="DJ270"/>
      <c r="DK270"/>
      <c r="DL270"/>
      <c r="DM270"/>
      <c r="DN270"/>
      <c r="DO270"/>
      <c r="DP270"/>
      <c r="DQ270"/>
      <c r="DR270"/>
      <c r="DS270"/>
      <c r="DT270"/>
      <c r="DU270"/>
      <c r="DV270"/>
      <c r="DW270"/>
      <c r="DX270"/>
      <c r="DY270"/>
      <c r="DZ270"/>
      <c r="EA270"/>
      <c r="EB270"/>
      <c r="EC270"/>
      <c r="ED270"/>
      <c r="EE270"/>
      <c r="EF270"/>
      <c r="EG270"/>
      <c r="EH270"/>
      <c r="EI270"/>
      <c r="EJ270"/>
      <c r="EK270"/>
      <c r="EL270"/>
      <c r="EM270"/>
      <c r="EN270"/>
      <c r="EO270"/>
      <c r="EP270"/>
      <c r="EQ270"/>
      <c r="ER270"/>
      <c r="ES270"/>
      <c r="ET270"/>
      <c r="EU270"/>
      <c r="EV270"/>
      <c r="EW270"/>
      <c r="EX270"/>
      <c r="EY270"/>
      <c r="EZ270"/>
      <c r="FA270"/>
      <c r="FB270"/>
      <c r="FC270"/>
      <c r="FD270"/>
      <c r="FE270"/>
      <c r="FF270"/>
      <c r="FG270"/>
      <c r="FH270"/>
      <c r="FI270"/>
      <c r="FJ270"/>
      <c r="FK270"/>
      <c r="FL270"/>
      <c r="FM270"/>
      <c r="FN270"/>
      <c r="FO270"/>
      <c r="FP270"/>
      <c r="FQ270"/>
      <c r="FR270"/>
      <c r="FS270"/>
      <c r="FT270"/>
      <c r="FU270"/>
      <c r="FV270"/>
      <c r="FW270"/>
      <c r="FX270"/>
      <c r="FY270"/>
      <c r="FZ270"/>
      <c r="GA270"/>
      <c r="GB270"/>
      <c r="GC270"/>
      <c r="GD270"/>
      <c r="GE270"/>
      <c r="GF270"/>
      <c r="GG270"/>
      <c r="GH270"/>
      <c r="GI270"/>
      <c r="GJ270"/>
      <c r="GK270"/>
      <c r="GL270"/>
      <c r="GM270"/>
      <c r="GN270"/>
      <c r="GO270"/>
      <c r="GP270"/>
      <c r="GQ270"/>
      <c r="GR270"/>
      <c r="GS270"/>
      <c r="GT270"/>
      <c r="GU270"/>
      <c r="GV270"/>
      <c r="GW270"/>
      <c r="GX270"/>
      <c r="GY270"/>
      <c r="GZ270"/>
      <c r="HA270"/>
      <c r="HB270"/>
      <c r="HC270"/>
      <c r="HD270"/>
      <c r="HE270"/>
      <c r="HF270"/>
      <c r="HG270"/>
      <c r="HH270"/>
      <c r="HI270"/>
      <c r="HJ270"/>
      <c r="HK270"/>
      <c r="HL270"/>
      <c r="HM270"/>
      <c r="HN270"/>
      <c r="HO270"/>
      <c r="HP270"/>
      <c r="HQ270"/>
      <c r="HR270"/>
      <c r="HS270"/>
      <c r="HT270"/>
      <c r="HU270"/>
      <c r="HV270"/>
      <c r="HW270"/>
      <c r="HX270"/>
      <c r="HY270"/>
      <c r="HZ270"/>
      <c r="IA270"/>
      <c r="IB270"/>
      <c r="IC270"/>
      <c r="ID270"/>
      <c r="IE270"/>
      <c r="IF270"/>
      <c r="IG270"/>
      <c r="IH270"/>
      <c r="II270"/>
      <c r="IJ270"/>
      <c r="IK270"/>
      <c r="IL270"/>
      <c r="IM270"/>
      <c r="IN270"/>
      <c r="IO270"/>
      <c r="IP270"/>
      <c r="IQ270"/>
      <c r="IR270"/>
      <c r="IS270"/>
      <c r="IT270"/>
      <c r="IU270"/>
      <c r="IV270"/>
    </row>
    <row r="271" spans="1:256" ht="48" customHeight="1" x14ac:dyDescent="0.15">
      <c r="A271" s="11" t="s">
        <v>291</v>
      </c>
      <c r="B271" s="23" t="str">
        <f>VLOOKUP(A271,Questions!$B$3:$C$256,2,FALSE)</f>
        <v>Have you entered into a BAA with all subcontractors who may have access to protected health information (PHI)?</v>
      </c>
      <c r="C271" s="8"/>
      <c r="D271" s="9"/>
      <c r="E271" s="177" t="s">
        <v>263</v>
      </c>
      <c r="F271" s="180" t="str">
        <f>VLOOKUP(A271,'Analyst Report'!$A$39:$E$288,5,FALSE)</f>
        <v xml:space="preserve"> </v>
      </c>
      <c r="G271" s="275" t="s">
        <v>3233</v>
      </c>
      <c r="H271"/>
      <c r="I271"/>
      <c r="J271"/>
      <c r="K271"/>
      <c r="L271"/>
      <c r="M271"/>
      <c r="N271"/>
      <c r="O271"/>
      <c r="P271"/>
      <c r="Q271"/>
      <c r="R271"/>
      <c r="S271"/>
      <c r="T271"/>
      <c r="U271"/>
      <c r="V271"/>
      <c r="W271"/>
      <c r="X271"/>
      <c r="Y271"/>
      <c r="Z271"/>
      <c r="AA271"/>
      <c r="AB271"/>
      <c r="AC271"/>
      <c r="AD271"/>
      <c r="AE271"/>
      <c r="AF271"/>
      <c r="AG271"/>
      <c r="AH271"/>
      <c r="AI271"/>
      <c r="AJ271"/>
      <c r="AK271"/>
      <c r="AL271"/>
      <c r="AM271"/>
      <c r="AN271"/>
      <c r="AO271"/>
      <c r="AP271"/>
      <c r="AQ271"/>
      <c r="AR271"/>
      <c r="AS271"/>
      <c r="AT271"/>
      <c r="AU271"/>
      <c r="AV271"/>
      <c r="AW271"/>
      <c r="AX271"/>
      <c r="AY271"/>
      <c r="AZ271"/>
      <c r="BA271"/>
      <c r="BB271"/>
      <c r="BC271"/>
      <c r="BD271"/>
      <c r="BE271"/>
      <c r="BF271"/>
      <c r="BG271"/>
      <c r="BH271"/>
      <c r="BI271"/>
      <c r="BJ271"/>
      <c r="BK271"/>
      <c r="BL271"/>
      <c r="BM271"/>
      <c r="BN271"/>
      <c r="BO271"/>
      <c r="BP271"/>
      <c r="BQ271"/>
      <c r="BR271"/>
      <c r="BS271"/>
      <c r="BT271"/>
      <c r="BU271"/>
      <c r="BV271"/>
      <c r="BW271"/>
      <c r="BX271"/>
      <c r="BY271"/>
      <c r="BZ271"/>
      <c r="CA271"/>
      <c r="CB271"/>
      <c r="CC271"/>
      <c r="CD271"/>
      <c r="CE271"/>
      <c r="CF271"/>
      <c r="CG271"/>
      <c r="CH271"/>
      <c r="CI271"/>
      <c r="CJ271"/>
      <c r="CK271"/>
      <c r="CL271"/>
      <c r="CM271"/>
      <c r="CN271"/>
      <c r="CO271"/>
      <c r="CP271"/>
      <c r="CQ271"/>
      <c r="CR271"/>
      <c r="CS271"/>
      <c r="CT271"/>
      <c r="CU271"/>
      <c r="CV271"/>
      <c r="CW271"/>
      <c r="CX271"/>
      <c r="CY271"/>
      <c r="CZ271"/>
      <c r="DA271"/>
      <c r="DB271"/>
      <c r="DC271"/>
      <c r="DD271"/>
      <c r="DE271"/>
      <c r="DF271"/>
      <c r="DG271"/>
      <c r="DH271"/>
      <c r="DI271"/>
      <c r="DJ271"/>
      <c r="DK271"/>
      <c r="DL271"/>
      <c r="DM271"/>
      <c r="DN271"/>
      <c r="DO271"/>
      <c r="DP271"/>
      <c r="DQ271"/>
      <c r="DR271"/>
      <c r="DS271"/>
      <c r="DT271"/>
      <c r="DU271"/>
      <c r="DV271"/>
      <c r="DW271"/>
      <c r="DX271"/>
      <c r="DY271"/>
      <c r="DZ271"/>
      <c r="EA271"/>
      <c r="EB271"/>
      <c r="EC271"/>
      <c r="ED271"/>
      <c r="EE271"/>
      <c r="EF271"/>
      <c r="EG271"/>
      <c r="EH271"/>
      <c r="EI271"/>
      <c r="EJ271"/>
      <c r="EK271"/>
      <c r="EL271"/>
      <c r="EM271"/>
      <c r="EN271"/>
      <c r="EO271"/>
      <c r="EP271"/>
      <c r="EQ271"/>
      <c r="ER271"/>
      <c r="ES271"/>
      <c r="ET271"/>
      <c r="EU271"/>
      <c r="EV271"/>
      <c r="EW271"/>
      <c r="EX271"/>
      <c r="EY271"/>
      <c r="EZ271"/>
      <c r="FA271"/>
      <c r="FB271"/>
      <c r="FC271"/>
      <c r="FD271"/>
      <c r="FE271"/>
      <c r="FF271"/>
      <c r="FG271"/>
      <c r="FH271"/>
      <c r="FI271"/>
      <c r="FJ271"/>
      <c r="FK271"/>
      <c r="FL271"/>
      <c r="FM271"/>
      <c r="FN271"/>
      <c r="FO271"/>
      <c r="FP271"/>
      <c r="FQ271"/>
      <c r="FR271"/>
      <c r="FS271"/>
      <c r="FT271"/>
      <c r="FU271"/>
      <c r="FV271"/>
      <c r="FW271"/>
      <c r="FX271"/>
      <c r="FY271"/>
      <c r="FZ271"/>
      <c r="GA271"/>
      <c r="GB271"/>
      <c r="GC271"/>
      <c r="GD271"/>
      <c r="GE271"/>
      <c r="GF271"/>
      <c r="GG271"/>
      <c r="GH271"/>
      <c r="GI271"/>
      <c r="GJ271"/>
      <c r="GK271"/>
      <c r="GL271"/>
      <c r="GM271"/>
      <c r="GN271"/>
      <c r="GO271"/>
      <c r="GP271"/>
      <c r="GQ271"/>
      <c r="GR271"/>
      <c r="GS271"/>
      <c r="GT271"/>
      <c r="GU271"/>
      <c r="GV271"/>
      <c r="GW271"/>
      <c r="GX271"/>
      <c r="GY271"/>
      <c r="GZ271"/>
      <c r="HA271"/>
      <c r="HB271"/>
      <c r="HC271"/>
      <c r="HD271"/>
      <c r="HE271"/>
      <c r="HF271"/>
      <c r="HG271"/>
      <c r="HH271"/>
      <c r="HI271"/>
      <c r="HJ271"/>
      <c r="HK271"/>
      <c r="HL271"/>
      <c r="HM271"/>
      <c r="HN271"/>
      <c r="HO271"/>
      <c r="HP271"/>
      <c r="HQ271"/>
      <c r="HR271"/>
      <c r="HS271"/>
      <c r="HT271"/>
      <c r="HU271"/>
      <c r="HV271"/>
      <c r="HW271"/>
      <c r="HX271"/>
      <c r="HY271"/>
      <c r="HZ271"/>
      <c r="IA271"/>
      <c r="IB271"/>
      <c r="IC271"/>
      <c r="ID271"/>
      <c r="IE271"/>
      <c r="IF271"/>
      <c r="IG271"/>
      <c r="IH271"/>
      <c r="II271"/>
      <c r="IJ271"/>
      <c r="IK271"/>
      <c r="IL271"/>
      <c r="IM271"/>
      <c r="IN271"/>
      <c r="IO271"/>
      <c r="IP271"/>
      <c r="IQ271"/>
      <c r="IR271"/>
      <c r="IS271"/>
      <c r="IT271"/>
      <c r="IU271"/>
      <c r="IV271"/>
    </row>
    <row r="272" spans="1:256" ht="36" customHeight="1" x14ac:dyDescent="0.2">
      <c r="A272" s="345" t="str">
        <f>IF(OR($C$31="No"),"PCI DSS - Optional based on QUALIFIER response.","PCI DSS")</f>
        <v>PCI DSS - Optional based on QUALIFIER response.</v>
      </c>
      <c r="B272" s="345"/>
      <c r="C272" s="20" t="s">
        <v>47</v>
      </c>
      <c r="D272" s="20" t="s">
        <v>48</v>
      </c>
      <c r="E272" s="175" t="s">
        <v>49</v>
      </c>
      <c r="F272" s="179" t="s">
        <v>50</v>
      </c>
      <c r="G272"/>
      <c r="H272"/>
      <c r="I272"/>
      <c r="J272"/>
      <c r="K272"/>
      <c r="L272"/>
      <c r="M272"/>
      <c r="N272"/>
      <c r="O272"/>
      <c r="P272"/>
      <c r="Q272"/>
      <c r="R272"/>
      <c r="S272"/>
      <c r="T272"/>
      <c r="U272"/>
      <c r="V272"/>
      <c r="W272"/>
      <c r="X272"/>
      <c r="Y272"/>
      <c r="Z272"/>
      <c r="AA272"/>
      <c r="AB272"/>
      <c r="AC272"/>
      <c r="AD272"/>
      <c r="AE272"/>
      <c r="AF272"/>
      <c r="AG272"/>
      <c r="AH272"/>
      <c r="AI272"/>
      <c r="AJ272"/>
      <c r="AK272"/>
      <c r="AL272"/>
      <c r="AM272"/>
      <c r="AN272"/>
      <c r="AO272"/>
      <c r="AP272"/>
      <c r="AQ272"/>
      <c r="AR272"/>
      <c r="AS272"/>
      <c r="AT272"/>
      <c r="AU272"/>
      <c r="AV272"/>
      <c r="AW272"/>
      <c r="AX272"/>
      <c r="AY272"/>
      <c r="AZ272"/>
      <c r="BA272"/>
      <c r="BB272"/>
      <c r="BC272"/>
      <c r="BD272"/>
      <c r="BE272"/>
      <c r="BF272"/>
      <c r="BG272"/>
      <c r="BH272"/>
      <c r="BI272"/>
      <c r="BJ272"/>
      <c r="BK272"/>
      <c r="BL272"/>
      <c r="BM272"/>
      <c r="BN272"/>
      <c r="BO272"/>
      <c r="BP272"/>
      <c r="BQ272"/>
      <c r="BR272"/>
      <c r="BS272"/>
      <c r="BT272"/>
      <c r="BU272"/>
      <c r="BV272"/>
      <c r="BW272"/>
      <c r="BX272"/>
      <c r="BY272"/>
      <c r="BZ272"/>
      <c r="CA272"/>
      <c r="CB272"/>
      <c r="CC272"/>
      <c r="CD272"/>
      <c r="CE272"/>
      <c r="CF272"/>
      <c r="CG272"/>
      <c r="CH272"/>
      <c r="CI272"/>
      <c r="CJ272"/>
      <c r="CK272"/>
      <c r="CL272"/>
      <c r="CM272"/>
      <c r="CN272"/>
      <c r="CO272"/>
      <c r="CP272"/>
      <c r="CQ272"/>
      <c r="CR272"/>
      <c r="CS272"/>
      <c r="CT272"/>
      <c r="CU272"/>
      <c r="CV272"/>
      <c r="CW272"/>
      <c r="CX272"/>
      <c r="CY272"/>
      <c r="CZ272"/>
      <c r="DA272"/>
      <c r="DB272"/>
      <c r="DC272"/>
      <c r="DD272"/>
      <c r="DE272"/>
      <c r="DF272"/>
      <c r="DG272"/>
      <c r="DH272"/>
      <c r="DI272"/>
      <c r="DJ272"/>
      <c r="DK272"/>
      <c r="DL272"/>
      <c r="DM272"/>
      <c r="DN272"/>
      <c r="DO272"/>
      <c r="DP272"/>
      <c r="DQ272"/>
      <c r="DR272"/>
      <c r="DS272"/>
      <c r="DT272"/>
      <c r="DU272"/>
      <c r="DV272"/>
      <c r="DW272"/>
      <c r="DX272"/>
      <c r="DY272"/>
      <c r="DZ272"/>
      <c r="EA272"/>
      <c r="EB272"/>
      <c r="EC272"/>
      <c r="ED272"/>
      <c r="EE272"/>
      <c r="EF272"/>
      <c r="EG272"/>
      <c r="EH272"/>
      <c r="EI272"/>
      <c r="EJ272"/>
      <c r="EK272"/>
      <c r="EL272"/>
      <c r="EM272"/>
      <c r="EN272"/>
      <c r="EO272"/>
      <c r="EP272"/>
      <c r="EQ272"/>
      <c r="ER272"/>
      <c r="ES272"/>
      <c r="ET272"/>
      <c r="EU272"/>
      <c r="EV272"/>
      <c r="EW272"/>
      <c r="EX272"/>
      <c r="EY272"/>
      <c r="EZ272"/>
      <c r="FA272"/>
      <c r="FB272"/>
      <c r="FC272"/>
      <c r="FD272"/>
      <c r="FE272"/>
      <c r="FF272"/>
      <c r="FG272"/>
      <c r="FH272"/>
      <c r="FI272"/>
      <c r="FJ272"/>
      <c r="FK272"/>
      <c r="FL272"/>
      <c r="FM272"/>
      <c r="FN272"/>
      <c r="FO272"/>
      <c r="FP272"/>
      <c r="FQ272"/>
      <c r="FR272"/>
      <c r="FS272"/>
      <c r="FT272"/>
      <c r="FU272"/>
      <c r="FV272"/>
      <c r="FW272"/>
      <c r="FX272"/>
      <c r="FY272"/>
      <c r="FZ272"/>
      <c r="GA272"/>
      <c r="GB272"/>
      <c r="GC272"/>
      <c r="GD272"/>
      <c r="GE272"/>
      <c r="GF272"/>
      <c r="GG272"/>
      <c r="GH272"/>
      <c r="GI272"/>
      <c r="GJ272"/>
      <c r="GK272"/>
      <c r="GL272"/>
      <c r="GM272"/>
      <c r="GN272"/>
      <c r="GO272"/>
      <c r="GP272"/>
      <c r="GQ272"/>
      <c r="GR272"/>
      <c r="GS272"/>
      <c r="GT272"/>
      <c r="GU272"/>
      <c r="GV272"/>
      <c r="GW272"/>
      <c r="GX272"/>
      <c r="GY272"/>
      <c r="GZ272"/>
      <c r="HA272"/>
      <c r="HB272"/>
      <c r="HC272"/>
      <c r="HD272"/>
      <c r="HE272"/>
      <c r="HF272"/>
      <c r="HG272"/>
      <c r="HH272"/>
      <c r="HI272"/>
      <c r="HJ272"/>
      <c r="HK272"/>
      <c r="HL272"/>
      <c r="HM272"/>
      <c r="HN272"/>
      <c r="HO272"/>
      <c r="HP272"/>
      <c r="HQ272"/>
      <c r="HR272"/>
      <c r="HS272"/>
      <c r="HT272"/>
      <c r="HU272"/>
      <c r="HV272"/>
      <c r="HW272"/>
      <c r="HX272"/>
      <c r="HY272"/>
      <c r="HZ272"/>
      <c r="IA272"/>
      <c r="IB272"/>
      <c r="IC272"/>
      <c r="ID272"/>
      <c r="IE272"/>
      <c r="IF272"/>
      <c r="IG272"/>
      <c r="IH272"/>
      <c r="II272"/>
      <c r="IJ272"/>
      <c r="IK272"/>
      <c r="IL272"/>
      <c r="IM272"/>
      <c r="IN272"/>
      <c r="IO272"/>
      <c r="IP272"/>
      <c r="IQ272"/>
      <c r="IR272"/>
      <c r="IS272"/>
      <c r="IT272"/>
      <c r="IU272"/>
      <c r="IV272"/>
    </row>
    <row r="273" spans="1:256" ht="48" customHeight="1" x14ac:dyDescent="0.15">
      <c r="A273" s="11" t="s">
        <v>292</v>
      </c>
      <c r="B273" s="23" t="str">
        <f>VLOOKUP(A273,Questions!$B$3:$C$256,2,FALSE)</f>
        <v>Do your systems or products store, process, or transmit cardholder (payment/credit/debt card) data?</v>
      </c>
      <c r="C273" s="8"/>
      <c r="D273" s="9"/>
      <c r="E273" s="176" t="str">
        <f>IF((C273=""),VLOOKUP(A273,Questions!B:G,4,FALSE),IF(C273="Yes",VLOOKUP(A273,Questions!B:G,6,FALSE),IF(C273="No",VLOOKUP(A273,Questions!B:G,5,FALSE),"N/A")))</f>
        <v>Refer to PCI DSS Security Standards for supplemental guidance in this section</v>
      </c>
      <c r="F273" s="180" t="str">
        <f>VLOOKUP(A273,'Analyst Report'!$A$39:$E$288,5,FALSE)</f>
        <v xml:space="preserve"> </v>
      </c>
      <c r="G273"/>
      <c r="H273"/>
      <c r="I273"/>
      <c r="J273"/>
      <c r="K273"/>
      <c r="L273"/>
      <c r="M273"/>
      <c r="N273"/>
      <c r="O273"/>
      <c r="P273"/>
      <c r="Q273"/>
      <c r="R273"/>
      <c r="S273"/>
      <c r="T273"/>
      <c r="U273"/>
      <c r="V273"/>
      <c r="W273"/>
      <c r="X273"/>
      <c r="Y273"/>
      <c r="Z273"/>
      <c r="AA273"/>
      <c r="AB273"/>
      <c r="AC273"/>
      <c r="AD273"/>
      <c r="AE273"/>
      <c r="AF273"/>
      <c r="AG273"/>
      <c r="AH273"/>
      <c r="AI273"/>
      <c r="AJ273"/>
      <c r="AK273"/>
      <c r="AL273"/>
      <c r="AM273"/>
      <c r="AN273"/>
      <c r="AO273"/>
      <c r="AP273"/>
      <c r="AQ273"/>
      <c r="AR273"/>
      <c r="AS273"/>
      <c r="AT273"/>
      <c r="AU273"/>
      <c r="AV273"/>
      <c r="AW273"/>
      <c r="AX273"/>
      <c r="AY273"/>
      <c r="AZ273"/>
      <c r="BA273"/>
      <c r="BB273"/>
      <c r="BC273"/>
      <c r="BD273"/>
      <c r="BE273"/>
      <c r="BF273"/>
      <c r="BG273"/>
      <c r="BH273"/>
      <c r="BI273"/>
      <c r="BJ273"/>
      <c r="BK273"/>
      <c r="BL273"/>
      <c r="BM273"/>
      <c r="BN273"/>
      <c r="BO273"/>
      <c r="BP273"/>
      <c r="BQ273"/>
      <c r="BR273"/>
      <c r="BS273"/>
      <c r="BT273"/>
      <c r="BU273"/>
      <c r="BV273"/>
      <c r="BW273"/>
      <c r="BX273"/>
      <c r="BY273"/>
      <c r="BZ273"/>
      <c r="CA273"/>
      <c r="CB273"/>
      <c r="CC273"/>
      <c r="CD273"/>
      <c r="CE273"/>
      <c r="CF273"/>
      <c r="CG273"/>
      <c r="CH273"/>
      <c r="CI273"/>
      <c r="CJ273"/>
      <c r="CK273"/>
      <c r="CL273"/>
      <c r="CM273"/>
      <c r="CN273"/>
      <c r="CO273"/>
      <c r="CP273"/>
      <c r="CQ273"/>
      <c r="CR273"/>
      <c r="CS273"/>
      <c r="CT273"/>
      <c r="CU273"/>
      <c r="CV273"/>
      <c r="CW273"/>
      <c r="CX273"/>
      <c r="CY273"/>
      <c r="CZ273"/>
      <c r="DA273"/>
      <c r="DB273"/>
      <c r="DC273"/>
      <c r="DD273"/>
      <c r="DE273"/>
      <c r="DF273"/>
      <c r="DG273"/>
      <c r="DH273"/>
      <c r="DI273"/>
      <c r="DJ273"/>
      <c r="DK273"/>
      <c r="DL273"/>
      <c r="DM273"/>
      <c r="DN273"/>
      <c r="DO273"/>
      <c r="DP273"/>
      <c r="DQ273"/>
      <c r="DR273"/>
      <c r="DS273"/>
      <c r="DT273"/>
      <c r="DU273"/>
      <c r="DV273"/>
      <c r="DW273"/>
      <c r="DX273"/>
      <c r="DY273"/>
      <c r="DZ273"/>
      <c r="EA273"/>
      <c r="EB273"/>
      <c r="EC273"/>
      <c r="ED273"/>
      <c r="EE273"/>
      <c r="EF273"/>
      <c r="EG273"/>
      <c r="EH273"/>
      <c r="EI273"/>
      <c r="EJ273"/>
      <c r="EK273"/>
      <c r="EL273"/>
      <c r="EM273"/>
      <c r="EN273"/>
      <c r="EO273"/>
      <c r="EP273"/>
      <c r="EQ273"/>
      <c r="ER273"/>
      <c r="ES273"/>
      <c r="ET273"/>
      <c r="EU273"/>
      <c r="EV273"/>
      <c r="EW273"/>
      <c r="EX273"/>
      <c r="EY273"/>
      <c r="EZ273"/>
      <c r="FA273"/>
      <c r="FB273"/>
      <c r="FC273"/>
      <c r="FD273"/>
      <c r="FE273"/>
      <c r="FF273"/>
      <c r="FG273"/>
      <c r="FH273"/>
      <c r="FI273"/>
      <c r="FJ273"/>
      <c r="FK273"/>
      <c r="FL273"/>
      <c r="FM273"/>
      <c r="FN273"/>
      <c r="FO273"/>
      <c r="FP273"/>
      <c r="FQ273"/>
      <c r="FR273"/>
      <c r="FS273"/>
      <c r="FT273"/>
      <c r="FU273"/>
      <c r="FV273"/>
      <c r="FW273"/>
      <c r="FX273"/>
      <c r="FY273"/>
      <c r="FZ273"/>
      <c r="GA273"/>
      <c r="GB273"/>
      <c r="GC273"/>
      <c r="GD273"/>
      <c r="GE273"/>
      <c r="GF273"/>
      <c r="GG273"/>
      <c r="GH273"/>
      <c r="GI273"/>
      <c r="GJ273"/>
      <c r="GK273"/>
      <c r="GL273"/>
      <c r="GM273"/>
      <c r="GN273"/>
      <c r="GO273"/>
      <c r="GP273"/>
      <c r="GQ273"/>
      <c r="GR273"/>
      <c r="GS273"/>
      <c r="GT273"/>
      <c r="GU273"/>
      <c r="GV273"/>
      <c r="GW273"/>
      <c r="GX273"/>
      <c r="GY273"/>
      <c r="GZ273"/>
      <c r="HA273"/>
      <c r="HB273"/>
      <c r="HC273"/>
      <c r="HD273"/>
      <c r="HE273"/>
      <c r="HF273"/>
      <c r="HG273"/>
      <c r="HH273"/>
      <c r="HI273"/>
      <c r="HJ273"/>
      <c r="HK273"/>
      <c r="HL273"/>
      <c r="HM273"/>
      <c r="HN273"/>
      <c r="HO273"/>
      <c r="HP273"/>
      <c r="HQ273"/>
      <c r="HR273"/>
      <c r="HS273"/>
      <c r="HT273"/>
      <c r="HU273"/>
      <c r="HV273"/>
      <c r="HW273"/>
      <c r="HX273"/>
      <c r="HY273"/>
      <c r="HZ273"/>
      <c r="IA273"/>
      <c r="IB273"/>
      <c r="IC273"/>
      <c r="ID273"/>
      <c r="IE273"/>
      <c r="IF273"/>
      <c r="IG273"/>
      <c r="IH273"/>
      <c r="II273"/>
      <c r="IJ273"/>
      <c r="IK273"/>
      <c r="IL273"/>
      <c r="IM273"/>
      <c r="IN273"/>
      <c r="IO273"/>
      <c r="IP273"/>
      <c r="IQ273"/>
      <c r="IR273"/>
      <c r="IS273"/>
      <c r="IT273"/>
      <c r="IU273"/>
      <c r="IV273"/>
    </row>
    <row r="274" spans="1:256" ht="48" customHeight="1" x14ac:dyDescent="0.15">
      <c r="A274" s="11" t="s">
        <v>293</v>
      </c>
      <c r="B274" s="23" t="str">
        <f>VLOOKUP(A274,Questions!$B$3:$C$256,2,FALSE)</f>
        <v>Are you compliant with the Payment Card Industry Data Security Standard (PCI DSS)?</v>
      </c>
      <c r="C274" s="8"/>
      <c r="D274" s="9"/>
      <c r="E274" s="176" t="str">
        <f>IF((C274=""),VLOOKUP(A274,Questions!B:G,4,FALSE),IF(C274="Yes",VLOOKUP(A274,Questions!B:G,6,FALSE),IF(C274="No",VLOOKUP(A274,Questions!B:G,5,FALSE),"N/A")))</f>
        <v>Refer to PCI DSS Security Standards for supplemental guidance in this section</v>
      </c>
      <c r="F274" s="180" t="str">
        <f>VLOOKUP(A274,'Analyst Report'!$A$39:$E$288,5,FALSE)</f>
        <v xml:space="preserve"> </v>
      </c>
      <c r="G274"/>
      <c r="H274"/>
      <c r="I274"/>
      <c r="J274"/>
      <c r="K274"/>
      <c r="L274"/>
      <c r="M274"/>
      <c r="N274"/>
      <c r="O274"/>
      <c r="P274"/>
      <c r="Q274"/>
      <c r="R274"/>
      <c r="S274"/>
      <c r="T274"/>
      <c r="U274"/>
      <c r="V274"/>
      <c r="W274"/>
      <c r="X274"/>
      <c r="Y274"/>
      <c r="Z274"/>
      <c r="AA274"/>
      <c r="AB274"/>
      <c r="AC274"/>
      <c r="AD274"/>
      <c r="AE274"/>
      <c r="AF274"/>
      <c r="AG274"/>
      <c r="AH274"/>
      <c r="AI274"/>
      <c r="AJ274"/>
      <c r="AK274"/>
      <c r="AL274"/>
      <c r="AM274"/>
      <c r="AN274"/>
      <c r="AO274"/>
      <c r="AP274"/>
      <c r="AQ274"/>
      <c r="AR274"/>
      <c r="AS274"/>
      <c r="AT274"/>
      <c r="AU274"/>
      <c r="AV274"/>
      <c r="AW274"/>
      <c r="AX274"/>
      <c r="AY274"/>
      <c r="AZ274"/>
      <c r="BA274"/>
      <c r="BB274"/>
      <c r="BC274"/>
      <c r="BD274"/>
      <c r="BE274"/>
      <c r="BF274"/>
      <c r="BG274"/>
      <c r="BH274"/>
      <c r="BI274"/>
      <c r="BJ274"/>
      <c r="BK274"/>
      <c r="BL274"/>
      <c r="BM274"/>
      <c r="BN274"/>
      <c r="BO274"/>
      <c r="BP274"/>
      <c r="BQ274"/>
      <c r="BR274"/>
      <c r="BS274"/>
      <c r="BT274"/>
      <c r="BU274"/>
      <c r="BV274"/>
      <c r="BW274"/>
      <c r="BX274"/>
      <c r="BY274"/>
      <c r="BZ274"/>
      <c r="CA274"/>
      <c r="CB274"/>
      <c r="CC274"/>
      <c r="CD274"/>
      <c r="CE274"/>
      <c r="CF274"/>
      <c r="CG274"/>
      <c r="CH274"/>
      <c r="CI274"/>
      <c r="CJ274"/>
      <c r="CK274"/>
      <c r="CL274"/>
      <c r="CM274"/>
      <c r="CN274"/>
      <c r="CO274"/>
      <c r="CP274"/>
      <c r="CQ274"/>
      <c r="CR274"/>
      <c r="CS274"/>
      <c r="CT274"/>
      <c r="CU274"/>
      <c r="CV274"/>
      <c r="CW274"/>
      <c r="CX274"/>
      <c r="CY274"/>
      <c r="CZ274"/>
      <c r="DA274"/>
      <c r="DB274"/>
      <c r="DC274"/>
      <c r="DD274"/>
      <c r="DE274"/>
      <c r="DF274"/>
      <c r="DG274"/>
      <c r="DH274"/>
      <c r="DI274"/>
      <c r="DJ274"/>
      <c r="DK274"/>
      <c r="DL274"/>
      <c r="DM274"/>
      <c r="DN274"/>
      <c r="DO274"/>
      <c r="DP274"/>
      <c r="DQ274"/>
      <c r="DR274"/>
      <c r="DS274"/>
      <c r="DT274"/>
      <c r="DU274"/>
      <c r="DV274"/>
      <c r="DW274"/>
      <c r="DX274"/>
      <c r="DY274"/>
      <c r="DZ274"/>
      <c r="EA274"/>
      <c r="EB274"/>
      <c r="EC274"/>
      <c r="ED274"/>
      <c r="EE274"/>
      <c r="EF274"/>
      <c r="EG274"/>
      <c r="EH274"/>
      <c r="EI274"/>
      <c r="EJ274"/>
      <c r="EK274"/>
      <c r="EL274"/>
      <c r="EM274"/>
      <c r="EN274"/>
      <c r="EO274"/>
      <c r="EP274"/>
      <c r="EQ274"/>
      <c r="ER274"/>
      <c r="ES274"/>
      <c r="ET274"/>
      <c r="EU274"/>
      <c r="EV274"/>
      <c r="EW274"/>
      <c r="EX274"/>
      <c r="EY274"/>
      <c r="EZ274"/>
      <c r="FA274"/>
      <c r="FB274"/>
      <c r="FC274"/>
      <c r="FD274"/>
      <c r="FE274"/>
      <c r="FF274"/>
      <c r="FG274"/>
      <c r="FH274"/>
      <c r="FI274"/>
      <c r="FJ274"/>
      <c r="FK274"/>
      <c r="FL274"/>
      <c r="FM274"/>
      <c r="FN274"/>
      <c r="FO274"/>
      <c r="FP274"/>
      <c r="FQ274"/>
      <c r="FR274"/>
      <c r="FS274"/>
      <c r="FT274"/>
      <c r="FU274"/>
      <c r="FV274"/>
      <c r="FW274"/>
      <c r="FX274"/>
      <c r="FY274"/>
      <c r="FZ274"/>
      <c r="GA274"/>
      <c r="GB274"/>
      <c r="GC274"/>
      <c r="GD274"/>
      <c r="GE274"/>
      <c r="GF274"/>
      <c r="GG274"/>
      <c r="GH274"/>
      <c r="GI274"/>
      <c r="GJ274"/>
      <c r="GK274"/>
      <c r="GL274"/>
      <c r="GM274"/>
      <c r="GN274"/>
      <c r="GO274"/>
      <c r="GP274"/>
      <c r="GQ274"/>
      <c r="GR274"/>
      <c r="GS274"/>
      <c r="GT274"/>
      <c r="GU274"/>
      <c r="GV274"/>
      <c r="GW274"/>
      <c r="GX274"/>
      <c r="GY274"/>
      <c r="GZ274"/>
      <c r="HA274"/>
      <c r="HB274"/>
      <c r="HC274"/>
      <c r="HD274"/>
      <c r="HE274"/>
      <c r="HF274"/>
      <c r="HG274"/>
      <c r="HH274"/>
      <c r="HI274"/>
      <c r="HJ274"/>
      <c r="HK274"/>
      <c r="HL274"/>
      <c r="HM274"/>
      <c r="HN274"/>
      <c r="HO274"/>
      <c r="HP274"/>
      <c r="HQ274"/>
      <c r="HR274"/>
      <c r="HS274"/>
      <c r="HT274"/>
      <c r="HU274"/>
      <c r="HV274"/>
      <c r="HW274"/>
      <c r="HX274"/>
      <c r="HY274"/>
      <c r="HZ274"/>
      <c r="IA274"/>
      <c r="IB274"/>
      <c r="IC274"/>
      <c r="ID274"/>
      <c r="IE274"/>
      <c r="IF274"/>
      <c r="IG274"/>
      <c r="IH274"/>
      <c r="II274"/>
      <c r="IJ274"/>
      <c r="IK274"/>
      <c r="IL274"/>
      <c r="IM274"/>
      <c r="IN274"/>
      <c r="IO274"/>
      <c r="IP274"/>
      <c r="IQ274"/>
      <c r="IR274"/>
      <c r="IS274"/>
      <c r="IT274"/>
      <c r="IU274"/>
      <c r="IV274"/>
    </row>
    <row r="275" spans="1:256" ht="48" customHeight="1" x14ac:dyDescent="0.15">
      <c r="A275" s="11" t="s">
        <v>294</v>
      </c>
      <c r="B275" s="23" t="str">
        <f>VLOOKUP(A275,Questions!$B$3:$C$256,2,FALSE)</f>
        <v>Do you have a current, executed within the past year, Attestation of Compliance (AoC) or Report on Compliance (RoC)?</v>
      </c>
      <c r="C275" s="8"/>
      <c r="D275" s="9"/>
      <c r="E275" s="176" t="str">
        <f>IF((C275=""),VLOOKUP(A275,Questions!B:G,4,FALSE),IF(C275="Yes",VLOOKUP(A275,Questions!B:G,6,FALSE),IF(C275="No",VLOOKUP(A275,Questions!B:G,5,FALSE),"N/A")))</f>
        <v>Refer to PCI DSS Security Standards for supplemental guidance in this section</v>
      </c>
      <c r="F275" s="180" t="str">
        <f>VLOOKUP(A275,'Analyst Report'!$A$39:$E$288,5,FALSE)</f>
        <v xml:space="preserve"> </v>
      </c>
      <c r="G275"/>
      <c r="H275"/>
      <c r="I275"/>
      <c r="J275"/>
      <c r="K275"/>
      <c r="L275"/>
      <c r="M275"/>
      <c r="N275"/>
      <c r="O275"/>
      <c r="P275"/>
      <c r="Q275"/>
      <c r="R275"/>
      <c r="S275"/>
      <c r="T275"/>
      <c r="U275"/>
      <c r="V275"/>
      <c r="W275"/>
      <c r="X275"/>
      <c r="Y275"/>
      <c r="Z275"/>
      <c r="AA275"/>
      <c r="AB275"/>
      <c r="AC275"/>
      <c r="AD275"/>
      <c r="AE275"/>
      <c r="AF275"/>
      <c r="AG275"/>
      <c r="AH275"/>
      <c r="AI275"/>
      <c r="AJ275"/>
      <c r="AK275"/>
      <c r="AL275"/>
      <c r="AM275"/>
      <c r="AN275"/>
      <c r="AO275"/>
      <c r="AP275"/>
      <c r="AQ275"/>
      <c r="AR275"/>
      <c r="AS275"/>
      <c r="AT275"/>
      <c r="AU275"/>
      <c r="AV275"/>
      <c r="AW275"/>
      <c r="AX275"/>
      <c r="AY275"/>
      <c r="AZ275"/>
      <c r="BA275"/>
      <c r="BB275"/>
      <c r="BC275"/>
      <c r="BD275"/>
      <c r="BE275"/>
      <c r="BF275"/>
      <c r="BG275"/>
      <c r="BH275"/>
      <c r="BI275"/>
      <c r="BJ275"/>
      <c r="BK275"/>
      <c r="BL275"/>
      <c r="BM275"/>
      <c r="BN275"/>
      <c r="BO275"/>
      <c r="BP275"/>
      <c r="BQ275"/>
      <c r="BR275"/>
      <c r="BS275"/>
      <c r="BT275"/>
      <c r="BU275"/>
      <c r="BV275"/>
      <c r="BW275"/>
      <c r="BX275"/>
      <c r="BY275"/>
      <c r="BZ275"/>
      <c r="CA275"/>
      <c r="CB275"/>
      <c r="CC275"/>
      <c r="CD275"/>
      <c r="CE275"/>
      <c r="CF275"/>
      <c r="CG275"/>
      <c r="CH275"/>
      <c r="CI275"/>
      <c r="CJ275"/>
      <c r="CK275"/>
      <c r="CL275"/>
      <c r="CM275"/>
      <c r="CN275"/>
      <c r="CO275"/>
      <c r="CP275"/>
      <c r="CQ275"/>
      <c r="CR275"/>
      <c r="CS275"/>
      <c r="CT275"/>
      <c r="CU275"/>
      <c r="CV275"/>
      <c r="CW275"/>
      <c r="CX275"/>
      <c r="CY275"/>
      <c r="CZ275"/>
      <c r="DA275"/>
      <c r="DB275"/>
      <c r="DC275"/>
      <c r="DD275"/>
      <c r="DE275"/>
      <c r="DF275"/>
      <c r="DG275"/>
      <c r="DH275"/>
      <c r="DI275"/>
      <c r="DJ275"/>
      <c r="DK275"/>
      <c r="DL275"/>
      <c r="DM275"/>
      <c r="DN275"/>
      <c r="DO275"/>
      <c r="DP275"/>
      <c r="DQ275"/>
      <c r="DR275"/>
      <c r="DS275"/>
      <c r="DT275"/>
      <c r="DU275"/>
      <c r="DV275"/>
      <c r="DW275"/>
      <c r="DX275"/>
      <c r="DY275"/>
      <c r="DZ275"/>
      <c r="EA275"/>
      <c r="EB275"/>
      <c r="EC275"/>
      <c r="ED275"/>
      <c r="EE275"/>
      <c r="EF275"/>
      <c r="EG275"/>
      <c r="EH275"/>
      <c r="EI275"/>
      <c r="EJ275"/>
      <c r="EK275"/>
      <c r="EL275"/>
      <c r="EM275"/>
      <c r="EN275"/>
      <c r="EO275"/>
      <c r="EP275"/>
      <c r="EQ275"/>
      <c r="ER275"/>
      <c r="ES275"/>
      <c r="ET275"/>
      <c r="EU275"/>
      <c r="EV275"/>
      <c r="EW275"/>
      <c r="EX275"/>
      <c r="EY275"/>
      <c r="EZ275"/>
      <c r="FA275"/>
      <c r="FB275"/>
      <c r="FC275"/>
      <c r="FD275"/>
      <c r="FE275"/>
      <c r="FF275"/>
      <c r="FG275"/>
      <c r="FH275"/>
      <c r="FI275"/>
      <c r="FJ275"/>
      <c r="FK275"/>
      <c r="FL275"/>
      <c r="FM275"/>
      <c r="FN275"/>
      <c r="FO275"/>
      <c r="FP275"/>
      <c r="FQ275"/>
      <c r="FR275"/>
      <c r="FS275"/>
      <c r="FT275"/>
      <c r="FU275"/>
      <c r="FV275"/>
      <c r="FW275"/>
      <c r="FX275"/>
      <c r="FY275"/>
      <c r="FZ275"/>
      <c r="GA275"/>
      <c r="GB275"/>
      <c r="GC275"/>
      <c r="GD275"/>
      <c r="GE275"/>
      <c r="GF275"/>
      <c r="GG275"/>
      <c r="GH275"/>
      <c r="GI275"/>
      <c r="GJ275"/>
      <c r="GK275"/>
      <c r="GL275"/>
      <c r="GM275"/>
      <c r="GN275"/>
      <c r="GO275"/>
      <c r="GP275"/>
      <c r="GQ275"/>
      <c r="GR275"/>
      <c r="GS275"/>
      <c r="GT275"/>
      <c r="GU275"/>
      <c r="GV275"/>
      <c r="GW275"/>
      <c r="GX275"/>
      <c r="GY275"/>
      <c r="GZ275"/>
      <c r="HA275"/>
      <c r="HB275"/>
      <c r="HC275"/>
      <c r="HD275"/>
      <c r="HE275"/>
      <c r="HF275"/>
      <c r="HG275"/>
      <c r="HH275"/>
      <c r="HI275"/>
      <c r="HJ275"/>
      <c r="HK275"/>
      <c r="HL275"/>
      <c r="HM275"/>
      <c r="HN275"/>
      <c r="HO275"/>
      <c r="HP275"/>
      <c r="HQ275"/>
      <c r="HR275"/>
      <c r="HS275"/>
      <c r="HT275"/>
      <c r="HU275"/>
      <c r="HV275"/>
      <c r="HW275"/>
      <c r="HX275"/>
      <c r="HY275"/>
      <c r="HZ275"/>
      <c r="IA275"/>
      <c r="IB275"/>
      <c r="IC275"/>
      <c r="ID275"/>
      <c r="IE275"/>
      <c r="IF275"/>
      <c r="IG275"/>
      <c r="IH275"/>
      <c r="II275"/>
      <c r="IJ275"/>
      <c r="IK275"/>
      <c r="IL275"/>
      <c r="IM275"/>
      <c r="IN275"/>
      <c r="IO275"/>
      <c r="IP275"/>
      <c r="IQ275"/>
      <c r="IR275"/>
      <c r="IS275"/>
      <c r="IT275"/>
      <c r="IU275"/>
      <c r="IV275"/>
    </row>
    <row r="276" spans="1:256" ht="48" customHeight="1" x14ac:dyDescent="0.15">
      <c r="A276" s="11" t="s">
        <v>295</v>
      </c>
      <c r="B276" s="23" t="str">
        <f>VLOOKUP(A276,Questions!$B$3:$C$256,2,FALSE)</f>
        <v>Are you classified as a service provider?</v>
      </c>
      <c r="C276" s="8"/>
      <c r="D276" s="9"/>
      <c r="E276" s="176" t="str">
        <f>IF((C276=""),VLOOKUP(A276,Questions!B:G,4,FALSE),IF(C276="Yes",VLOOKUP(A276,Questions!B:G,6,FALSE),IF(C276="No",VLOOKUP(A276,Questions!B:G,5,FALSE),"N/A")))</f>
        <v>Refer to PCI DSS Security Standards for supplemental guidance in this section</v>
      </c>
      <c r="F276" s="180" t="str">
        <f>VLOOKUP(A276,'Analyst Report'!$A$39:$E$288,5,FALSE)</f>
        <v xml:space="preserve"> </v>
      </c>
      <c r="G276"/>
      <c r="H276"/>
      <c r="I276"/>
      <c r="J276"/>
      <c r="K276"/>
      <c r="L276"/>
      <c r="M276"/>
      <c r="N276"/>
      <c r="O276"/>
      <c r="P276"/>
      <c r="Q276"/>
      <c r="R276"/>
      <c r="S276"/>
      <c r="T276"/>
      <c r="U276"/>
      <c r="V276"/>
      <c r="W276"/>
      <c r="X276"/>
      <c r="Y276"/>
      <c r="Z276"/>
      <c r="AA276"/>
      <c r="AB276"/>
      <c r="AC276"/>
      <c r="AD276"/>
      <c r="AE276"/>
      <c r="AF276"/>
      <c r="AG276"/>
      <c r="AH276"/>
      <c r="AI276"/>
      <c r="AJ276"/>
      <c r="AK276"/>
      <c r="AL276"/>
      <c r="AM276"/>
      <c r="AN276"/>
      <c r="AO276"/>
      <c r="AP276"/>
      <c r="AQ276"/>
      <c r="AR276"/>
      <c r="AS276"/>
      <c r="AT276"/>
      <c r="AU276"/>
      <c r="AV276"/>
      <c r="AW276"/>
      <c r="AX276"/>
      <c r="AY276"/>
      <c r="AZ276"/>
      <c r="BA276"/>
      <c r="BB276"/>
      <c r="BC276"/>
      <c r="BD276"/>
      <c r="BE276"/>
      <c r="BF276"/>
      <c r="BG276"/>
      <c r="BH276"/>
      <c r="BI276"/>
      <c r="BJ276"/>
      <c r="BK276"/>
      <c r="BL276"/>
      <c r="BM276"/>
      <c r="BN276"/>
      <c r="BO276"/>
      <c r="BP276"/>
      <c r="BQ276"/>
      <c r="BR276"/>
      <c r="BS276"/>
      <c r="BT276"/>
      <c r="BU276"/>
      <c r="BV276"/>
      <c r="BW276"/>
      <c r="BX276"/>
      <c r="BY276"/>
      <c r="BZ276"/>
      <c r="CA276"/>
      <c r="CB276"/>
      <c r="CC276"/>
      <c r="CD276"/>
      <c r="CE276"/>
      <c r="CF276"/>
      <c r="CG276"/>
      <c r="CH276"/>
      <c r="CI276"/>
      <c r="CJ276"/>
      <c r="CK276"/>
      <c r="CL276"/>
      <c r="CM276"/>
      <c r="CN276"/>
      <c r="CO276"/>
      <c r="CP276"/>
      <c r="CQ276"/>
      <c r="CR276"/>
      <c r="CS276"/>
      <c r="CT276"/>
      <c r="CU276"/>
      <c r="CV276"/>
      <c r="CW276"/>
      <c r="CX276"/>
      <c r="CY276"/>
      <c r="CZ276"/>
      <c r="DA276"/>
      <c r="DB276"/>
      <c r="DC276"/>
      <c r="DD276"/>
      <c r="DE276"/>
      <c r="DF276"/>
      <c r="DG276"/>
      <c r="DH276"/>
      <c r="DI276"/>
      <c r="DJ276"/>
      <c r="DK276"/>
      <c r="DL276"/>
      <c r="DM276"/>
      <c r="DN276"/>
      <c r="DO276"/>
      <c r="DP276"/>
      <c r="DQ276"/>
      <c r="DR276"/>
      <c r="DS276"/>
      <c r="DT276"/>
      <c r="DU276"/>
      <c r="DV276"/>
      <c r="DW276"/>
      <c r="DX276"/>
      <c r="DY276"/>
      <c r="DZ276"/>
      <c r="EA276"/>
      <c r="EB276"/>
      <c r="EC276"/>
      <c r="ED276"/>
      <c r="EE276"/>
      <c r="EF276"/>
      <c r="EG276"/>
      <c r="EH276"/>
      <c r="EI276"/>
      <c r="EJ276"/>
      <c r="EK276"/>
      <c r="EL276"/>
      <c r="EM276"/>
      <c r="EN276"/>
      <c r="EO276"/>
      <c r="EP276"/>
      <c r="EQ276"/>
      <c r="ER276"/>
      <c r="ES276"/>
      <c r="ET276"/>
      <c r="EU276"/>
      <c r="EV276"/>
      <c r="EW276"/>
      <c r="EX276"/>
      <c r="EY276"/>
      <c r="EZ276"/>
      <c r="FA276"/>
      <c r="FB276"/>
      <c r="FC276"/>
      <c r="FD276"/>
      <c r="FE276"/>
      <c r="FF276"/>
      <c r="FG276"/>
      <c r="FH276"/>
      <c r="FI276"/>
      <c r="FJ276"/>
      <c r="FK276"/>
      <c r="FL276"/>
      <c r="FM276"/>
      <c r="FN276"/>
      <c r="FO276"/>
      <c r="FP276"/>
      <c r="FQ276"/>
      <c r="FR276"/>
      <c r="FS276"/>
      <c r="FT276"/>
      <c r="FU276"/>
      <c r="FV276"/>
      <c r="FW276"/>
      <c r="FX276"/>
      <c r="FY276"/>
      <c r="FZ276"/>
      <c r="GA276"/>
      <c r="GB276"/>
      <c r="GC276"/>
      <c r="GD276"/>
      <c r="GE276"/>
      <c r="GF276"/>
      <c r="GG276"/>
      <c r="GH276"/>
      <c r="GI276"/>
      <c r="GJ276"/>
      <c r="GK276"/>
      <c r="GL276"/>
      <c r="GM276"/>
      <c r="GN276"/>
      <c r="GO276"/>
      <c r="GP276"/>
      <c r="GQ276"/>
      <c r="GR276"/>
      <c r="GS276"/>
      <c r="GT276"/>
      <c r="GU276"/>
      <c r="GV276"/>
      <c r="GW276"/>
      <c r="GX276"/>
      <c r="GY276"/>
      <c r="GZ276"/>
      <c r="HA276"/>
      <c r="HB276"/>
      <c r="HC276"/>
      <c r="HD276"/>
      <c r="HE276"/>
      <c r="HF276"/>
      <c r="HG276"/>
      <c r="HH276"/>
      <c r="HI276"/>
      <c r="HJ276"/>
      <c r="HK276"/>
      <c r="HL276"/>
      <c r="HM276"/>
      <c r="HN276"/>
      <c r="HO276"/>
      <c r="HP276"/>
      <c r="HQ276"/>
      <c r="HR276"/>
      <c r="HS276"/>
      <c r="HT276"/>
      <c r="HU276"/>
      <c r="HV276"/>
      <c r="HW276"/>
      <c r="HX276"/>
      <c r="HY276"/>
      <c r="HZ276"/>
      <c r="IA276"/>
      <c r="IB276"/>
      <c r="IC276"/>
      <c r="ID276"/>
      <c r="IE276"/>
      <c r="IF276"/>
      <c r="IG276"/>
      <c r="IH276"/>
      <c r="II276"/>
      <c r="IJ276"/>
      <c r="IK276"/>
      <c r="IL276"/>
      <c r="IM276"/>
      <c r="IN276"/>
      <c r="IO276"/>
      <c r="IP276"/>
      <c r="IQ276"/>
      <c r="IR276"/>
      <c r="IS276"/>
      <c r="IT276"/>
      <c r="IU276"/>
      <c r="IV276"/>
    </row>
    <row r="277" spans="1:256" ht="48" customHeight="1" x14ac:dyDescent="0.15">
      <c r="A277" s="11" t="s">
        <v>296</v>
      </c>
      <c r="B277" s="23" t="str">
        <f>VLOOKUP(A277,Questions!$B$3:$C$256,2,FALSE)</f>
        <v xml:space="preserve">Are you on the list of VISA approved service providers? </v>
      </c>
      <c r="C277" s="8"/>
      <c r="D277" s="9"/>
      <c r="E277" s="176" t="str">
        <f>IF((C277=""),VLOOKUP(A277,Questions!B:G,4,FALSE),IF(C277="Yes",VLOOKUP(A277,Questions!B:G,6,FALSE),IF(C277="No",VLOOKUP(A277,Questions!B:G,5,FALSE),"N/A")))</f>
        <v>Refer to PCI DSS Security Standards for supplemental guidance in this section</v>
      </c>
      <c r="F277" s="180" t="str">
        <f>VLOOKUP(A277,'Analyst Report'!$A$39:$E$288,5,FALSE)</f>
        <v xml:space="preserve"> </v>
      </c>
      <c r="G277"/>
      <c r="H277"/>
      <c r="I277"/>
      <c r="J277"/>
      <c r="K277"/>
      <c r="L277"/>
      <c r="M277"/>
      <c r="N277"/>
      <c r="O277"/>
      <c r="P277"/>
      <c r="Q277"/>
      <c r="R277"/>
      <c r="S277"/>
      <c r="T277"/>
      <c r="U277"/>
      <c r="V277"/>
      <c r="W277"/>
      <c r="X277"/>
      <c r="Y277"/>
      <c r="Z277"/>
      <c r="AA277"/>
      <c r="AB277"/>
      <c r="AC277"/>
      <c r="AD277"/>
      <c r="AE277"/>
      <c r="AF277"/>
      <c r="AG277"/>
      <c r="AH277"/>
      <c r="AI277"/>
      <c r="AJ277"/>
      <c r="AK277"/>
      <c r="AL277"/>
      <c r="AM277"/>
      <c r="AN277"/>
      <c r="AO277"/>
      <c r="AP277"/>
      <c r="AQ277"/>
      <c r="AR277"/>
      <c r="AS277"/>
      <c r="AT277"/>
      <c r="AU277"/>
      <c r="AV277"/>
      <c r="AW277"/>
      <c r="AX277"/>
      <c r="AY277"/>
      <c r="AZ277"/>
      <c r="BA277"/>
      <c r="BB277"/>
      <c r="BC277"/>
      <c r="BD277"/>
      <c r="BE277"/>
      <c r="BF277"/>
      <c r="BG277"/>
      <c r="BH277"/>
      <c r="BI277"/>
      <c r="BJ277"/>
      <c r="BK277"/>
      <c r="BL277"/>
      <c r="BM277"/>
      <c r="BN277"/>
      <c r="BO277"/>
      <c r="BP277"/>
      <c r="BQ277"/>
      <c r="BR277"/>
      <c r="BS277"/>
      <c r="BT277"/>
      <c r="BU277"/>
      <c r="BV277"/>
      <c r="BW277"/>
      <c r="BX277"/>
      <c r="BY277"/>
      <c r="BZ277"/>
      <c r="CA277"/>
      <c r="CB277"/>
      <c r="CC277"/>
      <c r="CD277"/>
      <c r="CE277"/>
      <c r="CF277"/>
      <c r="CG277"/>
      <c r="CH277"/>
      <c r="CI277"/>
      <c r="CJ277"/>
      <c r="CK277"/>
      <c r="CL277"/>
      <c r="CM277"/>
      <c r="CN277"/>
      <c r="CO277"/>
      <c r="CP277"/>
      <c r="CQ277"/>
      <c r="CR277"/>
      <c r="CS277"/>
      <c r="CT277"/>
      <c r="CU277"/>
      <c r="CV277"/>
      <c r="CW277"/>
      <c r="CX277"/>
      <c r="CY277"/>
      <c r="CZ277"/>
      <c r="DA277"/>
      <c r="DB277"/>
      <c r="DC277"/>
      <c r="DD277"/>
      <c r="DE277"/>
      <c r="DF277"/>
      <c r="DG277"/>
      <c r="DH277"/>
      <c r="DI277"/>
      <c r="DJ277"/>
      <c r="DK277"/>
      <c r="DL277"/>
      <c r="DM277"/>
      <c r="DN277"/>
      <c r="DO277"/>
      <c r="DP277"/>
      <c r="DQ277"/>
      <c r="DR277"/>
      <c r="DS277"/>
      <c r="DT277"/>
      <c r="DU277"/>
      <c r="DV277"/>
      <c r="DW277"/>
      <c r="DX277"/>
      <c r="DY277"/>
      <c r="DZ277"/>
      <c r="EA277"/>
      <c r="EB277"/>
      <c r="EC277"/>
      <c r="ED277"/>
      <c r="EE277"/>
      <c r="EF277"/>
      <c r="EG277"/>
      <c r="EH277"/>
      <c r="EI277"/>
      <c r="EJ277"/>
      <c r="EK277"/>
      <c r="EL277"/>
      <c r="EM277"/>
      <c r="EN277"/>
      <c r="EO277"/>
      <c r="EP277"/>
      <c r="EQ277"/>
      <c r="ER277"/>
      <c r="ES277"/>
      <c r="ET277"/>
      <c r="EU277"/>
      <c r="EV277"/>
      <c r="EW277"/>
      <c r="EX277"/>
      <c r="EY277"/>
      <c r="EZ277"/>
      <c r="FA277"/>
      <c r="FB277"/>
      <c r="FC277"/>
      <c r="FD277"/>
      <c r="FE277"/>
      <c r="FF277"/>
      <c r="FG277"/>
      <c r="FH277"/>
      <c r="FI277"/>
      <c r="FJ277"/>
      <c r="FK277"/>
      <c r="FL277"/>
      <c r="FM277"/>
      <c r="FN277"/>
      <c r="FO277"/>
      <c r="FP277"/>
      <c r="FQ277"/>
      <c r="FR277"/>
      <c r="FS277"/>
      <c r="FT277"/>
      <c r="FU277"/>
      <c r="FV277"/>
      <c r="FW277"/>
      <c r="FX277"/>
      <c r="FY277"/>
      <c r="FZ277"/>
      <c r="GA277"/>
      <c r="GB277"/>
      <c r="GC277"/>
      <c r="GD277"/>
      <c r="GE277"/>
      <c r="GF277"/>
      <c r="GG277"/>
      <c r="GH277"/>
      <c r="GI277"/>
      <c r="GJ277"/>
      <c r="GK277"/>
      <c r="GL277"/>
      <c r="GM277"/>
      <c r="GN277"/>
      <c r="GO277"/>
      <c r="GP277"/>
      <c r="GQ277"/>
      <c r="GR277"/>
      <c r="GS277"/>
      <c r="GT277"/>
      <c r="GU277"/>
      <c r="GV277"/>
      <c r="GW277"/>
      <c r="GX277"/>
      <c r="GY277"/>
      <c r="GZ277"/>
      <c r="HA277"/>
      <c r="HB277"/>
      <c r="HC277"/>
      <c r="HD277"/>
      <c r="HE277"/>
      <c r="HF277"/>
      <c r="HG277"/>
      <c r="HH277"/>
      <c r="HI277"/>
      <c r="HJ277"/>
      <c r="HK277"/>
      <c r="HL277"/>
      <c r="HM277"/>
      <c r="HN277"/>
      <c r="HO277"/>
      <c r="HP277"/>
      <c r="HQ277"/>
      <c r="HR277"/>
      <c r="HS277"/>
      <c r="HT277"/>
      <c r="HU277"/>
      <c r="HV277"/>
      <c r="HW277"/>
      <c r="HX277"/>
      <c r="HY277"/>
      <c r="HZ277"/>
      <c r="IA277"/>
      <c r="IB277"/>
      <c r="IC277"/>
      <c r="ID277"/>
      <c r="IE277"/>
      <c r="IF277"/>
      <c r="IG277"/>
      <c r="IH277"/>
      <c r="II277"/>
      <c r="IJ277"/>
      <c r="IK277"/>
      <c r="IL277"/>
      <c r="IM277"/>
      <c r="IN277"/>
      <c r="IO277"/>
      <c r="IP277"/>
      <c r="IQ277"/>
      <c r="IR277"/>
      <c r="IS277"/>
      <c r="IT277"/>
      <c r="IU277"/>
      <c r="IV277"/>
    </row>
    <row r="278" spans="1:256" ht="48" customHeight="1" x14ac:dyDescent="0.15">
      <c r="A278" s="11" t="s">
        <v>297</v>
      </c>
      <c r="B278" s="23" t="str">
        <f>VLOOKUP(A278,Questions!$B$3:$C$256,2,FALSE)</f>
        <v>Are you classified as a merchant? If so, what level (1, 2, 3, 4)?</v>
      </c>
      <c r="C278" s="8"/>
      <c r="D278" s="9"/>
      <c r="E278" s="176" t="str">
        <f>IF((C278=""),VLOOKUP(A278,Questions!B:G,4,FALSE),IF(C278="Yes",VLOOKUP(A278,Questions!B:G,6,FALSE),IF(C278="No",VLOOKUP(A278,Questions!B:G,5,FALSE),"N/A")))</f>
        <v>Refer to PCI DSS Security Standards for supplemental guidance in this section</v>
      </c>
      <c r="F278" s="180" t="str">
        <f>VLOOKUP(A278,'Analyst Report'!$A$39:$E$288,5,FALSE)</f>
        <v xml:space="preserve"> </v>
      </c>
      <c r="G278"/>
      <c r="H278"/>
      <c r="I278"/>
      <c r="J278"/>
      <c r="K278"/>
      <c r="L278"/>
      <c r="M278"/>
      <c r="N278"/>
      <c r="O278"/>
      <c r="P278"/>
      <c r="Q278"/>
      <c r="R278"/>
      <c r="S278"/>
      <c r="T278"/>
      <c r="U278"/>
      <c r="V278"/>
      <c r="W278"/>
      <c r="X278"/>
      <c r="Y278"/>
      <c r="Z278"/>
      <c r="AA278"/>
      <c r="AB278"/>
      <c r="AC278"/>
      <c r="AD278"/>
      <c r="AE278"/>
      <c r="AF278"/>
      <c r="AG278"/>
      <c r="AH278"/>
      <c r="AI278"/>
      <c r="AJ278"/>
      <c r="AK278"/>
      <c r="AL278"/>
      <c r="AM278"/>
      <c r="AN278"/>
      <c r="AO278"/>
      <c r="AP278"/>
      <c r="AQ278"/>
      <c r="AR278"/>
      <c r="AS278"/>
      <c r="AT278"/>
      <c r="AU278"/>
      <c r="AV278"/>
      <c r="AW278"/>
      <c r="AX278"/>
      <c r="AY278"/>
      <c r="AZ278"/>
      <c r="BA278"/>
      <c r="BB278"/>
      <c r="BC278"/>
      <c r="BD278"/>
      <c r="BE278"/>
      <c r="BF278"/>
      <c r="BG278"/>
      <c r="BH278"/>
      <c r="BI278"/>
      <c r="BJ278"/>
      <c r="BK278"/>
      <c r="BL278"/>
      <c r="BM278"/>
      <c r="BN278"/>
      <c r="BO278"/>
      <c r="BP278"/>
      <c r="BQ278"/>
      <c r="BR278"/>
      <c r="BS278"/>
      <c r="BT278"/>
      <c r="BU278"/>
      <c r="BV278"/>
      <c r="BW278"/>
      <c r="BX278"/>
      <c r="BY278"/>
      <c r="BZ278"/>
      <c r="CA278"/>
      <c r="CB278"/>
      <c r="CC278"/>
      <c r="CD278"/>
      <c r="CE278"/>
      <c r="CF278"/>
      <c r="CG278"/>
      <c r="CH278"/>
      <c r="CI278"/>
      <c r="CJ278"/>
      <c r="CK278"/>
      <c r="CL278"/>
      <c r="CM278"/>
      <c r="CN278"/>
      <c r="CO278"/>
      <c r="CP278"/>
      <c r="CQ278"/>
      <c r="CR278"/>
      <c r="CS278"/>
      <c r="CT278"/>
      <c r="CU278"/>
      <c r="CV278"/>
      <c r="CW278"/>
      <c r="CX278"/>
      <c r="CY278"/>
      <c r="CZ278"/>
      <c r="DA278"/>
      <c r="DB278"/>
      <c r="DC278"/>
      <c r="DD278"/>
      <c r="DE278"/>
      <c r="DF278"/>
      <c r="DG278"/>
      <c r="DH278"/>
      <c r="DI278"/>
      <c r="DJ278"/>
      <c r="DK278"/>
      <c r="DL278"/>
      <c r="DM278"/>
      <c r="DN278"/>
      <c r="DO278"/>
      <c r="DP278"/>
      <c r="DQ278"/>
      <c r="DR278"/>
      <c r="DS278"/>
      <c r="DT278"/>
      <c r="DU278"/>
      <c r="DV278"/>
      <c r="DW278"/>
      <c r="DX278"/>
      <c r="DY278"/>
      <c r="DZ278"/>
      <c r="EA278"/>
      <c r="EB278"/>
      <c r="EC278"/>
      <c r="ED278"/>
      <c r="EE278"/>
      <c r="EF278"/>
      <c r="EG278"/>
      <c r="EH278"/>
      <c r="EI278"/>
      <c r="EJ278"/>
      <c r="EK278"/>
      <c r="EL278"/>
      <c r="EM278"/>
      <c r="EN278"/>
      <c r="EO278"/>
      <c r="EP278"/>
      <c r="EQ278"/>
      <c r="ER278"/>
      <c r="ES278"/>
      <c r="ET278"/>
      <c r="EU278"/>
      <c r="EV278"/>
      <c r="EW278"/>
      <c r="EX278"/>
      <c r="EY278"/>
      <c r="EZ278"/>
      <c r="FA278"/>
      <c r="FB278"/>
      <c r="FC278"/>
      <c r="FD278"/>
      <c r="FE278"/>
      <c r="FF278"/>
      <c r="FG278"/>
      <c r="FH278"/>
      <c r="FI278"/>
      <c r="FJ278"/>
      <c r="FK278"/>
      <c r="FL278"/>
      <c r="FM278"/>
      <c r="FN278"/>
      <c r="FO278"/>
      <c r="FP278"/>
      <c r="FQ278"/>
      <c r="FR278"/>
      <c r="FS278"/>
      <c r="FT278"/>
      <c r="FU278"/>
      <c r="FV278"/>
      <c r="FW278"/>
      <c r="FX278"/>
      <c r="FY278"/>
      <c r="FZ278"/>
      <c r="GA278"/>
      <c r="GB278"/>
      <c r="GC278"/>
      <c r="GD278"/>
      <c r="GE278"/>
      <c r="GF278"/>
      <c r="GG278"/>
      <c r="GH278"/>
      <c r="GI278"/>
      <c r="GJ278"/>
      <c r="GK278"/>
      <c r="GL278"/>
      <c r="GM278"/>
      <c r="GN278"/>
      <c r="GO278"/>
      <c r="GP278"/>
      <c r="GQ278"/>
      <c r="GR278"/>
      <c r="GS278"/>
      <c r="GT278"/>
      <c r="GU278"/>
      <c r="GV278"/>
      <c r="GW278"/>
      <c r="GX278"/>
      <c r="GY278"/>
      <c r="GZ278"/>
      <c r="HA278"/>
      <c r="HB278"/>
      <c r="HC278"/>
      <c r="HD278"/>
      <c r="HE278"/>
      <c r="HF278"/>
      <c r="HG278"/>
      <c r="HH278"/>
      <c r="HI278"/>
      <c r="HJ278"/>
      <c r="HK278"/>
      <c r="HL278"/>
      <c r="HM278"/>
      <c r="HN278"/>
      <c r="HO278"/>
      <c r="HP278"/>
      <c r="HQ278"/>
      <c r="HR278"/>
      <c r="HS278"/>
      <c r="HT278"/>
      <c r="HU278"/>
      <c r="HV278"/>
      <c r="HW278"/>
      <c r="HX278"/>
      <c r="HY278"/>
      <c r="HZ278"/>
      <c r="IA278"/>
      <c r="IB278"/>
      <c r="IC278"/>
      <c r="ID278"/>
      <c r="IE278"/>
      <c r="IF278"/>
      <c r="IG278"/>
      <c r="IH278"/>
      <c r="II278"/>
      <c r="IJ278"/>
      <c r="IK278"/>
      <c r="IL278"/>
      <c r="IM278"/>
      <c r="IN278"/>
      <c r="IO278"/>
      <c r="IP278"/>
      <c r="IQ278"/>
      <c r="IR278"/>
      <c r="IS278"/>
      <c r="IT278"/>
      <c r="IU278"/>
      <c r="IV278"/>
    </row>
    <row r="279" spans="1:256" ht="64.25" customHeight="1" x14ac:dyDescent="0.15">
      <c r="A279" s="11" t="s">
        <v>298</v>
      </c>
      <c r="B279" s="23" t="str">
        <f>VLOOKUP(A279,Questions!$B$3:$C$256,2,FALSE)</f>
        <v>Describe the architecture employed by the system to verify and authorize credit card transactions.</v>
      </c>
      <c r="C279" s="371"/>
      <c r="D279" s="371"/>
      <c r="E279" s="176" t="str">
        <f>IF((C279=""),VLOOKUP(A279,Questions!B:G,4,FALSE),IF(C279="Yes",VLOOKUP(A279,Questions!B:G,6,FALSE),IF(C279="No",VLOOKUP(A279,Questions!B:G,5,FALSE),"N/A")))</f>
        <v>Refer to PCI DSS Security Standards for supplemental guidance in this section</v>
      </c>
      <c r="F279" s="180" t="str">
        <f>VLOOKUP(A279,'Analyst Report'!$A$39:$E$288,5,FALSE)</f>
        <v xml:space="preserve"> </v>
      </c>
      <c r="G279"/>
      <c r="H279"/>
      <c r="I279"/>
      <c r="J279"/>
      <c r="K279"/>
      <c r="L279"/>
      <c r="M279"/>
      <c r="N279"/>
      <c r="O279"/>
      <c r="P279"/>
      <c r="Q279"/>
      <c r="R279"/>
      <c r="S279"/>
      <c r="T279"/>
      <c r="U279"/>
      <c r="V279"/>
      <c r="W279"/>
      <c r="X279"/>
      <c r="Y279"/>
      <c r="Z279"/>
      <c r="AA279"/>
      <c r="AB279"/>
      <c r="AC279"/>
      <c r="AD279"/>
      <c r="AE279"/>
      <c r="AF279"/>
      <c r="AG279"/>
      <c r="AH279"/>
      <c r="AI279"/>
      <c r="AJ279"/>
      <c r="AK279"/>
      <c r="AL279"/>
      <c r="AM279"/>
      <c r="AN279"/>
      <c r="AO279"/>
      <c r="AP279"/>
      <c r="AQ279"/>
      <c r="AR279"/>
      <c r="AS279"/>
      <c r="AT279"/>
      <c r="AU279"/>
      <c r="AV279"/>
      <c r="AW279"/>
      <c r="AX279"/>
      <c r="AY279"/>
      <c r="AZ279"/>
      <c r="BA279"/>
      <c r="BB279"/>
      <c r="BC279"/>
      <c r="BD279"/>
      <c r="BE279"/>
      <c r="BF279"/>
      <c r="BG279"/>
      <c r="BH279"/>
      <c r="BI279"/>
      <c r="BJ279"/>
      <c r="BK279"/>
      <c r="BL279"/>
      <c r="BM279"/>
      <c r="BN279"/>
      <c r="BO279"/>
      <c r="BP279"/>
      <c r="BQ279"/>
      <c r="BR279"/>
      <c r="BS279"/>
      <c r="BT279"/>
      <c r="BU279"/>
      <c r="BV279"/>
      <c r="BW279"/>
      <c r="BX279"/>
      <c r="BY279"/>
      <c r="BZ279"/>
      <c r="CA279"/>
      <c r="CB279"/>
      <c r="CC279"/>
      <c r="CD279"/>
      <c r="CE279"/>
      <c r="CF279"/>
      <c r="CG279"/>
      <c r="CH279"/>
      <c r="CI279"/>
      <c r="CJ279"/>
      <c r="CK279"/>
      <c r="CL279"/>
      <c r="CM279"/>
      <c r="CN279"/>
      <c r="CO279"/>
      <c r="CP279"/>
      <c r="CQ279"/>
      <c r="CR279"/>
      <c r="CS279"/>
      <c r="CT279"/>
      <c r="CU279"/>
      <c r="CV279"/>
      <c r="CW279"/>
      <c r="CX279"/>
      <c r="CY279"/>
      <c r="CZ279"/>
      <c r="DA279"/>
      <c r="DB279"/>
      <c r="DC279"/>
      <c r="DD279"/>
      <c r="DE279"/>
      <c r="DF279"/>
      <c r="DG279"/>
      <c r="DH279"/>
      <c r="DI279"/>
      <c r="DJ279"/>
      <c r="DK279"/>
      <c r="DL279"/>
      <c r="DM279"/>
      <c r="DN279"/>
      <c r="DO279"/>
      <c r="DP279"/>
      <c r="DQ279"/>
      <c r="DR279"/>
      <c r="DS279"/>
      <c r="DT279"/>
      <c r="DU279"/>
      <c r="DV279"/>
      <c r="DW279"/>
      <c r="DX279"/>
      <c r="DY279"/>
      <c r="DZ279"/>
      <c r="EA279"/>
      <c r="EB279"/>
      <c r="EC279"/>
      <c r="ED279"/>
      <c r="EE279"/>
      <c r="EF279"/>
      <c r="EG279"/>
      <c r="EH279"/>
      <c r="EI279"/>
      <c r="EJ279"/>
      <c r="EK279"/>
      <c r="EL279"/>
      <c r="EM279"/>
      <c r="EN279"/>
      <c r="EO279"/>
      <c r="EP279"/>
      <c r="EQ279"/>
      <c r="ER279"/>
      <c r="ES279"/>
      <c r="ET279"/>
      <c r="EU279"/>
      <c r="EV279"/>
      <c r="EW279"/>
      <c r="EX279"/>
      <c r="EY279"/>
      <c r="EZ279"/>
      <c r="FA279"/>
      <c r="FB279"/>
      <c r="FC279"/>
      <c r="FD279"/>
      <c r="FE279"/>
      <c r="FF279"/>
      <c r="FG279"/>
      <c r="FH279"/>
      <c r="FI279"/>
      <c r="FJ279"/>
      <c r="FK279"/>
      <c r="FL279"/>
      <c r="FM279"/>
      <c r="FN279"/>
      <c r="FO279"/>
      <c r="FP279"/>
      <c r="FQ279"/>
      <c r="FR279"/>
      <c r="FS279"/>
      <c r="FT279"/>
      <c r="FU279"/>
      <c r="FV279"/>
      <c r="FW279"/>
      <c r="FX279"/>
      <c r="FY279"/>
      <c r="FZ279"/>
      <c r="GA279"/>
      <c r="GB279"/>
      <c r="GC279"/>
      <c r="GD279"/>
      <c r="GE279"/>
      <c r="GF279"/>
      <c r="GG279"/>
      <c r="GH279"/>
      <c r="GI279"/>
      <c r="GJ279"/>
      <c r="GK279"/>
      <c r="GL279"/>
      <c r="GM279"/>
      <c r="GN279"/>
      <c r="GO279"/>
      <c r="GP279"/>
      <c r="GQ279"/>
      <c r="GR279"/>
      <c r="GS279"/>
      <c r="GT279"/>
      <c r="GU279"/>
      <c r="GV279"/>
      <c r="GW279"/>
      <c r="GX279"/>
      <c r="GY279"/>
      <c r="GZ279"/>
      <c r="HA279"/>
      <c r="HB279"/>
      <c r="HC279"/>
      <c r="HD279"/>
      <c r="HE279"/>
      <c r="HF279"/>
      <c r="HG279"/>
      <c r="HH279"/>
      <c r="HI279"/>
      <c r="HJ279"/>
      <c r="HK279"/>
      <c r="HL279"/>
      <c r="HM279"/>
      <c r="HN279"/>
      <c r="HO279"/>
      <c r="HP279"/>
      <c r="HQ279"/>
      <c r="HR279"/>
      <c r="HS279"/>
      <c r="HT279"/>
      <c r="HU279"/>
      <c r="HV279"/>
      <c r="HW279"/>
      <c r="HX279"/>
      <c r="HY279"/>
      <c r="HZ279"/>
      <c r="IA279"/>
      <c r="IB279"/>
      <c r="IC279"/>
      <c r="ID279"/>
      <c r="IE279"/>
      <c r="IF279"/>
      <c r="IG279"/>
      <c r="IH279"/>
      <c r="II279"/>
      <c r="IJ279"/>
      <c r="IK279"/>
      <c r="IL279"/>
      <c r="IM279"/>
      <c r="IN279"/>
      <c r="IO279"/>
      <c r="IP279"/>
      <c r="IQ279"/>
      <c r="IR279"/>
      <c r="IS279"/>
      <c r="IT279"/>
      <c r="IU279"/>
      <c r="IV279"/>
    </row>
    <row r="280" spans="1:256" ht="64.25" customHeight="1" x14ac:dyDescent="0.15">
      <c r="A280" s="11" t="s">
        <v>299</v>
      </c>
      <c r="B280" s="23" t="str">
        <f>VLOOKUP(A280,Questions!$B$3:$C$256,2,FALSE)</f>
        <v xml:space="preserve">What payment processors/gateways does the system support? </v>
      </c>
      <c r="C280" s="371"/>
      <c r="D280" s="371"/>
      <c r="E280" s="176" t="str">
        <f>IF((C280=""),VLOOKUP(A280,Questions!B:G,4,FALSE),IF(C280="Yes",VLOOKUP(A280,Questions!B:G,6,FALSE),IF(C280="No",VLOOKUP(A280,Questions!B:G,5,FALSE),"N/A")))</f>
        <v>Refer to PCI DSS Security Standards for supplemental guidance in this section</v>
      </c>
      <c r="F280" s="180" t="str">
        <f>VLOOKUP(A280,'Analyst Report'!$A$39:$E$288,5,FALSE)</f>
        <v xml:space="preserve"> </v>
      </c>
      <c r="G280"/>
      <c r="H280"/>
      <c r="I280"/>
      <c r="J280"/>
      <c r="K280"/>
      <c r="L280"/>
      <c r="M280"/>
      <c r="N280"/>
      <c r="O280"/>
      <c r="P280"/>
      <c r="Q280"/>
      <c r="R280"/>
      <c r="S280"/>
      <c r="T280"/>
      <c r="U280"/>
      <c r="V280"/>
      <c r="W280"/>
      <c r="X280"/>
      <c r="Y280"/>
      <c r="Z280"/>
      <c r="AA280"/>
      <c r="AB280"/>
      <c r="AC280"/>
      <c r="AD280"/>
      <c r="AE280"/>
      <c r="AF280"/>
      <c r="AG280"/>
      <c r="AH280"/>
      <c r="AI280"/>
      <c r="AJ280"/>
      <c r="AK280"/>
      <c r="AL280"/>
      <c r="AM280"/>
      <c r="AN280"/>
      <c r="AO280"/>
      <c r="AP280"/>
      <c r="AQ280"/>
      <c r="AR280"/>
      <c r="AS280"/>
      <c r="AT280"/>
      <c r="AU280"/>
      <c r="AV280"/>
      <c r="AW280"/>
      <c r="AX280"/>
      <c r="AY280"/>
      <c r="AZ280"/>
      <c r="BA280"/>
      <c r="BB280"/>
      <c r="BC280"/>
      <c r="BD280"/>
      <c r="BE280"/>
      <c r="BF280"/>
      <c r="BG280"/>
      <c r="BH280"/>
      <c r="BI280"/>
      <c r="BJ280"/>
      <c r="BK280"/>
      <c r="BL280"/>
      <c r="BM280"/>
      <c r="BN280"/>
      <c r="BO280"/>
      <c r="BP280"/>
      <c r="BQ280"/>
      <c r="BR280"/>
      <c r="BS280"/>
      <c r="BT280"/>
      <c r="BU280"/>
      <c r="BV280"/>
      <c r="BW280"/>
      <c r="BX280"/>
      <c r="BY280"/>
      <c r="BZ280"/>
      <c r="CA280"/>
      <c r="CB280"/>
      <c r="CC280"/>
      <c r="CD280"/>
      <c r="CE280"/>
      <c r="CF280"/>
      <c r="CG280"/>
      <c r="CH280"/>
      <c r="CI280"/>
      <c r="CJ280"/>
      <c r="CK280"/>
      <c r="CL280"/>
      <c r="CM280"/>
      <c r="CN280"/>
      <c r="CO280"/>
      <c r="CP280"/>
      <c r="CQ280"/>
      <c r="CR280"/>
      <c r="CS280"/>
      <c r="CT280"/>
      <c r="CU280"/>
      <c r="CV280"/>
      <c r="CW280"/>
      <c r="CX280"/>
      <c r="CY280"/>
      <c r="CZ280"/>
      <c r="DA280"/>
      <c r="DB280"/>
      <c r="DC280"/>
      <c r="DD280"/>
      <c r="DE280"/>
      <c r="DF280"/>
      <c r="DG280"/>
      <c r="DH280"/>
      <c r="DI280"/>
      <c r="DJ280"/>
      <c r="DK280"/>
      <c r="DL280"/>
      <c r="DM280"/>
      <c r="DN280"/>
      <c r="DO280"/>
      <c r="DP280"/>
      <c r="DQ280"/>
      <c r="DR280"/>
      <c r="DS280"/>
      <c r="DT280"/>
      <c r="DU280"/>
      <c r="DV280"/>
      <c r="DW280"/>
      <c r="DX280"/>
      <c r="DY280"/>
      <c r="DZ280"/>
      <c r="EA280"/>
      <c r="EB280"/>
      <c r="EC280"/>
      <c r="ED280"/>
      <c r="EE280"/>
      <c r="EF280"/>
      <c r="EG280"/>
      <c r="EH280"/>
      <c r="EI280"/>
      <c r="EJ280"/>
      <c r="EK280"/>
      <c r="EL280"/>
      <c r="EM280"/>
      <c r="EN280"/>
      <c r="EO280"/>
      <c r="EP280"/>
      <c r="EQ280"/>
      <c r="ER280"/>
      <c r="ES280"/>
      <c r="ET280"/>
      <c r="EU280"/>
      <c r="EV280"/>
      <c r="EW280"/>
      <c r="EX280"/>
      <c r="EY280"/>
      <c r="EZ280"/>
      <c r="FA280"/>
      <c r="FB280"/>
      <c r="FC280"/>
      <c r="FD280"/>
      <c r="FE280"/>
      <c r="FF280"/>
      <c r="FG280"/>
      <c r="FH280"/>
      <c r="FI280"/>
      <c r="FJ280"/>
      <c r="FK280"/>
      <c r="FL280"/>
      <c r="FM280"/>
      <c r="FN280"/>
      <c r="FO280"/>
      <c r="FP280"/>
      <c r="FQ280"/>
      <c r="FR280"/>
      <c r="FS280"/>
      <c r="FT280"/>
      <c r="FU280"/>
      <c r="FV280"/>
      <c r="FW280"/>
      <c r="FX280"/>
      <c r="FY280"/>
      <c r="FZ280"/>
      <c r="GA280"/>
      <c r="GB280"/>
      <c r="GC280"/>
      <c r="GD280"/>
      <c r="GE280"/>
      <c r="GF280"/>
      <c r="GG280"/>
      <c r="GH280"/>
      <c r="GI280"/>
      <c r="GJ280"/>
      <c r="GK280"/>
      <c r="GL280"/>
      <c r="GM280"/>
      <c r="GN280"/>
      <c r="GO280"/>
      <c r="GP280"/>
      <c r="GQ280"/>
      <c r="GR280"/>
      <c r="GS280"/>
      <c r="GT280"/>
      <c r="GU280"/>
      <c r="GV280"/>
      <c r="GW280"/>
      <c r="GX280"/>
      <c r="GY280"/>
      <c r="GZ280"/>
      <c r="HA280"/>
      <c r="HB280"/>
      <c r="HC280"/>
      <c r="HD280"/>
      <c r="HE280"/>
      <c r="HF280"/>
      <c r="HG280"/>
      <c r="HH280"/>
      <c r="HI280"/>
      <c r="HJ280"/>
      <c r="HK280"/>
      <c r="HL280"/>
      <c r="HM280"/>
      <c r="HN280"/>
      <c r="HO280"/>
      <c r="HP280"/>
      <c r="HQ280"/>
      <c r="HR280"/>
      <c r="HS280"/>
      <c r="HT280"/>
      <c r="HU280"/>
      <c r="HV280"/>
      <c r="HW280"/>
      <c r="HX280"/>
      <c r="HY280"/>
      <c r="HZ280"/>
      <c r="IA280"/>
      <c r="IB280"/>
      <c r="IC280"/>
      <c r="ID280"/>
      <c r="IE280"/>
      <c r="IF280"/>
      <c r="IG280"/>
      <c r="IH280"/>
      <c r="II280"/>
      <c r="IJ280"/>
      <c r="IK280"/>
      <c r="IL280"/>
      <c r="IM280"/>
      <c r="IN280"/>
      <c r="IO280"/>
      <c r="IP280"/>
      <c r="IQ280"/>
      <c r="IR280"/>
      <c r="IS280"/>
      <c r="IT280"/>
      <c r="IU280"/>
      <c r="IV280"/>
    </row>
    <row r="281" spans="1:256" ht="48" customHeight="1" x14ac:dyDescent="0.15">
      <c r="A281" s="11" t="s">
        <v>300</v>
      </c>
      <c r="B281" s="23" t="str">
        <f>VLOOKUP(A281,Questions!$B$3:$C$256,2,FALSE)</f>
        <v>Can the application be installed in a PCI DSS–compliant manner ?</v>
      </c>
      <c r="C281" s="8"/>
      <c r="D281" s="9"/>
      <c r="E281" s="176" t="str">
        <f>IF((C281=""),VLOOKUP(A281,Questions!B:G,4,FALSE),IF(C281="Yes",VLOOKUP(A281,Questions!B:G,6,FALSE),IF(C281="No",VLOOKUP(A281,Questions!B:G,5,FALSE),"N/A")))</f>
        <v>Refer to PCI DSS Security Standards for supplemental guidance in this section</v>
      </c>
      <c r="F281" s="180" t="str">
        <f>VLOOKUP(A281,'Analyst Report'!$A$39:$E$288,5,FALSE)</f>
        <v xml:space="preserve"> </v>
      </c>
      <c r="G281"/>
      <c r="H281"/>
      <c r="I281"/>
      <c r="J281"/>
      <c r="K281"/>
      <c r="L281"/>
      <c r="M281"/>
      <c r="N281"/>
      <c r="O281"/>
      <c r="P281"/>
      <c r="Q281"/>
      <c r="R281"/>
      <c r="S281"/>
      <c r="T281"/>
      <c r="U281"/>
      <c r="V281"/>
      <c r="W281"/>
      <c r="X281"/>
      <c r="Y281"/>
      <c r="Z281"/>
      <c r="AA281"/>
      <c r="AB281"/>
      <c r="AC281"/>
      <c r="AD281"/>
      <c r="AE281"/>
      <c r="AF281"/>
      <c r="AG281"/>
      <c r="AH281"/>
      <c r="AI281"/>
      <c r="AJ281"/>
      <c r="AK281"/>
      <c r="AL281"/>
      <c r="AM281"/>
      <c r="AN281"/>
      <c r="AO281"/>
      <c r="AP281"/>
      <c r="AQ281"/>
      <c r="AR281"/>
      <c r="AS281"/>
      <c r="AT281"/>
      <c r="AU281"/>
      <c r="AV281"/>
      <c r="AW281"/>
      <c r="AX281"/>
      <c r="AY281"/>
      <c r="AZ281"/>
      <c r="BA281"/>
      <c r="BB281"/>
      <c r="BC281"/>
      <c r="BD281"/>
      <c r="BE281"/>
      <c r="BF281"/>
      <c r="BG281"/>
      <c r="BH281"/>
      <c r="BI281"/>
      <c r="BJ281"/>
      <c r="BK281"/>
      <c r="BL281"/>
      <c r="BM281"/>
      <c r="BN281"/>
      <c r="BO281"/>
      <c r="BP281"/>
      <c r="BQ281"/>
      <c r="BR281"/>
      <c r="BS281"/>
      <c r="BT281"/>
      <c r="BU281"/>
      <c r="BV281"/>
      <c r="BW281"/>
      <c r="BX281"/>
      <c r="BY281"/>
      <c r="BZ281"/>
      <c r="CA281"/>
      <c r="CB281"/>
      <c r="CC281"/>
      <c r="CD281"/>
      <c r="CE281"/>
      <c r="CF281"/>
      <c r="CG281"/>
      <c r="CH281"/>
      <c r="CI281"/>
      <c r="CJ281"/>
      <c r="CK281"/>
      <c r="CL281"/>
      <c r="CM281"/>
      <c r="CN281"/>
      <c r="CO281"/>
      <c r="CP281"/>
      <c r="CQ281"/>
      <c r="CR281"/>
      <c r="CS281"/>
      <c r="CT281"/>
      <c r="CU281"/>
      <c r="CV281"/>
      <c r="CW281"/>
      <c r="CX281"/>
      <c r="CY281"/>
      <c r="CZ281"/>
      <c r="DA281"/>
      <c r="DB281"/>
      <c r="DC281"/>
      <c r="DD281"/>
      <c r="DE281"/>
      <c r="DF281"/>
      <c r="DG281"/>
      <c r="DH281"/>
      <c r="DI281"/>
      <c r="DJ281"/>
      <c r="DK281"/>
      <c r="DL281"/>
      <c r="DM281"/>
      <c r="DN281"/>
      <c r="DO281"/>
      <c r="DP281"/>
      <c r="DQ281"/>
      <c r="DR281"/>
      <c r="DS281"/>
      <c r="DT281"/>
      <c r="DU281"/>
      <c r="DV281"/>
      <c r="DW281"/>
      <c r="DX281"/>
      <c r="DY281"/>
      <c r="DZ281"/>
      <c r="EA281"/>
      <c r="EB281"/>
      <c r="EC281"/>
      <c r="ED281"/>
      <c r="EE281"/>
      <c r="EF281"/>
      <c r="EG281"/>
      <c r="EH281"/>
      <c r="EI281"/>
      <c r="EJ281"/>
      <c r="EK281"/>
      <c r="EL281"/>
      <c r="EM281"/>
      <c r="EN281"/>
      <c r="EO281"/>
      <c r="EP281"/>
      <c r="EQ281"/>
      <c r="ER281"/>
      <c r="ES281"/>
      <c r="ET281"/>
      <c r="EU281"/>
      <c r="EV281"/>
      <c r="EW281"/>
      <c r="EX281"/>
      <c r="EY281"/>
      <c r="EZ281"/>
      <c r="FA281"/>
      <c r="FB281"/>
      <c r="FC281"/>
      <c r="FD281"/>
      <c r="FE281"/>
      <c r="FF281"/>
      <c r="FG281"/>
      <c r="FH281"/>
      <c r="FI281"/>
      <c r="FJ281"/>
      <c r="FK281"/>
      <c r="FL281"/>
      <c r="FM281"/>
      <c r="FN281"/>
      <c r="FO281"/>
      <c r="FP281"/>
      <c r="FQ281"/>
      <c r="FR281"/>
      <c r="FS281"/>
      <c r="FT281"/>
      <c r="FU281"/>
      <c r="FV281"/>
      <c r="FW281"/>
      <c r="FX281"/>
      <c r="FY281"/>
      <c r="FZ281"/>
      <c r="GA281"/>
      <c r="GB281"/>
      <c r="GC281"/>
      <c r="GD281"/>
      <c r="GE281"/>
      <c r="GF281"/>
      <c r="GG281"/>
      <c r="GH281"/>
      <c r="GI281"/>
      <c r="GJ281"/>
      <c r="GK281"/>
      <c r="GL281"/>
      <c r="GM281"/>
      <c r="GN281"/>
      <c r="GO281"/>
      <c r="GP281"/>
      <c r="GQ281"/>
      <c r="GR281"/>
      <c r="GS281"/>
      <c r="GT281"/>
      <c r="GU281"/>
      <c r="GV281"/>
      <c r="GW281"/>
      <c r="GX281"/>
      <c r="GY281"/>
      <c r="GZ281"/>
      <c r="HA281"/>
      <c r="HB281"/>
      <c r="HC281"/>
      <c r="HD281"/>
      <c r="HE281"/>
      <c r="HF281"/>
      <c r="HG281"/>
      <c r="HH281"/>
      <c r="HI281"/>
      <c r="HJ281"/>
      <c r="HK281"/>
      <c r="HL281"/>
      <c r="HM281"/>
      <c r="HN281"/>
      <c r="HO281"/>
      <c r="HP281"/>
      <c r="HQ281"/>
      <c r="HR281"/>
      <c r="HS281"/>
      <c r="HT281"/>
      <c r="HU281"/>
      <c r="HV281"/>
      <c r="HW281"/>
      <c r="HX281"/>
      <c r="HY281"/>
      <c r="HZ281"/>
      <c r="IA281"/>
      <c r="IB281"/>
      <c r="IC281"/>
      <c r="ID281"/>
      <c r="IE281"/>
      <c r="IF281"/>
      <c r="IG281"/>
      <c r="IH281"/>
      <c r="II281"/>
      <c r="IJ281"/>
      <c r="IK281"/>
      <c r="IL281"/>
      <c r="IM281"/>
      <c r="IN281"/>
      <c r="IO281"/>
      <c r="IP281"/>
      <c r="IQ281"/>
      <c r="IR281"/>
      <c r="IS281"/>
      <c r="IT281"/>
      <c r="IU281"/>
      <c r="IV281"/>
    </row>
    <row r="282" spans="1:256" ht="48" customHeight="1" x14ac:dyDescent="0.15">
      <c r="A282" s="11" t="s">
        <v>301</v>
      </c>
      <c r="B282" s="23" t="str">
        <f>VLOOKUP(A282,Questions!$B$3:$C$256,2,FALSE)</f>
        <v xml:space="preserve">Is the application listed as an approved Payment Application Data Security Standard (PA-DSS) application? </v>
      </c>
      <c r="C282" s="8"/>
      <c r="D282" s="9"/>
      <c r="E282" s="176" t="str">
        <f>IF((C282=""),VLOOKUP(A282,Questions!B:G,4,FALSE),IF(C282="Yes",VLOOKUP(A282,Questions!B:G,6,FALSE),IF(C282="No",VLOOKUP(A282,Questions!B:G,5,FALSE),"N/A")))</f>
        <v>Refer to PCI DSS Security Standards for supplemental guidance in this section</v>
      </c>
      <c r="F282" s="180" t="str">
        <f>VLOOKUP(A282,'Analyst Report'!$A$39:$E$288,5,FALSE)</f>
        <v xml:space="preserve"> </v>
      </c>
      <c r="G282"/>
      <c r="H282"/>
      <c r="I282"/>
      <c r="J282"/>
      <c r="K282"/>
      <c r="L282"/>
      <c r="M282"/>
      <c r="N282"/>
      <c r="O282"/>
      <c r="P282"/>
      <c r="Q282"/>
      <c r="R282"/>
      <c r="S282"/>
      <c r="T282"/>
      <c r="U282"/>
      <c r="V282"/>
      <c r="W282"/>
      <c r="X282"/>
      <c r="Y282"/>
      <c r="Z282"/>
      <c r="AA282"/>
      <c r="AB282"/>
      <c r="AC282"/>
      <c r="AD282"/>
      <c r="AE282"/>
      <c r="AF282"/>
      <c r="AG282"/>
      <c r="AH282"/>
      <c r="AI282"/>
      <c r="AJ282"/>
      <c r="AK282"/>
      <c r="AL282"/>
      <c r="AM282"/>
      <c r="AN282"/>
      <c r="AO282"/>
      <c r="AP282"/>
      <c r="AQ282"/>
      <c r="AR282"/>
      <c r="AS282"/>
      <c r="AT282"/>
      <c r="AU282"/>
      <c r="AV282"/>
      <c r="AW282"/>
      <c r="AX282"/>
      <c r="AY282"/>
      <c r="AZ282"/>
      <c r="BA282"/>
      <c r="BB282"/>
      <c r="BC282"/>
      <c r="BD282"/>
      <c r="BE282"/>
      <c r="BF282"/>
      <c r="BG282"/>
      <c r="BH282"/>
      <c r="BI282"/>
      <c r="BJ282"/>
      <c r="BK282"/>
      <c r="BL282"/>
      <c r="BM282"/>
      <c r="BN282"/>
      <c r="BO282"/>
      <c r="BP282"/>
      <c r="BQ282"/>
      <c r="BR282"/>
      <c r="BS282"/>
      <c r="BT282"/>
      <c r="BU282"/>
      <c r="BV282"/>
      <c r="BW282"/>
      <c r="BX282"/>
      <c r="BY282"/>
      <c r="BZ282"/>
      <c r="CA282"/>
      <c r="CB282"/>
      <c r="CC282"/>
      <c r="CD282"/>
      <c r="CE282"/>
      <c r="CF282"/>
      <c r="CG282"/>
      <c r="CH282"/>
      <c r="CI282"/>
      <c r="CJ282"/>
      <c r="CK282"/>
      <c r="CL282"/>
      <c r="CM282"/>
      <c r="CN282"/>
      <c r="CO282"/>
      <c r="CP282"/>
      <c r="CQ282"/>
      <c r="CR282"/>
      <c r="CS282"/>
      <c r="CT282"/>
      <c r="CU282"/>
      <c r="CV282"/>
      <c r="CW282"/>
      <c r="CX282"/>
      <c r="CY282"/>
      <c r="CZ282"/>
      <c r="DA282"/>
      <c r="DB282"/>
      <c r="DC282"/>
      <c r="DD282"/>
      <c r="DE282"/>
      <c r="DF282"/>
      <c r="DG282"/>
      <c r="DH282"/>
      <c r="DI282"/>
      <c r="DJ282"/>
      <c r="DK282"/>
      <c r="DL282"/>
      <c r="DM282"/>
      <c r="DN282"/>
      <c r="DO282"/>
      <c r="DP282"/>
      <c r="DQ282"/>
      <c r="DR282"/>
      <c r="DS282"/>
      <c r="DT282"/>
      <c r="DU282"/>
      <c r="DV282"/>
      <c r="DW282"/>
      <c r="DX282"/>
      <c r="DY282"/>
      <c r="DZ282"/>
      <c r="EA282"/>
      <c r="EB282"/>
      <c r="EC282"/>
      <c r="ED282"/>
      <c r="EE282"/>
      <c r="EF282"/>
      <c r="EG282"/>
      <c r="EH282"/>
      <c r="EI282"/>
      <c r="EJ282"/>
      <c r="EK282"/>
      <c r="EL282"/>
      <c r="EM282"/>
      <c r="EN282"/>
      <c r="EO282"/>
      <c r="EP282"/>
      <c r="EQ282"/>
      <c r="ER282"/>
      <c r="ES282"/>
      <c r="ET282"/>
      <c r="EU282"/>
      <c r="EV282"/>
      <c r="EW282"/>
      <c r="EX282"/>
      <c r="EY282"/>
      <c r="EZ282"/>
      <c r="FA282"/>
      <c r="FB282"/>
      <c r="FC282"/>
      <c r="FD282"/>
      <c r="FE282"/>
      <c r="FF282"/>
      <c r="FG282"/>
      <c r="FH282"/>
      <c r="FI282"/>
      <c r="FJ282"/>
      <c r="FK282"/>
      <c r="FL282"/>
      <c r="FM282"/>
      <c r="FN282"/>
      <c r="FO282"/>
      <c r="FP282"/>
      <c r="FQ282"/>
      <c r="FR282"/>
      <c r="FS282"/>
      <c r="FT282"/>
      <c r="FU282"/>
      <c r="FV282"/>
      <c r="FW282"/>
      <c r="FX282"/>
      <c r="FY282"/>
      <c r="FZ282"/>
      <c r="GA282"/>
      <c r="GB282"/>
      <c r="GC282"/>
      <c r="GD282"/>
      <c r="GE282"/>
      <c r="GF282"/>
      <c r="GG282"/>
      <c r="GH282"/>
      <c r="GI282"/>
      <c r="GJ282"/>
      <c r="GK282"/>
      <c r="GL282"/>
      <c r="GM282"/>
      <c r="GN282"/>
      <c r="GO282"/>
      <c r="GP282"/>
      <c r="GQ282"/>
      <c r="GR282"/>
      <c r="GS282"/>
      <c r="GT282"/>
      <c r="GU282"/>
      <c r="GV282"/>
      <c r="GW282"/>
      <c r="GX282"/>
      <c r="GY282"/>
      <c r="GZ282"/>
      <c r="HA282"/>
      <c r="HB282"/>
      <c r="HC282"/>
      <c r="HD282"/>
      <c r="HE282"/>
      <c r="HF282"/>
      <c r="HG282"/>
      <c r="HH282"/>
      <c r="HI282"/>
      <c r="HJ282"/>
      <c r="HK282"/>
      <c r="HL282"/>
      <c r="HM282"/>
      <c r="HN282"/>
      <c r="HO282"/>
      <c r="HP282"/>
      <c r="HQ282"/>
      <c r="HR282"/>
      <c r="HS282"/>
      <c r="HT282"/>
      <c r="HU282"/>
      <c r="HV282"/>
      <c r="HW282"/>
      <c r="HX282"/>
      <c r="HY282"/>
      <c r="HZ282"/>
      <c r="IA282"/>
      <c r="IB282"/>
      <c r="IC282"/>
      <c r="ID282"/>
      <c r="IE282"/>
      <c r="IF282"/>
      <c r="IG282"/>
      <c r="IH282"/>
      <c r="II282"/>
      <c r="IJ282"/>
      <c r="IK282"/>
      <c r="IL282"/>
      <c r="IM282"/>
      <c r="IN282"/>
      <c r="IO282"/>
      <c r="IP282"/>
      <c r="IQ282"/>
      <c r="IR282"/>
      <c r="IS282"/>
      <c r="IT282"/>
      <c r="IU282"/>
      <c r="IV282"/>
    </row>
    <row r="283" spans="1:256" ht="54" customHeight="1" x14ac:dyDescent="0.15">
      <c r="A283" s="11" t="s">
        <v>302</v>
      </c>
      <c r="B283" s="23" t="str">
        <f>VLOOKUP(A283,Questions!$B$3:$C$256,2,FALSE)</f>
        <v>Does the system or products use a third party to collect, store, process, or transmit cardholder (payment/credit/debt card) data?</v>
      </c>
      <c r="C283" s="8"/>
      <c r="D283" s="9"/>
      <c r="E283" s="176" t="str">
        <f>IF((C283=""),VLOOKUP(A283,Questions!B:G,4,FALSE),IF(C283="Yes",VLOOKUP(A283,Questions!B:G,6,FALSE),IF(C283="No",VLOOKUP(A283,Questions!B:G,5,FALSE),"N/A")))</f>
        <v>Refer to PCI DSS Security Standards for supplemental guidance in this section</v>
      </c>
      <c r="F283" s="180" t="str">
        <f>VLOOKUP(A283,'Analyst Report'!$A$39:$E$288,5,FALSE)</f>
        <v xml:space="preserve"> </v>
      </c>
      <c r="G283"/>
      <c r="H283"/>
      <c r="I283"/>
      <c r="J283"/>
      <c r="K283"/>
      <c r="L283"/>
      <c r="M283"/>
      <c r="N283"/>
      <c r="O283"/>
      <c r="P283"/>
      <c r="Q283"/>
      <c r="R283"/>
      <c r="S283"/>
      <c r="T283"/>
      <c r="U283"/>
      <c r="V283"/>
      <c r="W283"/>
      <c r="X283"/>
      <c r="Y283"/>
      <c r="Z283"/>
      <c r="AA283"/>
      <c r="AB283"/>
      <c r="AC283"/>
      <c r="AD283"/>
      <c r="AE283"/>
      <c r="AF283"/>
      <c r="AG283"/>
      <c r="AH283"/>
      <c r="AI283"/>
      <c r="AJ283"/>
      <c r="AK283"/>
      <c r="AL283"/>
      <c r="AM283"/>
      <c r="AN283"/>
      <c r="AO283"/>
      <c r="AP283"/>
      <c r="AQ283"/>
      <c r="AR283"/>
      <c r="AS283"/>
      <c r="AT283"/>
      <c r="AU283"/>
      <c r="AV283"/>
      <c r="AW283"/>
      <c r="AX283"/>
      <c r="AY283"/>
      <c r="AZ283"/>
      <c r="BA283"/>
      <c r="BB283"/>
      <c r="BC283"/>
      <c r="BD283"/>
      <c r="BE283"/>
      <c r="BF283"/>
      <c r="BG283"/>
      <c r="BH283"/>
      <c r="BI283"/>
      <c r="BJ283"/>
      <c r="BK283"/>
      <c r="BL283"/>
      <c r="BM283"/>
      <c r="BN283"/>
      <c r="BO283"/>
      <c r="BP283"/>
      <c r="BQ283"/>
      <c r="BR283"/>
      <c r="BS283"/>
      <c r="BT283"/>
      <c r="BU283"/>
      <c r="BV283"/>
      <c r="BW283"/>
      <c r="BX283"/>
      <c r="BY283"/>
      <c r="BZ283"/>
      <c r="CA283"/>
      <c r="CB283"/>
      <c r="CC283"/>
      <c r="CD283"/>
      <c r="CE283"/>
      <c r="CF283"/>
      <c r="CG283"/>
      <c r="CH283"/>
      <c r="CI283"/>
      <c r="CJ283"/>
      <c r="CK283"/>
      <c r="CL283"/>
      <c r="CM283"/>
      <c r="CN283"/>
      <c r="CO283"/>
      <c r="CP283"/>
      <c r="CQ283"/>
      <c r="CR283"/>
      <c r="CS283"/>
      <c r="CT283"/>
      <c r="CU283"/>
      <c r="CV283"/>
      <c r="CW283"/>
      <c r="CX283"/>
      <c r="CY283"/>
      <c r="CZ283"/>
      <c r="DA283"/>
      <c r="DB283"/>
      <c r="DC283"/>
      <c r="DD283"/>
      <c r="DE283"/>
      <c r="DF283"/>
      <c r="DG283"/>
      <c r="DH283"/>
      <c r="DI283"/>
      <c r="DJ283"/>
      <c r="DK283"/>
      <c r="DL283"/>
      <c r="DM283"/>
      <c r="DN283"/>
      <c r="DO283"/>
      <c r="DP283"/>
      <c r="DQ283"/>
      <c r="DR283"/>
      <c r="DS283"/>
      <c r="DT283"/>
      <c r="DU283"/>
      <c r="DV283"/>
      <c r="DW283"/>
      <c r="DX283"/>
      <c r="DY283"/>
      <c r="DZ283"/>
      <c r="EA283"/>
      <c r="EB283"/>
      <c r="EC283"/>
      <c r="ED283"/>
      <c r="EE283"/>
      <c r="EF283"/>
      <c r="EG283"/>
      <c r="EH283"/>
      <c r="EI283"/>
      <c r="EJ283"/>
      <c r="EK283"/>
      <c r="EL283"/>
      <c r="EM283"/>
      <c r="EN283"/>
      <c r="EO283"/>
      <c r="EP283"/>
      <c r="EQ283"/>
      <c r="ER283"/>
      <c r="ES283"/>
      <c r="ET283"/>
      <c r="EU283"/>
      <c r="EV283"/>
      <c r="EW283"/>
      <c r="EX283"/>
      <c r="EY283"/>
      <c r="EZ283"/>
      <c r="FA283"/>
      <c r="FB283"/>
      <c r="FC283"/>
      <c r="FD283"/>
      <c r="FE283"/>
      <c r="FF283"/>
      <c r="FG283"/>
      <c r="FH283"/>
      <c r="FI283"/>
      <c r="FJ283"/>
      <c r="FK283"/>
      <c r="FL283"/>
      <c r="FM283"/>
      <c r="FN283"/>
      <c r="FO283"/>
      <c r="FP283"/>
      <c r="FQ283"/>
      <c r="FR283"/>
      <c r="FS283"/>
      <c r="FT283"/>
      <c r="FU283"/>
      <c r="FV283"/>
      <c r="FW283"/>
      <c r="FX283"/>
      <c r="FY283"/>
      <c r="FZ283"/>
      <c r="GA283"/>
      <c r="GB283"/>
      <c r="GC283"/>
      <c r="GD283"/>
      <c r="GE283"/>
      <c r="GF283"/>
      <c r="GG283"/>
      <c r="GH283"/>
      <c r="GI283"/>
      <c r="GJ283"/>
      <c r="GK283"/>
      <c r="GL283"/>
      <c r="GM283"/>
      <c r="GN283"/>
      <c r="GO283"/>
      <c r="GP283"/>
      <c r="GQ283"/>
      <c r="GR283"/>
      <c r="GS283"/>
      <c r="GT283"/>
      <c r="GU283"/>
      <c r="GV283"/>
      <c r="GW283"/>
      <c r="GX283"/>
      <c r="GY283"/>
      <c r="GZ283"/>
      <c r="HA283"/>
      <c r="HB283"/>
      <c r="HC283"/>
      <c r="HD283"/>
      <c r="HE283"/>
      <c r="HF283"/>
      <c r="HG283"/>
      <c r="HH283"/>
      <c r="HI283"/>
      <c r="HJ283"/>
      <c r="HK283"/>
      <c r="HL283"/>
      <c r="HM283"/>
      <c r="HN283"/>
      <c r="HO283"/>
      <c r="HP283"/>
      <c r="HQ283"/>
      <c r="HR283"/>
      <c r="HS283"/>
      <c r="HT283"/>
      <c r="HU283"/>
      <c r="HV283"/>
      <c r="HW283"/>
      <c r="HX283"/>
      <c r="HY283"/>
      <c r="HZ283"/>
      <c r="IA283"/>
      <c r="IB283"/>
      <c r="IC283"/>
      <c r="ID283"/>
      <c r="IE283"/>
      <c r="IF283"/>
      <c r="IG283"/>
      <c r="IH283"/>
      <c r="II283"/>
      <c r="IJ283"/>
      <c r="IK283"/>
      <c r="IL283"/>
      <c r="IM283"/>
      <c r="IN283"/>
      <c r="IO283"/>
      <c r="IP283"/>
      <c r="IQ283"/>
      <c r="IR283"/>
      <c r="IS283"/>
      <c r="IT283"/>
      <c r="IU283"/>
      <c r="IV283"/>
    </row>
    <row r="284" spans="1:256" ht="64.25" customHeight="1" thickBot="1" x14ac:dyDescent="0.2">
      <c r="A284" s="11" t="s">
        <v>303</v>
      </c>
      <c r="B284" s="23" t="str">
        <f>VLOOKUP(A284,Questions!$B$3:$C$256,2,FALSE)</f>
        <v xml:space="preserve">Include documentation describing the systems' abilities to comply with the PCI DSS and any features or capabilities of the system that must be added or changed in order to operate in compliance with the standards. </v>
      </c>
      <c r="C284" s="371"/>
      <c r="D284" s="371"/>
      <c r="E284" s="176" t="str">
        <f>IF((C284=""),VLOOKUP(A284,Questions!B:G,4,FALSE),IF(C284="Yes",VLOOKUP(A284,Questions!B:G,6,FALSE),IF(C284="No",VLOOKUP(A284,Questions!B:G,5,FALSE),"N/A")))</f>
        <v>Refer to PCI DSS Security Standards for supplemental guidance in this section</v>
      </c>
      <c r="F284" s="181" t="str">
        <f>VLOOKUP(A284,'Analyst Report'!$A$39:$E$288,5,FALSE)</f>
        <v xml:space="preserve"> </v>
      </c>
      <c r="G284" s="275" t="s">
        <v>3233</v>
      </c>
      <c r="H284"/>
      <c r="I284"/>
      <c r="J284"/>
      <c r="K284"/>
      <c r="L284"/>
      <c r="M284"/>
      <c r="N284"/>
      <c r="O284"/>
      <c r="P284"/>
      <c r="Q284"/>
      <c r="R284"/>
      <c r="S284"/>
      <c r="T284"/>
      <c r="U284"/>
      <c r="V284"/>
      <c r="W284"/>
      <c r="X284"/>
      <c r="Y284"/>
      <c r="Z284"/>
      <c r="AA284"/>
      <c r="AB284"/>
      <c r="AC284"/>
      <c r="AD284"/>
      <c r="AE284"/>
      <c r="AF284"/>
      <c r="AG284"/>
      <c r="AH284"/>
      <c r="AI284"/>
      <c r="AJ284"/>
      <c r="AK284"/>
      <c r="AL284"/>
      <c r="AM284"/>
      <c r="AN284"/>
      <c r="AO284"/>
      <c r="AP284"/>
      <c r="AQ284"/>
      <c r="AR284"/>
      <c r="AS284"/>
      <c r="AT284"/>
      <c r="AU284"/>
      <c r="AV284"/>
      <c r="AW284"/>
      <c r="AX284"/>
      <c r="AY284"/>
      <c r="AZ284"/>
      <c r="BA284"/>
      <c r="BB284"/>
      <c r="BC284"/>
      <c r="BD284"/>
      <c r="BE284"/>
      <c r="BF284"/>
      <c r="BG284"/>
      <c r="BH284"/>
      <c r="BI284"/>
      <c r="BJ284"/>
      <c r="BK284"/>
      <c r="BL284"/>
      <c r="BM284"/>
      <c r="BN284"/>
      <c r="BO284"/>
      <c r="BP284"/>
      <c r="BQ284"/>
      <c r="BR284"/>
      <c r="BS284"/>
      <c r="BT284"/>
      <c r="BU284"/>
      <c r="BV284"/>
      <c r="BW284"/>
      <c r="BX284"/>
      <c r="BY284"/>
      <c r="BZ284"/>
      <c r="CA284"/>
      <c r="CB284"/>
      <c r="CC284"/>
      <c r="CD284"/>
      <c r="CE284"/>
      <c r="CF284"/>
      <c r="CG284"/>
      <c r="CH284"/>
      <c r="CI284"/>
      <c r="CJ284"/>
      <c r="CK284"/>
      <c r="CL284"/>
      <c r="CM284"/>
      <c r="CN284"/>
      <c r="CO284"/>
      <c r="CP284"/>
      <c r="CQ284"/>
      <c r="CR284"/>
      <c r="CS284"/>
      <c r="CT284"/>
      <c r="CU284"/>
      <c r="CV284"/>
      <c r="CW284"/>
      <c r="CX284"/>
      <c r="CY284"/>
      <c r="CZ284"/>
      <c r="DA284"/>
      <c r="DB284"/>
      <c r="DC284"/>
      <c r="DD284"/>
      <c r="DE284"/>
      <c r="DF284"/>
      <c r="DG284"/>
      <c r="DH284"/>
      <c r="DI284"/>
      <c r="DJ284"/>
      <c r="DK284"/>
      <c r="DL284"/>
      <c r="DM284"/>
      <c r="DN284"/>
      <c r="DO284"/>
      <c r="DP284"/>
      <c r="DQ284"/>
      <c r="DR284"/>
      <c r="DS284"/>
      <c r="DT284"/>
      <c r="DU284"/>
      <c r="DV284"/>
      <c r="DW284"/>
      <c r="DX284"/>
      <c r="DY284"/>
      <c r="DZ284"/>
      <c r="EA284"/>
      <c r="EB284"/>
      <c r="EC284"/>
      <c r="ED284"/>
      <c r="EE284"/>
      <c r="EF284"/>
      <c r="EG284"/>
      <c r="EH284"/>
      <c r="EI284"/>
      <c r="EJ284"/>
      <c r="EK284"/>
      <c r="EL284"/>
      <c r="EM284"/>
      <c r="EN284"/>
      <c r="EO284"/>
      <c r="EP284"/>
      <c r="EQ284"/>
      <c r="ER284"/>
      <c r="ES284"/>
      <c r="ET284"/>
      <c r="EU284"/>
      <c r="EV284"/>
      <c r="EW284"/>
      <c r="EX284"/>
      <c r="EY284"/>
      <c r="EZ284"/>
      <c r="FA284"/>
      <c r="FB284"/>
      <c r="FC284"/>
      <c r="FD284"/>
      <c r="FE284"/>
      <c r="FF284"/>
      <c r="FG284"/>
      <c r="FH284"/>
      <c r="FI284"/>
      <c r="FJ284"/>
      <c r="FK284"/>
      <c r="FL284"/>
      <c r="FM284"/>
      <c r="FN284"/>
      <c r="FO284"/>
      <c r="FP284"/>
      <c r="FQ284"/>
      <c r="FR284"/>
      <c r="FS284"/>
      <c r="FT284"/>
      <c r="FU284"/>
      <c r="FV284"/>
      <c r="FW284"/>
      <c r="FX284"/>
      <c r="FY284"/>
      <c r="FZ284"/>
      <c r="GA284"/>
      <c r="GB284"/>
      <c r="GC284"/>
      <c r="GD284"/>
      <c r="GE284"/>
      <c r="GF284"/>
      <c r="GG284"/>
      <c r="GH284"/>
      <c r="GI284"/>
      <c r="GJ284"/>
      <c r="GK284"/>
      <c r="GL284"/>
      <c r="GM284"/>
      <c r="GN284"/>
      <c r="GO284"/>
      <c r="GP284"/>
      <c r="GQ284"/>
      <c r="GR284"/>
      <c r="GS284"/>
      <c r="GT284"/>
      <c r="GU284"/>
      <c r="GV284"/>
      <c r="GW284"/>
      <c r="GX284"/>
      <c r="GY284"/>
      <c r="GZ284"/>
      <c r="HA284"/>
      <c r="HB284"/>
      <c r="HC284"/>
      <c r="HD284"/>
      <c r="HE284"/>
      <c r="HF284"/>
      <c r="HG284"/>
      <c r="HH284"/>
      <c r="HI284"/>
      <c r="HJ284"/>
      <c r="HK284"/>
      <c r="HL284"/>
      <c r="HM284"/>
      <c r="HN284"/>
      <c r="HO284"/>
      <c r="HP284"/>
      <c r="HQ284"/>
      <c r="HR284"/>
      <c r="HS284"/>
      <c r="HT284"/>
      <c r="HU284"/>
      <c r="HV284"/>
      <c r="HW284"/>
      <c r="HX284"/>
      <c r="HY284"/>
      <c r="HZ284"/>
      <c r="IA284"/>
      <c r="IB284"/>
      <c r="IC284"/>
      <c r="ID284"/>
      <c r="IE284"/>
      <c r="IF284"/>
      <c r="IG284"/>
      <c r="IH284"/>
      <c r="II284"/>
      <c r="IJ284"/>
      <c r="IK284"/>
      <c r="IL284"/>
      <c r="IM284"/>
      <c r="IN284"/>
      <c r="IO284"/>
      <c r="IP284"/>
      <c r="IQ284"/>
      <c r="IR284"/>
      <c r="IS284"/>
      <c r="IT284"/>
      <c r="IU284"/>
      <c r="IV284"/>
    </row>
    <row r="285" spans="1:256" ht="15" customHeight="1" x14ac:dyDescent="0.15">
      <c r="A285" s="273" t="s">
        <v>3231</v>
      </c>
    </row>
  </sheetData>
  <mergeCells count="56">
    <mergeCell ref="A78:B78"/>
    <mergeCell ref="A272:B272"/>
    <mergeCell ref="A207:B207"/>
    <mergeCell ref="A224:B224"/>
    <mergeCell ref="A93:B93"/>
    <mergeCell ref="A113:B113"/>
    <mergeCell ref="A124:B124"/>
    <mergeCell ref="A140:B140"/>
    <mergeCell ref="A229:B229"/>
    <mergeCell ref="A165:B165"/>
    <mergeCell ref="A183:B183"/>
    <mergeCell ref="A195:B195"/>
    <mergeCell ref="A235:B235"/>
    <mergeCell ref="A242:B242"/>
    <mergeCell ref="C111:D111"/>
    <mergeCell ref="C279:D279"/>
    <mergeCell ref="C284:D284"/>
    <mergeCell ref="C280:D280"/>
    <mergeCell ref="C184:D184"/>
    <mergeCell ref="C192:D192"/>
    <mergeCell ref="C112:D112"/>
    <mergeCell ref="C177:D177"/>
    <mergeCell ref="A26:E26"/>
    <mergeCell ref="A34:B34"/>
    <mergeCell ref="A52:B52"/>
    <mergeCell ref="A62:B62"/>
    <mergeCell ref="A68:B68"/>
    <mergeCell ref="C35:D35"/>
    <mergeCell ref="C64:D64"/>
    <mergeCell ref="C65:D65"/>
    <mergeCell ref="A40:B40"/>
    <mergeCell ref="C39:D39"/>
    <mergeCell ref="C13:E13"/>
    <mergeCell ref="C14:E14"/>
    <mergeCell ref="A24:E24"/>
    <mergeCell ref="A25:B25"/>
    <mergeCell ref="C15:E15"/>
    <mergeCell ref="C19:E19"/>
    <mergeCell ref="C20:E20"/>
    <mergeCell ref="C21:E21"/>
    <mergeCell ref="A2:D2"/>
    <mergeCell ref="A3:E3"/>
    <mergeCell ref="A5:B5"/>
    <mergeCell ref="A6:E6"/>
    <mergeCell ref="A23:B23"/>
    <mergeCell ref="C4:E4"/>
    <mergeCell ref="C16:E16"/>
    <mergeCell ref="C17:E17"/>
    <mergeCell ref="C22:E22"/>
    <mergeCell ref="C8:E8"/>
    <mergeCell ref="C10:E10"/>
    <mergeCell ref="C11:E11"/>
    <mergeCell ref="C12:E12"/>
    <mergeCell ref="C9:E9"/>
    <mergeCell ref="A7:E7"/>
    <mergeCell ref="C18:E18"/>
  </mergeCells>
  <conditionalFormatting sqref="A62 C62:E62">
    <cfRule type="expression" dxfId="132" priority="206">
      <formula>$C$29="No"</formula>
    </cfRule>
  </conditionalFormatting>
  <conditionalFormatting sqref="A68 C68:E68">
    <cfRule type="expression" dxfId="131" priority="186">
      <formula>#REF!="No"</formula>
    </cfRule>
  </conditionalFormatting>
  <conditionalFormatting sqref="A77 C77:D77">
    <cfRule type="expression" dxfId="130" priority="187">
      <formula>$C$76="No"</formula>
    </cfRule>
  </conditionalFormatting>
  <conditionalFormatting sqref="A104">
    <cfRule type="expression" dxfId="129" priority="167">
      <formula>$C$103="No"</formula>
    </cfRule>
  </conditionalFormatting>
  <conditionalFormatting sqref="A113 C113:E113">
    <cfRule type="expression" dxfId="128" priority="179">
      <formula>$C$30="No"</formula>
    </cfRule>
  </conditionalFormatting>
  <conditionalFormatting sqref="A126">
    <cfRule type="expression" dxfId="127" priority="163">
      <formula>$C$125="No"</formula>
    </cfRule>
  </conditionalFormatting>
  <conditionalFormatting sqref="A152">
    <cfRule type="expression" dxfId="126" priority="162">
      <formula>$C$151="No"</formula>
    </cfRule>
  </conditionalFormatting>
  <conditionalFormatting sqref="A170:A171 C170:D170">
    <cfRule type="expression" dxfId="125" priority="159">
      <formula>$C$169="No"</formula>
    </cfRule>
  </conditionalFormatting>
  <conditionalFormatting sqref="A171">
    <cfRule type="expression" dxfId="124" priority="158">
      <formula>$C$170="No"</formula>
    </cfRule>
  </conditionalFormatting>
  <conditionalFormatting sqref="A175">
    <cfRule type="expression" dxfId="123" priority="202">
      <formula>$C$174="No"</formula>
    </cfRule>
  </conditionalFormatting>
  <conditionalFormatting sqref="A183 C183:E183">
    <cfRule type="expression" dxfId="122" priority="205">
      <formula>$C$31="No"</formula>
    </cfRule>
  </conditionalFormatting>
  <conditionalFormatting sqref="A189">
    <cfRule type="expression" dxfId="121" priority="156">
      <formula>$C$188="No"</formula>
    </cfRule>
  </conditionalFormatting>
  <conditionalFormatting sqref="A206">
    <cfRule type="expression" dxfId="120" priority="154">
      <formula>$C$205="No"</formula>
    </cfRule>
  </conditionalFormatting>
  <conditionalFormatting sqref="A222">
    <cfRule type="expression" dxfId="119" priority="148">
      <formula>#REF!="No"</formula>
    </cfRule>
  </conditionalFormatting>
  <conditionalFormatting sqref="A237">
    <cfRule type="expression" dxfId="118" priority="140">
      <formula>$C$236="No"</formula>
    </cfRule>
  </conditionalFormatting>
  <conditionalFormatting sqref="A242 C242:E242">
    <cfRule type="expression" dxfId="117" priority="207">
      <formula>$C$27="No"</formula>
    </cfRule>
  </conditionalFormatting>
  <conditionalFormatting sqref="A250:A251 D250:D251">
    <cfRule type="expression" dxfId="116" priority="138">
      <formula>$C$249="No"</formula>
    </cfRule>
  </conditionalFormatting>
  <conditionalFormatting sqref="A251 D251">
    <cfRule type="expression" dxfId="115" priority="139">
      <formula>$C$250="No"</formula>
    </cfRule>
  </conditionalFormatting>
  <conditionalFormatting sqref="A267 C267:E267">
    <cfRule type="expression" dxfId="114" priority="177">
      <formula>$C$266="No"</formula>
    </cfRule>
  </conditionalFormatting>
  <conditionalFormatting sqref="A270:A271 C270:E270">
    <cfRule type="expression" dxfId="113" priority="135">
      <formula>$C$269="No"</formula>
    </cfRule>
  </conditionalFormatting>
  <conditionalFormatting sqref="A272 C272:E272">
    <cfRule type="expression" dxfId="112" priority="192">
      <formula>$C$32="No"</formula>
    </cfRule>
  </conditionalFormatting>
  <conditionalFormatting sqref="A243:B271">
    <cfRule type="expression" dxfId="109" priority="12">
      <formula>$C$27="No"</formula>
    </cfRule>
  </conditionalFormatting>
  <conditionalFormatting sqref="A273:B284 A285">
    <cfRule type="expression" dxfId="108" priority="11">
      <formula>$C$31="No"</formula>
    </cfRule>
  </conditionalFormatting>
  <conditionalFormatting sqref="A78:E78 A93:E93 A113:E113 A124:E124 A140:E140 A165:E165 A183:E183 A195:E195 A207:E207 A224:E224 A229:E229 A242:E242 A272:E272">
    <cfRule type="expression" dxfId="107" priority="171">
      <formula>#REF!="Yes"</formula>
    </cfRule>
  </conditionalFormatting>
  <conditionalFormatting sqref="A235:E235">
    <cfRule type="expression" dxfId="106" priority="168">
      <formula>#REF!="Yes"</formula>
    </cfRule>
  </conditionalFormatting>
  <conditionalFormatting sqref="C106 C107:D109">
    <cfRule type="expression" dxfId="105" priority="6">
      <formula>$C$105="No"</formula>
    </cfRule>
  </conditionalFormatting>
  <conditionalFormatting sqref="C152">
    <cfRule type="expression" dxfId="104" priority="5">
      <formula>$C$151="No"</formula>
    </cfRule>
  </conditionalFormatting>
  <conditionalFormatting sqref="C171:C172">
    <cfRule type="expression" dxfId="103" priority="3">
      <formula>$C$170="No"</formula>
    </cfRule>
    <cfRule type="expression" dxfId="102" priority="4">
      <formula>$C$169="No"</formula>
    </cfRule>
  </conditionalFormatting>
  <conditionalFormatting sqref="C237">
    <cfRule type="expression" dxfId="101" priority="2">
      <formula>$C$236="No"</formula>
    </cfRule>
  </conditionalFormatting>
  <conditionalFormatting sqref="C75:D75">
    <cfRule type="expression" dxfId="100" priority="8">
      <formula>$C$74="No"</formula>
    </cfRule>
  </conditionalFormatting>
  <conditionalFormatting sqref="C104:D104">
    <cfRule type="expression" dxfId="99" priority="7">
      <formula>$C$103="No"</formula>
    </cfRule>
  </conditionalFormatting>
  <conditionalFormatting sqref="D237">
    <cfRule type="expression" dxfId="98" priority="1">
      <formula>$C$235="No"</formula>
    </cfRule>
  </conditionalFormatting>
  <dataValidations count="3">
    <dataValidation type="list" allowBlank="1" showInputMessage="1" showErrorMessage="1" sqref="C41 C141:C164 C86:C92 C168:C172 C96:C110 C175:C176 C273:C278 C114:C123 C281:C283 C66:C67 C166 C178:C179 C79:C84 C196:C206 C208:C223 C69:C77 C243:C271 C125:C139 C230:C234 C63 C27:C32 C53:C61 C236:C241" xr:uid="{00000000-0002-0000-0200-000000000000}">
      <formula1>yes</formula1>
    </dataValidation>
    <dataValidation type="list" allowBlank="1" showInputMessage="1" showErrorMessage="1" sqref="C173" xr:uid="{00000000-0002-0000-0200-000001000000}">
      <formula1>uptime</formula1>
    </dataValidation>
    <dataValidation type="list" allowBlank="1" showInputMessage="1" showErrorMessage="1" sqref="C85" xr:uid="{3B28CF19-8EF7-6A4C-AC15-5D1332BFC01E}">
      <formula1>dr</formula1>
    </dataValidation>
  </dataValidations>
  <hyperlinks>
    <hyperlink ref="C11:E11" r:id="rId1" display="inst.bid/privacy" xr:uid="{6CC5AB51-F169-CB4C-AF8D-B254F83256D7}"/>
    <hyperlink ref="C12:E12" r:id="rId2" display="inst.bid/a11y" xr:uid="{45FC5F6E-1D34-4D46-95D5-534CE961CA40}"/>
    <hyperlink ref="C11" r:id="rId3" location="https://inst.bid/privacy" xr:uid="{57E7654E-CE9C-604E-A672-37496AC9777F}"/>
    <hyperlink ref="C12" r:id="rId4" location="https://inst.bid/a11y" xr:uid="{AA344666-8E18-2043-946B-978F586CEF3D}"/>
  </hyperlinks>
  <pageMargins left="0.75" right="0.75" top="1" bottom="1" header="0.5" footer="0.5"/>
  <pageSetup orientation="landscape" r:id="rId5"/>
  <headerFooter>
    <oddFooter>&amp;L&amp;"Helvetica,Regular"&amp;12&amp;K000000	&amp;P</oddFooter>
  </headerFooter>
  <extLst>
    <ext xmlns:x14="http://schemas.microsoft.com/office/spreadsheetml/2009/9/main" uri="{78C0D931-6437-407d-A8EE-F0AAD7539E65}">
      <x14:conditionalFormattings>
        <x14:conditionalFormatting xmlns:xm="http://schemas.microsoft.com/office/excel/2006/main">
          <x14:cfRule type="expression" priority="13" id="{74F39E9F-DD3F-4EC1-A88D-F15F0F9D8333}">
            <xm:f>VLOOKUP($A94,Questions!$B$18:$L$309,10,FALSE)=0</xm:f>
            <x14:dxf>
              <font>
                <strike/>
                <color theme="0" tint="-0.34998626667073579"/>
              </font>
            </x14:dxf>
          </x14:cfRule>
          <xm:sqref>A94:B112</xm:sqref>
        </x14:conditionalFormatting>
        <x14:conditionalFormatting xmlns:xm="http://schemas.microsoft.com/office/excel/2006/main">
          <x14:cfRule type="expression" priority="15" stopIfTrue="1" id="{4E2403BC-19E5-4009-939B-C1181C97F984}">
            <xm:f>VLOOKUP($A166,Questions!$B$18:$L$309,10,TRUE)=0</xm:f>
            <x14:dxf>
              <font>
                <b val="0"/>
                <i/>
                <strike/>
                <color theme="2" tint="-9.9948118533890809E-2"/>
              </font>
              <fill>
                <patternFill>
                  <bgColor theme="2"/>
                </patternFill>
              </fill>
            </x14:dxf>
          </x14:cfRule>
          <xm:sqref>A166:B182</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tabColor rgb="FF00B050"/>
  </sheetPr>
  <dimension ref="A1:J291"/>
  <sheetViews>
    <sheetView zoomScaleNormal="100" workbookViewId="0">
      <selection activeCell="C11" sqref="C11"/>
    </sheetView>
  </sheetViews>
  <sheetFormatPr baseColWidth="10" defaultColWidth="0" defaultRowHeight="16" zeroHeight="1" x14ac:dyDescent="0.2"/>
  <cols>
    <col min="1" max="1" width="16.5" style="65" customWidth="1"/>
    <col min="2" max="2" width="20.625" style="65" customWidth="1"/>
    <col min="3" max="3" width="22.75" style="65" customWidth="1"/>
    <col min="4" max="4" width="21.5" style="65" customWidth="1"/>
    <col min="5" max="5" width="19" style="65" customWidth="1"/>
    <col min="6" max="6" width="14.625" style="65" customWidth="1"/>
    <col min="7" max="7" width="16.625" style="65" customWidth="1"/>
    <col min="8" max="8" width="20" style="65" customWidth="1"/>
    <col min="9" max="9" width="21.75" style="65" customWidth="1"/>
    <col min="10" max="10" width="8.5" style="65" customWidth="1"/>
    <col min="11" max="16384" width="8.5" style="65" hidden="1"/>
  </cols>
  <sheetData>
    <row r="1" spans="1:10" x14ac:dyDescent="0.2">
      <c r="A1" s="274" t="s">
        <v>3235</v>
      </c>
    </row>
    <row r="2" spans="1:10" ht="36" customHeight="1" x14ac:dyDescent="0.2">
      <c r="A2" s="399" t="s">
        <v>304</v>
      </c>
      <c r="B2" s="399"/>
      <c r="C2" s="399"/>
      <c r="D2" s="399"/>
      <c r="E2" s="399"/>
      <c r="F2" s="399"/>
      <c r="G2" s="399"/>
      <c r="H2" s="400"/>
      <c r="I2" s="91" t="str">
        <f>'HECVAT - Full | Vendor Response'!E2</f>
        <v>Version 3.06</v>
      </c>
    </row>
    <row r="3" spans="1:10" ht="36" customHeight="1" x14ac:dyDescent="0.2">
      <c r="A3" s="342" t="s">
        <v>305</v>
      </c>
      <c r="B3" s="342"/>
      <c r="C3" s="342"/>
      <c r="D3" s="342"/>
      <c r="E3" s="342"/>
      <c r="F3" s="342"/>
      <c r="G3" s="342"/>
      <c r="H3" s="342"/>
      <c r="I3" s="342"/>
    </row>
    <row r="4" spans="1:10" ht="36" customHeight="1" x14ac:dyDescent="0.2">
      <c r="A4" s="403" t="s">
        <v>46</v>
      </c>
      <c r="B4" s="404"/>
      <c r="C4" s="404"/>
      <c r="D4" s="404"/>
      <c r="E4" s="404"/>
      <c r="F4" s="404"/>
      <c r="G4" s="404"/>
      <c r="H4" s="404"/>
      <c r="I4" s="404"/>
    </row>
    <row r="5" spans="1:10" ht="48" customHeight="1" x14ac:dyDescent="0.2">
      <c r="A5" s="405" t="s">
        <v>3201</v>
      </c>
      <c r="B5" s="406"/>
      <c r="C5" s="406"/>
      <c r="D5" s="406"/>
      <c r="E5" s="406"/>
      <c r="F5" s="406"/>
      <c r="G5" s="406"/>
      <c r="H5" s="406"/>
      <c r="I5" s="406"/>
    </row>
    <row r="6" spans="1:10" s="13" customFormat="1" ht="48" customHeight="1" x14ac:dyDescent="0.2">
      <c r="A6" s="73" t="s">
        <v>27</v>
      </c>
      <c r="B6" s="401" t="str">
        <f>'HECVAT - Full | Vendor Response'!C8</f>
        <v xml:space="preserve">Instructure </v>
      </c>
      <c r="C6" s="401"/>
      <c r="D6" s="84"/>
      <c r="E6" s="84"/>
      <c r="F6" s="73" t="s">
        <v>306</v>
      </c>
      <c r="G6" s="407" t="str">
        <f>'HECVAT - Full | Vendor Response'!C9</f>
        <v xml:space="preserve">Canvas Credentials </v>
      </c>
      <c r="H6" s="407"/>
      <c r="I6" s="407"/>
    </row>
    <row r="7" spans="1:10" s="13" customFormat="1" ht="48" customHeight="1" x14ac:dyDescent="0.2">
      <c r="A7" s="73" t="s">
        <v>33</v>
      </c>
      <c r="B7" s="332" t="str">
        <f>'HECVAT - Full | Vendor Response'!C13</f>
        <v xml:space="preserve">See GNRL-08 for Instructure's contact information. </v>
      </c>
      <c r="C7" s="332"/>
      <c r="D7" s="85"/>
      <c r="E7" s="85"/>
      <c r="F7" s="73" t="s">
        <v>307</v>
      </c>
      <c r="G7" s="407" t="str">
        <f>'HECVAT - Full | Vendor Response'!C10</f>
        <v xml:space="preserve">Canvas Credentials makes digital badging easy. Accelerate your goals with a solution that will validate competencies, drive engagement, improve completion, and increase enrollment. </v>
      </c>
      <c r="H7" s="407"/>
      <c r="I7" s="407"/>
    </row>
    <row r="8" spans="1:10" s="13" customFormat="1" ht="48" customHeight="1" x14ac:dyDescent="0.2">
      <c r="A8" s="73" t="s">
        <v>35</v>
      </c>
      <c r="B8" s="348" t="str">
        <f>'HECVAT - Full | Vendor Response'!C14</f>
        <v xml:space="preserve">See GNRL-08 for Instructure's contact information. </v>
      </c>
      <c r="C8" s="402"/>
      <c r="D8" s="86"/>
      <c r="E8" s="86"/>
      <c r="F8" s="73" t="s">
        <v>308</v>
      </c>
      <c r="G8" s="407" t="s">
        <v>309</v>
      </c>
      <c r="H8" s="407"/>
      <c r="I8" s="407"/>
    </row>
    <row r="9" spans="1:10" s="13" customFormat="1" ht="48" customHeight="1" x14ac:dyDescent="0.2">
      <c r="A9" s="73" t="s">
        <v>310</v>
      </c>
      <c r="B9" s="332" t="str">
        <f>'HECVAT - Full | Vendor Response'!C15</f>
        <v xml:space="preserve">Please reach out to your designated Customer Success Manager or Sales representative.
 For new clients, contact info@instructure.com </v>
      </c>
      <c r="C9" s="332"/>
      <c r="D9" s="87"/>
      <c r="E9" s="87"/>
      <c r="F9" s="73" t="s">
        <v>311</v>
      </c>
      <c r="G9" s="396">
        <f>'HECVAT - Full | Vendor Response'!C4</f>
        <v>45412</v>
      </c>
      <c r="H9" s="396"/>
      <c r="I9" s="396"/>
      <c r="J9" s="278"/>
    </row>
    <row r="10" spans="1:10" s="13" customFormat="1" ht="24.75" customHeight="1" thickBot="1" x14ac:dyDescent="0.25">
      <c r="A10" s="84"/>
      <c r="B10" s="135"/>
      <c r="C10" s="135"/>
      <c r="D10" s="166"/>
      <c r="E10" s="167"/>
      <c r="F10" s="167"/>
      <c r="G10" s="168"/>
      <c r="H10" s="168"/>
      <c r="I10" s="168"/>
    </row>
    <row r="11" spans="1:10" s="13" customFormat="1" ht="48" customHeight="1" thickBot="1" x14ac:dyDescent="0.25">
      <c r="A11" s="384" t="s">
        <v>312</v>
      </c>
      <c r="B11" s="385"/>
      <c r="C11" s="169" t="s">
        <v>2789</v>
      </c>
      <c r="D11" s="167"/>
      <c r="E11" s="167"/>
      <c r="F11" s="167"/>
      <c r="G11" s="167"/>
      <c r="H11" s="167"/>
      <c r="I11" s="167"/>
    </row>
    <row r="12" spans="1:10" s="72" customFormat="1" ht="24" customHeight="1" thickBot="1" x14ac:dyDescent="0.25">
      <c r="A12" s="390"/>
      <c r="B12" s="390"/>
      <c r="C12" s="390"/>
    </row>
    <row r="13" spans="1:10" ht="37.25" customHeight="1" thickBot="1" x14ac:dyDescent="0.25">
      <c r="C13" s="136" t="s">
        <v>313</v>
      </c>
      <c r="D13" s="137" t="s">
        <v>314</v>
      </c>
      <c r="E13" s="388" t="s">
        <v>315</v>
      </c>
      <c r="F13" s="389"/>
      <c r="G13" s="139" t="s">
        <v>316</v>
      </c>
    </row>
    <row r="14" spans="1:10" s="64" customFormat="1" ht="37.25" customHeight="1" x14ac:dyDescent="0.2">
      <c r="C14" s="140" t="str">
        <f>Values!C2</f>
        <v>Company</v>
      </c>
      <c r="D14" s="141">
        <f>Values!H2</f>
        <v>80</v>
      </c>
      <c r="E14" s="397">
        <f>Values!G2</f>
        <v>50</v>
      </c>
      <c r="F14" s="398"/>
      <c r="G14" s="142">
        <f>Values!I2</f>
        <v>0.625</v>
      </c>
    </row>
    <row r="15" spans="1:10" s="64" customFormat="1" ht="37.25" customHeight="1" x14ac:dyDescent="0.2">
      <c r="C15" s="143" t="str">
        <f>Values!C3</f>
        <v>Documentation</v>
      </c>
      <c r="D15" s="144">
        <f>Values!H3</f>
        <v>220</v>
      </c>
      <c r="E15" s="386">
        <f>Values!G3</f>
        <v>180</v>
      </c>
      <c r="F15" s="387"/>
      <c r="G15" s="145">
        <f>Values!I3</f>
        <v>0.81818181818181823</v>
      </c>
    </row>
    <row r="16" spans="1:10" s="64" customFormat="1" ht="37.25" customHeight="1" x14ac:dyDescent="0.2">
      <c r="C16" s="143" t="str">
        <f>Values!C4</f>
        <v>Accessibility</v>
      </c>
      <c r="D16" s="144">
        <f>Values!H4</f>
        <v>225</v>
      </c>
      <c r="E16" s="386">
        <f>Values!G4</f>
        <v>175</v>
      </c>
      <c r="F16" s="387"/>
      <c r="G16" s="145">
        <f>Values!I4</f>
        <v>0.77777777777777779</v>
      </c>
    </row>
    <row r="17" spans="3:7" s="64" customFormat="1" ht="37.25" customHeight="1" x14ac:dyDescent="0.2">
      <c r="C17" s="143" t="str">
        <f>Values!C5</f>
        <v>Third Parties</v>
      </c>
      <c r="D17" s="144">
        <f>Values!H5</f>
        <v>85</v>
      </c>
      <c r="E17" s="386">
        <f>Values!G5</f>
        <v>55</v>
      </c>
      <c r="F17" s="387"/>
      <c r="G17" s="145">
        <f>Values!I5</f>
        <v>0.6470588235294118</v>
      </c>
    </row>
    <row r="18" spans="3:7" s="64" customFormat="1" ht="37.25" customHeight="1" x14ac:dyDescent="0.2">
      <c r="C18" s="143" t="str">
        <f>Values!C6</f>
        <v>Consulting</v>
      </c>
      <c r="D18" s="144">
        <f>Values!H6</f>
        <v>135</v>
      </c>
      <c r="E18" s="386">
        <f>Values!G6</f>
        <v>105</v>
      </c>
      <c r="F18" s="387"/>
      <c r="G18" s="145">
        <f>Values!I6</f>
        <v>0.77777777777777779</v>
      </c>
    </row>
    <row r="19" spans="3:7" s="64" customFormat="1" ht="37.25" customHeight="1" x14ac:dyDescent="0.2">
      <c r="C19" s="143" t="str">
        <f>Values!C7</f>
        <v>Application Security</v>
      </c>
      <c r="D19" s="144">
        <f>Values!H7</f>
        <v>300</v>
      </c>
      <c r="E19" s="386">
        <f>Values!G7</f>
        <v>300</v>
      </c>
      <c r="F19" s="387"/>
      <c r="G19" s="145">
        <f>Values!I7</f>
        <v>1</v>
      </c>
    </row>
    <row r="20" spans="3:7" s="64" customFormat="1" ht="37.25" customHeight="1" x14ac:dyDescent="0.2">
      <c r="C20" s="146" t="str">
        <f>Values!C8</f>
        <v>Authentication, Authorization, and Accounting</v>
      </c>
      <c r="D20" s="144">
        <f>Values!H8</f>
        <v>445</v>
      </c>
      <c r="E20" s="386">
        <f>Values!G8</f>
        <v>275</v>
      </c>
      <c r="F20" s="387"/>
      <c r="G20" s="145">
        <f>Values!I8</f>
        <v>0.6179775280898876</v>
      </c>
    </row>
    <row r="21" spans="3:7" s="64" customFormat="1" ht="37.25" customHeight="1" x14ac:dyDescent="0.2">
      <c r="C21" s="143" t="str">
        <f>Values!C9</f>
        <v>Business Continuity Plan</v>
      </c>
      <c r="D21" s="144">
        <f>Values!H9</f>
        <v>210</v>
      </c>
      <c r="E21" s="386">
        <f>Values!G9</f>
        <v>210</v>
      </c>
      <c r="F21" s="387"/>
      <c r="G21" s="145">
        <f>Values!I9</f>
        <v>1</v>
      </c>
    </row>
    <row r="22" spans="3:7" s="64" customFormat="1" ht="37.25" customHeight="1" x14ac:dyDescent="0.2">
      <c r="C22" s="143" t="str">
        <f>Values!C10</f>
        <v>Change Management</v>
      </c>
      <c r="D22" s="144">
        <f>Values!H10</f>
        <v>270</v>
      </c>
      <c r="E22" s="386">
        <f>Values!G10</f>
        <v>245</v>
      </c>
      <c r="F22" s="387"/>
      <c r="G22" s="145">
        <f>Values!I10</f>
        <v>0.90740740740740744</v>
      </c>
    </row>
    <row r="23" spans="3:7" s="64" customFormat="1" ht="37.25" customHeight="1" x14ac:dyDescent="0.2">
      <c r="C23" s="143" t="str">
        <f>Values!C11</f>
        <v>Data</v>
      </c>
      <c r="D23" s="144">
        <f>Values!H11</f>
        <v>495</v>
      </c>
      <c r="E23" s="386">
        <f>Values!G11</f>
        <v>440</v>
      </c>
      <c r="F23" s="387"/>
      <c r="G23" s="145">
        <f>Values!I11</f>
        <v>0.88888888888888884</v>
      </c>
    </row>
    <row r="24" spans="3:7" s="64" customFormat="1" ht="37.25" customHeight="1" x14ac:dyDescent="0.2">
      <c r="C24" s="143" t="str">
        <f>Values!C12</f>
        <v>Datacenter</v>
      </c>
      <c r="D24" s="144">
        <f>Values!H12</f>
        <v>140</v>
      </c>
      <c r="E24" s="386">
        <f>Values!G12</f>
        <v>140</v>
      </c>
      <c r="F24" s="387"/>
      <c r="G24" s="145">
        <f>Values!I12</f>
        <v>1</v>
      </c>
    </row>
    <row r="25" spans="3:7" s="64" customFormat="1" ht="37.25" customHeight="1" x14ac:dyDescent="0.2">
      <c r="C25" s="143" t="str">
        <f>Values!C13</f>
        <v>Disaster Recovery Plan</v>
      </c>
      <c r="D25" s="144">
        <f>Values!H13</f>
        <v>230</v>
      </c>
      <c r="E25" s="386">
        <f>Values!G13</f>
        <v>170</v>
      </c>
      <c r="F25" s="387"/>
      <c r="G25" s="145">
        <f>Values!I13</f>
        <v>0.73913043478260865</v>
      </c>
    </row>
    <row r="26" spans="3:7" s="64" customFormat="1" ht="37.25" customHeight="1" x14ac:dyDescent="0.2">
      <c r="C26" s="146" t="str">
        <f>Values!C14</f>
        <v>Firewalls, IDS, IPS, and Networking</v>
      </c>
      <c r="D26" s="144">
        <f>Values!H14</f>
        <v>240</v>
      </c>
      <c r="E26" s="386">
        <f>Values!G14</f>
        <v>70</v>
      </c>
      <c r="F26" s="387"/>
      <c r="G26" s="145">
        <f>Values!I14</f>
        <v>0.29166666666666669</v>
      </c>
    </row>
    <row r="27" spans="3:7" s="64" customFormat="1" ht="37.25" customHeight="1" x14ac:dyDescent="0.2">
      <c r="C27" s="146" t="str">
        <f>Values!C15</f>
        <v>Policies, Procedures, and Processes</v>
      </c>
      <c r="D27" s="144">
        <f>Values!H15</f>
        <v>300</v>
      </c>
      <c r="E27" s="386">
        <f>Values!G15</f>
        <v>300</v>
      </c>
      <c r="F27" s="387"/>
      <c r="G27" s="145">
        <f>Values!I15</f>
        <v>1</v>
      </c>
    </row>
    <row r="28" spans="3:7" s="64" customFormat="1" ht="37.25" customHeight="1" x14ac:dyDescent="0.2">
      <c r="C28" s="143" t="str">
        <f>Values!C16</f>
        <v>Incident Handling</v>
      </c>
      <c r="D28" s="144">
        <f>Values!H16</f>
        <v>60</v>
      </c>
      <c r="E28" s="386">
        <f>Values!G16</f>
        <v>45</v>
      </c>
      <c r="F28" s="387"/>
      <c r="G28" s="145">
        <f>Values!I16</f>
        <v>0.75</v>
      </c>
    </row>
    <row r="29" spans="3:7" s="64" customFormat="1" ht="37.25" customHeight="1" x14ac:dyDescent="0.2">
      <c r="C29" s="143" t="str">
        <f>Values!C17</f>
        <v>Quality Assurance</v>
      </c>
      <c r="D29" s="144">
        <f>Values!H17</f>
        <v>90</v>
      </c>
      <c r="E29" s="386">
        <f>Values!G17</f>
        <v>75</v>
      </c>
      <c r="F29" s="387"/>
      <c r="G29" s="145">
        <f>Values!I17</f>
        <v>0.83333333333333337</v>
      </c>
    </row>
    <row r="30" spans="3:7" s="64" customFormat="1" ht="37.25" customHeight="1" x14ac:dyDescent="0.2">
      <c r="C30" s="143" t="str">
        <f>Values!C18</f>
        <v>Vulnerability Scanning</v>
      </c>
      <c r="D30" s="144">
        <f>Values!H18</f>
        <v>130</v>
      </c>
      <c r="E30" s="386">
        <f>Values!G18</f>
        <v>130</v>
      </c>
      <c r="F30" s="387"/>
      <c r="G30" s="145">
        <f>Values!I18</f>
        <v>1</v>
      </c>
    </row>
    <row r="31" spans="3:7" s="64" customFormat="1" ht="37.25" customHeight="1" x14ac:dyDescent="0.2">
      <c r="C31" s="143" t="str">
        <f>Values!C19</f>
        <v>HIPAA</v>
      </c>
      <c r="D31" s="144">
        <f>Values!H19</f>
        <v>0</v>
      </c>
      <c r="E31" s="386">
        <f>Values!G19</f>
        <v>0</v>
      </c>
      <c r="F31" s="387"/>
      <c r="G31" s="145">
        <f>Values!I19</f>
        <v>0</v>
      </c>
    </row>
    <row r="32" spans="3:7" s="64" customFormat="1" ht="37.25" customHeight="1" x14ac:dyDescent="0.2">
      <c r="C32" s="143" t="str">
        <f>Values!C20</f>
        <v>PCI-DSS</v>
      </c>
      <c r="D32" s="144">
        <f>Values!H20</f>
        <v>0</v>
      </c>
      <c r="E32" s="386">
        <f>Values!G20</f>
        <v>0</v>
      </c>
      <c r="F32" s="387"/>
      <c r="G32" s="145">
        <f>Values!I20</f>
        <v>0</v>
      </c>
    </row>
    <row r="33" spans="1:10" s="64" customFormat="1" ht="37.25" customHeight="1" thickBot="1" x14ac:dyDescent="0.25">
      <c r="C33" s="147"/>
      <c r="D33" s="148"/>
      <c r="E33" s="392">
        <f>Values!G21</f>
        <v>2965</v>
      </c>
      <c r="F33" s="393"/>
      <c r="G33" s="149"/>
    </row>
    <row r="34" spans="1:10" s="14" customFormat="1" ht="37.25" customHeight="1" thickBot="1" x14ac:dyDescent="0.25">
      <c r="C34" s="136" t="s">
        <v>317</v>
      </c>
      <c r="D34" s="137">
        <f>Values!H21</f>
        <v>3655</v>
      </c>
      <c r="E34" s="394">
        <f>Values!G21</f>
        <v>2965</v>
      </c>
      <c r="F34" s="395"/>
      <c r="G34" s="138">
        <f>Values!I21</f>
        <v>0.81121751025991795</v>
      </c>
      <c r="H34" s="272" t="s">
        <v>3233</v>
      </c>
    </row>
    <row r="35" spans="1:10" ht="17" thickBot="1" x14ac:dyDescent="0.25"/>
    <row r="36" spans="1:10" ht="41.25" customHeight="1" thickBot="1" x14ac:dyDescent="0.25">
      <c r="A36" s="380"/>
      <c r="B36" s="381"/>
      <c r="C36" s="381"/>
      <c r="D36" s="382"/>
      <c r="E36" s="170" t="s">
        <v>50</v>
      </c>
      <c r="F36" s="384" t="s">
        <v>318</v>
      </c>
      <c r="G36" s="391"/>
      <c r="H36" s="391"/>
      <c r="I36" s="385"/>
    </row>
    <row r="37" spans="1:10" s="63" customFormat="1" ht="48" customHeight="1" thickBot="1" x14ac:dyDescent="0.25">
      <c r="A37" s="190" t="s">
        <v>319</v>
      </c>
      <c r="B37" s="188" t="s">
        <v>320</v>
      </c>
      <c r="C37" s="188" t="s">
        <v>321</v>
      </c>
      <c r="D37" s="189" t="s">
        <v>48</v>
      </c>
      <c r="E37" s="171" t="s">
        <v>2894</v>
      </c>
      <c r="F37" s="187" t="s">
        <v>322</v>
      </c>
      <c r="G37" s="188" t="s">
        <v>323</v>
      </c>
      <c r="H37" s="188" t="s">
        <v>324</v>
      </c>
      <c r="I37" s="189" t="s">
        <v>325</v>
      </c>
    </row>
    <row r="38" spans="1:10" s="63" customFormat="1" ht="36" customHeight="1" x14ac:dyDescent="0.2">
      <c r="A38" s="383" t="str">
        <f>'HECVAT - Full | Vendor Response'!A34</f>
        <v>Company Overview</v>
      </c>
      <c r="B38" s="383"/>
      <c r="C38" s="150" t="s">
        <v>321</v>
      </c>
      <c r="D38" s="151" t="s">
        <v>48</v>
      </c>
      <c r="E38" s="152" t="s">
        <v>50</v>
      </c>
      <c r="F38" s="185" t="s">
        <v>322</v>
      </c>
      <c r="G38" s="150" t="s">
        <v>323</v>
      </c>
      <c r="H38" s="150" t="s">
        <v>324</v>
      </c>
      <c r="I38" s="186" t="s">
        <v>325</v>
      </c>
    </row>
    <row r="39" spans="1:10" ht="48" customHeight="1" x14ac:dyDescent="0.2">
      <c r="A39" s="153" t="str">
        <f>'HECVAT - Full | Vendor Response'!A35</f>
        <v>COMP-01</v>
      </c>
      <c r="B39" s="153" t="str">
        <f>'HECVAT - Full | Vendor Response'!B35</f>
        <v>Describe your organization’s business background and ownership structure, including all parent and subsidiary relationships.</v>
      </c>
      <c r="C39" s="376" t="str">
        <f>'HECVAT - Full | Vendor Response'!C35</f>
        <v xml:space="preserve">Instructure, Inc. was founded in 2008 by two enterprising grad students with one mission: to provide an innovative, open, cloud-based teaching and learning platform for institutions and organizations that would deliver a far greater user experience than other learning management systems (LMSs) available at the time. The outcome was Canvas, a ground-breaking LMS that officially launched to market in 2011 and quickly became the fastest growing educational LMS in the US market.
From this strong foundation we developed the Instructure Learning Platform, a set of integrated teaching and learning products built on cloud technology, coupled with service offerings and a thriving partner ecosystem, that together enable the creation and exchange of innovation through our ecosystem.
Today, Instructure supports nearly 8,000 client institutions and tens of millions of users in more than 100 countries. Higher education institutions, K-12 schools, departments of education, and vocational education providers across the globe now rely on Canvas as the cornerstone of their digital education strategy. For our complete story, please visit inst.bid/story.
Instructure, Inc. is the parent company of all global subsidiaries, including:
•  Instructure Global Limited (UK)
•  Instructure Hungary Kft
•  Instructure Australia Pty Ltd
•  Instructure Brazil Ltda
•  Instructure Singapore Pte. Ltd.
The ultimate parent company of Instructure, Inc. is Instructure Holdings, Inc., a company listed on the New York Stock Exchange (stock ticker 'INST') and currently majority held by Thoma Bravo, LLC. Thoma Bravo is a leading private equity firm with a 40-year history, including over $35 billion in investor commitments, and a focus on investing in software and technology companies.
Instructure filings are available online at: https://inst.bid/investors
</v>
      </c>
      <c r="D39" s="377"/>
      <c r="E39" s="172" t="s">
        <v>60</v>
      </c>
      <c r="F39" s="234" t="s">
        <v>326</v>
      </c>
      <c r="G39" s="241"/>
      <c r="H39" s="235">
        <f>VLOOKUP(A39,Questions!B$25:T$295,16,FALSE)</f>
        <v>15</v>
      </c>
      <c r="I39" s="239"/>
    </row>
    <row r="40" spans="1:10" ht="48" customHeight="1" x14ac:dyDescent="0.2">
      <c r="A40" s="68" t="str">
        <f>'HECVAT - Full | Vendor Response'!A36</f>
        <v>COMP-02</v>
      </c>
      <c r="B40" s="68" t="str">
        <f>'HECVAT - Full | Vendor Response'!B36</f>
        <v>Have you had an unplanned disruption to this product/service in the past 12 months?</v>
      </c>
      <c r="C40" s="154" t="str">
        <f>'HECVAT - Full | Vendor Response'!C36</f>
        <v>No</v>
      </c>
      <c r="D40" s="160" t="str">
        <f>'HECVAT - Full | Vendor Response'!D36</f>
        <v xml:space="preserve">All unplanned disruptions and outages can be tracked via the Instructure Status page located at: https://inst.bid/status. Our annual uptime guarantee is 99.9% uptime. </v>
      </c>
      <c r="E40" s="172" t="s">
        <v>60</v>
      </c>
      <c r="F40" s="234" t="str">
        <f>VLOOKUP($A40,Questions!B$3:T$256,12,FALSE)</f>
        <v>No</v>
      </c>
      <c r="G40" s="241"/>
      <c r="H40" s="235">
        <f>VLOOKUP(A40,Questions!B$25:T$295,16,FALSE)</f>
        <v>10</v>
      </c>
      <c r="I40" s="239"/>
    </row>
    <row r="41" spans="1:10" ht="48" customHeight="1" x14ac:dyDescent="0.2">
      <c r="A41" s="68" t="str">
        <f>'HECVAT - Full | Vendor Response'!A37</f>
        <v>COMP-03</v>
      </c>
      <c r="B41" s="68" t="str">
        <f>'HECVAT - Full | Vendor Response'!B37</f>
        <v>Do you have a dedicated Information Security staff or office?</v>
      </c>
      <c r="C41" s="154" t="str">
        <f>'HECVAT - Full | Vendor Response'!C37</f>
        <v>Yes</v>
      </c>
      <c r="D41" s="160" t="str">
        <f>'HECVAT - Full | Vendor Response'!D37</f>
        <v xml:space="preserve">Instructure has a dedicated security function, which includes a team of security engineers, compliance managers, and a Chief Information Security and Privacy Officer (CISPO) who is responsible for overseeing the security program. The security team consists of members with years of security experience, degrees in security systems, certifications in various security domains, and participation in security-related conferences and training. Security isn’t treated as the sole responsibility of our Security team though - we ensure our employees understand that security is everyone’s responsibility. All members of the Product and Engineering teams are thoroughly trained in secure coding practices, testing, and conducting thorough peer reviews with a focus on security. Likewise, every employee receives regular training on security and privacy as it pertains to their work in protecting our customers. </v>
      </c>
      <c r="E41" s="172" t="s">
        <v>60</v>
      </c>
      <c r="F41" s="234" t="str">
        <f>VLOOKUP($A41,Questions!B$3:T$256,12,FALSE)</f>
        <v>Yes</v>
      </c>
      <c r="G41" s="241"/>
      <c r="H41" s="235">
        <f>VLOOKUP(A41,Questions!B$25:T$295,16,FALSE)</f>
        <v>15</v>
      </c>
      <c r="I41" s="239"/>
    </row>
    <row r="42" spans="1:10" ht="48" customHeight="1" x14ac:dyDescent="0.2">
      <c r="A42" s="68" t="str">
        <f>'HECVAT - Full | Vendor Response'!A38</f>
        <v>COMP-04</v>
      </c>
      <c r="B42" s="68" t="str">
        <f>'HECVAT - Full | Vendor Response'!B38</f>
        <v>Do you have a dedicated Software and System Development team(s)? (e.g., Customer Support, Implementation, Product Management, etc.)</v>
      </c>
      <c r="C42" s="154" t="str">
        <f>'HECVAT - Full | Vendor Response'!C38</f>
        <v>Yes</v>
      </c>
      <c r="D42" s="160" t="str">
        <f>'HECVAT - Full | Vendor Response'!D38</f>
        <v xml:space="preserve">Our software and system development team in total includes over 300 development engineers, and over 100 product management staff members spanning multiple global regions. Our engineers are organized into five teams including: Core Development, Mobile Management, Quality Assurance, Operations, and IT. Our product management staff are broken out into Product Management, User Experience, and Research and Education teams.
 The Canvas Credentials team is made up of approximately 50 roles, including leadership positions that organize teams for Product, Design, Engineering, Security/Systems Engineering, Support, Sales, Marketing, and Education &amp; Training. Canvas Credentials is supported by various Customer Success roles across the globe (Canvas Credentials Support, Customer Success Managers, and Implementation Consultants). </v>
      </c>
      <c r="E42" s="172" t="s">
        <v>60</v>
      </c>
      <c r="F42" s="234" t="str">
        <f>VLOOKUP($A42,Questions!B$3:T$256,12,FALSE)</f>
        <v>Yes</v>
      </c>
      <c r="G42" s="241"/>
      <c r="H42" s="235">
        <f>VLOOKUP(A42,Questions!B$25:T$295,16,FALSE)</f>
        <v>25</v>
      </c>
      <c r="I42" s="239"/>
    </row>
    <row r="43" spans="1:10" ht="48" customHeight="1" x14ac:dyDescent="0.2">
      <c r="A43" s="153" t="str">
        <f>'HECVAT - Full | Vendor Response'!A39</f>
        <v>COMP-05</v>
      </c>
      <c r="B43" s="153" t="str">
        <f>'HECVAT - Full | Vendor Response'!B39</f>
        <v>Use this area to share information about your environment that will assist those who are assessing your company data security program.</v>
      </c>
      <c r="C43" s="376" t="str">
        <f>'HECVAT - Full | Vendor Response'!C39</f>
        <v xml:space="preserve">Instructure has a robust information security program that runs on a continuous, PDCA-cycle. It was created based on guidance provided by ISO/IEC 27000:2018 and controls described in ISO/IEC 27001:2013, and is managed by Instructure's Chief Information Security and Privacy Officer. The security program is attested to by a number of current security certifications including ISO 27001, SOC 2, SOC 3, TX-RAMP, UK Cyber Essentials Plus, PCI DSS SAQ D and Attestation of Compliance._x000B__x000B_Instructure has a software development lifecycle (SDLC) that incorporates secure coding practices and controls. All code goes through a developer peer-review process before it is merged into the code base repository. 
Instructure's Security Team regularly performs vulnerability scans using a number of internal and external tools and techniques. The scope of the scans include but are not limited to the OWASP Top Ten and SANS Top 25 CWEs._x000B__x000B_In addition to this, the Amazon Web Services infrastructure on which Canvas Credentials is hosted has a variety of formal accreditations. Some of the many certifications include:_x000B__x000B_DoD SRG • FedRAMP • FIPS • IRAP • ISO 9001 • ISO 27001 • ISO 27017 • ISO 27018 • MLPS Level 3 • MTCS • PCI DSS Level 1 • SEC Rule 17-a-4(f) • SOC 1 • SOC 2 • SOC 3 • UK Cyber Essentials Plus _x000B__x000B_Architecture, business continuity, and security white papers are also available in the Canvas Credentials Compliance package at inst.bid/canvas/credentials/dl
</v>
      </c>
      <c r="D43" s="377">
        <f>'HECVAT - Full | Vendor Response'!D39</f>
        <v>0</v>
      </c>
      <c r="E43" s="172" t="s">
        <v>60</v>
      </c>
      <c r="F43" s="234" t="s">
        <v>326</v>
      </c>
      <c r="G43" s="241"/>
      <c r="H43" s="235">
        <f>VLOOKUP(A43,Questions!B$25:T$295,16,FALSE)</f>
        <v>15</v>
      </c>
      <c r="I43" s="239"/>
      <c r="J43" s="276"/>
    </row>
    <row r="44" spans="1:10" s="63" customFormat="1" ht="36" customHeight="1" x14ac:dyDescent="0.2">
      <c r="A44" s="379" t="s">
        <v>7</v>
      </c>
      <c r="B44" s="379"/>
      <c r="C44" s="155" t="s">
        <v>321</v>
      </c>
      <c r="D44" s="161" t="s">
        <v>48</v>
      </c>
      <c r="E44" s="163" t="s">
        <v>50</v>
      </c>
      <c r="F44" s="164" t="s">
        <v>322</v>
      </c>
      <c r="G44" s="155" t="s">
        <v>323</v>
      </c>
      <c r="H44" s="155" t="s">
        <v>324</v>
      </c>
      <c r="I44" s="165" t="s">
        <v>325</v>
      </c>
    </row>
    <row r="45" spans="1:10" s="63" customFormat="1" ht="48" customHeight="1" x14ac:dyDescent="0.2">
      <c r="A45" s="68" t="str">
        <f>'HECVAT - Full | Vendor Response'!A41</f>
        <v>DOCU-01</v>
      </c>
      <c r="B45" s="68" t="str">
        <f>'HECVAT - Full | Vendor Response'!B41</f>
        <v>Have you undergone a SSAE 18/SOC 2 audit?</v>
      </c>
      <c r="C45" s="68" t="str">
        <f>'HECVAT - Full | Vendor Response'!C41</f>
        <v>Yes</v>
      </c>
      <c r="D45" s="162" t="str">
        <f>'HECVAT - Full | Vendor Response'!D41</f>
        <v xml:space="preserve">A SOC 2 audited report for Canvas Credentials was last completed in June 2023. Instructure requires an MNDA in order to distribute copies of our SOC 2 reports.
Instructure's information security policies and standards are independently audited annually on the International Organization for Standardization's (ISO) 27000 suite of standards. We currently hold SOC 2 Type II reports for: Canvas LMS, Canvas Credentials, Canvas Studio, Canvas Catalog​, Impact​, Elevate and Mastery Connect. </v>
      </c>
      <c r="E45" s="173" t="s">
        <v>60</v>
      </c>
      <c r="F45" s="232" t="str">
        <f>VLOOKUP($A45,Questions!B$3:T$256,12,FALSE)</f>
        <v>Yes</v>
      </c>
      <c r="G45" s="241"/>
      <c r="H45" s="233">
        <f>VLOOKUP(A45,Questions!B$25:T$295,16,TRUE)</f>
        <v>20</v>
      </c>
      <c r="I45" s="239"/>
    </row>
    <row r="46" spans="1:10" s="63" customFormat="1" ht="48" customHeight="1" x14ac:dyDescent="0.2">
      <c r="A46" s="68" t="str">
        <f>'HECVAT - Full | Vendor Response'!A42</f>
        <v>DOCU-02</v>
      </c>
      <c r="B46" s="68" t="str">
        <f>'HECVAT - Full | Vendor Response'!B42</f>
        <v>Have you completed the Cloud Security Alliance (CSA) self assessment or CAIQ?</v>
      </c>
      <c r="C46" s="68" t="str">
        <f>'HECVAT - Full | Vendor Response'!C42</f>
        <v>Yes</v>
      </c>
      <c r="D46" s="162" t="str">
        <f>'HECVAT - Full | Vendor Response'!D42</f>
        <v>Instructure's CAIQ and CSA STAR Level 1 certificate are included in the Canvas Credentials Compliance Package available at https://inst.bid/canvas/credentials/dl. Our listing can be viewed on the CSA STAR Registry at: http://inst.bid/csa</v>
      </c>
      <c r="E46" s="173" t="s">
        <v>60</v>
      </c>
      <c r="F46" s="232" t="str">
        <f>VLOOKUP($A46,Questions!B$3:T$256,12,FALSE)</f>
        <v>Yes</v>
      </c>
      <c r="G46" s="241"/>
      <c r="H46" s="233">
        <f>VLOOKUP(A46,Questions!B$25:T$295,16,TRUE)</f>
        <v>20</v>
      </c>
      <c r="I46" s="239"/>
    </row>
    <row r="47" spans="1:10" s="63" customFormat="1" ht="48" customHeight="1" x14ac:dyDescent="0.2">
      <c r="A47" s="68" t="str">
        <f>'HECVAT - Full | Vendor Response'!A43</f>
        <v>DOCU-03</v>
      </c>
      <c r="B47" s="68" t="str">
        <f>'HECVAT - Full | Vendor Response'!B43</f>
        <v>Have you received the Cloud Security Alliance STAR certification?</v>
      </c>
      <c r="C47" s="68" t="str">
        <f>'HECVAT - Full | Vendor Response'!C43</f>
        <v>Yes</v>
      </c>
      <c r="D47" s="162" t="str">
        <f>'HECVAT - Full | Vendor Response'!D43</f>
        <v xml:space="preserve">Instructure is CSA STAR Level 1 Self Assessed. Our listing can be viewed on the CSA STAR Registry at: https://inst.bid/csa </v>
      </c>
      <c r="E47" s="173" t="s">
        <v>60</v>
      </c>
      <c r="F47" s="232" t="str">
        <f>VLOOKUP($A47,Questions!B$3:T$256,12,FALSE)</f>
        <v>Yes</v>
      </c>
      <c r="G47" s="241"/>
      <c r="H47" s="233">
        <f>VLOOKUP(A47,Questions!B$25:T$295,16,TRUE)</f>
        <v>20</v>
      </c>
      <c r="I47" s="239"/>
    </row>
    <row r="48" spans="1:10" s="63" customFormat="1" ht="48" customHeight="1" x14ac:dyDescent="0.2">
      <c r="A48" s="68" t="str">
        <f>'HECVAT - Full | Vendor Response'!A44</f>
        <v>DOCU-04</v>
      </c>
      <c r="B48" s="68" t="str">
        <f>'HECVAT - Full | Vendor Response'!B44</f>
        <v>Do you conform with a specific industry standard security framework? (e.g., NIST Cybersecurity Framework, CIS Controls, ISO 27001, etc.)</v>
      </c>
      <c r="C48" s="68" t="str">
        <f>'HECVAT - Full | Vendor Response'!C44</f>
        <v>Yes</v>
      </c>
      <c r="D48" s="162" t="str">
        <f>'HECVAT - Full | Vendor Response'!D44</f>
        <v xml:space="preserve">Instructure has invested in operating a robust information security program which is founded on the guidance provided by the International Organisation for Standardization's (ISO) 27000 suite of standards. Instructure also uses NIST's 800-53 suite of controls as a guide to securing Instructure services where applicable and relevant, as well as following information security best practices as set forth by the AICPA's Trust Service Principles and Criteria, and corroborates this statement by maintaining a favorable SOC 2 Type II report for Canvas Credentials. </v>
      </c>
      <c r="E48" s="173" t="s">
        <v>60</v>
      </c>
      <c r="F48" s="232" t="str">
        <f>VLOOKUP($A48,Questions!B$3:T$256,12,FALSE)</f>
        <v>Yes</v>
      </c>
      <c r="G48" s="241"/>
      <c r="H48" s="233">
        <f>VLOOKUP(A48,Questions!B$25:T$295,16,TRUE)</f>
        <v>20</v>
      </c>
      <c r="I48" s="239"/>
    </row>
    <row r="49" spans="1:10" s="63" customFormat="1" ht="48" customHeight="1" x14ac:dyDescent="0.2">
      <c r="A49" s="68" t="str">
        <f>'HECVAT - Full | Vendor Response'!A45</f>
        <v>DOCU-05</v>
      </c>
      <c r="B49" s="68" t="str">
        <f>'HECVAT - Full | Vendor Response'!B45</f>
        <v>Can the systems that hold the institution's data be compliant with NIST SP 800-171 and/or CMMC Level 2 standards?</v>
      </c>
      <c r="C49" s="68" t="str">
        <f>'HECVAT - Full | Vendor Response'!C45</f>
        <v>Yes</v>
      </c>
      <c r="D49" s="162" t="str">
        <f>'HECVAT - Full | Vendor Response'!D45</f>
        <v xml:space="preserve">Instructure currently has no requirement to conform to NIST SP 800-171 and is not CMMC certified, however, based on our ISO 27001 certification, we believe CMMC Level 3 could be achieved. </v>
      </c>
      <c r="E49" s="173" t="s">
        <v>60</v>
      </c>
      <c r="F49" s="232" t="str">
        <f>VLOOKUP($A49,Questions!B$3:T$256,12,FALSE)</f>
        <v>Yes</v>
      </c>
      <c r="G49" s="241"/>
      <c r="H49" s="233">
        <f>VLOOKUP(A49,Questions!B$25:T$295,16,TRUE)</f>
        <v>20</v>
      </c>
      <c r="I49" s="239"/>
    </row>
    <row r="50" spans="1:10" s="63" customFormat="1" ht="48" customHeight="1" x14ac:dyDescent="0.2">
      <c r="A50" s="68" t="str">
        <f>'HECVAT - Full | Vendor Response'!A46</f>
        <v>DOCU-06</v>
      </c>
      <c r="B50" s="68" t="str">
        <f>'HECVAT - Full | Vendor Response'!B46</f>
        <v>Can you provide overall system and/or application architecture diagrams, including a full description of the data flow for all components of the system?</v>
      </c>
      <c r="C50" s="68" t="str">
        <f>'HECVAT - Full | Vendor Response'!C46</f>
        <v>Yes</v>
      </c>
      <c r="D50" s="162" t="str">
        <f>'HECVAT - Full | Vendor Response'!D46</f>
        <v xml:space="preserve">An architecture diagram of Canvas Credentials has been included in the Canvas Credentials Compliance Package made available by Instructure at https://inst.bid/canvas/credentials/dl </v>
      </c>
      <c r="E50" s="173" t="s">
        <v>60</v>
      </c>
      <c r="F50" s="232" t="str">
        <f>VLOOKUP($A50,Questions!B$3:T$256,12,FALSE)</f>
        <v>Yes</v>
      </c>
      <c r="G50" s="241"/>
      <c r="H50" s="233">
        <f>VLOOKUP(A50,Questions!B$25:T$295,16,TRUE)</f>
        <v>20</v>
      </c>
      <c r="I50" s="239"/>
    </row>
    <row r="51" spans="1:10" s="63" customFormat="1" ht="48" customHeight="1" x14ac:dyDescent="0.2">
      <c r="A51" s="68" t="str">
        <f>'HECVAT - Full | Vendor Response'!A47</f>
        <v>DOCU-07</v>
      </c>
      <c r="B51" s="68" t="str">
        <f>'HECVAT - Full | Vendor Response'!B47</f>
        <v>Does your organization have a data privacy policy?</v>
      </c>
      <c r="C51" s="68" t="str">
        <f>'HECVAT - Full | Vendor Response'!C47</f>
        <v>Yes</v>
      </c>
      <c r="D51" s="162" t="str">
        <f>'HECVAT - Full | Vendor Response'!D47</f>
        <v xml:space="preserve">Please see: https://inst.bid/privacy </v>
      </c>
      <c r="E51" s="173" t="s">
        <v>60</v>
      </c>
      <c r="F51" s="232" t="str">
        <f>VLOOKUP($A51,Questions!B$3:T$256,12,FALSE)</f>
        <v>Yes</v>
      </c>
      <c r="G51" s="241"/>
      <c r="H51" s="233">
        <f>VLOOKUP(A51,Questions!B$25:T$295,16,TRUE)</f>
        <v>20</v>
      </c>
      <c r="I51" s="239"/>
    </row>
    <row r="52" spans="1:10" s="63" customFormat="1" ht="48" customHeight="1" x14ac:dyDescent="0.2">
      <c r="A52" s="68" t="str">
        <f>'HECVAT - Full | Vendor Response'!A48</f>
        <v>DOCU-08</v>
      </c>
      <c r="B52" s="68" t="str">
        <f>'HECVAT - Full | Vendor Response'!B48</f>
        <v>Do you have a documented, and currently implemented, employee onboarding and offboarding policy?</v>
      </c>
      <c r="C52" s="68" t="str">
        <f>'HECVAT - Full | Vendor Response'!C48</f>
        <v>Yes</v>
      </c>
      <c r="D52" s="162" t="str">
        <f>'HECVAT - Full | Vendor Response'!D48</f>
        <v xml:space="preserve">Instructure maintains a number of policies that form our employee onboarding and offboarding policies. This includes IT Acceptable Use, Network Security, Onboarding and Termination checklists, and Induction policies. </v>
      </c>
      <c r="E52" s="173" t="s">
        <v>60</v>
      </c>
      <c r="F52" s="232" t="str">
        <f>VLOOKUP($A52,Questions!B$3:T$256,12,FALSE)</f>
        <v>Yes</v>
      </c>
      <c r="G52" s="241"/>
      <c r="H52" s="233">
        <f>VLOOKUP(A52,Questions!B$25:T$295,16,TRUE)</f>
        <v>20</v>
      </c>
      <c r="I52" s="239"/>
    </row>
    <row r="53" spans="1:10" s="63" customFormat="1" ht="48" customHeight="1" x14ac:dyDescent="0.2">
      <c r="A53" s="68" t="str">
        <f>'HECVAT - Full | Vendor Response'!A49</f>
        <v>DOCU-09</v>
      </c>
      <c r="B53" s="68" t="str">
        <f>'HECVAT - Full | Vendor Response'!B49</f>
        <v>Do you have a documented change management process?</v>
      </c>
      <c r="C53" s="68" t="str">
        <f>'HECVAT - Full | Vendor Response'!C49</f>
        <v>Yes</v>
      </c>
      <c r="D53" s="162" t="str">
        <f>'HECVAT - Full | Vendor Response'!D49</f>
        <v xml:space="preserve">A documented change management process is in place, which is in line with ISO 27001 standards. Instructure's ISO 27001 certificate is available in the Canvas Credentials Compliance Package. </v>
      </c>
      <c r="E53" s="173" t="s">
        <v>60</v>
      </c>
      <c r="F53" s="232" t="str">
        <f>VLOOKUP($A53,Questions!B$3:T$256,12,FALSE)</f>
        <v>Yes</v>
      </c>
      <c r="G53" s="241"/>
      <c r="H53" s="233">
        <f>VLOOKUP(A53,Questions!B$25:T$295,16,TRUE)</f>
        <v>20</v>
      </c>
      <c r="I53" s="239"/>
    </row>
    <row r="54" spans="1:10" s="63" customFormat="1" ht="48" customHeight="1" x14ac:dyDescent="0.2">
      <c r="A54" s="68" t="str">
        <f>'HECVAT - Full | Vendor Response'!A50</f>
        <v>DOCU-10</v>
      </c>
      <c r="B54" s="68" t="str">
        <f>'HECVAT - Full | Vendor Response'!B50</f>
        <v>Has a VPAT or ACR been created or updated for the product and version under consideration within the past year?</v>
      </c>
      <c r="C54" s="68" t="str">
        <f>'HECVAT - Full | Vendor Response'!C50</f>
        <v>No</v>
      </c>
      <c r="D54" s="162" t="str">
        <f>'HECVAT - Full | Vendor Response'!D50</f>
        <v>The current VPAT (formerly assessed as Badgr) is dated August 2021. In the future, our ultimate aim is to achieve full WCAG 2.1 AA compliance for Canvas Credentials. Once achieved, we will create a new Voluntary Product Accessibility Template (VPAT) document, reflecting our commitment to providing an accessible platform for all users.</v>
      </c>
      <c r="E54" s="173" t="s">
        <v>60</v>
      </c>
      <c r="F54" s="232" t="str">
        <f>VLOOKUP($A54,Questions!B$3:T$256,12,FALSE)</f>
        <v>Yes</v>
      </c>
      <c r="G54" s="241"/>
      <c r="H54" s="233">
        <f>VLOOKUP(A54,Questions!B$25:T$295,16,TRUE)</f>
        <v>20</v>
      </c>
      <c r="I54" s="239"/>
    </row>
    <row r="55" spans="1:10" s="63" customFormat="1" ht="48" customHeight="1" x14ac:dyDescent="0.2">
      <c r="A55" s="68" t="str">
        <f>'HECVAT - Full | Vendor Response'!A51</f>
        <v>DOCU-11</v>
      </c>
      <c r="B55" s="68" t="str">
        <f>'HECVAT - Full | Vendor Response'!B51</f>
        <v>Do you have documentation to support the accessibility features of your product?</v>
      </c>
      <c r="C55" s="68" t="str">
        <f>'HECVAT - Full | Vendor Response'!C51</f>
        <v>No</v>
      </c>
      <c r="D55" s="162" t="str">
        <f>'HECVAT - Full | Vendor Response'!D51</f>
        <v xml:space="preserve"> </v>
      </c>
      <c r="E55" s="173" t="s">
        <v>60</v>
      </c>
      <c r="F55" s="232" t="str">
        <f>VLOOKUP($A55,Questions!B$3:T$256,12,FALSE)</f>
        <v>Yes</v>
      </c>
      <c r="G55" s="241"/>
      <c r="H55" s="233">
        <f>VLOOKUP(A55,Questions!B$25:T$295,16,TRUE)</f>
        <v>20</v>
      </c>
      <c r="I55" s="239"/>
      <c r="J55" s="277"/>
    </row>
    <row r="56" spans="1:10" ht="48" customHeight="1" x14ac:dyDescent="0.2">
      <c r="A56" s="379" t="str">
        <f>'HECVAT - Full | Vendor Response'!A52:B52</f>
        <v xml:space="preserve">IT Accessibility </v>
      </c>
      <c r="B56" s="379"/>
      <c r="C56" s="155" t="s">
        <v>321</v>
      </c>
      <c r="D56" s="161" t="s">
        <v>48</v>
      </c>
      <c r="E56" s="163" t="s">
        <v>50</v>
      </c>
      <c r="F56" s="164" t="s">
        <v>322</v>
      </c>
      <c r="G56" s="155" t="s">
        <v>323</v>
      </c>
      <c r="H56" s="155" t="s">
        <v>324</v>
      </c>
      <c r="I56" s="165" t="s">
        <v>325</v>
      </c>
    </row>
    <row r="57" spans="1:10" s="63" customFormat="1" ht="48" customHeight="1" x14ac:dyDescent="0.2">
      <c r="A57" s="68" t="str">
        <f>'HECVAT - Full | Vendor Response'!A53</f>
        <v>ITAC-01</v>
      </c>
      <c r="B57" s="68" t="str">
        <f>'HECVAT - Full | Vendor Response'!B53</f>
        <v>Has a third-party expert conducted an audit of the most recent version of your product?</v>
      </c>
      <c r="C57" s="68" t="str">
        <f>'HECVAT - Full | Vendor Response'!C53</f>
        <v>No</v>
      </c>
      <c r="D57" s="162" t="str">
        <f>'HECVAT - Full | Vendor Response'!D53</f>
        <v>Canvas Credentials is not certified for accessibility compliance by a third party. By the end of 2024, our ultimate aim is to achieve full WCAG 2.1 AA compliance for Canvas Credentials. Once achieved, we will create a new Voluntary Product Accessibility Template (VPAT) document, reflecting our commitment to providing an accessible platform for all users.</v>
      </c>
      <c r="E57" s="173" t="s">
        <v>60</v>
      </c>
      <c r="F57" s="232" t="str">
        <f>VLOOKUP($A57,Questions!B$3:T$256,12,FALSE)</f>
        <v>Yes</v>
      </c>
      <c r="G57" s="241"/>
      <c r="H57" s="233">
        <f>VLOOKUP(A57,Questions!B$25:T$295,16,TRUE)</f>
        <v>25</v>
      </c>
      <c r="I57" s="239"/>
    </row>
    <row r="58" spans="1:10" s="63" customFormat="1" ht="48" customHeight="1" x14ac:dyDescent="0.2">
      <c r="A58" s="68" t="str">
        <f>'HECVAT - Full | Vendor Response'!A54</f>
        <v>ITAC-02</v>
      </c>
      <c r="B58" s="68" t="str">
        <f>'HECVAT - Full | Vendor Response'!B54</f>
        <v>Do you have a documented and implemented process for verifying accessibility conformance?</v>
      </c>
      <c r="C58" s="68" t="str">
        <f>'HECVAT - Full | Vendor Response'!C54</f>
        <v>Yes</v>
      </c>
      <c r="D58" s="162" t="str">
        <f>'HECVAT - Full | Vendor Response'!D54</f>
        <v xml:space="preserve">Testing is regularly conducted using automated tools, assistive technology (such as screen readers, keyboard testing, etc.), and coding best practices. Mechanisms are in place for logging and fixing accessibility defects. Instructure targets WCAG 2.1 AA conformance for its products. </v>
      </c>
      <c r="E58" s="173" t="s">
        <v>60</v>
      </c>
      <c r="F58" s="232" t="str">
        <f>VLOOKUP($A58,Questions!B$3:T$256,12,FALSE)</f>
        <v>Yes</v>
      </c>
      <c r="G58" s="241"/>
      <c r="H58" s="233">
        <f>VLOOKUP(A58,Questions!B$25:T$295,16,TRUE)</f>
        <v>25</v>
      </c>
      <c r="I58" s="239"/>
    </row>
    <row r="59" spans="1:10" s="63" customFormat="1" ht="48" customHeight="1" x14ac:dyDescent="0.2">
      <c r="A59" s="68" t="str">
        <f>'HECVAT - Full | Vendor Response'!A55</f>
        <v>ITAC-03</v>
      </c>
      <c r="B59" s="68" t="str">
        <f>'HECVAT - Full | Vendor Response'!B55</f>
        <v>Have you adopted a technical or legal standard of conformance for the product in question?</v>
      </c>
      <c r="C59" s="68" t="str">
        <f>'HECVAT - Full | Vendor Response'!C55</f>
        <v>Yes</v>
      </c>
      <c r="D59" s="162" t="str">
        <f>'HECVAT - Full | Vendor Response'!D55</f>
        <v xml:space="preserve">Instructure is committed to ensuring its products are inclusive and meet the diverse accessibility needs of our users. As with all of the Instructure Learning Platform, Canvas Credentials is tested for conformance with a target of WCAG 2.1 AA accessibility standards and we are working to achieve full conformance. </v>
      </c>
      <c r="E59" s="173" t="s">
        <v>60</v>
      </c>
      <c r="F59" s="232" t="str">
        <f>VLOOKUP($A59,Questions!B$3:T$256,12,FALSE)</f>
        <v>Yes</v>
      </c>
      <c r="G59" s="241"/>
      <c r="H59" s="233">
        <f>VLOOKUP(A59,Questions!B$25:T$295,16,TRUE)</f>
        <v>25</v>
      </c>
      <c r="I59" s="239"/>
    </row>
    <row r="60" spans="1:10" s="63" customFormat="1" ht="48" customHeight="1" x14ac:dyDescent="0.2">
      <c r="A60" s="68" t="str">
        <f>'HECVAT - Full | Vendor Response'!A56</f>
        <v>ITAC-04</v>
      </c>
      <c r="B60" s="68" t="str">
        <f>'HECVAT - Full | Vendor Response'!B56</f>
        <v>Can you provide a current, detailed accessibility roadmap with delivery timelines?</v>
      </c>
      <c r="C60" s="68" t="str">
        <f>'HECVAT - Full | Vendor Response'!C56</f>
        <v>No</v>
      </c>
      <c r="D60" s="162" t="str">
        <f>'HECVAT - Full | Vendor Response'!D56</f>
        <v>While we do have internal plans and track major initiatives in the accessibility space, we don't have a publicly available roadmap because accessibility is built into every aspect of our products. There are no destinations to reach on a roadmap - accessibility is a permanent and ongoing process from design through to support for our customers and we are constantly working at ensuring our products are accessible and conform to industry frameworks such as WCAG 2.1.</v>
      </c>
      <c r="E60" s="173" t="s">
        <v>60</v>
      </c>
      <c r="F60" s="232" t="str">
        <f>VLOOKUP($A60,Questions!B$3:T$256,12,FALSE)</f>
        <v>Yes</v>
      </c>
      <c r="G60" s="241"/>
      <c r="H60" s="233">
        <f>VLOOKUP(A60,Questions!B$25:T$295,16,TRUE)</f>
        <v>25</v>
      </c>
      <c r="I60" s="239"/>
    </row>
    <row r="61" spans="1:10" s="63" customFormat="1" ht="48" customHeight="1" x14ac:dyDescent="0.2">
      <c r="A61" s="68" t="str">
        <f>'HECVAT - Full | Vendor Response'!A57</f>
        <v>ITAC-05</v>
      </c>
      <c r="B61" s="68" t="str">
        <f>'HECVAT - Full | Vendor Response'!B57</f>
        <v>Do you expect your staff to maintain a current skill set in IT accessibility?</v>
      </c>
      <c r="C61" s="68" t="str">
        <f>'HECVAT - Full | Vendor Response'!C57</f>
        <v>Yes</v>
      </c>
      <c r="D61" s="162" t="str">
        <f>'HECVAT - Full | Vendor Response'!D57</f>
        <v xml:space="preserve"> Accessibility is ingrained from product design through engineering, and we have dedicated accessibility staff, subject matter experts, and Product Managers. Internally, from all aspects of the business, we maintain a number of accessibility advocates who meet regularly to raise issues, discuss trends, and maintain skills and knowledge in the accessibility space.</v>
      </c>
      <c r="E61" s="173" t="s">
        <v>60</v>
      </c>
      <c r="F61" s="232" t="str">
        <f>VLOOKUP($A61,Questions!B$3:T$256,12,FALSE)</f>
        <v>Yes</v>
      </c>
      <c r="G61" s="241"/>
      <c r="H61" s="233">
        <f>VLOOKUP(A61,Questions!B$25:T$295,16,TRUE)</f>
        <v>25</v>
      </c>
      <c r="I61" s="239"/>
    </row>
    <row r="62" spans="1:10" s="63" customFormat="1" ht="48" customHeight="1" x14ac:dyDescent="0.2">
      <c r="A62" s="68" t="str">
        <f>'HECVAT - Full | Vendor Response'!A58</f>
        <v>ITAC-06</v>
      </c>
      <c r="B62" s="68" t="str">
        <f>'HECVAT - Full | Vendor Response'!B58</f>
        <v>Do you have a documented and implemented process for reporting and tracking accessibility issues?</v>
      </c>
      <c r="C62" s="68" t="str">
        <f>'HECVAT - Full | Vendor Response'!C58</f>
        <v>Yes</v>
      </c>
      <c r="D62" s="162" t="str">
        <f>'HECVAT - Full | Vendor Response'!D58</f>
        <v xml:space="preserve">Any accessibility issues detected during testing or use of Canvas Credentials (internal or external) are filed to our issue-tracking system, Jira. Once entered, they are assigned to the internal accessibility team for triage and assessment. These issues are then tracked through to resolution in accordance with company policy and industry best practice recommendations. Our processes are evaluated against both SOC 2 and ISO 27001 standards. </v>
      </c>
      <c r="E62" s="173" t="s">
        <v>60</v>
      </c>
      <c r="F62" s="232" t="str">
        <f>VLOOKUP($A62,Questions!B$3:T$256,12,FALSE)</f>
        <v>Yes</v>
      </c>
      <c r="G62" s="241"/>
      <c r="H62" s="233">
        <f>VLOOKUP(A62,Questions!B$25:T$295,16,TRUE)</f>
        <v>25</v>
      </c>
      <c r="I62" s="239"/>
    </row>
    <row r="63" spans="1:10" s="63" customFormat="1" ht="48" customHeight="1" x14ac:dyDescent="0.2">
      <c r="A63" s="68" t="str">
        <f>'HECVAT - Full | Vendor Response'!A59</f>
        <v>ITAC-07</v>
      </c>
      <c r="B63" s="68" t="str">
        <f>'HECVAT - Full | Vendor Response'!B59</f>
        <v>Do you have documented processes and procedures for implementing accessibility into your development lifecycle?</v>
      </c>
      <c r="C63" s="68" t="str">
        <f>'HECVAT - Full | Vendor Response'!C59</f>
        <v>Yes</v>
      </c>
      <c r="D63" s="162" t="str">
        <f>'HECVAT - Full | Vendor Response'!D59</f>
        <v xml:space="preserve"> Instructure has a dedicated team of accessibility specialists that support Instructure's accessibility engineering efforts. The team is responsible for Canvas Credentials' accessibility needs, development, and testing, along with helping train new engineers on accessible development practices, supporting development projects with design reviews, as well as audits as requested, and interacting with customers, external auditors and stakeholders. Our accessibility team ensures we strive for conformance to standards and features are developed that provide full capabilities and a positive learning and teaching experience to all users. </v>
      </c>
      <c r="E63" s="173" t="s">
        <v>60</v>
      </c>
      <c r="F63" s="232" t="str">
        <f>VLOOKUP($A63,Questions!B$3:T$256,12,FALSE)</f>
        <v>Yes</v>
      </c>
      <c r="G63" s="241"/>
      <c r="H63" s="233">
        <f>VLOOKUP(A63,Questions!B$25:T$295,16,TRUE)</f>
        <v>25</v>
      </c>
      <c r="I63" s="239"/>
    </row>
    <row r="64" spans="1:10" s="63" customFormat="1" ht="48" customHeight="1" x14ac:dyDescent="0.2">
      <c r="A64" s="68" t="str">
        <f>'HECVAT - Full | Vendor Response'!A60</f>
        <v>ITAC-08</v>
      </c>
      <c r="B64" s="68" t="str">
        <f>'HECVAT - Full | Vendor Response'!B60</f>
        <v>Can all functions of the application or service be performed using only the keyboard?</v>
      </c>
      <c r="C64" s="68" t="str">
        <f>'HECVAT - Full | Vendor Response'!C60</f>
        <v>Yes</v>
      </c>
      <c r="D64" s="162" t="str">
        <f>'HECVAT - Full | Vendor Response'!D60</f>
        <v xml:space="preserve">Canvas Credentials supports standard keyboard navigation and ensures that keyboard users cannot be trapped in a subset of content, however, this does not apply to the Pathways functionality which is currently being developed to meet WCAG 2.1 AA conformance. </v>
      </c>
      <c r="E64" s="173" t="s">
        <v>60</v>
      </c>
      <c r="F64" s="232" t="str">
        <f>VLOOKUP($A64,Questions!B$3:T$256,12,FALSE)</f>
        <v>Yes</v>
      </c>
      <c r="G64" s="241"/>
      <c r="H64" s="233">
        <f>VLOOKUP(A64,Questions!B$25:T$295,16,TRUE)</f>
        <v>25</v>
      </c>
      <c r="I64" s="239"/>
    </row>
    <row r="65" spans="1:10" s="63" customFormat="1" ht="48" customHeight="1" x14ac:dyDescent="0.2">
      <c r="A65" s="68" t="str">
        <f>'HECVAT - Full | Vendor Response'!A61</f>
        <v>ITAC-09</v>
      </c>
      <c r="B65" s="68" t="str">
        <f>'HECVAT - Full | Vendor Response'!B61</f>
        <v>Does your product rely on activating a special "accessibility mode," a "lite version," or accessing an alternate interface for accessibility purposes?</v>
      </c>
      <c r="C65" s="68" t="str">
        <f>'HECVAT - Full | Vendor Response'!C61</f>
        <v>No</v>
      </c>
      <c r="D65" s="162" t="str">
        <f>'HECVAT - Full | Vendor Response'!D61</f>
        <v xml:space="preserve"> </v>
      </c>
      <c r="E65" s="173" t="s">
        <v>60</v>
      </c>
      <c r="F65" s="232" t="str">
        <f>VLOOKUP($A65,Questions!B$3:T$256,12,FALSE)</f>
        <v>No</v>
      </c>
      <c r="G65" s="241"/>
      <c r="H65" s="233">
        <f>VLOOKUP(A65,Questions!B$25:T$295,16,TRUE)</f>
        <v>25</v>
      </c>
      <c r="I65" s="239"/>
      <c r="J65" s="277"/>
    </row>
    <row r="66" spans="1:10" ht="48" customHeight="1" x14ac:dyDescent="0.2">
      <c r="A66" s="379" t="str">
        <f>'HECVAT - Full | Vendor Response'!A62</f>
        <v>Assessment of Third Parties</v>
      </c>
      <c r="B66" s="379"/>
      <c r="C66" s="155" t="s">
        <v>321</v>
      </c>
      <c r="D66" s="161" t="s">
        <v>48</v>
      </c>
      <c r="E66" s="163" t="s">
        <v>50</v>
      </c>
      <c r="F66" s="164" t="s">
        <v>322</v>
      </c>
      <c r="G66" s="155" t="s">
        <v>323</v>
      </c>
      <c r="H66" s="155" t="s">
        <v>324</v>
      </c>
      <c r="I66" s="165" t="s">
        <v>325</v>
      </c>
    </row>
    <row r="67" spans="1:10" ht="48" customHeight="1" x14ac:dyDescent="0.2">
      <c r="A67" s="68" t="str">
        <f>'HECVAT - Full | Vendor Response'!A63</f>
        <v>THRD-01</v>
      </c>
      <c r="B67" s="68" t="str">
        <f>'HECVAT - Full | Vendor Response'!B63</f>
        <v>Do you perform security assessments of third-party companies with which you share data? (e.g., hosting providers, cloud services, PaaS, IaaS, SaaS)</v>
      </c>
      <c r="C67" s="154" t="str">
        <f>'HECVAT - Full | Vendor Response'!C63</f>
        <v>Yes</v>
      </c>
      <c r="D67" s="160" t="str">
        <f>'HECVAT - Full | Vendor Response'!D63</f>
        <v xml:space="preserve">Instructure has a robust third party due diligence process. Prior to using any third party and on an annual basis thereafter, Instructure’s security team performs a security review of these vendors. Included as part of this review, the security team requests a copy of the third party's SOC 2 Type 2 report. If any exceptions or other issues are noted in these reports, the security team follows up as necessary to determine scope and impact. If a SOC 2 Type 2 report is not available, the security team provides the third party with questions related to the types of data, how those data elements are handled, and additional queries related to the status of security controls and processes implemented in the environment where data flow. Lastly, contractual obligations are put in place between Instructure and the third party to ensure security practices are in place and operating effectively. </v>
      </c>
      <c r="E67" s="173" t="s">
        <v>60</v>
      </c>
      <c r="F67" s="232" t="str">
        <f>VLOOKUP($A67,Questions!B$3:T$256,12,FALSE)</f>
        <v>Yes</v>
      </c>
      <c r="G67" s="241"/>
      <c r="H67" s="233">
        <f>VLOOKUP(A66,Questions!B$25:T$295,16,TRUE)</f>
        <v>25</v>
      </c>
      <c r="I67" s="239"/>
    </row>
    <row r="68" spans="1:10" ht="48" customHeight="1" x14ac:dyDescent="0.2">
      <c r="A68" s="153" t="str">
        <f>'HECVAT - Full | Vendor Response'!A64</f>
        <v>THRD-02</v>
      </c>
      <c r="B68" s="153" t="str">
        <f>'HECVAT - Full | Vendor Response'!B64</f>
        <v>Provide a brief description for why each of these third parties will have access to institutional data.</v>
      </c>
      <c r="C68" s="376" t="str">
        <f>'HECVAT - Full | Vendor Response'!C64</f>
        <v>Our third party services are required to provide the service to our customers. For example, we utilize Amazon Web Services to host our products. As our list of third parties is often evolving, a list of current third parties can be provided upon request.</v>
      </c>
      <c r="D68" s="377"/>
      <c r="E68" s="172" t="s">
        <v>60</v>
      </c>
      <c r="F68" s="234" t="s">
        <v>326</v>
      </c>
      <c r="G68" s="241"/>
      <c r="H68" s="235">
        <f>VLOOKUP(A67,Questions!B$25:T$295,16,TRUE)</f>
        <v>15</v>
      </c>
      <c r="I68" s="239"/>
    </row>
    <row r="69" spans="1:10" ht="48" customHeight="1" x14ac:dyDescent="0.2">
      <c r="A69" s="153" t="str">
        <f>'HECVAT - Full | Vendor Response'!A65</f>
        <v>THRD-03</v>
      </c>
      <c r="B69" s="153" t="str">
        <f>'HECVAT - Full | Vendor Response'!B65</f>
        <v>What legal agreements (i.e., contracts) do you have in place with these third parties that address liability in the event of a data breach?</v>
      </c>
      <c r="C69" s="376" t="str">
        <f>'HECVAT - Full | Vendor Response'!C65</f>
        <v>Instructure takes full responsibility for third parties it may engage to provide cloud-related infrastructure elements. Instructure engages these third parties by entering into contractual agreements and, where appropriate, data processing agreements to ensure full compliance with data privacy laws.</v>
      </c>
      <c r="D69" s="377"/>
      <c r="E69" s="172" t="s">
        <v>60</v>
      </c>
      <c r="F69" s="234" t="s">
        <v>326</v>
      </c>
      <c r="G69" s="241"/>
      <c r="H69" s="235">
        <f>VLOOKUP(A68,Questions!B$25:T$295,16,TRUE)</f>
        <v>15</v>
      </c>
      <c r="I69" s="239"/>
    </row>
    <row r="70" spans="1:10" ht="48" customHeight="1" x14ac:dyDescent="0.2">
      <c r="A70" s="68" t="str">
        <f>'HECVAT - Full | Vendor Response'!A66</f>
        <v>THRD-04</v>
      </c>
      <c r="B70" s="68" t="str">
        <f>'HECVAT - Full | Vendor Response'!B66</f>
        <v>Do you have an implemented third-party management strategy?</v>
      </c>
      <c r="C70" s="154" t="str">
        <f>'HECVAT - Full | Vendor Response'!C66</f>
        <v>Yes</v>
      </c>
      <c r="D70" s="160" t="str">
        <f>'HECVAT - Full | Vendor Response'!D66</f>
        <v xml:space="preserve">The Canvas ecosystem, including Canvas Credentials, provides integration points with various third-party tools and services. The majority of the services integrated into the core of the Canvas ecosystem are done so as modular plugins which leverage the APIs of the remote system. Additionally, Canvas products support integration with external systems via JSON/REST API and LTI. As these integrations are not a part of the core product and require integration and configuration by the end user, they are not addressed here. Additionally, some of the services exposed in Canvas products require opt-in by the end user or remote activation by a third-party service provider upon contract with the Institution.
For third parties that Instructure utilizes, we conduct security assessments of these vendors and subcontractors annually. These assessments are then entered into our Risk Register, OneTrust, for management and ongoing risk assessment. We request and review copies of third party assurance reports provided by these organizations on an ongoing basis. </v>
      </c>
      <c r="E70" s="172" t="s">
        <v>60</v>
      </c>
      <c r="F70" s="232" t="str">
        <f>VLOOKUP($A70,Questions!B$3:T$256,12,FALSE)</f>
        <v>Yes</v>
      </c>
      <c r="G70" s="241"/>
      <c r="H70" s="233">
        <f>VLOOKUP(A68,Questions!B$25:T$295,16,TRUE)</f>
        <v>15</v>
      </c>
      <c r="I70" s="239"/>
    </row>
    <row r="71" spans="1:10" ht="48" customHeight="1" x14ac:dyDescent="0.2">
      <c r="A71" s="68" t="str">
        <f>'HECVAT - Full | Vendor Response'!A67</f>
        <v>THRD-05</v>
      </c>
      <c r="B71" s="68" t="str">
        <f>'HECVAT - Full | Vendor Response'!B67</f>
        <v>Do you have a process and implemented procedures for managing your hardware supply chain? (e.g., telecommunications equipment, export licensing, computing devices)</v>
      </c>
      <c r="C71" s="154" t="str">
        <f>'HECVAT - Full | Vendor Response'!C67</f>
        <v>Yes</v>
      </c>
      <c r="D71" s="160" t="str">
        <f>'HECVAT - Full | Vendor Response'!D67</f>
        <v xml:space="preserve">Our processes and procedures cover regions in which we operate. </v>
      </c>
      <c r="E71" s="172" t="s">
        <v>60</v>
      </c>
      <c r="F71" s="232" t="str">
        <f>VLOOKUP($A71,Questions!B$3:T$256,12,FALSE)</f>
        <v>Yes</v>
      </c>
      <c r="G71" s="241"/>
      <c r="H71" s="233">
        <f>VLOOKUP(A69,Questions!B$25:T$295,16,TRUE)</f>
        <v>15</v>
      </c>
      <c r="I71" s="239"/>
      <c r="J71" s="276"/>
    </row>
    <row r="72" spans="1:10" ht="48" customHeight="1" x14ac:dyDescent="0.2">
      <c r="A72" s="379" t="str">
        <f>'HECVAT - Full | Vendor Response'!A68</f>
        <v>Consulting</v>
      </c>
      <c r="B72" s="379"/>
      <c r="C72" s="155" t="s">
        <v>321</v>
      </c>
      <c r="D72" s="161" t="s">
        <v>48</v>
      </c>
      <c r="E72" s="163" t="s">
        <v>50</v>
      </c>
      <c r="F72" s="164" t="s">
        <v>322</v>
      </c>
      <c r="G72" s="155" t="s">
        <v>323</v>
      </c>
      <c r="H72" s="155" t="s">
        <v>324</v>
      </c>
      <c r="I72" s="165" t="s">
        <v>325</v>
      </c>
    </row>
    <row r="73" spans="1:10" ht="48" customHeight="1" x14ac:dyDescent="0.2">
      <c r="A73" s="68" t="str">
        <f>'HECVAT - Full | Vendor Response'!A69</f>
        <v>CONS-01</v>
      </c>
      <c r="B73" s="68" t="str">
        <f>'HECVAT - Full | Vendor Response'!B69</f>
        <v>Will the consulting take place on-premises?</v>
      </c>
      <c r="C73" s="154" t="str">
        <f>'HECVAT - Full | Vendor Response'!C69</f>
        <v>No</v>
      </c>
      <c r="D73" s="160">
        <f>'HECVAT - Full | Vendor Response'!D69</f>
        <v>0</v>
      </c>
      <c r="E73" s="172" t="s">
        <v>60</v>
      </c>
      <c r="F73" s="232" t="str">
        <f>VLOOKUP($A73,Questions!B$3:T$256,12,FALSE)</f>
        <v>No</v>
      </c>
      <c r="G73" s="241"/>
      <c r="H73" s="233">
        <f>VLOOKUP(A72,Questions!B$25:T$295,16,TRUE)</f>
        <v>15</v>
      </c>
      <c r="I73" s="239"/>
    </row>
    <row r="74" spans="1:10" ht="48" customHeight="1" x14ac:dyDescent="0.2">
      <c r="A74" s="68" t="str">
        <f>'HECVAT - Full | Vendor Response'!A70</f>
        <v>CONS-02</v>
      </c>
      <c r="B74" s="68" t="str">
        <f>'HECVAT - Full | Vendor Response'!B70</f>
        <v>Will the consultant require access to the institution's network resources?</v>
      </c>
      <c r="C74" s="154" t="str">
        <f>'HECVAT - Full | Vendor Response'!C70</f>
        <v>No</v>
      </c>
      <c r="D74" s="160">
        <f>'HECVAT - Full | Vendor Response'!D70</f>
        <v>0</v>
      </c>
      <c r="E74" s="172" t="s">
        <v>60</v>
      </c>
      <c r="F74" s="232" t="str">
        <f>VLOOKUP($A74,Questions!B$3:T$256,12,FALSE)</f>
        <v>No</v>
      </c>
      <c r="G74" s="241"/>
      <c r="H74" s="233">
        <f>VLOOKUP(A73,Questions!B$25:T$295,16,TRUE)</f>
        <v>15</v>
      </c>
      <c r="I74" s="239"/>
    </row>
    <row r="75" spans="1:10" ht="48" customHeight="1" x14ac:dyDescent="0.2">
      <c r="A75" s="68" t="str">
        <f>'HECVAT - Full | Vendor Response'!A71</f>
        <v>CONS-03</v>
      </c>
      <c r="B75" s="68" t="str">
        <f>'HECVAT - Full | Vendor Response'!B71</f>
        <v>Will the consultant require access to hardware in the institution's data centers?</v>
      </c>
      <c r="C75" s="154" t="str">
        <f>'HECVAT - Full | Vendor Response'!C71</f>
        <v>No</v>
      </c>
      <c r="D75" s="160">
        <f>'HECVAT - Full | Vendor Response'!D71</f>
        <v>0</v>
      </c>
      <c r="E75" s="172" t="s">
        <v>60</v>
      </c>
      <c r="F75" s="232" t="str">
        <f>VLOOKUP($A75,Questions!B$3:T$256,12,FALSE)</f>
        <v>No</v>
      </c>
      <c r="G75" s="241"/>
      <c r="H75" s="233">
        <f>VLOOKUP(A74,Questions!B$25:T$295,16,TRUE)</f>
        <v>15</v>
      </c>
      <c r="I75" s="239"/>
    </row>
    <row r="76" spans="1:10" ht="48" customHeight="1" x14ac:dyDescent="0.2">
      <c r="A76" s="68" t="str">
        <f>'HECVAT - Full | Vendor Response'!A72</f>
        <v>CONS-04</v>
      </c>
      <c r="B76" s="68" t="str">
        <f>'HECVAT - Full | Vendor Response'!B72</f>
        <v>Will the consultant require an account within the institution's domain (@*.edu)?</v>
      </c>
      <c r="C76" s="154" t="str">
        <f>'HECVAT - Full | Vendor Response'!C72</f>
        <v>No</v>
      </c>
      <c r="D76" s="160">
        <f>'HECVAT - Full | Vendor Response'!D72</f>
        <v>0</v>
      </c>
      <c r="E76" s="172" t="s">
        <v>60</v>
      </c>
      <c r="F76" s="232" t="str">
        <f>VLOOKUP($A76,Questions!B$3:T$256,12,FALSE)</f>
        <v>No</v>
      </c>
      <c r="G76" s="241"/>
      <c r="H76" s="233">
        <f>VLOOKUP(A75,Questions!B$25:T$295,16,TRUE)</f>
        <v>15</v>
      </c>
      <c r="I76" s="239"/>
    </row>
    <row r="77" spans="1:10" ht="48" customHeight="1" x14ac:dyDescent="0.2">
      <c r="A77" s="68" t="str">
        <f>'HECVAT - Full | Vendor Response'!A73</f>
        <v>CONS-05</v>
      </c>
      <c r="B77" s="68" t="str">
        <f>'HECVAT - Full | Vendor Response'!B73</f>
        <v>Has the consultant received training on (sensitive, HIPAA, PCI, etc.) data handling?</v>
      </c>
      <c r="C77" s="154" t="str">
        <f>'HECVAT - Full | Vendor Response'!C73</f>
        <v>Yes</v>
      </c>
      <c r="D77" s="160">
        <f>'HECVAT - Full | Vendor Response'!D73</f>
        <v>0</v>
      </c>
      <c r="E77" s="172" t="s">
        <v>60</v>
      </c>
      <c r="F77" s="232" t="str">
        <f>VLOOKUP($A77,Questions!B$3:T$256,12,FALSE)</f>
        <v>Yes</v>
      </c>
      <c r="G77" s="241"/>
      <c r="H77" s="233">
        <f>VLOOKUP(A76,Questions!B$25:T$295,16,TRUE)</f>
        <v>15</v>
      </c>
      <c r="I77" s="239"/>
    </row>
    <row r="78" spans="1:10" ht="48" customHeight="1" x14ac:dyDescent="0.2">
      <c r="A78" s="68" t="str">
        <f>'HECVAT - Full | Vendor Response'!A74</f>
        <v>CONS-06</v>
      </c>
      <c r="B78" s="68" t="str">
        <f>'HECVAT - Full | Vendor Response'!B74</f>
        <v>Will any data be transferred to the consultant's possession?</v>
      </c>
      <c r="C78" s="154" t="str">
        <f>'HECVAT - Full | Vendor Response'!C74</f>
        <v>Yes</v>
      </c>
      <c r="D78" s="160">
        <f>'HECVAT - Full | Vendor Response'!D74</f>
        <v>0</v>
      </c>
      <c r="E78" s="172" t="s">
        <v>60</v>
      </c>
      <c r="F78" s="232" t="str">
        <f>VLOOKUP($A78,Questions!B$3:T$256,12,FALSE)</f>
        <v>No</v>
      </c>
      <c r="G78" s="241"/>
      <c r="H78" s="233">
        <f>VLOOKUP(A77,Questions!B$25:T$295,16,TRUE)</f>
        <v>15</v>
      </c>
      <c r="I78" s="239"/>
    </row>
    <row r="79" spans="1:10" ht="48" customHeight="1" x14ac:dyDescent="0.2">
      <c r="A79" s="68" t="str">
        <f>'HECVAT - Full | Vendor Response'!A75</f>
        <v>CONS-07</v>
      </c>
      <c r="B79" s="68" t="str">
        <f>'HECVAT - Full | Vendor Response'!B75</f>
        <v>Is it encrypted (at rest) while in the consultant's possession?</v>
      </c>
      <c r="C79" s="154" t="str">
        <f>'HECVAT - Full | Vendor Response'!C75</f>
        <v>Yes</v>
      </c>
      <c r="D79" s="160">
        <f>'HECVAT - Full | Vendor Response'!D75</f>
        <v>0</v>
      </c>
      <c r="E79" s="172" t="s">
        <v>60</v>
      </c>
      <c r="F79" s="232" t="str">
        <f>VLOOKUP($A79,Questions!B$3:T$256,12,FALSE)</f>
        <v>Yes</v>
      </c>
      <c r="G79" s="241"/>
      <c r="H79" s="233">
        <f>VLOOKUP(A78,Questions!B$25:T$295,16,TRUE)</f>
        <v>15</v>
      </c>
      <c r="I79" s="239"/>
    </row>
    <row r="80" spans="1:10" ht="48" customHeight="1" x14ac:dyDescent="0.2">
      <c r="A80" s="68" t="str">
        <f>'HECVAT - Full | Vendor Response'!A76</f>
        <v>CONS-08</v>
      </c>
      <c r="B80" s="68" t="str">
        <f>'HECVAT - Full | Vendor Response'!B76</f>
        <v>Will the consultant need remote access to the institution's network or systems?</v>
      </c>
      <c r="C80" s="154" t="str">
        <f>'HECVAT - Full | Vendor Response'!C76</f>
        <v>No</v>
      </c>
      <c r="D80" s="160">
        <f>'HECVAT - Full | Vendor Response'!D76</f>
        <v>0</v>
      </c>
      <c r="E80" s="172" t="s">
        <v>60</v>
      </c>
      <c r="F80" s="232" t="str">
        <f>VLOOKUP($A80,Questions!B$3:T$256,12,FALSE)</f>
        <v>No</v>
      </c>
      <c r="G80" s="241"/>
      <c r="H80" s="233">
        <f>VLOOKUP(A79,Questions!B$25:T$295,16,TRUE)</f>
        <v>15</v>
      </c>
      <c r="I80" s="239"/>
    </row>
    <row r="81" spans="1:10" ht="48" customHeight="1" x14ac:dyDescent="0.2">
      <c r="A81" s="68" t="str">
        <f>'HECVAT - Full | Vendor Response'!A77</f>
        <v>CONS-09</v>
      </c>
      <c r="B81" s="68" t="str">
        <f>'HECVAT - Full | Vendor Response'!B77</f>
        <v>Can we restrict that access based on source IP address?</v>
      </c>
      <c r="C81" s="154">
        <f>'HECVAT - Full | Vendor Response'!C77</f>
        <v>0</v>
      </c>
      <c r="D81" s="160">
        <f>'HECVAT - Full | Vendor Response'!D77</f>
        <v>0</v>
      </c>
      <c r="E81" s="172" t="s">
        <v>60</v>
      </c>
      <c r="F81" s="232" t="str">
        <f>VLOOKUP($A81,Questions!B$3:T$256,12,FALSE)</f>
        <v>Yes</v>
      </c>
      <c r="G81" s="241"/>
      <c r="H81" s="233">
        <f>VLOOKUP(A80,Questions!B$25:T$295,16,TRUE)</f>
        <v>15</v>
      </c>
      <c r="I81" s="239"/>
      <c r="J81" s="276"/>
    </row>
    <row r="82" spans="1:10" ht="48" customHeight="1" x14ac:dyDescent="0.2">
      <c r="A82" s="379" t="str">
        <f>'HECVAT - Full | Vendor Response'!A78</f>
        <v>Application/Service Security</v>
      </c>
      <c r="B82" s="379"/>
      <c r="C82" s="155" t="s">
        <v>321</v>
      </c>
      <c r="D82" s="161" t="s">
        <v>48</v>
      </c>
      <c r="E82" s="163" t="s">
        <v>50</v>
      </c>
      <c r="F82" s="164" t="s">
        <v>322</v>
      </c>
      <c r="G82" s="155" t="s">
        <v>323</v>
      </c>
      <c r="H82" s="155" t="s">
        <v>324</v>
      </c>
      <c r="I82" s="165" t="s">
        <v>325</v>
      </c>
    </row>
    <row r="83" spans="1:10" ht="48" customHeight="1" x14ac:dyDescent="0.2">
      <c r="A83" s="68" t="str">
        <f>'HECVAT - Full | Vendor Response'!A79</f>
        <v>APPL-01</v>
      </c>
      <c r="B83" s="68" t="str">
        <f>'HECVAT - Full | Vendor Response'!B79</f>
        <v>Are access controls for institutional accounts based on structured rules, such as role-based access control (RBAC), attribute-based access control (ABAC), or policy-based access control (PBAC)?</v>
      </c>
      <c r="C83" s="154" t="str">
        <f>'HECVAT - Full | Vendor Response'!C79</f>
        <v>Yes</v>
      </c>
      <c r="D83" s="160" t="str">
        <f>'HECVAT - Full | Vendor Response'!D79</f>
        <v xml:space="preserve">Canvas Credentials offers a number of role-based access control (RBAC) permissions for both administrators and end-users. These permissions allow you to choose how you wish to structure your Organization. You can decide who is able to create or edit your badges, issuers and Organization. If you are using Credentials, Organization admins are automatically added as an owner on all organization issuers. Additionally, these permission roles carry over to the Canvas LTI. </v>
      </c>
      <c r="E83" s="172" t="s">
        <v>60</v>
      </c>
      <c r="F83" s="232" t="str">
        <f>VLOOKUP($A83,Questions!B$3:T$256,12,FALSE)</f>
        <v>Yes</v>
      </c>
      <c r="G83" s="241"/>
      <c r="H83" s="233">
        <f>VLOOKUP(A83,Questions!B$25:T$295,16,FALSE)</f>
        <v>25</v>
      </c>
      <c r="I83" s="239"/>
    </row>
    <row r="84" spans="1:10" ht="48" customHeight="1" x14ac:dyDescent="0.2">
      <c r="A84" s="68" t="str">
        <f>'HECVAT - Full | Vendor Response'!A80</f>
        <v>APPL-02</v>
      </c>
      <c r="B84" s="68" t="str">
        <f>'HECVAT - Full | Vendor Response'!B80</f>
        <v>Are access controls for staff within your organization based on structured rules, such as RBAC, ABAC, or PBAC?</v>
      </c>
      <c r="C84" s="154" t="str">
        <f>'HECVAT - Full | Vendor Response'!C80</f>
        <v>Yes</v>
      </c>
      <c r="D84" s="160" t="str">
        <f>'HECVAT - Full | Vendor Response'!D80</f>
        <v xml:space="preserve">Instructure's primary method of assigning and maintaining consistent access controls and access rights is through the implementation of Role-Based Access Control (RBAC). Wherever feasible, rights and restrictions shall be allocated to groups or roles. Individual user accounts may be granted additional permissions as needed with approval from the system owner or authorized party. Instructure shall determine the type and level of access granted to individual users based on the “principle of least privilege.” This principle states that users are only granted the level of access absolutely required to perform their job functions. Permissions and access rights not expressly granted shall be, by default, prohibited. </v>
      </c>
      <c r="E84" s="172" t="s">
        <v>60</v>
      </c>
      <c r="F84" s="232" t="str">
        <f>VLOOKUP($A84,Questions!B$3:T$256,12,FALSE)</f>
        <v>Yes</v>
      </c>
      <c r="G84" s="241"/>
      <c r="H84" s="233">
        <f>VLOOKUP(A84,Questions!B$25:T$295,16,FALSE)</f>
        <v>20</v>
      </c>
      <c r="I84" s="239"/>
    </row>
    <row r="85" spans="1:10" ht="48" customHeight="1" x14ac:dyDescent="0.2">
      <c r="A85" s="68" t="str">
        <f>'HECVAT - Full | Vendor Response'!A81</f>
        <v>APPL-03</v>
      </c>
      <c r="B85" s="68" t="str">
        <f>'HECVAT - Full | Vendor Response'!B81</f>
        <v>Does the system provide data input validation and error messages?</v>
      </c>
      <c r="C85" s="154" t="str">
        <f>'HECVAT - Full | Vendor Response'!C81</f>
        <v>Yes</v>
      </c>
      <c r="D85" s="160" t="str">
        <f>'HECVAT - Full | Vendor Response'!D81</f>
        <v xml:space="preserve">Where possible, forms and fields provide helpful messaging to users to assist with accurate and adequate data input. Canvas Credentials is continually being improved to better serve users in user experience and understanding. </v>
      </c>
      <c r="E85" s="172" t="s">
        <v>60</v>
      </c>
      <c r="F85" s="232" t="str">
        <f>VLOOKUP($A85,Questions!B$3:T$256,12,FALSE)</f>
        <v>Yes</v>
      </c>
      <c r="G85" s="241"/>
      <c r="H85" s="233">
        <f>VLOOKUP(A85,Questions!B$25:T$295,16,FALSE)</f>
        <v>20</v>
      </c>
      <c r="I85" s="239"/>
    </row>
    <row r="86" spans="1:10" ht="48" customHeight="1" x14ac:dyDescent="0.2">
      <c r="A86" s="68" t="str">
        <f>'HECVAT - Full | Vendor Response'!A82</f>
        <v>APPL-04</v>
      </c>
      <c r="B86" s="68" t="str">
        <f>'HECVAT - Full | Vendor Response'!B82</f>
        <v>Are you using a web application firewall (WAF)?</v>
      </c>
      <c r="C86" s="154" t="str">
        <f>'HECVAT - Full | Vendor Response'!C82</f>
        <v>Yes</v>
      </c>
      <c r="D86" s="160" t="str">
        <f>'HECVAT - Full | Vendor Response'!D82</f>
        <v>Canvas Credentials uses the AWS WAF with customized groups rulesets on every external endpoint. Managed group rules include Known Bad Inputs, SQL Injection, and Linux-specific attacks.</v>
      </c>
      <c r="E86" s="172" t="s">
        <v>60</v>
      </c>
      <c r="F86" s="232" t="str">
        <f>VLOOKUP($A86,Questions!B$3:T$256,12,FALSE)</f>
        <v>Yes</v>
      </c>
      <c r="G86" s="241"/>
      <c r="H86" s="233">
        <f>VLOOKUP(A86,Questions!B$25:T$295,16,FALSE)</f>
        <v>25</v>
      </c>
      <c r="I86" s="239"/>
    </row>
    <row r="87" spans="1:10" ht="48" customHeight="1" x14ac:dyDescent="0.2">
      <c r="A87" s="68" t="str">
        <f>'HECVAT - Full | Vendor Response'!A83</f>
        <v>APPL-05</v>
      </c>
      <c r="B87" s="68" t="str">
        <f>'HECVAT - Full | Vendor Response'!B83</f>
        <v>Do you have a process and implemented procedures for managing your software supply chain (e.g., libraries, repositories, frameworks, etc.)</v>
      </c>
      <c r="C87" s="154" t="str">
        <f>'HECVAT - Full | Vendor Response'!C83</f>
        <v>Yes</v>
      </c>
      <c r="D87" s="160" t="str">
        <f>'HECVAT - Full | Vendor Response'!D83</f>
        <v xml:space="preserve">Managing our software supply chain forms part of our Vulnerability Management Policy. Instructure's information security policies and standards are based on information security best practices as set forth by the International Organization for Standardization's (ISO) 27000 suite of standards, NIST's 800-53 suite of controls, and the AICPA's Trust Service Principles and Criteria. Instructure holds a SOC 2 Type II report for Canvas Credentials and ISO 27001 certification. </v>
      </c>
      <c r="E87" s="172" t="s">
        <v>60</v>
      </c>
      <c r="F87" s="232" t="str">
        <f>VLOOKUP($A87,Questions!B$3:T$256,12,FALSE)</f>
        <v>Yes</v>
      </c>
      <c r="G87" s="241"/>
      <c r="H87" s="233">
        <f>VLOOKUP(A87,Questions!B$25:T$295,16,FALSE)</f>
        <v>20</v>
      </c>
      <c r="I87" s="239"/>
    </row>
    <row r="88" spans="1:10" ht="48" customHeight="1" x14ac:dyDescent="0.2">
      <c r="A88" s="68" t="str">
        <f>'HECVAT - Full | Vendor Response'!A84</f>
        <v>APPL-06</v>
      </c>
      <c r="B88" s="68" t="str">
        <f>'HECVAT - Full | Vendor Response'!B84</f>
        <v>Are only currently supported operating system(s), software, and libraries leveraged by the system(s)/application(s) that will have access to institution's data?</v>
      </c>
      <c r="C88" s="154" t="str">
        <f>'HECVAT - Full | Vendor Response'!C84</f>
        <v>Yes</v>
      </c>
      <c r="D88" s="160" t="str">
        <f>'HECVAT - Full | Vendor Response'!D84</f>
        <v>The security and engineering teams ensure the languages, web applications, frameworks, and environments that Instructure leverages to develop, host, and maintain our products are maintained to supported versions.</v>
      </c>
      <c r="E88" s="172" t="s">
        <v>60</v>
      </c>
      <c r="F88" s="232" t="str">
        <f>VLOOKUP($A88,Questions!B$3:T$256,12,FALSE)</f>
        <v>Yes</v>
      </c>
      <c r="G88" s="241"/>
      <c r="H88" s="233">
        <f>VLOOKUP(A88,Questions!B$25:T$295,16,FALSE)</f>
        <v>25</v>
      </c>
      <c r="I88" s="239"/>
    </row>
    <row r="89" spans="1:10" ht="48" customHeight="1" x14ac:dyDescent="0.2">
      <c r="A89" s="68" t="str">
        <f>'HECVAT - Full | Vendor Response'!A85</f>
        <v>APPL-07</v>
      </c>
      <c r="B89" s="68" t="str">
        <f>'HECVAT - Full | Vendor Response'!B85</f>
        <v>If mobile, is the application available from a trusted source (e.g., App Store, Google Play Store)?</v>
      </c>
      <c r="C89" s="154" t="str">
        <f>'HECVAT - Full | Vendor Response'!C85</f>
        <v>N/A</v>
      </c>
      <c r="D89" s="160" t="str">
        <f>'HECVAT - Full | Vendor Response'!D85</f>
        <v>Canvas Credentials does not have a mobile app</v>
      </c>
      <c r="E89" s="172" t="s">
        <v>60</v>
      </c>
      <c r="F89" s="232" t="str">
        <f>VLOOKUP($A89,Questions!B$3:T$256,12,FALSE)</f>
        <v>Yes</v>
      </c>
      <c r="G89" s="241"/>
      <c r="H89" s="233">
        <f>VLOOKUP(A89,Questions!B$25:T$295,16,FALSE)</f>
        <v>15</v>
      </c>
      <c r="I89" s="239"/>
    </row>
    <row r="90" spans="1:10" ht="48" customHeight="1" x14ac:dyDescent="0.2">
      <c r="A90" s="68" t="str">
        <f>'HECVAT - Full | Vendor Response'!A86</f>
        <v>APPL-08</v>
      </c>
      <c r="B90" s="68" t="str">
        <f>'HECVAT - Full | Vendor Response'!B86</f>
        <v>Does your application require access to location or GPS data?</v>
      </c>
      <c r="C90" s="154" t="str">
        <f>'HECVAT - Full | Vendor Response'!C86</f>
        <v>No</v>
      </c>
      <c r="D90" s="160">
        <f>'HECVAT - Full | Vendor Response'!D86</f>
        <v>0</v>
      </c>
      <c r="E90" s="172" t="s">
        <v>60</v>
      </c>
      <c r="F90" s="232" t="str">
        <f>VLOOKUP($A90,Questions!B$3:T$256,12,FALSE)</f>
        <v>No</v>
      </c>
      <c r="G90" s="241"/>
      <c r="H90" s="233">
        <f>VLOOKUP(A90,Questions!B$25:T$295,16,FALSE)</f>
        <v>25</v>
      </c>
      <c r="I90" s="239"/>
    </row>
    <row r="91" spans="1:10" ht="48" customHeight="1" x14ac:dyDescent="0.2">
      <c r="A91" s="68" t="str">
        <f>'HECVAT - Full | Vendor Response'!A87</f>
        <v>APPL-09</v>
      </c>
      <c r="B91" s="68" t="str">
        <f>'HECVAT - Full | Vendor Response'!B87</f>
        <v>Does your application provide separation of duties between security administration, system administration, and standard user functions?</v>
      </c>
      <c r="C91" s="154" t="str">
        <f>'HECVAT - Full | Vendor Response'!C87</f>
        <v>Yes</v>
      </c>
      <c r="D91" s="160" t="str">
        <f>'HECVAT - Full | Vendor Response'!D87</f>
        <v>Customers have the ability to be Organization Admins in Canvas Credentials, however, high-level security administration is managed by Instructure.</v>
      </c>
      <c r="E91" s="172" t="s">
        <v>327</v>
      </c>
      <c r="F91" s="232" t="str">
        <f>VLOOKUP($A91,Questions!B$3:T$256,12,FALSE)</f>
        <v>Yes</v>
      </c>
      <c r="G91" s="241"/>
      <c r="H91" s="233">
        <f>VLOOKUP(A91,Questions!B$25:T$295,16,FALSE)</f>
        <v>40</v>
      </c>
      <c r="I91" s="239"/>
    </row>
    <row r="92" spans="1:10" ht="48" customHeight="1" x14ac:dyDescent="0.2">
      <c r="A92" s="68" t="str">
        <f>'HECVAT - Full | Vendor Response'!A88</f>
        <v>APPL-10</v>
      </c>
      <c r="B92" s="68" t="str">
        <f>'HECVAT - Full | Vendor Response'!B88</f>
        <v>Do you have a fully implemented policy or procedure that details how your employees obtain administrator access to institutional instance of the application?</v>
      </c>
      <c r="C92" s="154" t="str">
        <f>'HECVAT - Full | Vendor Response'!C88</f>
        <v>Yes</v>
      </c>
      <c r="D92" s="160" t="str">
        <f>'HECVAT - Full | Vendor Response'!D88</f>
        <v>Instructure maintains access policies and standards based upon role and least privilege access principles. Instructure uses a multiple approval system for granting access to said employees. The manager of the employee requesting access must fill out a ticket detailing the level of access to the system required and specifying which parts, functions, and features are to be accessible by the employee. Clear, valid, and necessary business justification must be provided for the user in question. Instructure's technology teams facilitate the installation of keys for all employees with access to customer data. An automated configuration system installs employee public keys on a per-server basis based on need. This same configuration process automatically revokes keys globally when necessary.</v>
      </c>
      <c r="E92" s="172" t="s">
        <v>60</v>
      </c>
      <c r="F92" s="232" t="str">
        <f>VLOOKUP($A92,Questions!B$3:T$256,12,FALSE)</f>
        <v>Yes</v>
      </c>
      <c r="G92" s="241"/>
      <c r="H92" s="233">
        <f>VLOOKUP(A92,Questions!B$25:T$295,16,FALSE)</f>
        <v>10</v>
      </c>
      <c r="I92" s="239"/>
    </row>
    <row r="93" spans="1:10" ht="48" customHeight="1" x14ac:dyDescent="0.2">
      <c r="A93" s="68" t="str">
        <f>'HECVAT - Full | Vendor Response'!A89</f>
        <v>APPL-11</v>
      </c>
      <c r="B93" s="68" t="str">
        <f>'HECVAT - Full | Vendor Response'!B89</f>
        <v>Have your developers been trained in secure coding techniques?</v>
      </c>
      <c r="C93" s="154" t="str">
        <f>'HECVAT - Full | Vendor Response'!C89</f>
        <v>Yes</v>
      </c>
      <c r="D93" s="160" t="str">
        <f>'HECVAT - Full | Vendor Response'!D89</f>
        <v>All Instructure developers are trained to identify and analyze security issues when writing and reviewing code. Members of the core security team and the engineering team subscribe to security-focused lists, blogs, and other resources to maintain, expand, and share the collective body of knowledge. Instructure maintains both an internal wiki and team-focused channels to discuss and share best practices for the mitigation and prevention of security pitfalls and vulnerabilities. The security and engineering teams keep up-to-date on general security practices, recent attack vectors, and on any security issues specifically related to the languages, web applications, frameworks, and environments that Instructure employs to develop, host, and maintain our prouducts.</v>
      </c>
      <c r="E93" s="172" t="s">
        <v>60</v>
      </c>
      <c r="F93" s="232" t="str">
        <f>VLOOKUP($A93,Questions!B$3:T$256,12,FALSE)</f>
        <v>Yes</v>
      </c>
      <c r="G93" s="241"/>
      <c r="H93" s="233">
        <f>VLOOKUP(A93,Questions!B$25:T$295,16,FALSE)</f>
        <v>20</v>
      </c>
      <c r="I93" s="239"/>
    </row>
    <row r="94" spans="1:10" ht="48" customHeight="1" x14ac:dyDescent="0.2">
      <c r="A94" s="68" t="str">
        <f>'HECVAT - Full | Vendor Response'!A90</f>
        <v>APPL-12</v>
      </c>
      <c r="B94" s="68" t="str">
        <f>'HECVAT - Full | Vendor Response'!B90</f>
        <v>Was your application developed using secure coding techniques?</v>
      </c>
      <c r="C94" s="154" t="str">
        <f>'HECVAT - Full | Vendor Response'!C90</f>
        <v>Yes</v>
      </c>
      <c r="D94" s="160" t="str">
        <f>'HECVAT - Full | Vendor Response'!D90</f>
        <v>All code in Canvas Credentials must go through a developer peer-review process before it is merged into the code base repository. The code review includes security auditing based on OWASP secure coding, code review documents, other community sources on best security practices.</v>
      </c>
      <c r="E94" s="172" t="s">
        <v>60</v>
      </c>
      <c r="F94" s="232" t="str">
        <f>VLOOKUP($A94,Questions!B$3:T$256,12,FALSE)</f>
        <v>Yes</v>
      </c>
      <c r="G94" s="241"/>
      <c r="H94" s="233">
        <f>VLOOKUP(A94,Questions!B$25:T$295,16,FALSE)</f>
        <v>20</v>
      </c>
      <c r="I94" s="239"/>
    </row>
    <row r="95" spans="1:10" ht="48" customHeight="1" x14ac:dyDescent="0.2">
      <c r="A95" s="68" t="str">
        <f>'HECVAT - Full | Vendor Response'!A91</f>
        <v>APPL-13</v>
      </c>
      <c r="B95" s="68" t="str">
        <f>'HECVAT - Full | Vendor Response'!B91</f>
        <v>Do you subject your code to static code analysis and/or static application security testing prior to release?</v>
      </c>
      <c r="C95" s="154" t="str">
        <f>'HECVAT - Full | Vendor Response'!C91</f>
        <v>Yes</v>
      </c>
      <c r="D95" s="160">
        <f>'HECVAT - Full | Vendor Response'!D91</f>
        <v>0</v>
      </c>
      <c r="E95" s="172" t="s">
        <v>60</v>
      </c>
      <c r="F95" s="232" t="str">
        <f>VLOOKUP($A95,Questions!B$3:T$256,12,FALSE)</f>
        <v>Yes</v>
      </c>
      <c r="G95" s="241"/>
      <c r="H95" s="233">
        <f>VLOOKUP(A95,Questions!B$25:T$295,16,FALSE)</f>
        <v>25</v>
      </c>
      <c r="I95" s="239"/>
    </row>
    <row r="96" spans="1:10" ht="48" customHeight="1" x14ac:dyDescent="0.2">
      <c r="A96" s="68" t="str">
        <f>'HECVAT - Full | Vendor Response'!A92</f>
        <v>APPL-14</v>
      </c>
      <c r="B96" s="68" t="str">
        <f>'HECVAT - Full | Vendor Response'!B92</f>
        <v>Do you have software testing processes (dynamic or static) that are established and followed?</v>
      </c>
      <c r="C96" s="154" t="str">
        <f>'HECVAT - Full | Vendor Response'!C92</f>
        <v>Yes</v>
      </c>
      <c r="D96" s="160" t="str">
        <f>'HECVAT - Full | Vendor Response'!D92</f>
        <v>Instructure applies Agile principles and methodologies with an integrated Quality Assurance (QA) process to the design, development, and maintenance of our products. 
 Development teams operate in either Scrum or Kanban teams organized around product components and features, with dedicated QA processes and personnel integral to each team. All functional code changes are required to be thoroughly reviewed and tested by one or more engineers other than the author. All code changes are also required to have appropriate automated tests written before the change is accepted, both for new features and bug fixes. 
 Once new code has passed peer review, the code is incorporated into the code base and submitted to testing and quality assurance. The new code is deployed to a continuous integration server where it is immediately tested. Instructure's testing team runs the following types of tests: 
 ● Unit tests (testing code with code)
 ● Integration tests (testing code with integrations with other code)
 ● Browser tests (testing how code works in the browser) on all the different environments and across different databases.
 After passing these tests, the code is incorporated in the master code branch for formal quality assurance. The QA team tests the new code on all supported platforms and browsers. Any bugs, flaws, defects or security issues that are found must be fixed during this formal QA period, otherwise the change is pulled for further development.</v>
      </c>
      <c r="E96" s="172" t="s">
        <v>60</v>
      </c>
      <c r="F96" s="232" t="str">
        <f>VLOOKUP($A96,Questions!B$3:T$256,12,FALSE)</f>
        <v>Yes</v>
      </c>
      <c r="G96" s="241"/>
      <c r="H96" s="233">
        <f>VLOOKUP(A96,Questions!B$25:T$295,16,FALSE)</f>
        <v>25</v>
      </c>
      <c r="I96" s="239"/>
      <c r="J96" s="276"/>
    </row>
    <row r="97" spans="1:10" ht="48" customHeight="1" x14ac:dyDescent="0.2">
      <c r="A97" s="156" t="str">
        <f>'HECVAT - Full | Vendor Response'!A93</f>
        <v>Authentication, Authorization, and Accounting</v>
      </c>
      <c r="B97" s="157"/>
      <c r="C97" s="155" t="s">
        <v>321</v>
      </c>
      <c r="D97" s="161" t="s">
        <v>48</v>
      </c>
      <c r="E97" s="163" t="s">
        <v>50</v>
      </c>
      <c r="F97" s="164" t="s">
        <v>322</v>
      </c>
      <c r="G97" s="155" t="s">
        <v>323</v>
      </c>
      <c r="H97" s="155" t="s">
        <v>324</v>
      </c>
      <c r="I97" s="165" t="s">
        <v>325</v>
      </c>
    </row>
    <row r="98" spans="1:10" ht="48" customHeight="1" x14ac:dyDescent="0.2">
      <c r="A98" s="68" t="str">
        <f>'HECVAT - Full | Vendor Response'!A94</f>
        <v>AAAI-01</v>
      </c>
      <c r="B98" s="68" t="str">
        <f>'HECVAT - Full | Vendor Response'!B94</f>
        <v>Does your solution support single sign-on (SSO) protocols for user and administrator authentication?</v>
      </c>
      <c r="C98" s="154" t="str">
        <f>'HECVAT - Full | Vendor Response'!C94</f>
        <v>1) Yes</v>
      </c>
      <c r="D98" s="160" t="str">
        <f>'HECVAT - Full | Vendor Response'!D94</f>
        <v xml:space="preserve">Canvas Credentials single sign-on (SSO) allows users to sign in with credentials of another service provider. Credentials supports SAML2-based (e.g. Shibboleth, Okta) and Oauth2 based-SSO communication (e.g. OpenID) </v>
      </c>
      <c r="E98" s="172" t="s">
        <v>60</v>
      </c>
      <c r="F98" s="232">
        <f>VLOOKUP($A98,Questions!B$3:T$256,12,FALSE)</f>
        <v>1</v>
      </c>
      <c r="G98" s="241"/>
      <c r="H98" s="233">
        <f>VLOOKUP(A98,Questions!B$25:T$295,16,FALSE)</f>
        <v>25</v>
      </c>
      <c r="I98" s="239"/>
    </row>
    <row r="99" spans="1:10" ht="105" customHeight="1" x14ac:dyDescent="0.2">
      <c r="A99" s="68" t="str">
        <f>'HECVAT - Full | Vendor Response'!A95</f>
        <v>AAAI-02</v>
      </c>
      <c r="B99" s="68" t="str">
        <f>'HECVAT - Full | Vendor Response'!B95</f>
        <v>Does your solution support local authentication protocols for user and administrator authentication?</v>
      </c>
      <c r="C99" s="154" t="str">
        <f>'HECVAT - Full | Vendor Response'!C95</f>
        <v>1) Yes</v>
      </c>
      <c r="D99" s="160" t="str">
        <f>'HECVAT - Full | Vendor Response'!D95</f>
        <v>Both local and SSO authentication are supported</v>
      </c>
      <c r="E99" s="172" t="s">
        <v>60</v>
      </c>
      <c r="F99" s="232">
        <f>VLOOKUP($A99,Questions!B$3:T$256,12,FALSE)</f>
        <v>1</v>
      </c>
      <c r="G99" s="241"/>
      <c r="H99" s="233">
        <f>VLOOKUP(A99,Questions!B$25:T$295,16,FALSE)</f>
        <v>25</v>
      </c>
      <c r="I99" s="239"/>
    </row>
    <row r="100" spans="1:10" ht="48" customHeight="1" x14ac:dyDescent="0.2">
      <c r="A100" s="68" t="str">
        <f>'HECVAT - Full | Vendor Response'!A96</f>
        <v>AAAI-03</v>
      </c>
      <c r="B100" s="68" t="str">
        <f>'HECVAT - Full | Vendor Response'!B96</f>
        <v>Can you enforce password/passphrase aging requirements?</v>
      </c>
      <c r="C100" s="154" t="str">
        <f>'HECVAT - Full | Vendor Response'!C96</f>
        <v>No</v>
      </c>
      <c r="D100" s="160" t="str">
        <f>'HECVAT - Full | Vendor Response'!D96</f>
        <v>Local authentication does not enforce password aging requirements. This is typically enforced by the institution's IdP.</v>
      </c>
      <c r="E100" s="172" t="s">
        <v>60</v>
      </c>
      <c r="F100" s="232" t="str">
        <f>VLOOKUP($A100,Questions!B$3:T$256,12,FALSE)</f>
        <v>Yes</v>
      </c>
      <c r="G100" s="241"/>
      <c r="H100" s="233">
        <f>VLOOKUP(A100,Questions!B$25:T$295,16,FALSE)</f>
        <v>20</v>
      </c>
      <c r="I100" s="239"/>
      <c r="J100" s="65">
        <f>VLOOKUP($A98,Questions!$B$18:$L$309,10,FALSE)</f>
        <v>1</v>
      </c>
    </row>
    <row r="101" spans="1:10" ht="48" customHeight="1" x14ac:dyDescent="0.2">
      <c r="A101" s="68" t="str">
        <f>'HECVAT - Full | Vendor Response'!A97</f>
        <v>AAAI-04</v>
      </c>
      <c r="B101" s="68" t="str">
        <f>'HECVAT - Full | Vendor Response'!B97</f>
        <v>Can you enforce password/passphrase complexity requirements (provided by the institution)?</v>
      </c>
      <c r="C101" s="154" t="str">
        <f>'HECVAT - Full | Vendor Response'!C97</f>
        <v>No</v>
      </c>
      <c r="D101" s="160" t="str">
        <f>'HECVAT - Full | Vendor Response'!D97</f>
        <v>Local authentication does not enforce password complexity requirements. This is typically enforced by the institution's IdP.</v>
      </c>
      <c r="E101" s="172" t="s">
        <v>60</v>
      </c>
      <c r="F101" s="232" t="str">
        <f>VLOOKUP($A101,Questions!B$3:T$256,12,FALSE)</f>
        <v>Yes</v>
      </c>
      <c r="G101" s="241"/>
      <c r="H101" s="233">
        <f>VLOOKUP(A101,Questions!B$25:T$295,16,FALSE)</f>
        <v>40</v>
      </c>
      <c r="I101" s="239"/>
    </row>
    <row r="102" spans="1:10" ht="48" customHeight="1" x14ac:dyDescent="0.2">
      <c r="A102" s="68" t="str">
        <f>'HECVAT - Full | Vendor Response'!A98</f>
        <v>AAAI-05</v>
      </c>
      <c r="B102" s="68" t="str">
        <f>'HECVAT - Full | Vendor Response'!B98</f>
        <v>Does the system have password complexity or length limitations and/or restrictions?</v>
      </c>
      <c r="C102" s="154" t="str">
        <f>'HECVAT - Full | Vendor Response'!C98</f>
        <v>Yes</v>
      </c>
      <c r="D102" s="160" t="str">
        <f>'HECVAT - Full | Vendor Response'!D98</f>
        <v xml:space="preserve">Local authentication enforces a minimum character count of 8. </v>
      </c>
      <c r="E102" s="172" t="s">
        <v>60</v>
      </c>
      <c r="F102" s="232" t="str">
        <f>VLOOKUP($A102,Questions!B$3:T$256,12,FALSE)</f>
        <v>No</v>
      </c>
      <c r="G102" s="241"/>
      <c r="H102" s="233">
        <f>VLOOKUP(A102,Questions!B$25:T$295,16,FALSE)</f>
        <v>40</v>
      </c>
      <c r="I102" s="239"/>
    </row>
    <row r="103" spans="1:10" ht="48" customHeight="1" x14ac:dyDescent="0.2">
      <c r="A103" s="68" t="str">
        <f>'HECVAT - Full | Vendor Response'!A99</f>
        <v>AAAI-06</v>
      </c>
      <c r="B103" s="68" t="str">
        <f>'HECVAT - Full | Vendor Response'!B99</f>
        <v>Do you have documented password/passphrase reset procedures that are currently implemented in the system and/or customer support?</v>
      </c>
      <c r="C103" s="154" t="str">
        <f>'HECVAT - Full | Vendor Response'!C99</f>
        <v>Yes</v>
      </c>
      <c r="D103" s="160" t="str">
        <f>'HECVAT - Full | Vendor Response'!D99</f>
        <v>Individual users can simply reset their own password. An e-mail is automatically sent to the user with a reset code, allowing them to reset their password.</v>
      </c>
      <c r="E103" s="172" t="s">
        <v>60</v>
      </c>
      <c r="F103" s="232" t="str">
        <f>VLOOKUP($A103,Questions!B$3:T$256,12,FALSE)</f>
        <v>Yes</v>
      </c>
      <c r="G103" s="241"/>
      <c r="H103" s="233">
        <f>VLOOKUP(A103,Questions!B$25:T$295,16,FALSE)</f>
        <v>25</v>
      </c>
      <c r="I103" s="239"/>
    </row>
    <row r="104" spans="1:10" ht="48" customHeight="1" x14ac:dyDescent="0.2">
      <c r="A104" s="68" t="str">
        <f>'HECVAT - Full | Vendor Response'!A100</f>
        <v>AAAI-07</v>
      </c>
      <c r="B104" s="68" t="str">
        <f>'HECVAT - Full | Vendor Response'!B100</f>
        <v>Does your organization participate in InCommon or another eduGAIN-affiliated trust federation?</v>
      </c>
      <c r="C104" s="154" t="str">
        <f>'HECVAT - Full | Vendor Response'!C100</f>
        <v>Yes</v>
      </c>
      <c r="D104" s="160" t="str">
        <f>'HECVAT - Full | Vendor Response'!D100</f>
        <v xml:space="preserve">Instructure's InCommon membership may be viewed at: https://incommon.org/community-organization/?id=0015000000m45ZFAAY </v>
      </c>
      <c r="E104" s="172" t="s">
        <v>60</v>
      </c>
      <c r="F104" s="232" t="str">
        <f>VLOOKUP($A104,Questions!B$3:T$256,12,FALSE)</f>
        <v>Yes</v>
      </c>
      <c r="G104" s="241"/>
      <c r="H104" s="233">
        <f>VLOOKUP(A104,Questions!B$25:T$295,16,FALSE)</f>
        <v>40</v>
      </c>
      <c r="I104" s="239"/>
    </row>
    <row r="105" spans="1:10" ht="48" customHeight="1" x14ac:dyDescent="0.2">
      <c r="A105" s="68" t="str">
        <f>'HECVAT - Full | Vendor Response'!A101</f>
        <v>AAAI-08</v>
      </c>
      <c r="B105" s="68" t="str">
        <f>'HECVAT - Full | Vendor Response'!B101</f>
        <v>Does your application support integration with other authentication and authorization systems?</v>
      </c>
      <c r="C105" s="154" t="str">
        <f>'HECVAT - Full | Vendor Response'!C101</f>
        <v>Yes</v>
      </c>
      <c r="D105" s="160" t="str">
        <f>'HECVAT - Full | Vendor Response'!D101</f>
        <v xml:space="preserve">Canvas Credentials supports SAML2-based (e.g. Shibboleth, Okta) and Oauth2 based-SSO communication (e.g. OpenID) </v>
      </c>
      <c r="E105" s="172" t="s">
        <v>60</v>
      </c>
      <c r="F105" s="232" t="str">
        <f>VLOOKUP($A105,Questions!B$3:T$256,12,FALSE)</f>
        <v>Yes</v>
      </c>
      <c r="G105" s="241"/>
      <c r="H105" s="233">
        <f>VLOOKUP(A105,Questions!B$25:T$295,16,FALSE)</f>
        <v>20</v>
      </c>
      <c r="I105" s="239"/>
    </row>
    <row r="106" spans="1:10" ht="48" customHeight="1" x14ac:dyDescent="0.2">
      <c r="A106" s="68" t="str">
        <f>'HECVAT - Full | Vendor Response'!A102</f>
        <v>AAAI-09</v>
      </c>
      <c r="B106" s="68" t="str">
        <f>'HECVAT - Full | Vendor Response'!B102</f>
        <v>Does your solution support any of the following web SSO standards? [e.g., SAML2 (with redirect flow), OIDC, CAS, or other]</v>
      </c>
      <c r="C106" s="154" t="str">
        <f>'HECVAT - Full | Vendor Response'!C102</f>
        <v>Yes</v>
      </c>
      <c r="D106" s="160" t="str">
        <f>'HECVAT - Full | Vendor Response'!D102</f>
        <v xml:space="preserve">Canvas Credentials supports SAML2-based (e.g. Shibboleth, Okta) and Oauth2 based-SSO communication (e.g. OpenID) </v>
      </c>
      <c r="E106" s="172" t="s">
        <v>60</v>
      </c>
      <c r="F106" s="232" t="str">
        <f>VLOOKUP($A106,Questions!B$3:T$256,12,FALSE)</f>
        <v>Yes</v>
      </c>
      <c r="G106" s="241"/>
      <c r="H106" s="233">
        <f>VLOOKUP(A106,Questions!B$25:T$295,16,FALSE)</f>
        <v>15</v>
      </c>
      <c r="I106" s="239"/>
    </row>
    <row r="107" spans="1:10" ht="48" customHeight="1" x14ac:dyDescent="0.2">
      <c r="A107" s="68" t="str">
        <f>'HECVAT - Full | Vendor Response'!A103</f>
        <v>AAAI-10</v>
      </c>
      <c r="B107" s="68" t="str">
        <f>'HECVAT - Full | Vendor Response'!B103</f>
        <v>Do you support differentiation between email address and user identifier?</v>
      </c>
      <c r="C107" s="154" t="str">
        <f>'HECVAT - Full | Vendor Response'!C103</f>
        <v>Yes</v>
      </c>
      <c r="D107" s="160" t="str">
        <f>'HECVAT - Full | Vendor Response'!D103</f>
        <v>We store an 'id' field for the user as well as multiple recipient identifiers (e.g. emails or urls).</v>
      </c>
      <c r="E107" s="172" t="s">
        <v>60</v>
      </c>
      <c r="F107" s="232" t="str">
        <f>VLOOKUP($A107,Questions!B$3:T$256,12,FALSE)</f>
        <v>Yes</v>
      </c>
      <c r="G107" s="241"/>
      <c r="H107" s="233">
        <f>VLOOKUP(A107,Questions!B$25:T$295,16,FALSE)</f>
        <v>15</v>
      </c>
      <c r="I107" s="239"/>
    </row>
    <row r="108" spans="1:10" ht="48" customHeight="1" x14ac:dyDescent="0.2">
      <c r="A108" s="68" t="str">
        <f>'HECVAT - Full | Vendor Response'!A104</f>
        <v>AAAI-11</v>
      </c>
      <c r="B108" s="68" t="str">
        <f>'HECVAT - Full | Vendor Response'!B104</f>
        <v>Do you allow the customer to specify attribute mappings for any needed information beyond a user identifier? (e.g., Reference eduPerson, ePPA/ePPN/ePE)</v>
      </c>
      <c r="C108" s="154" t="str">
        <f>'HECVAT - Full | Vendor Response'!C104</f>
        <v>No</v>
      </c>
      <c r="D108" s="160">
        <f>'HECVAT - Full | Vendor Response'!D104</f>
        <v>0</v>
      </c>
      <c r="E108" s="172" t="s">
        <v>60</v>
      </c>
      <c r="F108" s="232" t="str">
        <f>VLOOKUP($A108,Questions!B$3:T$256,12,FALSE)</f>
        <v>Yes</v>
      </c>
      <c r="G108" s="241"/>
      <c r="H108" s="233">
        <f>VLOOKUP(A108,Questions!B$25:T$295,16,FALSE)</f>
        <v>20</v>
      </c>
      <c r="I108" s="239"/>
    </row>
    <row r="109" spans="1:10" ht="48" customHeight="1" x14ac:dyDescent="0.2">
      <c r="A109" s="68" t="str">
        <f>'HECVAT - Full | Vendor Response'!A105</f>
        <v>AAAI-12</v>
      </c>
      <c r="B109" s="68" t="str">
        <f>'HECVAT - Full | Vendor Response'!B105</f>
        <v>If you don't support SSO, does your application and/or user-frontend/portal support multi-factor authentication? (e.g., Duo, Google Authenticator, OTP, etc.)</v>
      </c>
      <c r="C109" s="154">
        <f>'HECVAT - Full | Vendor Response'!C105</f>
        <v>0</v>
      </c>
      <c r="D109" s="160">
        <f>'HECVAT - Full | Vendor Response'!D105</f>
        <v>0</v>
      </c>
      <c r="E109" s="172" t="s">
        <v>60</v>
      </c>
      <c r="F109" s="232" t="str">
        <f>VLOOKUP($A109,Questions!B$3:T$256,12,FALSE)</f>
        <v>Yes</v>
      </c>
      <c r="G109" s="241"/>
      <c r="H109" s="233">
        <f>VLOOKUP(A109,Questions!B$25:T$295,16,FALSE)</f>
        <v>15</v>
      </c>
      <c r="I109" s="239"/>
    </row>
    <row r="110" spans="1:10" ht="48" customHeight="1" x14ac:dyDescent="0.2">
      <c r="A110" s="68" t="str">
        <f>'HECVAT - Full | Vendor Response'!A106</f>
        <v>AAAI-13</v>
      </c>
      <c r="B110" s="68" t="str">
        <f>'HECVAT - Full | Vendor Response'!B106</f>
        <v>Does your application automatically lock the session or log-out an account after a period of inactivity?</v>
      </c>
      <c r="C110" s="154" t="str">
        <f>'HECVAT - Full | Vendor Response'!C106</f>
        <v>Yes</v>
      </c>
      <c r="D110" s="160" t="str">
        <f>'HECVAT - Full | Vendor Response'!D106</f>
        <v>After 30 days the issued token will expire if the user has been inactive for this period (if a user is active this token is automatically refreshed). Inactivity time is not configurable for the time being.</v>
      </c>
      <c r="E110" s="172" t="s">
        <v>60</v>
      </c>
      <c r="F110" s="232" t="str">
        <f>VLOOKUP($A110,Questions!B$3:T$256,12,FALSE)</f>
        <v>Yes</v>
      </c>
      <c r="G110" s="241"/>
      <c r="H110" s="233">
        <f>VLOOKUP(A110,Questions!B$25:T$295,16,FALSE)</f>
        <v>15</v>
      </c>
      <c r="I110" s="239"/>
    </row>
    <row r="111" spans="1:10" ht="48" customHeight="1" x14ac:dyDescent="0.2">
      <c r="A111" s="68" t="str">
        <f>'HECVAT - Full | Vendor Response'!A107</f>
        <v>AAAI-14</v>
      </c>
      <c r="B111" s="68" t="str">
        <f>'HECVAT - Full | Vendor Response'!B107</f>
        <v>Are there any passwords/passphrases hard-coded into your systems or products?</v>
      </c>
      <c r="C111" s="154" t="str">
        <f>'HECVAT - Full | Vendor Response'!C107</f>
        <v>No</v>
      </c>
      <c r="D111" s="160">
        <f>'HECVAT - Full | Vendor Response'!D107</f>
        <v>0</v>
      </c>
      <c r="E111" s="172" t="s">
        <v>60</v>
      </c>
      <c r="F111" s="232" t="str">
        <f>VLOOKUP($A111,Questions!B$3:T$256,12,FALSE)</f>
        <v>No</v>
      </c>
      <c r="G111" s="241"/>
      <c r="H111" s="233">
        <f>VLOOKUP(A111,Questions!B$25:T$295,16,FALSE)</f>
        <v>25</v>
      </c>
      <c r="I111" s="239"/>
    </row>
    <row r="112" spans="1:10" ht="48" customHeight="1" x14ac:dyDescent="0.2">
      <c r="A112" s="68" t="str">
        <f>'HECVAT - Full | Vendor Response'!A108</f>
        <v>AAAI-15</v>
      </c>
      <c r="B112" s="68" t="str">
        <f>'HECVAT - Full | Vendor Response'!B108</f>
        <v>Are you storing any passwords in plaintext?</v>
      </c>
      <c r="C112" s="154" t="str">
        <f>'HECVAT - Full | Vendor Response'!C108</f>
        <v>No</v>
      </c>
      <c r="D112" s="160">
        <f>'HECVAT - Full | Vendor Response'!D108</f>
        <v>0</v>
      </c>
      <c r="E112" s="172" t="s">
        <v>60</v>
      </c>
      <c r="F112" s="232" t="str">
        <f>VLOOKUP($A112,Questions!B$3:T$256,12,FALSE)</f>
        <v>No</v>
      </c>
      <c r="G112" s="241"/>
      <c r="H112" s="233">
        <f>VLOOKUP(A112,Questions!B$25:T$295,16,FALSE)</f>
        <v>25</v>
      </c>
      <c r="I112" s="239"/>
    </row>
    <row r="113" spans="1:10" ht="48" customHeight="1" x14ac:dyDescent="0.2">
      <c r="A113" s="68" t="str">
        <f>'HECVAT - Full | Vendor Response'!A109</f>
        <v>AAAI-16</v>
      </c>
      <c r="B113" s="68" t="str">
        <f>'HECVAT - Full | Vendor Response'!B109</f>
        <v>Does your application support directory integration for user accounts?</v>
      </c>
      <c r="C113" s="154" t="str">
        <f>'HECVAT - Full | Vendor Response'!C109</f>
        <v>Yes</v>
      </c>
      <c r="D113" s="160" t="str">
        <f>'HECVAT - Full | Vendor Response'!D109</f>
        <v xml:space="preserve">Canvas Credentials single sign-on (SSO) allows users to sign in with credentials of another service provider. Credentials supports SAML2-based (e.g. Shibboleth, Okta) and Oauth2 based-SSO communication (e.g. OpenID) </v>
      </c>
      <c r="E113" s="172" t="s">
        <v>60</v>
      </c>
      <c r="F113" s="232" t="str">
        <f>VLOOKUP($A113,Questions!B$3:T$256,12,FALSE)</f>
        <v>Yes</v>
      </c>
      <c r="G113" s="241"/>
      <c r="H113" s="233">
        <f>VLOOKUP(A113,Questions!B$25:T$295,16,FALSE)</f>
        <v>20</v>
      </c>
      <c r="I113" s="239"/>
    </row>
    <row r="114" spans="1:10" ht="48" customHeight="1" x14ac:dyDescent="0.2">
      <c r="A114" s="68" t="str">
        <f>'HECVAT - Full | Vendor Response'!A110</f>
        <v>AAAI-17</v>
      </c>
      <c r="B114" s="68" t="str">
        <f>'HECVAT - Full | Vendor Response'!B110</f>
        <v>Are audit logs available that include AT LEAST all of the following: login, logout, actions performed, and source IP address?</v>
      </c>
      <c r="C114" s="154" t="str">
        <f>'HECVAT - Full | Vendor Response'!C110</f>
        <v>Yes</v>
      </c>
      <c r="D114" s="160" t="str">
        <f>'HECVAT - Full | Vendor Response'!D110</f>
        <v>Instructure manages both application and event logs on behalf of Canvas Credentials customers. Canvas Credentials can provide logging such as User Login, Logout, Actions, Timestamp, and IP Address, e.g. Load Balancer, Application, and Event request logs. Events include logging such as Credential issuing, Credential changes, and Role/Permission changes. Log requests for audit purposes can be made via a support ticket.</v>
      </c>
      <c r="E114" s="172" t="s">
        <v>60</v>
      </c>
      <c r="F114" s="232" t="str">
        <f>VLOOKUP($A114,Questions!B$3:T$256,12,FALSE)</f>
        <v>Yes</v>
      </c>
      <c r="G114" s="241"/>
      <c r="H114" s="233">
        <f>VLOOKUP(A114,Questions!B$25:T$295,16,FALSE)</f>
        <v>25</v>
      </c>
      <c r="I114" s="239"/>
    </row>
    <row r="115" spans="1:10" ht="48" customHeight="1" x14ac:dyDescent="0.2">
      <c r="A115" s="153" t="str">
        <f>'HECVAT - Full | Vendor Response'!A111</f>
        <v>AAAI-18</v>
      </c>
      <c r="B115" s="153" t="str">
        <f>'HECVAT - Full | Vendor Response'!B111</f>
        <v>Describe or provide a reference to the (a) system capability to log security/authorization changes as well as user and administrator security events (i.e., physical or electronic), such as login failures, access denied, changes accepted, and (b) all requirements necessary to implement logging and monitoring on the system. Include (c) information about SIEM/log collector usage.</v>
      </c>
      <c r="C115" s="376" t="str">
        <f>'HECVAT - Full | Vendor Response'!C111</f>
        <v>Canvas Credentials logs User Login, Logout, and IP Address.
Logs are stored in various SIEM's/collectors based on the log type. Canvas Credentials uses Splunk, AWS, and ELK for this function.</v>
      </c>
      <c r="D115" s="377"/>
      <c r="E115" s="172" t="s">
        <v>60</v>
      </c>
      <c r="F115" s="234" t="s">
        <v>326</v>
      </c>
      <c r="G115" s="241"/>
      <c r="H115" s="235">
        <f>VLOOKUP(A115,Questions!B$25:T$295,16,FALSE)</f>
        <v>25</v>
      </c>
      <c r="I115" s="239"/>
    </row>
    <row r="116" spans="1:10" ht="115" customHeight="1" x14ac:dyDescent="0.2">
      <c r="A116" s="153" t="str">
        <f>'HECVAT - Full | Vendor Response'!A112</f>
        <v>AAAI-19</v>
      </c>
      <c r="B116" s="153" t="str">
        <f>'HECVAT - Full | Vendor Response'!B112</f>
        <v>Describe or provide a reference to the retention period for those logs, how logs are protected, and whether they are accessible to the customer (and if so, how).</v>
      </c>
      <c r="C116" s="376" t="str">
        <f>'HECVAT - Full | Vendor Response'!C112</f>
        <v xml:space="preserve">System and security logs are retained for a minimum of 1 year. All platform activity is logged in secure, immutable logs. Instructure manages logs on behalf of customers, but can provide them in case of a security incident.	</v>
      </c>
      <c r="D116" s="377"/>
      <c r="E116" s="172" t="s">
        <v>60</v>
      </c>
      <c r="F116" s="234" t="s">
        <v>326</v>
      </c>
      <c r="G116" s="241"/>
      <c r="H116" s="235">
        <f>VLOOKUP(A116,Questions!B$25:T$295,16,FALSE)</f>
        <v>25</v>
      </c>
      <c r="I116" s="239"/>
      <c r="J116" s="276"/>
    </row>
    <row r="117" spans="1:10" ht="48" customHeight="1" x14ac:dyDescent="0.2">
      <c r="A117" s="158" t="str">
        <f>'HECVAT - Full | Vendor Response'!A113</f>
        <v>BCP - Respond to as many questions below as possible.</v>
      </c>
      <c r="B117" s="158"/>
      <c r="C117" s="155" t="s">
        <v>321</v>
      </c>
      <c r="D117" s="161" t="s">
        <v>48</v>
      </c>
      <c r="E117" s="163" t="s">
        <v>50</v>
      </c>
      <c r="F117" s="164" t="s">
        <v>322</v>
      </c>
      <c r="G117" s="155" t="s">
        <v>323</v>
      </c>
      <c r="H117" s="155" t="s">
        <v>324</v>
      </c>
      <c r="I117" s="165" t="s">
        <v>325</v>
      </c>
    </row>
    <row r="118" spans="1:10" ht="48" customHeight="1" x14ac:dyDescent="0.2">
      <c r="A118" s="68" t="str">
        <f>'HECVAT - Full | Vendor Response'!A114</f>
        <v>BCPL-01</v>
      </c>
      <c r="B118" s="68" t="str">
        <f>'HECVAT - Full | Vendor Response'!B114</f>
        <v>Is an owner assigned who is responsible for the maintenance and review of the Business Continuity Plan?</v>
      </c>
      <c r="C118" s="154" t="str">
        <f>'HECVAT - Full | Vendor Response'!C114</f>
        <v>Yes</v>
      </c>
      <c r="D118" s="160" t="str">
        <f>'HECVAT - Full | Vendor Response'!D114</f>
        <v>Instructure's Chief Information Security and Privacy Officer is responsible for overseeing business continuity in coordination with both the Executive Leadership Team and the Director of Engineering.</v>
      </c>
      <c r="E118" s="172" t="s">
        <v>60</v>
      </c>
      <c r="F118" s="232" t="str">
        <f>VLOOKUP(A118,Questions!B$3:T$256,12,FALSE)</f>
        <v>Yes</v>
      </c>
      <c r="G118" s="241"/>
      <c r="H118" s="233">
        <f>VLOOKUP(A118,Questions!B$25:T$295,16,FALSE)</f>
        <v>20</v>
      </c>
      <c r="I118" s="239"/>
    </row>
    <row r="119" spans="1:10" ht="48" customHeight="1" x14ac:dyDescent="0.2">
      <c r="A119" s="68" t="str">
        <f>'HECVAT - Full | Vendor Response'!A115</f>
        <v>BCPL-02</v>
      </c>
      <c r="B119" s="68" t="str">
        <f>'HECVAT - Full | Vendor Response'!B115</f>
        <v>Is there a defined problem/issue escalation plan in your BCP for impacted clients?</v>
      </c>
      <c r="C119" s="154" t="str">
        <f>'HECVAT - Full | Vendor Response'!C115</f>
        <v>Yes</v>
      </c>
      <c r="D119" s="160" t="str">
        <f>'HECVAT - Full | Vendor Response'!D115</f>
        <v>All potential disasters/incidents are escalated immediately to both the Executive Leadership Team and the Senior VP of Engineering (or a designated officer) who are responsible for assessing the event and confirming the disaster. Once confirmed, the Incident Commander is authorized to declare a disaster and begin activation of the Disaster Recovery Team (DRT). Because disasters can vary in terms of severity and disruption, and can also happen with or without notice, the DRT will assess and analyze the impact of the disaster and act quickly to mitigate any further damage.
 Once a disaster has been officially declared, the Incident Commander is responsible for directing the DRT recovery efforts and ongoing notifications to impacted clients.</v>
      </c>
      <c r="E119" s="172" t="s">
        <v>60</v>
      </c>
      <c r="F119" s="232" t="str">
        <f>VLOOKUP($A119,Questions!B$3:T$256,12,FALSE)</f>
        <v>Yes</v>
      </c>
      <c r="G119" s="241"/>
      <c r="H119" s="233">
        <f>VLOOKUP(A119,Questions!B$25:T$295,16,FALSE)</f>
        <v>20</v>
      </c>
      <c r="I119" s="239"/>
    </row>
    <row r="120" spans="1:10" ht="48" customHeight="1" x14ac:dyDescent="0.2">
      <c r="A120" s="68" t="str">
        <f>'HECVAT - Full | Vendor Response'!A116</f>
        <v>BCPL-03</v>
      </c>
      <c r="B120" s="68" t="str">
        <f>'HECVAT - Full | Vendor Response'!B116</f>
        <v>Is there a documented communication plan in your BCP for impacted clients?</v>
      </c>
      <c r="C120" s="154" t="str">
        <f>'HECVAT - Full | Vendor Response'!C116</f>
        <v>Yes</v>
      </c>
      <c r="D120" s="160" t="str">
        <f>'HECVAT - Full | Vendor Response'!D116</f>
        <v>Impacted clients are notified in three (3) stages of a disaster:
 ● Disaster Declaration: Impacted customers and business partners will be notified immediately if a disaster is declared. The notification will include a description of the event, the effect to the service, and any potential impact to data.
 ● Updates throughout Execution Phase: Impacted customers and business partners will be kept up to date throughout the disaster recovery process via phone, messaging, and/or email. We will also post official status updates on status.instructure.com
 ● Completion of Recovery: Once recovery is complete and services have resumed, our customer notifications will include general information about the steps taken to recovery, and any data that may have been impacted. If the recovery is partial and the service is still in a degraded state, notifications will include an estimate of how long the degradation will continue.
 If the primary contact(s) for disaster recovery (nominated by the customer) is unavailable, we will notify the alternative contact (also nominated by the customer). If, for any reason, we are unable to contact the customer’s primary and alternative contacts, we will endeavor to make contact with other representatives of the customer’s organization.
 Instructure's Business Continuity white paper is part of the Canvas Credentials Compliance Package.</v>
      </c>
      <c r="E120" s="172" t="s">
        <v>60</v>
      </c>
      <c r="F120" s="232" t="str">
        <f>VLOOKUP($A120,Questions!B$3:T$256,12,FALSE)</f>
        <v>Yes</v>
      </c>
      <c r="G120" s="241"/>
      <c r="H120" s="233">
        <f>VLOOKUP(A120,Questions!B$25:T$295,16,FALSE)</f>
        <v>25</v>
      </c>
      <c r="I120" s="239"/>
    </row>
    <row r="121" spans="1:10" ht="48" customHeight="1" x14ac:dyDescent="0.2">
      <c r="A121" s="68" t="str">
        <f>'HECVAT - Full | Vendor Response'!A117</f>
        <v>BCPL-04</v>
      </c>
      <c r="B121" s="68" t="str">
        <f>'HECVAT - Full | Vendor Response'!B117</f>
        <v>Are all components of the BCP reviewed at least annually and updated as needed to reflect change?</v>
      </c>
      <c r="C121" s="154" t="str">
        <f>'HECVAT - Full | Vendor Response'!C117</f>
        <v>Yes</v>
      </c>
      <c r="D121" s="160" t="str">
        <f>'HECVAT - Full | Vendor Response'!D117</f>
        <v>Instructure's BCP component review strategy consists of a ladder framework to provide consistent, predictable, and resilient components appropriate for all our products and services based on the required level of the relevant component. Components included in our BCP are categorized into groups, each with an owner responsible for reviewing the overall service BCP health at least annually.</v>
      </c>
      <c r="E121" s="172" t="s">
        <v>60</v>
      </c>
      <c r="F121" s="232" t="str">
        <f>VLOOKUP($A121,Questions!B$3:T$256,12,FALSE)</f>
        <v>Yes</v>
      </c>
      <c r="G121" s="241"/>
      <c r="H121" s="233">
        <f>VLOOKUP(A121,Questions!B$25:T$295,16,FALSE)</f>
        <v>25</v>
      </c>
      <c r="I121" s="239"/>
    </row>
    <row r="122" spans="1:10" ht="48" customHeight="1" x14ac:dyDescent="0.2">
      <c r="A122" s="68" t="str">
        <f>'HECVAT - Full | Vendor Response'!A118</f>
        <v>BCPL-05</v>
      </c>
      <c r="B122" s="68" t="str">
        <f>'HECVAT - Full | Vendor Response'!B118</f>
        <v>Are specific crisis management roles and responsibilities defined and documented?</v>
      </c>
      <c r="C122" s="154" t="str">
        <f>'HECVAT - Full | Vendor Response'!C118</f>
        <v>Yes</v>
      </c>
      <c r="D122" s="160" t="str">
        <f>'HECVAT - Full | Vendor Response'!D118</f>
        <v>Instructure has a crisis response management plan and crisis response team that consists of its Human Resources, Communication, Legal, and Security teams to respond to crisis situations at Instructure office locations.</v>
      </c>
      <c r="E122" s="172" t="s">
        <v>60</v>
      </c>
      <c r="F122" s="232" t="str">
        <f>VLOOKUP($A122,Questions!B$3:T$256,12,FALSE)</f>
        <v>Yes</v>
      </c>
      <c r="G122" s="241"/>
      <c r="H122" s="233">
        <f>VLOOKUP(A122,Questions!B$25:T$295,16,FALSE)</f>
        <v>20</v>
      </c>
      <c r="I122" s="239"/>
    </row>
    <row r="123" spans="1:10" ht="48" customHeight="1" x14ac:dyDescent="0.2">
      <c r="A123" s="68" t="str">
        <f>'HECVAT - Full | Vendor Response'!A119</f>
        <v>BCPL-06</v>
      </c>
      <c r="B123" s="68" t="str">
        <f>'HECVAT - Full | Vendor Response'!B119</f>
        <v>Does your organization conduct training and awareness activities to validate its employees' understanding of their roles and responsibilities during a crisis?</v>
      </c>
      <c r="C123" s="154" t="str">
        <f>'HECVAT - Full | Vendor Response'!C119</f>
        <v>Yes</v>
      </c>
      <c r="D123" s="160" t="str">
        <f>'HECVAT - Full | Vendor Response'!D119</f>
        <v>Instructure engages in crisis training and exercises for office-based staff that include, for example, emergency drills.</v>
      </c>
      <c r="E123" s="172" t="s">
        <v>60</v>
      </c>
      <c r="F123" s="232" t="str">
        <f>VLOOKUP($A123,Questions!B$3:T$256,12,FALSE)</f>
        <v>Yes</v>
      </c>
      <c r="G123" s="241"/>
      <c r="H123" s="233">
        <f>VLOOKUP(A123,Questions!B$25:T$295,16,FALSE)</f>
        <v>20</v>
      </c>
      <c r="I123" s="239"/>
    </row>
    <row r="124" spans="1:10" ht="48" customHeight="1" x14ac:dyDescent="0.2">
      <c r="A124" s="68" t="str">
        <f>'HECVAT - Full | Vendor Response'!A120</f>
        <v>BCPL-07</v>
      </c>
      <c r="B124" s="68" t="str">
        <f>'HECVAT - Full | Vendor Response'!B120</f>
        <v>Does your organization have an alternative business site or a contracted Business Recovery provider?</v>
      </c>
      <c r="C124" s="154" t="str">
        <f>'HECVAT - Full | Vendor Response'!C120</f>
        <v>Yes</v>
      </c>
      <c r="D124" s="160" t="str">
        <f>'HECVAT - Full | Vendor Response'!D120</f>
        <v>Instructure personnel have the capability to work from home (WFH) in case of a disruption that affects the ability to work from one of the Instructure office locations. To ensure this practice is effective, Instructure ensures there are teleworking policies in place and communicated to all personnel, security practices are in place for accessing corporate networks, and mass communication notification services in place. Multiple providers are used to supply Instructure's offices with connectivity—allowing for quickly resumption of connectivity if one provider is found unable to provide the level of service required to sustain consistent, continual connectivity.
Canvas Credentials can access alternative hosting sites; however, distance between those sites is not disclosed by the hosting provider (AWS).</v>
      </c>
      <c r="E124" s="172" t="s">
        <v>60</v>
      </c>
      <c r="F124" s="232" t="str">
        <f>VLOOKUP($A124,Questions!B$3:T$256,12,FALSE)</f>
        <v>Yes</v>
      </c>
      <c r="G124" s="241"/>
      <c r="H124" s="233">
        <f>VLOOKUP(A124,Questions!B$25:T$295,16,FALSE)</f>
        <v>20</v>
      </c>
      <c r="I124" s="239"/>
    </row>
    <row r="125" spans="1:10" ht="48" customHeight="1" x14ac:dyDescent="0.2">
      <c r="A125" s="68" t="str">
        <f>'HECVAT - Full | Vendor Response'!A121</f>
        <v>BCPL-08</v>
      </c>
      <c r="B125" s="68" t="str">
        <f>'HECVAT - Full | Vendor Response'!B121</f>
        <v>Does your organization conduct an annual test of relocating to an alternate site for business recovery purposes?</v>
      </c>
      <c r="C125" s="154" t="str">
        <f>'HECVAT - Full | Vendor Response'!C121</f>
        <v>Yes</v>
      </c>
      <c r="D125" s="160" t="str">
        <f>'HECVAT - Full | Vendor Response'!D121</f>
        <v>As part of Instructure's annual business continuity tabletop testing, use cases can include events that affect remote employees, Instructure office relocation, and communication procedures.</v>
      </c>
      <c r="E125" s="172" t="s">
        <v>60</v>
      </c>
      <c r="F125" s="232" t="str">
        <f>VLOOKUP($A125,Questions!B$3:T$256,12,FALSE)</f>
        <v>Yes</v>
      </c>
      <c r="G125" s="241"/>
      <c r="H125" s="233">
        <f>VLOOKUP(A125,Questions!B$25:T$295,16,FALSE)</f>
        <v>20</v>
      </c>
      <c r="I125" s="239"/>
    </row>
    <row r="126" spans="1:10" ht="48" customHeight="1" x14ac:dyDescent="0.2">
      <c r="A126" s="68" t="str">
        <f>'HECVAT - Full | Vendor Response'!A122</f>
        <v>BCPL-09</v>
      </c>
      <c r="B126" s="68" t="str">
        <f>'HECVAT - Full | Vendor Response'!B122</f>
        <v>Is this product a core service of your organization and, as such, the top priority during business continuity planning?</v>
      </c>
      <c r="C126" s="154" t="str">
        <f>'HECVAT - Full | Vendor Response'!C122</f>
        <v>Yes</v>
      </c>
      <c r="D126" s="160" t="str">
        <f>'HECVAT - Full | Vendor Response'!D122</f>
        <v>The Canvas product family, including Canvas Credentials, is our flagship platform and brand. Canvas Credentials can act as a complement to Canvas LMS or as a standalone product. As part of our BCP plan, Instructure personnell will prioritize products as needed.</v>
      </c>
      <c r="E126" s="172" t="s">
        <v>60</v>
      </c>
      <c r="F126" s="232" t="str">
        <f>VLOOKUP($A126,Questions!B$3:T$256,12,FALSE)</f>
        <v>Yes</v>
      </c>
      <c r="G126" s="241"/>
      <c r="H126" s="233">
        <f>VLOOKUP(A126,Questions!B$25:T$295,16,FALSE)</f>
        <v>15</v>
      </c>
      <c r="I126" s="239"/>
    </row>
    <row r="127" spans="1:10" ht="48" customHeight="1" x14ac:dyDescent="0.2">
      <c r="A127" s="68" t="str">
        <f>'HECVAT - Full | Vendor Response'!A123</f>
        <v>BCPL-10</v>
      </c>
      <c r="B127" s="68" t="str">
        <f>'HECVAT - Full | Vendor Response'!B123</f>
        <v>Are all services that support your product fully redundant?</v>
      </c>
      <c r="C127" s="154" t="str">
        <f>'HECVAT - Full | Vendor Response'!C123</f>
        <v>Yes</v>
      </c>
      <c r="D127" s="160" t="str">
        <f>'HECVAT - Full | Vendor Response'!D123</f>
        <v>The Canvas Credentials architecture is resilient to failure and capable of rapid recovery from component failure. The Credentials application, its media and file storage, and its databases are each independently redundant. If an application hosting node were to fail, all traffic transfers to living nodes. If load increases, an automated provisioning system ensures that more hosting nodes are made available to handle the traffic—either in response to increased load or in predictive anticipation of future workloads. The database and file stores are also horizontally scalable, adding capacity for both additional storage and load as needed.</v>
      </c>
      <c r="E127" s="172" t="s">
        <v>60</v>
      </c>
      <c r="F127" s="232" t="str">
        <f>VLOOKUP($A127,Questions!B$3:T$256,12,FALSE)</f>
        <v>Yes</v>
      </c>
      <c r="G127" s="241"/>
      <c r="H127" s="233">
        <f>VLOOKUP(A127,Questions!B$25:T$295,16,FALSE)</f>
        <v>25</v>
      </c>
      <c r="I127" s="239"/>
      <c r="J127" s="276"/>
    </row>
    <row r="128" spans="1:10" ht="48" customHeight="1" x14ac:dyDescent="0.2">
      <c r="A128" s="379" t="str">
        <f>'HECVAT - Full | Vendor Response'!A124</f>
        <v>Change Management</v>
      </c>
      <c r="B128" s="379"/>
      <c r="C128" s="155" t="s">
        <v>321</v>
      </c>
      <c r="D128" s="161" t="s">
        <v>48</v>
      </c>
      <c r="E128" s="163" t="s">
        <v>50</v>
      </c>
      <c r="F128" s="164" t="s">
        <v>322</v>
      </c>
      <c r="G128" s="155" t="s">
        <v>323</v>
      </c>
      <c r="H128" s="155" t="s">
        <v>324</v>
      </c>
      <c r="I128" s="165" t="s">
        <v>325</v>
      </c>
    </row>
    <row r="129" spans="1:10" ht="48" customHeight="1" x14ac:dyDescent="0.2">
      <c r="A129" s="68" t="str">
        <f>'HECVAT - Full | Vendor Response'!A125</f>
        <v>CHNG-01</v>
      </c>
      <c r="B129" s="68" t="str">
        <f>'HECVAT - Full | Vendor Response'!B125</f>
        <v>Does your Change Management process minimally include authorization, impact analysis, testing, and validation before moving changes to production?</v>
      </c>
      <c r="C129" s="154" t="str">
        <f>'HECVAT - Full | Vendor Response'!C125</f>
        <v>Yes</v>
      </c>
      <c r="D129" s="160" t="str">
        <f>'HECVAT - Full | Vendor Response'!D125</f>
        <v xml:space="preserve">A documented change management process is in place, which is in line with SOC 2 Type II standards. A copy of the Canvas Credentials SOC 2 Type II report is available under mutual NDA. </v>
      </c>
      <c r="E129" s="172" t="s">
        <v>60</v>
      </c>
      <c r="F129" s="232" t="str">
        <f>VLOOKUP($A129,Questions!B$3:T$256,12,FALSE)</f>
        <v>Yes</v>
      </c>
      <c r="G129" s="241"/>
      <c r="H129" s="233">
        <f>VLOOKUP(A129,Questions!B$25:T$295,16,FALSE)</f>
        <v>20</v>
      </c>
      <c r="I129" s="239"/>
    </row>
    <row r="130" spans="1:10" ht="48" customHeight="1" x14ac:dyDescent="0.2">
      <c r="A130" s="68" t="str">
        <f>'HECVAT - Full | Vendor Response'!A126</f>
        <v>CHNG-02</v>
      </c>
      <c r="B130" s="68" t="str">
        <f>'HECVAT - Full | Vendor Response'!B126</f>
        <v>Does your Change Management process also verify that all required third-party libraries and dependencies are still supported with each major change?</v>
      </c>
      <c r="C130" s="154" t="str">
        <f>'HECVAT - Full | Vendor Response'!C126</f>
        <v>Yes</v>
      </c>
      <c r="D130" s="160" t="str">
        <f>'HECVAT - Full | Vendor Response'!D126</f>
        <v>As part of our SDLC, QA, and Change Management processes, each product team ensures that all required third-party libraries and dependencies are supported and functional in each release with the use of a number of different development and QA tools.</v>
      </c>
      <c r="E130" s="173" t="s">
        <v>60</v>
      </c>
      <c r="F130" s="232" t="str">
        <f>VLOOKUP($A130,Questions!B$3:T$256,12,FALSE)</f>
        <v>Yes</v>
      </c>
      <c r="G130" s="241"/>
      <c r="H130" s="233">
        <f>VLOOKUP(A130,Questions!B$25:T$295,16,FALSE)</f>
        <v>20</v>
      </c>
      <c r="I130" s="239"/>
    </row>
    <row r="131" spans="1:10" ht="48" customHeight="1" x14ac:dyDescent="0.2">
      <c r="A131" s="68" t="str">
        <f>'HECVAT - Full | Vendor Response'!A127</f>
        <v>CHNG-03</v>
      </c>
      <c r="B131" s="68" t="str">
        <f>'HECVAT - Full | Vendor Response'!B127</f>
        <v>Will the institution be notified of major changes to your environment that could impact the institution's security posture?</v>
      </c>
      <c r="C131" s="154" t="str">
        <f>'HECVAT - Full | Vendor Response'!C127</f>
        <v>Yes</v>
      </c>
      <c r="D131" s="160" t="str">
        <f>'HECVAT - Full | Vendor Response'!D127</f>
        <v>Instructure emails detailed release notes to our customer’s administrators in advance of the release dates describing the new features, modified features, and/or bug fixes. Any major changes which may impact an institution's security posture will also be communicated via this method. The update/upgrade release notes are available to all Canvas Credentials users at https://inst.bid/canvas/credentials/releases</v>
      </c>
      <c r="E131" s="172" t="s">
        <v>60</v>
      </c>
      <c r="F131" s="232" t="str">
        <f>VLOOKUP($A131,Questions!B$3:T$256,12,FALSE)</f>
        <v>Yes</v>
      </c>
      <c r="G131" s="241"/>
      <c r="H131" s="233">
        <f>VLOOKUP(A131,Questions!B$25:T$295,16,FALSE)</f>
        <v>25</v>
      </c>
      <c r="I131" s="239"/>
    </row>
    <row r="132" spans="1:10" ht="48" customHeight="1" x14ac:dyDescent="0.2">
      <c r="A132" s="68" t="str">
        <f>'HECVAT - Full | Vendor Response'!A128</f>
        <v>CHNG-04</v>
      </c>
      <c r="B132" s="68" t="str">
        <f>'HECVAT - Full | Vendor Response'!B128</f>
        <v>Do clients have the option to not participate in or postpone an upgrade to a new release?</v>
      </c>
      <c r="C132" s="154" t="str">
        <f>'HECVAT - Full | Vendor Response'!C128</f>
        <v>No</v>
      </c>
      <c r="D132" s="160">
        <f>'HECVAT - Full | Vendor Response'!D128</f>
        <v>0</v>
      </c>
      <c r="E132" s="172" t="s">
        <v>60</v>
      </c>
      <c r="F132" s="232" t="str">
        <f>VLOOKUP($A132,Questions!B$3:T$256,12,FALSE)</f>
        <v>Yes</v>
      </c>
      <c r="G132" s="241"/>
      <c r="H132" s="233">
        <f>VLOOKUP(A132,Questions!B$25:T$295,16,FALSE)</f>
        <v>10</v>
      </c>
      <c r="I132" s="239"/>
    </row>
    <row r="133" spans="1:10" ht="48" customHeight="1" x14ac:dyDescent="0.2">
      <c r="A133" s="68" t="str">
        <f>'HECVAT - Full | Vendor Response'!A129</f>
        <v>CHNG-05</v>
      </c>
      <c r="B133" s="68" t="str">
        <f>'HECVAT - Full | Vendor Response'!B129</f>
        <v>Do you have a fully implemented solution support strategy that defines how many concurrent versions you support?</v>
      </c>
      <c r="C133" s="154" t="str">
        <f>'HECVAT - Full | Vendor Response'!C129</f>
        <v>Yes</v>
      </c>
      <c r="D133" s="160" t="str">
        <f>'HECVAT - Full | Vendor Response'!D129</f>
        <v>Canvas Credentials is a Software as a Service, and as such, all clients are on the same version.</v>
      </c>
      <c r="E133" s="172" t="s">
        <v>60</v>
      </c>
      <c r="F133" s="232" t="str">
        <f>VLOOKUP($A133,Questions!B$3:T$256,12,FALSE)</f>
        <v>Yes</v>
      </c>
      <c r="G133" s="241"/>
      <c r="H133" s="233">
        <f>VLOOKUP(A133,Questions!B$25:T$295,16,FALSE)</f>
        <v>15</v>
      </c>
      <c r="I133" s="239"/>
    </row>
    <row r="134" spans="1:10" ht="48" customHeight="1" x14ac:dyDescent="0.2">
      <c r="A134" s="68" t="str">
        <f>'HECVAT - Full | Vendor Response'!A130</f>
        <v>CHNG-06</v>
      </c>
      <c r="B134" s="68" t="str">
        <f>'HECVAT - Full | Vendor Response'!B130</f>
        <v>Does the system support client customizations from one release to another?</v>
      </c>
      <c r="C134" s="154" t="str">
        <f>'HECVAT - Full | Vendor Response'!C130</f>
        <v>Yes</v>
      </c>
      <c r="D134" s="160" t="str">
        <f>'HECVAT - Full | Vendor Response'!D130</f>
        <v xml:space="preserve">Canvas Credentials does not typically require reconfiguration after feature releases. Customizations such as branding elements are unaffected by releases. </v>
      </c>
      <c r="E134" s="172" t="s">
        <v>60</v>
      </c>
      <c r="F134" s="232" t="str">
        <f>VLOOKUP($A134,Questions!B$3:T$256,12,FALSE)</f>
        <v>Yes</v>
      </c>
      <c r="G134" s="241"/>
      <c r="H134" s="233">
        <f>VLOOKUP(A134,Questions!B$25:T$295,16,FALSE)</f>
        <v>25</v>
      </c>
      <c r="I134" s="239"/>
    </row>
    <row r="135" spans="1:10" ht="48" customHeight="1" x14ac:dyDescent="0.2">
      <c r="A135" s="68" t="str">
        <f>'HECVAT - Full | Vendor Response'!A131</f>
        <v>CHNG-07</v>
      </c>
      <c r="B135" s="68" t="str">
        <f>'HECVAT - Full | Vendor Response'!B131</f>
        <v>Do you have a release schedule for product updates?</v>
      </c>
      <c r="C135" s="154" t="str">
        <f>'HECVAT - Full | Vendor Response'!C131</f>
        <v>No</v>
      </c>
      <c r="D135" s="160" t="str">
        <f>'HECVAT - Full | Vendor Response'!D131</f>
        <v xml:space="preserve">Canvas Credentials does not have a fixed release schedule. </v>
      </c>
      <c r="E135" s="172" t="s">
        <v>60</v>
      </c>
      <c r="F135" s="232" t="str">
        <f>VLOOKUP($A135,Questions!B$3:T$256,12,FALSE)</f>
        <v>Yes</v>
      </c>
      <c r="G135" s="241"/>
      <c r="H135" s="233">
        <f>VLOOKUP(A135,Questions!B$25:T$295,16,FALSE)</f>
        <v>15</v>
      </c>
      <c r="I135" s="239"/>
    </row>
    <row r="136" spans="1:10" ht="48" customHeight="1" x14ac:dyDescent="0.2">
      <c r="A136" s="68" t="str">
        <f>'HECVAT - Full | Vendor Response'!A132</f>
        <v>CHNG-08</v>
      </c>
      <c r="B136" s="68" t="str">
        <f>'HECVAT - Full | Vendor Response'!B132</f>
        <v>Do you have a technology roadmap, for at least the next two years, for enhancements and bug fixes for the product/service being assessed?</v>
      </c>
      <c r="C136" s="154" t="str">
        <f>'HECVAT - Full | Vendor Response'!C132</f>
        <v>Yes</v>
      </c>
      <c r="D136" s="160" t="str">
        <f>'HECVAT - Full | Vendor Response'!D132</f>
        <v>Canvas products have a public roadmap available to customers on our Community site at: inst.bid/canvas/roadmap. As Canvas Credentials changes and improves, we want our customers to not only see exactly what improvements are being made and what we are planning in each quarter, but also have a direct influence on those improvements. Our roadmap is a 'live' and evolving guide on our Community site where customers can engage with the product team on projects and initiatives in the early stages of the software development process, read their blog posts, and engage in our requests for feedback. Engagement is a critical part of the Instructure feature development process and while we don't publicly detail plans two years in advance, we are constantly planning internally this far in advance for the future path of our products.</v>
      </c>
      <c r="E136" s="172" t="s">
        <v>60</v>
      </c>
      <c r="F136" s="232" t="str">
        <f>VLOOKUP($A136,Questions!B$3:T$256,12,FALSE)</f>
        <v>Yes</v>
      </c>
      <c r="G136" s="241"/>
      <c r="H136" s="233">
        <f>VLOOKUP(A136,Questions!B$25:T$295,16,FALSE)</f>
        <v>15</v>
      </c>
      <c r="I136" s="239"/>
    </row>
    <row r="137" spans="1:10" ht="48" customHeight="1" x14ac:dyDescent="0.2">
      <c r="A137" s="68" t="str">
        <f>'HECVAT - Full | Vendor Response'!A133</f>
        <v>CHNG-09</v>
      </c>
      <c r="B137" s="68" t="str">
        <f>'HECVAT - Full | Vendor Response'!B133</f>
        <v>Is institutional involvement (i.e., technically or organizationally) required during product updates?</v>
      </c>
      <c r="C137" s="154" t="str">
        <f>'HECVAT - Full | Vendor Response'!C133</f>
        <v>No</v>
      </c>
      <c r="D137" s="160" t="str">
        <f>'HECVAT - Full | Vendor Response'!D133</f>
        <v>Updates are pushed to non-production and production environments without requiring any resource from an institution's IT staff or faculty, which means our customers can focus their time on the important task of excellence in teaching and learning instead of software maintenance. As versionless software, Canvas Credentials ensures all institutions have access to the same features while maintaining the flexibility to use them in a manner that best fits each organization's individual needs.</v>
      </c>
      <c r="E137" s="172" t="s">
        <v>60</v>
      </c>
      <c r="F137" s="232" t="str">
        <f>VLOOKUP($A137,Questions!B$3:T$256,12,FALSE)</f>
        <v>No</v>
      </c>
      <c r="G137" s="241"/>
      <c r="H137" s="233">
        <f>VLOOKUP(A137,Questions!B$25:T$295,16,FALSE)</f>
        <v>15</v>
      </c>
      <c r="I137" s="239"/>
    </row>
    <row r="138" spans="1:10" ht="48" customHeight="1" x14ac:dyDescent="0.2">
      <c r="A138" s="68" t="str">
        <f>'HECVAT - Full | Vendor Response'!A134</f>
        <v>CHNG-10</v>
      </c>
      <c r="B138" s="68" t="str">
        <f>'HECVAT - Full | Vendor Response'!B134</f>
        <v>Do you have policy and procedure, currently implemented, managing how critical patches are applied to all systems and applications?</v>
      </c>
      <c r="C138" s="154" t="str">
        <f>'HECVAT - Full | Vendor Response'!C134</f>
        <v>Yes</v>
      </c>
      <c r="D138" s="160" t="str">
        <f>'HECVAT - Full | Vendor Response'!D134</f>
        <v>We assess security risks based on two factors: Impact (perceived, calculated, or actual impact that might occur if the identified vulnerability is exploited) and likelihood (probability of the vulnerability being exploited). These two factors allow us to categorize the severity of issues. Our vulnerability remediation timelines are as follows:
 • Critical: ASAP (within commercially reasonable timeframe, usually 24 hours)
 • High: Within 30 days
 • Moderate: Within 90 days
 • Low: Within 180 days</v>
      </c>
      <c r="E138" s="172" t="s">
        <v>60</v>
      </c>
      <c r="F138" s="232" t="str">
        <f>VLOOKUP($A138,Questions!B$3:T$256,12,FALSE)</f>
        <v>Yes</v>
      </c>
      <c r="G138" s="241"/>
      <c r="H138" s="233">
        <f>VLOOKUP(A138,Questions!B$25:T$295,16,FALSE)</f>
        <v>20</v>
      </c>
      <c r="I138" s="239"/>
    </row>
    <row r="139" spans="1:10" ht="48" customHeight="1" x14ac:dyDescent="0.2">
      <c r="A139" s="68" t="str">
        <f>'HECVAT - Full | Vendor Response'!A135</f>
        <v>CHNG-11</v>
      </c>
      <c r="B139" s="68" t="str">
        <f>'HECVAT - Full | Vendor Response'!B135</f>
        <v>Do you have policy and procedure, currently implemented, guiding how security risks are mitigated until patches can be applied?</v>
      </c>
      <c r="C139" s="154" t="str">
        <f>'HECVAT - Full | Vendor Response'!C135</f>
        <v>Yes</v>
      </c>
      <c r="D139" s="160" t="str">
        <f>'HECVAT - Full | Vendor Response'!D135</f>
        <v>Following NIST 800-37 ISO 27005 Instructure's policy ensures that our Security team:
 1. Identifies threats and risks that may affect our assets.
 2. Assesses threats, risks, and vulnerabilities, based on the probability of occurrence and the impact. Using this information we assign it an "Overall Risk" value.
 3. Mitigates risks according to each risk's respective Overall Risk value.
 4. Monitors mitigation mechanisms to determine the effectiveness of each mitigation plan on each risk over time. Additional mitigation mechanisms may be required to continue to drive down the likelihood and/or impact of each risk.</v>
      </c>
      <c r="E139" s="172" t="s">
        <v>60</v>
      </c>
      <c r="F139" s="232" t="str">
        <f>VLOOKUP($A139,Questions!B$3:T$256,12,FALSE)</f>
        <v>Yes</v>
      </c>
      <c r="G139" s="241"/>
      <c r="H139" s="233">
        <f>VLOOKUP(A139,Questions!B$25:T$295,16,FALSE)</f>
        <v>20</v>
      </c>
      <c r="I139" s="239"/>
    </row>
    <row r="140" spans="1:10" ht="48" customHeight="1" x14ac:dyDescent="0.2">
      <c r="A140" s="68" t="str">
        <f>'HECVAT - Full | Vendor Response'!A136</f>
        <v>CHNG-12</v>
      </c>
      <c r="B140" s="68" t="str">
        <f>'HECVAT - Full | Vendor Response'!B136</f>
        <v>Are upgrades or system changes installed during off-peak hours or in a manner that does not impact the customer?</v>
      </c>
      <c r="C140" s="154" t="str">
        <f>'HECVAT - Full | Vendor Response'!C136</f>
        <v>Yes</v>
      </c>
      <c r="D140" s="160" t="str">
        <f>'HECVAT - Full | Vendor Response'!D136</f>
        <v>Updates often only take minutes to complete with little to no downtime required, or impact to the customer. Releases are deployed as needed and do not have a set schedule. </v>
      </c>
      <c r="E140" s="172" t="s">
        <v>60</v>
      </c>
      <c r="F140" s="232" t="str">
        <f>VLOOKUP($A140,Questions!B$3:T$256,12,FALSE)</f>
        <v>Yes</v>
      </c>
      <c r="G140" s="241"/>
      <c r="H140" s="233">
        <f>VLOOKUP(A140,Questions!B$25:T$295,16,FALSE)</f>
        <v>15</v>
      </c>
      <c r="I140" s="239"/>
    </row>
    <row r="141" spans="1:10" ht="48" customHeight="1" x14ac:dyDescent="0.2">
      <c r="A141" s="68" t="str">
        <f>'HECVAT - Full | Vendor Response'!A137</f>
        <v>CHNG-13</v>
      </c>
      <c r="B141" s="68" t="str">
        <f>'HECVAT - Full | Vendor Response'!B137</f>
        <v>Do procedures exist to provide that emergency changes are documented and authorized (including after-the-fact approval)?</v>
      </c>
      <c r="C141" s="154" t="str">
        <f>'HECVAT - Full | Vendor Response'!C137</f>
        <v>Yes</v>
      </c>
      <c r="D141" s="160" t="str">
        <f>'HECVAT - Full | Vendor Response'!D137</f>
        <v>Emergency changes follow our standard code change process, including documenting changes, authorization, and testing. Canvas Credentials code changes are well documented and versioned. Deployments can only be performed by authorized individuals through use of keys and any changes are logged.</v>
      </c>
      <c r="E141" s="172" t="s">
        <v>60</v>
      </c>
      <c r="F141" s="232" t="str">
        <f>VLOOKUP($A141,Questions!B$3:T$256,12,FALSE)</f>
        <v>Yes</v>
      </c>
      <c r="G141" s="241"/>
      <c r="H141" s="233">
        <f>VLOOKUP(A141,Questions!B$25:T$295,16,FALSE)</f>
        <v>15</v>
      </c>
      <c r="I141" s="239"/>
    </row>
    <row r="142" spans="1:10" ht="48" customHeight="1" x14ac:dyDescent="0.2">
      <c r="A142" s="68" t="str">
        <f>'HECVAT - Full | Vendor Response'!A138</f>
        <v>CHNG-14</v>
      </c>
      <c r="B142" s="68" t="str">
        <f>'HECVAT - Full | Vendor Response'!B138</f>
        <v>Do you have an implemented system configuration management process? (e.g.,secure "gold" images, etc.)</v>
      </c>
      <c r="C142" s="154" t="str">
        <f>'HECVAT - Full | Vendor Response'!C138</f>
        <v>Yes</v>
      </c>
      <c r="D142" s="160" t="str">
        <f>'HECVAT - Full | Vendor Response'!D138</f>
        <v>Instructure deploys a configuration management system which monitors for file drift or skew and will replace a skewed file with a gold copy on a regular basis.</v>
      </c>
      <c r="E142" s="172" t="s">
        <v>60</v>
      </c>
      <c r="F142" s="232" t="str">
        <f>VLOOKUP($A142,Questions!B$3:T$256,12,FALSE)</f>
        <v>Yes</v>
      </c>
      <c r="G142" s="241"/>
      <c r="H142" s="233">
        <f>VLOOKUP(A142,Questions!B$25:T$295,16,FALSE)</f>
        <v>25</v>
      </c>
      <c r="I142" s="239"/>
    </row>
    <row r="143" spans="1:10" ht="48" customHeight="1" x14ac:dyDescent="0.2">
      <c r="A143" s="68" t="str">
        <f>'HECVAT - Full | Vendor Response'!A139</f>
        <v>CHNG-15</v>
      </c>
      <c r="B143" s="68" t="str">
        <f>'HECVAT - Full | Vendor Response'!B139</f>
        <v>Do you have a systems management and configuration strategy that encompasses servers, appliances, cloud services, applications, and mobile devices (company and employee owned)?</v>
      </c>
      <c r="C143" s="154" t="str">
        <f>'HECVAT - Full | Vendor Response'!C139</f>
        <v>Yes</v>
      </c>
      <c r="D143" s="160" t="str">
        <f>'HECVAT - Full | Vendor Response'!D139</f>
        <v>Instructure maintains both a Network Security Policy and a IT Acceptable Use Policy which outline procedures, processed and policies for all endpoints on both production and corporate networks and includes Instructure-owned and BYOD devices. These policies are evaluated against both SOC 2 and ISO 27001 standards.</v>
      </c>
      <c r="E143" s="172" t="s">
        <v>60</v>
      </c>
      <c r="F143" s="232" t="str">
        <f>VLOOKUP($A143,Questions!B$3:T$256,12,FALSE)</f>
        <v>Yes</v>
      </c>
      <c r="G143" s="241"/>
      <c r="H143" s="233">
        <f>VLOOKUP(A143,Questions!B$25:T$295,16,FALSE)</f>
        <v>15</v>
      </c>
      <c r="I143" s="239"/>
      <c r="J143" s="276"/>
    </row>
    <row r="144" spans="1:10" ht="48" customHeight="1" x14ac:dyDescent="0.2">
      <c r="A144" s="158" t="str">
        <f>'HECVAT - Full | Vendor Response'!A140</f>
        <v>Data</v>
      </c>
      <c r="B144" s="159"/>
      <c r="C144" s="155" t="s">
        <v>321</v>
      </c>
      <c r="D144" s="161" t="s">
        <v>48</v>
      </c>
      <c r="E144" s="163" t="s">
        <v>50</v>
      </c>
      <c r="F144" s="164" t="s">
        <v>322</v>
      </c>
      <c r="G144" s="155" t="s">
        <v>323</v>
      </c>
      <c r="H144" s="155" t="s">
        <v>324</v>
      </c>
      <c r="I144" s="165" t="s">
        <v>325</v>
      </c>
    </row>
    <row r="145" spans="1:9" ht="48" customHeight="1" x14ac:dyDescent="0.2">
      <c r="A145" s="68" t="str">
        <f>'HECVAT - Full | Vendor Response'!A141</f>
        <v>DATA-01</v>
      </c>
      <c r="B145" s="68" t="str">
        <f>'HECVAT - Full | Vendor Response'!B141</f>
        <v>Does the environment provide for dedicated single-tenant capabilities? If not, describe how your product or environment separates data from different customers (e.g., logically, physically, single tenancy, multi-tenancy).</v>
      </c>
      <c r="C145" s="154" t="str">
        <f>'HECVAT - Full | Vendor Response'!C141</f>
        <v>No</v>
      </c>
      <c r="D145" s="160" t="str">
        <f>'HECVAT - Full | Vendor Response'!D141</f>
        <v xml:space="preserve">Clients are logically separated via horizontal and vertical partitioning within a multi-tenant, single instance web application. </v>
      </c>
      <c r="E145" s="172" t="s">
        <v>60</v>
      </c>
      <c r="F145" s="232" t="str">
        <f>VLOOKUP($A145,Questions!B$3:T$256,12,FALSE)</f>
        <v>Yes</v>
      </c>
      <c r="G145" s="241"/>
      <c r="H145" s="233">
        <f>VLOOKUP(A145,Questions!B$25:T$295,16,FALSE)</f>
        <v>15</v>
      </c>
      <c r="I145" s="239"/>
    </row>
    <row r="146" spans="1:9" ht="48" customHeight="1" x14ac:dyDescent="0.2">
      <c r="A146" s="68" t="str">
        <f>'HECVAT - Full | Vendor Response'!A142</f>
        <v>DATA-02</v>
      </c>
      <c r="B146" s="68" t="str">
        <f>'HECVAT - Full | Vendor Response'!B142</f>
        <v>Will the institution's data be stored on any devices (database servers, file servers, SAN, NAS, etc.) configured with non-RFC 1918/4193 (i.e., publicly routable) IP addresses?</v>
      </c>
      <c r="C146" s="154" t="str">
        <f>'HECVAT - Full | Vendor Response'!C142</f>
        <v>No</v>
      </c>
      <c r="D146" s="160" t="str">
        <f>'HECVAT - Full | Vendor Response'!D142</f>
        <v>Customer data is not stored on devices configured with non-RFC 1918/4193 (publicly routable) IP addresses.</v>
      </c>
      <c r="E146" s="172" t="s">
        <v>60</v>
      </c>
      <c r="F146" s="232" t="str">
        <f>VLOOKUP($A146,Questions!B$3:T$256,12,FALSE)</f>
        <v>No</v>
      </c>
      <c r="G146" s="241"/>
      <c r="H146" s="233">
        <f>VLOOKUP(A146,Questions!B$25:T$295,16,FALSE)</f>
        <v>25</v>
      </c>
      <c r="I146" s="239"/>
    </row>
    <row r="147" spans="1:9" ht="48" customHeight="1" x14ac:dyDescent="0.2">
      <c r="A147" s="68" t="str">
        <f>'HECVAT - Full | Vendor Response'!A143</f>
        <v>DATA-03</v>
      </c>
      <c r="B147" s="68" t="str">
        <f>'HECVAT - Full | Vendor Response'!B143</f>
        <v>Is sensitive data encrypted, using secure protocols/algorithms, in transport? (e.g., system-to-client)</v>
      </c>
      <c r="C147" s="154" t="str">
        <f>'HECVAT - Full | Vendor Response'!C143</f>
        <v>Yes</v>
      </c>
      <c r="D147" s="160" t="str">
        <f>'HECVAT - Full | Vendor Response'!D143</f>
        <v>All data is encrypted in transit with TLS v1.3.</v>
      </c>
      <c r="E147" s="172" t="s">
        <v>60</v>
      </c>
      <c r="F147" s="232" t="str">
        <f>VLOOKUP($A147,Questions!B$3:T$256,12,FALSE)</f>
        <v>Yes</v>
      </c>
      <c r="G147" s="241"/>
      <c r="H147" s="233">
        <f>VLOOKUP(A147,Questions!B$25:T$295,16,FALSE)</f>
        <v>40</v>
      </c>
      <c r="I147" s="239"/>
    </row>
    <row r="148" spans="1:9" ht="48" customHeight="1" x14ac:dyDescent="0.2">
      <c r="A148" s="68" t="str">
        <f>'HECVAT - Full | Vendor Response'!A144</f>
        <v>DATA-04</v>
      </c>
      <c r="B148" s="68" t="str">
        <f>'HECVAT - Full | Vendor Response'!B144</f>
        <v>Is sensitive data encrypted, using secure protocols/algorithms, in storage? (e.g., disk encryption, at-rest, files, and within a running database)</v>
      </c>
      <c r="C148" s="154" t="str">
        <f>'HECVAT - Full | Vendor Response'!C144</f>
        <v>Yes</v>
      </c>
      <c r="D148" s="160" t="str">
        <f>'HECVAT - Full | Vendor Response'!D144</f>
        <v xml:space="preserve">All data is encrypted at rest within Canvas Credentials using AES-256. </v>
      </c>
      <c r="E148" s="172" t="s">
        <v>60</v>
      </c>
      <c r="F148" s="232" t="str">
        <f>VLOOKUP($A148,Questions!B$3:T$256,12,FALSE)</f>
        <v>Yes</v>
      </c>
      <c r="G148" s="241"/>
      <c r="H148" s="233">
        <f>VLOOKUP(A148,Questions!B$25:T$295,16,FALSE)</f>
        <v>25</v>
      </c>
      <c r="I148" s="239"/>
    </row>
    <row r="149" spans="1:9" ht="48" customHeight="1" x14ac:dyDescent="0.2">
      <c r="A149" s="68" t="str">
        <f>'HECVAT - Full | Vendor Response'!A145</f>
        <v>DATA-05</v>
      </c>
      <c r="B149" s="68" t="str">
        <f>'HECVAT - Full | Vendor Response'!B145</f>
        <v>Do all cryptographic modules in use in your product conform to the Federal Information Processing Standards (FIPS PUB 140-3)?</v>
      </c>
      <c r="C149" s="154" t="str">
        <f>'HECVAT - Full | Vendor Response'!C145</f>
        <v>Yes</v>
      </c>
      <c r="D149" s="160" t="str">
        <f>'HECVAT - Full | Vendor Response'!D145</f>
        <v>Instructure utilizes AES with at least 128 bits to encrypt data in transit and to encrypt volumes for data at rest. AES conforms to Annex A to FIPS PUB 140-3. Instructure's cryptographic implementations are not FIPS validated.</v>
      </c>
      <c r="E149" s="172" t="s">
        <v>60</v>
      </c>
      <c r="F149" s="232" t="str">
        <f>VLOOKUP($A149,Questions!B$3:T$256,12,FALSE)</f>
        <v>Yes</v>
      </c>
      <c r="G149" s="241"/>
      <c r="H149" s="233">
        <f>VLOOKUP(A149,Questions!B$25:T$295,16,FALSE)</f>
        <v>25</v>
      </c>
      <c r="I149" s="239"/>
    </row>
    <row r="150" spans="1:9" ht="48" customHeight="1" x14ac:dyDescent="0.2">
      <c r="A150" s="68" t="str">
        <f>'HECVAT - Full | Vendor Response'!A146</f>
        <v>DATA-06</v>
      </c>
      <c r="B150" s="68" t="str">
        <f>'HECVAT - Full | Vendor Response'!B146</f>
        <v>At the completion of this contract, will data be returned to the institution and deleted from all your systems and archives?</v>
      </c>
      <c r="C150" s="154" t="str">
        <f>'HECVAT - Full | Vendor Response'!C146</f>
        <v>Yes</v>
      </c>
      <c r="D150" s="160" t="str">
        <f>'HECVAT - Full | Vendor Response'!D146</f>
        <v>Customers have the ability to export data at any time during the contract  and up to 90 days after the end of the contract.  On termination or expiration of your agreement with us, Instructure employs industry best practices to ensure customer data is removed from the system in order to prevent unauthorized or inadvertent access.</v>
      </c>
      <c r="E150" s="172" t="s">
        <v>60</v>
      </c>
      <c r="F150" s="232" t="str">
        <f>VLOOKUP($A150,Questions!B$3:T$256,12,FALSE)</f>
        <v>Yes</v>
      </c>
      <c r="G150" s="241"/>
      <c r="H150" s="233">
        <f>VLOOKUP(A150,Questions!B$25:T$295,16,FALSE)</f>
        <v>20</v>
      </c>
      <c r="I150" s="239"/>
    </row>
    <row r="151" spans="1:9" ht="48" customHeight="1" x14ac:dyDescent="0.2">
      <c r="A151" s="68" t="str">
        <f>'HECVAT - Full | Vendor Response'!A147</f>
        <v>DATA-07</v>
      </c>
      <c r="B151" s="68" t="str">
        <f>'HECVAT - Full | Vendor Response'!B147</f>
        <v>Will the institution's data be available within the system for a period of time at the completion of this contract?</v>
      </c>
      <c r="C151" s="154" t="str">
        <f>'HECVAT - Full | Vendor Response'!C147</f>
        <v>Yes</v>
      </c>
      <c r="D151" s="160" t="str">
        <f>'HECVAT - Full | Vendor Response'!D147</f>
        <v>Customers have the ability to export data at any time during the contract  and up to 90 days after the end of the contract.  On termination or expiration of your agreement with us, Instructure employs industry best practices to ensure customer data is removed from the system in order to prevent unauthorized or inadvertent access.</v>
      </c>
      <c r="E151" s="172" t="s">
        <v>60</v>
      </c>
      <c r="F151" s="232" t="str">
        <f>VLOOKUP($A151,Questions!B$3:T$256,12,FALSE)</f>
        <v>Yes</v>
      </c>
      <c r="G151" s="241"/>
      <c r="H151" s="235">
        <f>VLOOKUP(A151,Questions!B$25:T$295,16,FALSE)</f>
        <v>25</v>
      </c>
      <c r="I151" s="239"/>
    </row>
    <row r="152" spans="1:9" ht="48" customHeight="1" x14ac:dyDescent="0.2">
      <c r="A152" s="68" t="str">
        <f>'HECVAT - Full | Vendor Response'!A148</f>
        <v>DATA-08</v>
      </c>
      <c r="B152" s="68" t="str">
        <f>'HECVAT - Full | Vendor Response'!B148</f>
        <v>Can the institution extract a full or partial backup of data?</v>
      </c>
      <c r="C152" s="154" t="str">
        <f>'HECVAT - Full | Vendor Response'!C148</f>
        <v>No</v>
      </c>
      <c r="D152" s="160" t="str">
        <f>'HECVAT - Full | Vendor Response'!D148</f>
        <v xml:space="preserve">In the event of a system level outage or data loss, Instructure's operations teams will restore the system and data. If the client deletes/removes data we recommend engaging our support team which will escalate internally for us to investigate whether restoration is possible. Note, Canvas Credentials data is available via API at any point including full award details for all awards, and configuration data for other essential objects, such as groups and pathways. </v>
      </c>
      <c r="E152" s="172" t="s">
        <v>60</v>
      </c>
      <c r="F152" s="234" t="str">
        <f>VLOOKUP($A152,Questions!B$3:T$256,12,FALSE)</f>
        <v>Yes</v>
      </c>
      <c r="G152" s="241"/>
      <c r="H152" s="235">
        <f>VLOOKUP(A152,Questions!B$25:T$295,16,FALSE)</f>
        <v>20</v>
      </c>
      <c r="I152" s="239"/>
    </row>
    <row r="153" spans="1:9" ht="48" customHeight="1" x14ac:dyDescent="0.2">
      <c r="A153" s="68" t="str">
        <f>'HECVAT - Full | Vendor Response'!A149</f>
        <v>DATA-09</v>
      </c>
      <c r="B153" s="68" t="str">
        <f>'HECVAT - Full | Vendor Response'!B149</f>
        <v>Are ownership rights to all data, inputs, outputs, and metadata retained by the institution?</v>
      </c>
      <c r="C153" s="154" t="str">
        <f>'HECVAT - Full | Vendor Response'!C149</f>
        <v>Yes</v>
      </c>
      <c r="D153" s="160" t="str">
        <f>'HECVAT - Full | Vendor Response'!D149</f>
        <v>Instructure does not claim ownership of any customer content. All customer content, including text, files, links, images, photos, videos, audio files, notes, metadata, data results, or any other materials uploaded by a user, remain the sole property of the customer. Note that Instructure may collect, use and own anonymized, aggregate data generated by the system in accordance with our Terms and Conditions for the sole purpose of providing and improving the service for our customers.</v>
      </c>
      <c r="E153" s="172" t="s">
        <v>60</v>
      </c>
      <c r="F153" s="234" t="str">
        <f>VLOOKUP($A153,Questions!B$3:T$256,12,FALSE)</f>
        <v>Yes</v>
      </c>
      <c r="G153" s="241"/>
      <c r="H153" s="235">
        <f>VLOOKUP(A153,Questions!B$25:T$295,16,FALSE)</f>
        <v>15</v>
      </c>
      <c r="I153" s="239"/>
    </row>
    <row r="154" spans="1:9" ht="48" customHeight="1" x14ac:dyDescent="0.2">
      <c r="A154" s="68" t="str">
        <f>'HECVAT - Full | Vendor Response'!A150</f>
        <v>DATA-10</v>
      </c>
      <c r="B154" s="68" t="str">
        <f>'HECVAT - Full | Vendor Response'!B150</f>
        <v>Are these rights retained even through a provider acquisition or bankruptcy event?</v>
      </c>
      <c r="C154" s="154" t="str">
        <f>'HECVAT - Full | Vendor Response'!C150</f>
        <v>Yes</v>
      </c>
      <c r="D154" s="160" t="str">
        <f>'HECVAT - Full | Vendor Response'!D150</f>
        <v>Per Instructure's Terms and Conditions, all data is available for 90 days following expiration or termination of the contract. This remains the case in the event of bankruptcy, closing or business, or retirement of service.
 In the event of imminent termination, necessary personnel will be notified through appropriate means, including through email notification or phone call a dedicated Customer Success Manager. Additional notices may also be provided through mailing lists, the Instructure status page, or Canvas Community.</v>
      </c>
      <c r="E154" s="172" t="s">
        <v>60</v>
      </c>
      <c r="F154" s="234" t="str">
        <f>VLOOKUP($A154,Questions!B$3:T$256,12,FALSE)</f>
        <v>Yes</v>
      </c>
      <c r="G154" s="241"/>
      <c r="H154" s="235">
        <f>VLOOKUP(A154,Questions!B$25:T$295,16,FALSE)</f>
        <v>25</v>
      </c>
      <c r="I154" s="239"/>
    </row>
    <row r="155" spans="1:9" ht="48" customHeight="1" x14ac:dyDescent="0.2">
      <c r="A155" s="68" t="str">
        <f>'HECVAT - Full | Vendor Response'!A151</f>
        <v>DATA-11</v>
      </c>
      <c r="B155" s="68" t="str">
        <f>'HECVAT - Full | Vendor Response'!B151</f>
        <v>In the event of imminent bankruptcy, closing of business, or retirement of service, will you provide 90 days for customers to get their data out of the system and migrate applications?</v>
      </c>
      <c r="C155" s="154" t="str">
        <f>'HECVAT - Full | Vendor Response'!C151</f>
        <v>Yes</v>
      </c>
      <c r="D155" s="160" t="str">
        <f>'HECVAT - Full | Vendor Response'!D151</f>
        <v>Per Instructure's Terms and Conditions, all data is available for 90 days following expiration or termination of the contract. This remains the case in the event of bankruptcy, closing or business, or retirement of service.
 In the event of imminent termination, necessary personnel will be notified through appropriate means, including through email notification or phone call a dedicated Customer Success Manager. Additional notices may also be provided through mailing lists, the Instructure Status page, or Canvas Community.</v>
      </c>
      <c r="E155" s="172" t="s">
        <v>60</v>
      </c>
      <c r="F155" s="234" t="str">
        <f>VLOOKUP($A155,Questions!B$3:T$256,12,FALSE)</f>
        <v>Yes</v>
      </c>
      <c r="G155" s="241"/>
      <c r="H155" s="235">
        <f>VLOOKUP(A155,Questions!B$25:T$295,16,FALSE)</f>
        <v>15</v>
      </c>
      <c r="I155" s="239"/>
    </row>
    <row r="156" spans="1:9" ht="48" customHeight="1" x14ac:dyDescent="0.2">
      <c r="A156" s="68" t="str">
        <f>'HECVAT - Full | Vendor Response'!A152</f>
        <v>DATA-12</v>
      </c>
      <c r="B156" s="68" t="str">
        <f>'HECVAT - Full | Vendor Response'!B152</f>
        <v>Are involatile backup copies made according to predefined schedules and securely stored and protected?</v>
      </c>
      <c r="C156" s="154" t="str">
        <f>'HECVAT - Full | Vendor Response'!C152</f>
        <v>Yes</v>
      </c>
      <c r="D156" s="160" t="str">
        <f>'HECVAT - Full | Vendor Response'!D152</f>
        <v xml:space="preserve">Hot and cold backups are stored in multiple AWS Availability Zones (data centers) within a customer's designated region. Backups are encrypted at rest in a non-volatile state. </v>
      </c>
      <c r="E156" s="172" t="s">
        <v>60</v>
      </c>
      <c r="F156" s="234" t="str">
        <f>VLOOKUP($A156,Questions!B$3:T$256,12,FALSE)</f>
        <v>Yes</v>
      </c>
      <c r="G156" s="241"/>
      <c r="H156" s="235">
        <f>VLOOKUP(A156,Questions!B$25:T$295,16,FALSE)</f>
        <v>15</v>
      </c>
      <c r="I156" s="239"/>
    </row>
    <row r="157" spans="1:9" ht="48" customHeight="1" x14ac:dyDescent="0.2">
      <c r="A157" s="68" t="str">
        <f>'HECVAT - Full | Vendor Response'!A153</f>
        <v>DATA-13</v>
      </c>
      <c r="B157" s="68" t="str">
        <f>'HECVAT - Full | Vendor Response'!B153</f>
        <v>Do current backups include all operating system software, utilities, security software, application software, and data files necessary for recovery?</v>
      </c>
      <c r="C157" s="154" t="str">
        <f>'HECVAT - Full | Vendor Response'!C153</f>
        <v>Yes</v>
      </c>
      <c r="D157" s="160" t="str">
        <f>'HECVAT - Full | Vendor Response'!D153</f>
        <v>Canvas Credentials databases and media (badges) are backed up</v>
      </c>
      <c r="E157" s="172" t="s">
        <v>60</v>
      </c>
      <c r="F157" s="234" t="str">
        <f>VLOOKUP($A157,Questions!B$3:T$256,12,FALSE)</f>
        <v>Yes</v>
      </c>
      <c r="G157" s="241"/>
      <c r="H157" s="235">
        <f>VLOOKUP(A157,Questions!B$25:T$295,16,FALSE)</f>
        <v>20</v>
      </c>
      <c r="I157" s="239"/>
    </row>
    <row r="158" spans="1:9" ht="48" customHeight="1" x14ac:dyDescent="0.2">
      <c r="A158" s="68" t="str">
        <f>'HECVAT - Full | Vendor Response'!A154</f>
        <v>DATA-14</v>
      </c>
      <c r="B158" s="68" t="str">
        <f>'HECVAT - Full | Vendor Response'!B154</f>
        <v>Are you performing off-site backups? (i.e., digitally moved off site)</v>
      </c>
      <c r="C158" s="154" t="str">
        <f>'HECVAT - Full | Vendor Response'!C154</f>
        <v>Yes</v>
      </c>
      <c r="D158" s="160" t="str">
        <f>'HECVAT - Full | Vendor Response'!D154</f>
        <v>Digitally moved off-site (separate AWS Availability Zone) recovery backups are immutable, encrypted using the AES-GCM 256-bit algorithm, and stored within a highly secured location.</v>
      </c>
      <c r="E158" s="172" t="s">
        <v>60</v>
      </c>
      <c r="F158" s="234" t="str">
        <f>VLOOKUP($A158,Questions!B$3:T$256,12,FALSE)</f>
        <v>Yes</v>
      </c>
      <c r="G158" s="241"/>
      <c r="H158" s="235">
        <f>VLOOKUP(A158,Questions!B$25:T$295,16,FALSE)</f>
        <v>20</v>
      </c>
      <c r="I158" s="239"/>
    </row>
    <row r="159" spans="1:9" ht="48" customHeight="1" x14ac:dyDescent="0.2">
      <c r="A159" s="68" t="str">
        <f>'HECVAT - Full | Vendor Response'!A155</f>
        <v>DATA-15</v>
      </c>
      <c r="B159" s="68" t="str">
        <f>'HECVAT - Full | Vendor Response'!B155</f>
        <v>Are physical backups taken off site? (i.e., physically moved off site)</v>
      </c>
      <c r="C159" s="154" t="str">
        <f>'HECVAT - Full | Vendor Response'!C155</f>
        <v>No</v>
      </c>
      <c r="D159" s="160">
        <f>'HECVAT - Full | Vendor Response'!D155</f>
        <v>0</v>
      </c>
      <c r="E159" s="172" t="s">
        <v>60</v>
      </c>
      <c r="F159" s="234" t="str">
        <f>VLOOKUP($A159,Questions!B$3:T$256,12,FALSE)</f>
        <v>Yes</v>
      </c>
      <c r="G159" s="241"/>
      <c r="H159" s="235">
        <f>VLOOKUP(A159,Questions!B$25:T$295,16,FALSE)</f>
        <v>20</v>
      </c>
      <c r="I159" s="239"/>
    </row>
    <row r="160" spans="1:9" ht="65.5" customHeight="1" x14ac:dyDescent="0.2">
      <c r="A160" s="68" t="str">
        <f>'HECVAT - Full | Vendor Response'!A156</f>
        <v>DATA-16</v>
      </c>
      <c r="B160" s="68" t="str">
        <f>'HECVAT - Full | Vendor Response'!B156</f>
        <v>Do backups containing the institution's data ever leave the institution's data zone either physically or via network routing?</v>
      </c>
      <c r="C160" s="154" t="str">
        <f>'HECVAT - Full | Vendor Response'!C156</f>
        <v>No</v>
      </c>
      <c r="D160" s="160">
        <f>'HECVAT - Full | Vendor Response'!D156</f>
        <v>0</v>
      </c>
      <c r="E160" s="172" t="s">
        <v>60</v>
      </c>
      <c r="F160" s="234" t="str">
        <f>VLOOKUP($A160,Questions!B$3:T$256,12,FALSE)</f>
        <v>No</v>
      </c>
      <c r="G160" s="241"/>
      <c r="H160" s="235">
        <f>VLOOKUP(A160,Questions!B$25:T$295,16,FALSE)</f>
        <v>25</v>
      </c>
      <c r="I160" s="239"/>
    </row>
    <row r="161" spans="1:10" ht="48" customHeight="1" x14ac:dyDescent="0.2">
      <c r="A161" s="68" t="str">
        <f>'HECVAT - Full | Vendor Response'!A157</f>
        <v>DATA-17</v>
      </c>
      <c r="B161" s="68" t="str">
        <f>'HECVAT - Full | Vendor Response'!B157</f>
        <v>Are data backups encrypted?</v>
      </c>
      <c r="C161" s="154" t="str">
        <f>'HECVAT - Full | Vendor Response'!C157</f>
        <v>Yes</v>
      </c>
      <c r="D161" s="160" t="str">
        <f>'HECVAT - Full | Vendor Response'!D157</f>
        <v>Digital off-site recovery backups are immutable, encrypted using the AES-GCM 256-bit algorithm, and stored within a highly secured location.</v>
      </c>
      <c r="E161" s="172" t="s">
        <v>60</v>
      </c>
      <c r="F161" s="232" t="str">
        <f>VLOOKUP($A161,Questions!B$3:T$256,12,FALSE)</f>
        <v>Yes</v>
      </c>
      <c r="G161" s="241"/>
      <c r="H161" s="233">
        <f>VLOOKUP(A161,Questions!B$25:T$295,16,FALSE)</f>
        <v>15</v>
      </c>
      <c r="I161" s="239"/>
    </row>
    <row r="162" spans="1:10" ht="48" customHeight="1" x14ac:dyDescent="0.2">
      <c r="A162" s="68" t="str">
        <f>'HECVAT - Full | Vendor Response'!A158</f>
        <v>DATA-18</v>
      </c>
      <c r="B162" s="68" t="str">
        <f>'HECVAT - Full | Vendor Response'!B158</f>
        <v>Do you have a cryptographic key management process (generation, exchange, storage, safeguards, use, vetting, and replacement) that is documented and currently implemented, for all system components? (e.g., database, system, web, etc.)</v>
      </c>
      <c r="C162" s="154" t="str">
        <f>'HECVAT - Full | Vendor Response'!C158</f>
        <v>Yes</v>
      </c>
      <c r="D162" s="160" t="str">
        <f>'HECVAT - Full | Vendor Response'!D158</f>
        <v>Access to Instructure's architecture components are secured using AWS’s Key Management Service (KMS), allowing Instructure's Operations team to access encrypted data as needed. Instructure's Operations team controls generation and installation of keys for all employees with access to the servers. An automated configuration management system installs employee public keys on a per-server basis based on need. This same configuration process automatically revokes keys globally when necessary.</v>
      </c>
      <c r="E162" s="172" t="s">
        <v>60</v>
      </c>
      <c r="F162" s="232" t="str">
        <f>VLOOKUP($A162,Questions!B$3:T$256,12,FALSE)</f>
        <v>Yes</v>
      </c>
      <c r="G162" s="241"/>
      <c r="H162" s="233">
        <f>VLOOKUP(A162,Questions!B$25:T$295,16,FALSE)</f>
        <v>10</v>
      </c>
      <c r="I162" s="239"/>
    </row>
    <row r="163" spans="1:10" ht="48" customHeight="1" x14ac:dyDescent="0.2">
      <c r="A163" s="68" t="str">
        <f>'HECVAT - Full | Vendor Response'!A159</f>
        <v>DATA-19</v>
      </c>
      <c r="B163" s="68" t="str">
        <f>'HECVAT - Full | Vendor Response'!B159</f>
        <v>Do you have a media handling process that is documented and currently implemented that meets established business needs and regulatory requirements, including end-of-life, repurposing and data sanitization procedures?</v>
      </c>
      <c r="C163" s="154" t="str">
        <f>'HECVAT - Full | Vendor Response'!C159</f>
        <v>Yes</v>
      </c>
      <c r="D163" s="160" t="str">
        <f>'HECVAT - Full | Vendor Response'!D159</f>
        <v>As part of our Data Handling and Classification policy, data is classified as one or more of the following: Public, Internal, Confidential. All customer data is categorized as confidential and Canvas data types are grouped into the following business classification scheme categories: User Data, Institution Data, System Data, Analytics Data, and Business Intelligence Data. The policy contains details on data in transit, data at rest, access controls, data retention, and data destruction and is aligned with ISO 27001 and SOC 2 standards.</v>
      </c>
      <c r="E163" s="172" t="s">
        <v>60</v>
      </c>
      <c r="F163" s="232" t="str">
        <f>VLOOKUP($A163,Questions!B$3:T$256,12,FALSE)</f>
        <v>Yes</v>
      </c>
      <c r="G163" s="241"/>
      <c r="H163" s="233">
        <f>VLOOKUP(A163,Questions!B$25:T$295,16,FALSE)</f>
        <v>20</v>
      </c>
      <c r="I163" s="239"/>
    </row>
    <row r="164" spans="1:10" ht="48" customHeight="1" x14ac:dyDescent="0.2">
      <c r="A164" s="68" t="str">
        <f>'HECVAT - Full | Vendor Response'!A160</f>
        <v>DATA-20</v>
      </c>
      <c r="B164" s="68" t="str">
        <f>'HECVAT - Full | Vendor Response'!B160</f>
        <v>Does the process described in DATA-19 adhere to DoD 5220.22-M and/or NIST SP 800-88 standards?</v>
      </c>
      <c r="C164" s="154" t="str">
        <f>'HECVAT - Full | Vendor Response'!C160</f>
        <v>Yes</v>
      </c>
      <c r="D164" s="160" t="str">
        <f>'HECVAT - Full | Vendor Response'!D160</f>
        <v>AWS uses techniques detailed in DoD 5220.22-M or NIST SP 800-88 to destroy data as part of the decommissioning process. If a hardware device is unable to be decommissioned using these procedures, the device will be degaussed or physically destroyed in accordance with industry-standard practices.</v>
      </c>
      <c r="E164" s="172" t="s">
        <v>60</v>
      </c>
      <c r="F164" s="232" t="str">
        <f>VLOOKUP($A164,Questions!B$3:T$256,12,FALSE)</f>
        <v>Yes</v>
      </c>
      <c r="G164" s="241"/>
      <c r="H164" s="233">
        <f>VLOOKUP(A164,Questions!B$25:T$295,16,FALSE)</f>
        <v>20</v>
      </c>
      <c r="I164" s="239"/>
    </row>
    <row r="165" spans="1:10" ht="48" customHeight="1" x14ac:dyDescent="0.2">
      <c r="A165" s="68" t="str">
        <f>'HECVAT - Full | Vendor Response'!A161</f>
        <v>DATA-21</v>
      </c>
      <c r="B165" s="68" t="str">
        <f>'HECVAT - Full | Vendor Response'!B161</f>
        <v>Is media used for long-term retention of business data and archival purposes stored in a secure, environmentally protected area?</v>
      </c>
      <c r="C165" s="154" t="str">
        <f>'HECVAT - Full | Vendor Response'!C161</f>
        <v>Yes</v>
      </c>
      <c r="D165" s="160" t="str">
        <f>'HECVAT - Full | Vendor Response'!D161</f>
        <v>Instructure ensures data is properly treated and protected according to its classification and retention schedule. Records no longer routinely referenced, but that must be retained, are stored in long-term storage that ensures their integrity, security and confidentiality. Client data is always stored securely using AES 256-bit encryption.</v>
      </c>
      <c r="E165" s="172" t="s">
        <v>60</v>
      </c>
      <c r="F165" s="232" t="str">
        <f>VLOOKUP($A165,Questions!B$3:T$256,12,FALSE)</f>
        <v>Yes</v>
      </c>
      <c r="G165" s="241"/>
      <c r="H165" s="233">
        <f>VLOOKUP(A165,Questions!B$25:T$295,16,FALSE)</f>
        <v>25</v>
      </c>
      <c r="I165" s="239"/>
    </row>
    <row r="166" spans="1:10" ht="48" customHeight="1" x14ac:dyDescent="0.2">
      <c r="A166" s="68" t="str">
        <f>'HECVAT - Full | Vendor Response'!A162</f>
        <v>DATA-22</v>
      </c>
      <c r="B166" s="68" t="str">
        <f>'HECVAT - Full | Vendor Response'!B162</f>
        <v>Will you handle data in a FERPA-compliant manner?</v>
      </c>
      <c r="C166" s="154" t="str">
        <f>'HECVAT - Full | Vendor Response'!C162</f>
        <v>Yes</v>
      </c>
      <c r="D166" s="160" t="str">
        <f>'HECVAT - Full | Vendor Response'!D162</f>
        <v>FERPA restricts the student data that educational institutions may share with web services and the public. Minimal personal data about students is shared with Canvas Badges/Credentials when educational institutions award badges to those students. Make sure your use of Canvas Badges/Credentials is consistent with the information permitted by your FERPA directory information disclosure categories to be shared with our services and to be published in awarded badges. Typically, institutions ensure student email addresses and academic awards or honors are permitted to be shared. When you use Canvas Badges/Credentials to award badges, either manually or automatically through Canvas Badges/Credentials for Canvas, ensure that the data stored in badges is consistent with your institutional policy. This may mean bypassing the evidence features to include data that doesn't fall under directory information disclosures, such as grades or graded work.</v>
      </c>
      <c r="E166" s="172" t="s">
        <v>60</v>
      </c>
      <c r="F166" s="232" t="str">
        <f>VLOOKUP($A166,Questions!B$3:T$256,12,FALSE)</f>
        <v>Yes</v>
      </c>
      <c r="G166" s="241"/>
      <c r="H166" s="233">
        <f>VLOOKUP(A166,Questions!B$25:T$295,16,FALSE)</f>
        <v>15</v>
      </c>
      <c r="I166" s="239"/>
    </row>
    <row r="167" spans="1:10" ht="48" customHeight="1" x14ac:dyDescent="0.2">
      <c r="A167" s="68" t="str">
        <f>'HECVAT - Full | Vendor Response'!A163</f>
        <v>DATA-23</v>
      </c>
      <c r="B167" s="68" t="str">
        <f>'HECVAT - Full | Vendor Response'!B163</f>
        <v>Does your staff (or third party) have access to institutional data (e.g., financial, PHI or other sensitive information) through any means?</v>
      </c>
      <c r="C167" s="154" t="str">
        <f>'HECVAT - Full | Vendor Response'!C163</f>
        <v>Yes</v>
      </c>
      <c r="D167" s="160" t="str">
        <f>'HECVAT - Full | Vendor Response'!D163</f>
        <v>Our customer support and engineering staff have access to customer data to be able to provide customer support and the service. Access is strictly controlled, granted, revoked, and logged. Access to customer data is via multi-factor authentication using an SSO system.
 Our Data Handling and Classification Policy, along with Information Security, is included in our employment terms and conditions, and all employees are required to undertake comprehensive training both at hire and annually thereafter. There is a formal disciplinary process in place to enforce data handling (and all security policies), and actions are taken up to and including dismissal depending on the severity of the issue. We use a number of internal tools and platforms to ensure access rights integrity, including ensuring that only approved staff have access to customer data where absolutely necessary.</v>
      </c>
      <c r="E167" s="172" t="s">
        <v>60</v>
      </c>
      <c r="F167" s="232" t="str">
        <f>VLOOKUP($A167,Questions!B$3:T$256,12,FALSE)</f>
        <v>Yes</v>
      </c>
      <c r="G167" s="241"/>
      <c r="H167" s="233">
        <f>VLOOKUP(A167,Questions!B$25:T$295,16,FALSE)</f>
        <v>20</v>
      </c>
      <c r="I167" s="239"/>
    </row>
    <row r="168" spans="1:10" ht="48" customHeight="1" x14ac:dyDescent="0.2">
      <c r="A168" s="68" t="str">
        <f>'HECVAT - Full | Vendor Response'!A164</f>
        <v>DATA-24</v>
      </c>
      <c r="B168" s="68" t="str">
        <f>'HECVAT - Full | Vendor Response'!B164</f>
        <v>Do you have a documented and currently implemented strategy for securing employee workstations when they work remotely (i.e., not in a trusted computing environment)?</v>
      </c>
      <c r="C168" s="154" t="str">
        <f>'HECVAT - Full | Vendor Response'!C164</f>
        <v>Yes</v>
      </c>
      <c r="D168" s="160" t="str">
        <f>'HECVAT - Full | Vendor Response'!D164</f>
        <v>Instructure maintains an IT Acceptable Use Policy that addresses the acceptable use of work from home (WFH) devices and outlines prohibited uses such as jailbroken devices, storing of customer data, or using devices without Instructure's DM-profile present. Instructure's DM platforms (Jamf &amp; Azure), can track, manage, and secure Instructure owned devices remotely on demand.</v>
      </c>
      <c r="E168" s="172" t="s">
        <v>60</v>
      </c>
      <c r="F168" s="232" t="str">
        <f>VLOOKUP($A168,Questions!B$3:T$256,12,FALSE)</f>
        <v>Yes</v>
      </c>
      <c r="G168" s="241"/>
      <c r="H168" s="233">
        <f>VLOOKUP(A168,Questions!B$25:T$295,16,FALSE)</f>
        <v>20</v>
      </c>
      <c r="I168" s="239"/>
      <c r="J168" s="276"/>
    </row>
    <row r="169" spans="1:10" ht="48" customHeight="1" x14ac:dyDescent="0.2">
      <c r="A169" s="378" t="str">
        <f>'HECVAT - Full | Vendor Response'!A165</f>
        <v>Datacenter</v>
      </c>
      <c r="B169" s="378"/>
      <c r="C169" s="155" t="s">
        <v>321</v>
      </c>
      <c r="D169" s="161" t="s">
        <v>48</v>
      </c>
      <c r="E169" s="163" t="s">
        <v>50</v>
      </c>
      <c r="F169" s="164" t="s">
        <v>322</v>
      </c>
      <c r="G169" s="155" t="s">
        <v>323</v>
      </c>
      <c r="H169" s="155" t="s">
        <v>324</v>
      </c>
      <c r="I169" s="165" t="s">
        <v>325</v>
      </c>
    </row>
    <row r="170" spans="1:10" ht="48" customHeight="1" x14ac:dyDescent="0.2">
      <c r="A170" s="68" t="str">
        <f>'HECVAT - Full | Vendor Response'!A166</f>
        <v>DCTR-01</v>
      </c>
      <c r="B170" s="68" t="str">
        <f>'HECVAT - Full | Vendor Response'!B166</f>
        <v>Does the hosting provider have a SOC 2 Type 2 report available?</v>
      </c>
      <c r="C170" s="154">
        <f>'HECVAT - Full | Vendor Response'!C166</f>
        <v>0</v>
      </c>
      <c r="D170" s="160">
        <f>'HECVAT - Full | Vendor Response'!D166</f>
        <v>0</v>
      </c>
      <c r="E170" s="172" t="s">
        <v>60</v>
      </c>
      <c r="F170" s="232" t="str">
        <f>VLOOKUP($A170,Questions!B$3:T$256,12,FALSE)</f>
        <v>Yes</v>
      </c>
      <c r="G170" s="241"/>
      <c r="H170" s="233">
        <f>VLOOKUP(A170,Questions!B$25:T$295,16,FALSE)</f>
        <v>20</v>
      </c>
      <c r="I170" s="239"/>
    </row>
    <row r="171" spans="1:10" ht="48" customHeight="1" x14ac:dyDescent="0.2">
      <c r="A171" s="68" t="str">
        <f>'HECVAT - Full | Vendor Response'!A167</f>
        <v>DCTR-02</v>
      </c>
      <c r="B171" s="68" t="str">
        <f>'HECVAT - Full | Vendor Response'!B167</f>
        <v>Are you generally able to accommodate storing each institution's data within their geographic region?</v>
      </c>
      <c r="C171" s="154" t="str">
        <f>'HECVAT - Full | Vendor Response'!C167</f>
        <v>Yes</v>
      </c>
      <c r="D171" s="160" t="str">
        <f>'HECVAT - Full | Vendor Response'!D167</f>
        <v>Canvas Credentials is hosted by Amazon Web Services (AWS) with services based in regions where our customers' data originates from (as required by data laws and regulations). Backups and customer data are both replicated to multiple Availability Zones (AZ) within a customer’s geographical location.
Supported regions are:
• US: Oregon and Virginia (us-west-2 / us-east-1)
• Canada: Canada Central (ca-central-1)
• EMEA: Ireland (eu-west-1)
• APAC (Sydney) (ap-southeast-2) and Singapore (ap-southeast-1)
• LATAM: Oregon and Virginia (us-west-2 / us-east-1)</v>
      </c>
      <c r="E171" s="172" t="s">
        <v>60</v>
      </c>
      <c r="F171" s="232" t="str">
        <f>VLOOKUP($A171,Questions!B$3:T$256,12,FALSE)</f>
        <v>Yes</v>
      </c>
      <c r="G171" s="241"/>
      <c r="H171" s="233">
        <f>VLOOKUP(A171,Questions!B$25:T$295,16,FALSE)</f>
        <v>20</v>
      </c>
      <c r="I171" s="239"/>
    </row>
    <row r="172" spans="1:10" ht="48" customHeight="1" x14ac:dyDescent="0.2">
      <c r="A172" s="68" t="str">
        <f>'HECVAT - Full | Vendor Response'!A168</f>
        <v>DCTR-03</v>
      </c>
      <c r="B172" s="68" t="str">
        <f>'HECVAT - Full | Vendor Response'!B168</f>
        <v>Are the data centers staffed 24 hours a day, seven days a week (i.e., 24 x 7 x 365)?</v>
      </c>
      <c r="C172" s="154">
        <f>'HECVAT - Full | Vendor Response'!C168</f>
        <v>0</v>
      </c>
      <c r="D172" s="160">
        <f>'HECVAT - Full | Vendor Response'!D168</f>
        <v>0</v>
      </c>
      <c r="E172" s="172" t="s">
        <v>60</v>
      </c>
      <c r="F172" s="232" t="str">
        <f>VLOOKUP($A172,Questions!B$3:T$256,12,FALSE)</f>
        <v>Yes</v>
      </c>
      <c r="G172" s="241"/>
      <c r="H172" s="233">
        <f>VLOOKUP(A172,Questions!B$25:T$295,16,FALSE)</f>
        <v>20</v>
      </c>
      <c r="I172" s="239"/>
    </row>
    <row r="173" spans="1:10" ht="48" customHeight="1" x14ac:dyDescent="0.2">
      <c r="A173" s="68" t="str">
        <f>'HECVAT - Full | Vendor Response'!A169</f>
        <v>DCTR-04</v>
      </c>
      <c r="B173" s="68" t="str">
        <f>'HECVAT - Full | Vendor Response'!B169</f>
        <v>Are your servers separated from other companies via a physical barrier, such as a cage or hardened walls?</v>
      </c>
      <c r="C173" s="154">
        <f>'HECVAT - Full | Vendor Response'!C169</f>
        <v>0</v>
      </c>
      <c r="D173" s="160">
        <f>'HECVAT - Full | Vendor Response'!D169</f>
        <v>0</v>
      </c>
      <c r="E173" s="172" t="s">
        <v>60</v>
      </c>
      <c r="F173" s="232" t="str">
        <f>VLOOKUP($A173,Questions!B$3:T$256,12,FALSE)</f>
        <v>Yes</v>
      </c>
      <c r="G173" s="241"/>
      <c r="H173" s="233">
        <f>VLOOKUP(A173,Questions!B$25:T$295,16,FALSE)</f>
        <v>20</v>
      </c>
      <c r="I173" s="239"/>
    </row>
    <row r="174" spans="1:10" ht="48" customHeight="1" x14ac:dyDescent="0.2">
      <c r="A174" s="68" t="str">
        <f>'HECVAT - Full | Vendor Response'!A170</f>
        <v>DCTR-05</v>
      </c>
      <c r="B174" s="68" t="str">
        <f>'HECVAT - Full | Vendor Response'!B170</f>
        <v>Does a physical barrier fully enclose the physical space, preventing unauthorized physical contact with any of your devices?</v>
      </c>
      <c r="C174" s="154">
        <f>'HECVAT - Full | Vendor Response'!C170</f>
        <v>0</v>
      </c>
      <c r="D174" s="160">
        <f>'HECVAT - Full | Vendor Response'!D170</f>
        <v>0</v>
      </c>
      <c r="E174" s="172" t="s">
        <v>60</v>
      </c>
      <c r="F174" s="232" t="str">
        <f>VLOOKUP($A174,Questions!B$3:T$256,12,FALSE)</f>
        <v>Yes</v>
      </c>
      <c r="G174" s="241"/>
      <c r="H174" s="233">
        <f>VLOOKUP(A174,Questions!B$25:T$295,16,FALSE)</f>
        <v>25</v>
      </c>
      <c r="I174" s="239"/>
    </row>
    <row r="175" spans="1:10" ht="48" customHeight="1" x14ac:dyDescent="0.2">
      <c r="A175" s="68" t="str">
        <f>'HECVAT - Full | Vendor Response'!A171</f>
        <v>DCTR-06</v>
      </c>
      <c r="B175" s="68" t="str">
        <f>'HECVAT - Full | Vendor Response'!B171</f>
        <v>Are your primary and secondary data centers geographically diverse?</v>
      </c>
      <c r="C175" s="154" t="str">
        <f>'HECVAT - Full | Vendor Response'!C171</f>
        <v>Yes</v>
      </c>
      <c r="D175" s="160" t="str">
        <f>'HECVAT - Full | Vendor Response'!D171</f>
        <v>All data for our customers is hosted within their geographical AWS region, and for the purposes of disaster recovery, in each region we operate, we utilize 3 geographically diverse Availability Zones (AZ).</v>
      </c>
      <c r="E175" s="172" t="s">
        <v>60</v>
      </c>
      <c r="F175" s="232" t="str">
        <f>VLOOKUP($A175,Questions!B$3:T$256,12,FALSE)</f>
        <v>Yes</v>
      </c>
      <c r="G175" s="241"/>
      <c r="H175" s="233">
        <f>VLOOKUP(A175,Questions!B$25:T$295,16,FALSE)</f>
        <v>20</v>
      </c>
      <c r="I175" s="239"/>
    </row>
    <row r="176" spans="1:10" ht="48" customHeight="1" x14ac:dyDescent="0.2">
      <c r="A176" s="68" t="str">
        <f>'HECVAT - Full | Vendor Response'!A172</f>
        <v>DCTR-07</v>
      </c>
      <c r="B176" s="68" t="str">
        <f>'HECVAT - Full | Vendor Response'!B172</f>
        <v>If outsourced or co-located, is there a contract in place to prevent data from leaving the institution's data zone?</v>
      </c>
      <c r="C176" s="154" t="str">
        <f>'HECVAT - Full | Vendor Response'!C172</f>
        <v>Yes</v>
      </c>
      <c r="D176" s="160" t="str">
        <f>'HECVAT - Full | Vendor Response'!D172</f>
        <v>Instructure has complete control over the data hosting model. All data resides within our customers' geographical region.</v>
      </c>
      <c r="E176" s="172" t="s">
        <v>60</v>
      </c>
      <c r="F176" s="232" t="str">
        <f>VLOOKUP($A176,Questions!B$3:T$256,12,FALSE)</f>
        <v>Yes</v>
      </c>
      <c r="G176" s="241"/>
      <c r="H176" s="233">
        <f>VLOOKUP(A176,Questions!B$25:T$295,16,FALSE)</f>
        <v>20</v>
      </c>
      <c r="I176" s="240"/>
    </row>
    <row r="177" spans="1:10" ht="48" customHeight="1" x14ac:dyDescent="0.2">
      <c r="A177" s="68" t="str">
        <f>'HECVAT - Full | Vendor Response'!A173</f>
        <v>DCTR-08</v>
      </c>
      <c r="B177" s="68" t="str">
        <f>'HECVAT - Full | Vendor Response'!B173</f>
        <v>What tier level is your data center (per levels defined by the Uptime Institute)?</v>
      </c>
      <c r="C177" s="154">
        <f>'HECVAT - Full | Vendor Response'!C173</f>
        <v>0</v>
      </c>
      <c r="D177" s="160">
        <f>'HECVAT - Full | Vendor Response'!D173</f>
        <v>0</v>
      </c>
      <c r="E177" s="172" t="s">
        <v>60</v>
      </c>
      <c r="F177" s="232" t="str">
        <f>VLOOKUP($A177,Questions!B$3:T$256,12,FALSE)</f>
        <v>Yes</v>
      </c>
      <c r="G177" s="241"/>
      <c r="H177" s="235">
        <f>VLOOKUP(A177,Questions!B$25:T$295,16,FALSE)</f>
        <v>20</v>
      </c>
      <c r="I177" s="240"/>
    </row>
    <row r="178" spans="1:10" ht="48" customHeight="1" x14ac:dyDescent="0.2">
      <c r="A178" s="68" t="str">
        <f>'HECVAT - Full | Vendor Response'!A174</f>
        <v>DCTR-09</v>
      </c>
      <c r="B178" s="68" t="str">
        <f>'HECVAT - Full | Vendor Response'!B174</f>
        <v>Is the service hosted in a high-availability environment?</v>
      </c>
      <c r="C178" s="154" t="str">
        <f>'HECVAT - Full | Vendor Response'!C174</f>
        <v>Yes</v>
      </c>
      <c r="D178" s="160" t="str">
        <f>'HECVAT - Full | Vendor Response'!D174</f>
        <v>Canvas Credentials is hosted in a high availability environment provided by AWS.  The Canvas Credentials application is designed to make full use of the real-time redundancy and capacity capabilities offered by AWS, running across multiple availability zones in regions throughout the world. We both guarantee and consistently deliver a 99.9% annual uptime.</v>
      </c>
      <c r="E178" s="172" t="s">
        <v>60</v>
      </c>
      <c r="F178" s="234" t="str">
        <f>VLOOKUP($A178,Questions!B$3:T$256,12,FALSE)</f>
        <v>Yes</v>
      </c>
      <c r="G178" s="241"/>
      <c r="H178" s="235">
        <f>VLOOKUP(A178,Questions!B$25:T$295,16,FALSE)</f>
        <v>20</v>
      </c>
      <c r="I178" s="239"/>
    </row>
    <row r="179" spans="1:10" ht="48" customHeight="1" x14ac:dyDescent="0.2">
      <c r="A179" s="153" t="str">
        <f>'HECVAT - Full | Vendor Response'!A175</f>
        <v>DCTR-10</v>
      </c>
      <c r="B179" s="153" t="str">
        <f>'HECVAT - Full | Vendor Response'!B175</f>
        <v xml:space="preserve">Is redundant power available for all data centers where institutional data will reside? </v>
      </c>
      <c r="C179" s="153">
        <f>'HECVAT - Full | Vendor Response'!C175</f>
        <v>0</v>
      </c>
      <c r="D179" s="160">
        <f>'HECVAT - Full | Vendor Response'!D175</f>
        <v>0</v>
      </c>
      <c r="E179" s="172" t="s">
        <v>60</v>
      </c>
      <c r="F179" s="234" t="str">
        <f>VLOOKUP($A179,Questions!B$3:T$256,12,FALSE)</f>
        <v>Yes</v>
      </c>
      <c r="G179" s="241"/>
      <c r="H179" s="235">
        <f>VLOOKUP(A179,Questions!B$25:T$295,16,FALSE)</f>
        <v>20</v>
      </c>
      <c r="I179" s="240"/>
    </row>
    <row r="180" spans="1:10" ht="48" customHeight="1" x14ac:dyDescent="0.2">
      <c r="A180" s="68" t="str">
        <f>'HECVAT - Full | Vendor Response'!A176</f>
        <v>DCTR-11</v>
      </c>
      <c r="B180" s="68" t="str">
        <f>'HECVAT - Full | Vendor Response'!B176</f>
        <v>Are redundant power strategies tested?</v>
      </c>
      <c r="C180" s="154">
        <f>'HECVAT - Full | Vendor Response'!C176</f>
        <v>0</v>
      </c>
      <c r="D180" s="160">
        <f>'HECVAT - Full | Vendor Response'!D176</f>
        <v>0</v>
      </c>
      <c r="E180" s="172" t="s">
        <v>60</v>
      </c>
      <c r="F180" s="234" t="str">
        <f>VLOOKUP($A180,Questions!B$3:T$256,12,FALSE)</f>
        <v>Yes</v>
      </c>
      <c r="G180" s="241"/>
      <c r="H180" s="235">
        <f>VLOOKUP(A180,Questions!B$25:T$295,16,FALSE)</f>
        <v>25</v>
      </c>
      <c r="I180" s="239"/>
    </row>
    <row r="181" spans="1:10" ht="48" customHeight="1" x14ac:dyDescent="0.2">
      <c r="A181" s="68" t="str">
        <f>'HECVAT - Full | Vendor Response'!A177</f>
        <v>DCTR-12</v>
      </c>
      <c r="B181" s="68" t="str">
        <f>'HECVAT - Full | Vendor Response'!B177</f>
        <v>Describe or provide a reference to the availability of cooling and fire-suppression systems in all data centers where institution data will reside.</v>
      </c>
      <c r="C181" s="154">
        <f>'HECVAT - Full | Vendor Response'!C177</f>
        <v>0</v>
      </c>
      <c r="D181" s="160"/>
      <c r="E181" s="172" t="s">
        <v>60</v>
      </c>
      <c r="F181" s="234" t="str">
        <f>VLOOKUP($A181,Questions!B$3:T$256,12,FALSE)</f>
        <v>Yes</v>
      </c>
      <c r="G181" s="241"/>
      <c r="H181" s="235">
        <f>VLOOKUP(A181,Questions!B$25:T$295,16,FALSE)</f>
        <v>20</v>
      </c>
      <c r="I181" s="240"/>
    </row>
    <row r="182" spans="1:10" ht="48" customHeight="1" x14ac:dyDescent="0.2">
      <c r="A182" s="68" t="str">
        <f>'HECVAT - Full | Vendor Response'!A178</f>
        <v>DCTR-13</v>
      </c>
      <c r="B182" s="68" t="str">
        <f>'HECVAT - Full | Vendor Response'!B178</f>
        <v>Do you have Internet Service Provider (ISP) redundancy?</v>
      </c>
      <c r="C182" s="154">
        <f>'HECVAT - Full | Vendor Response'!C178</f>
        <v>0</v>
      </c>
      <c r="D182" s="160">
        <f>'HECVAT - Full | Vendor Response'!D178</f>
        <v>0</v>
      </c>
      <c r="E182" s="172" t="s">
        <v>60</v>
      </c>
      <c r="F182" s="232" t="str">
        <f>VLOOKUP($A182,Questions!B$3:T$256,12,FALSE)</f>
        <v>Yes</v>
      </c>
      <c r="G182" s="241"/>
      <c r="H182" s="233">
        <f>VLOOKUP(A182,Questions!B$25:T$295,16,FALSE)</f>
        <v>20</v>
      </c>
      <c r="I182" s="239"/>
    </row>
    <row r="183" spans="1:10" ht="48" customHeight="1" x14ac:dyDescent="0.2">
      <c r="A183" s="68" t="s">
        <v>200</v>
      </c>
      <c r="B183" s="68" t="str">
        <f>'HECVAT - Full | Vendor Response'!B179</f>
        <v>Does every data center where the institution's data will reside have multiple telephone company or network provider entrances to the facility?</v>
      </c>
      <c r="C183" s="154">
        <f>'HECVAT - Full | Vendor Response'!C179</f>
        <v>0</v>
      </c>
      <c r="D183" s="160">
        <f>'HECVAT - Full | Vendor Response'!D179</f>
        <v>0</v>
      </c>
      <c r="E183" s="172" t="s">
        <v>60</v>
      </c>
      <c r="F183" s="232" t="str">
        <f>VLOOKUP($A183,Questions!B$3:T$256,12,FALSE)</f>
        <v>Yes</v>
      </c>
      <c r="G183" s="241"/>
      <c r="H183" s="233">
        <f>VLOOKUP(A183,Questions!B$25:T$295,16,FALSE)</f>
        <v>20</v>
      </c>
      <c r="I183" s="239"/>
    </row>
    <row r="184" spans="1:10" ht="48" customHeight="1" x14ac:dyDescent="0.2">
      <c r="A184" s="68" t="s">
        <v>201</v>
      </c>
      <c r="B184" s="68" t="str">
        <f>'HECVAT - Full | Vendor Response'!B180</f>
        <v>Are you requiring multi-factor authentication for administrators of your cloud environment?</v>
      </c>
      <c r="C184" s="154" t="str">
        <f>'HECVAT - Full | Vendor Response'!C180</f>
        <v>Yes</v>
      </c>
      <c r="D184" s="160" t="str">
        <f>'HECVAT - Full | Vendor Response'!D180</f>
        <v>Access to the Canvas Credentials cloud architecture back-end is via a combination of VPN, MFA, SSH, and digital keys managed using Amazon's KMS (KMS is certified via the Cryptographic Module Validation Program).</v>
      </c>
      <c r="E184" s="172" t="s">
        <v>60</v>
      </c>
      <c r="F184" s="232" t="str">
        <f>VLOOKUP($A184,Questions!B$3:T$256,12,FALSE)</f>
        <v>Yes</v>
      </c>
      <c r="G184" s="241"/>
      <c r="H184" s="233">
        <f>VLOOKUP(A184,Questions!B$25:T$295,16,FALSE)</f>
        <v>20</v>
      </c>
      <c r="I184" s="239"/>
    </row>
    <row r="185" spans="1:10" ht="48" customHeight="1" x14ac:dyDescent="0.2">
      <c r="A185" s="68" t="s">
        <v>202</v>
      </c>
      <c r="B185" s="68" t="str">
        <f>'HECVAT - Full | Vendor Response'!B181</f>
        <v>Are you using your cloud providers available hardening tools or pre-hardened images?</v>
      </c>
      <c r="C185" s="154" t="str">
        <f>'HECVAT - Full | Vendor Response'!C181</f>
        <v>Yes</v>
      </c>
      <c r="D185" s="160" t="str">
        <f>'HECVAT - Full | Vendor Response'!D181</f>
        <v>We utilize AWS Machine Images (AMIs) and further harden these images with internal configuration and hardening by default.</v>
      </c>
      <c r="E185" s="172" t="s">
        <v>60</v>
      </c>
      <c r="F185" s="232" t="str">
        <f>VLOOKUP($A185,Questions!B$3:T$256,12,FALSE)</f>
        <v>Yes</v>
      </c>
      <c r="G185" s="241"/>
      <c r="H185" s="233">
        <f>VLOOKUP(A185,Questions!B$25:T$295,16,FALSE)</f>
        <v>20</v>
      </c>
      <c r="I185" s="239"/>
    </row>
    <row r="186" spans="1:10" ht="48" customHeight="1" x14ac:dyDescent="0.2">
      <c r="A186" s="68" t="str">
        <f>'HECVAT - Full | Vendor Response'!A182</f>
        <v>DCTR-17</v>
      </c>
      <c r="B186" s="68" t="str">
        <f>'HECVAT - Full | Vendor Response'!B182</f>
        <v>Does your cloud vendor have access to your encryption keys?</v>
      </c>
      <c r="C186" s="154" t="str">
        <f>'HECVAT - Full | Vendor Response'!C182</f>
        <v>No</v>
      </c>
      <c r="D186" s="160" t="str">
        <f>'HECVAT - Full | Vendor Response'!D182</f>
        <v>Access to Canvas Credentials' architecture components, including databases, are secured using AWS’ Key Management Service (KMS). KMS is integrated with Canvas Credentials' various architecture components, allowing Instructure's Operations team to access encrypted data as needed. Instructure’s Operations team controls generation and installation of keys for all employees with access to the servers. An automated configuration management system installs employee public keys on a per-server basis based on need. This same configuration process automatically revokes keys globally when necessary. Instructure has strict policies on who is given keys.</v>
      </c>
      <c r="E186" s="172" t="s">
        <v>60</v>
      </c>
      <c r="F186" s="232" t="str">
        <f>VLOOKUP($A186,Questions!B$3:T$256,12,FALSE)</f>
        <v>No</v>
      </c>
      <c r="G186" s="241"/>
      <c r="H186" s="233">
        <f>VLOOKUP(A186,Questions!B$25:T$295,16,FALSE)</f>
        <v>20</v>
      </c>
      <c r="I186" s="239"/>
      <c r="J186" s="276"/>
    </row>
    <row r="187" spans="1:10" ht="48" customHeight="1" x14ac:dyDescent="0.2">
      <c r="A187" s="378" t="str">
        <f>'HECVAT - Full | Vendor Response'!A183</f>
        <v>DRP - Respond to as many questions below as possible.</v>
      </c>
      <c r="B187" s="378"/>
      <c r="C187" s="155" t="s">
        <v>321</v>
      </c>
      <c r="D187" s="161" t="s">
        <v>48</v>
      </c>
      <c r="E187" s="163" t="s">
        <v>50</v>
      </c>
      <c r="F187" s="164" t="s">
        <v>322</v>
      </c>
      <c r="G187" s="155" t="s">
        <v>323</v>
      </c>
      <c r="H187" s="155" t="s">
        <v>324</v>
      </c>
      <c r="I187" s="165" t="s">
        <v>325</v>
      </c>
    </row>
    <row r="188" spans="1:10" ht="48" customHeight="1" x14ac:dyDescent="0.2">
      <c r="A188" s="153" t="str">
        <f>'HECVAT - Full | Vendor Response'!A184</f>
        <v>DRPL-01</v>
      </c>
      <c r="B188" s="153" t="str">
        <f>'HECVAT - Full | Vendor Response'!B184</f>
        <v>Describe or provide a reference to your Disaster Recovery Plan (DRP).</v>
      </c>
      <c r="C188" s="376" t="str">
        <f>'HECVAT - Full | Vendor Response'!C184</f>
        <v>Instructure has a documented Business Continuity/Disaster Recovery plan. These plans are tested at least annually in full, and we frequently test our ability to restore from backup as part of our ongoing release cycle.
Please see our Instructure Business Continuity and Disaster Recovery Paper which is part of the Canvas Credentials Compliance Package.</v>
      </c>
      <c r="D188" s="377"/>
      <c r="E188" s="173" t="s">
        <v>60</v>
      </c>
      <c r="F188" s="234" t="s">
        <v>326</v>
      </c>
      <c r="G188" s="241"/>
      <c r="H188" s="235">
        <f>VLOOKUP(A188,Questions!B$25:T$295,16,FALSE)</f>
        <v>20</v>
      </c>
      <c r="I188" s="239"/>
    </row>
    <row r="189" spans="1:10" ht="48" customHeight="1" x14ac:dyDescent="0.2">
      <c r="A189" s="68" t="str">
        <f>'HECVAT - Full | Vendor Response'!A185</f>
        <v>DRPL-02</v>
      </c>
      <c r="B189" s="68" t="str">
        <f>'HECVAT - Full | Vendor Response'!B185</f>
        <v>Is an owner assigned who is responsible for the maintenance and review of the DRP?</v>
      </c>
      <c r="C189" s="154" t="str">
        <f>'HECVAT - Full | Vendor Response'!C185</f>
        <v>Yes</v>
      </c>
      <c r="D189" s="160" t="str">
        <f>'HECVAT - Full | Vendor Response'!D185</f>
        <v>Instructure's Disaster Recovery Plan is owned by the Security and Compliance Team and reviewed annually. It is provided to stakeholders for review and supported by both the Executive Leadership Team and Engineering Team.</v>
      </c>
      <c r="E189" s="172" t="s">
        <v>60</v>
      </c>
      <c r="F189" s="234" t="str">
        <f>VLOOKUP($A189,Questions!B$3:T$256,12,FALSE)</f>
        <v>Yes</v>
      </c>
      <c r="G189" s="241"/>
      <c r="H189" s="235">
        <f>VLOOKUP(A189,Questions!B$25:T$295,16,FALSE)</f>
        <v>15</v>
      </c>
      <c r="I189" s="239"/>
    </row>
    <row r="190" spans="1:10" ht="48" customHeight="1" x14ac:dyDescent="0.2">
      <c r="A190" s="68" t="str">
        <f>'HECVAT - Full | Vendor Response'!A186</f>
        <v>DRPL-03</v>
      </c>
      <c r="B190" s="68" t="str">
        <f>'HECVAT - Full | Vendor Response'!B186</f>
        <v>Can the institution review your DRP and supporting documentation?</v>
      </c>
      <c r="C190" s="154" t="str">
        <f>'HECVAT - Full | Vendor Response'!C186</f>
        <v>Yes</v>
      </c>
      <c r="D190" s="160" t="str">
        <f>'HECVAT - Full | Vendor Response'!D186</f>
        <v>Please see our Instructure Business Continuity and Disaster Recovery Paper which is part of the Canvas Credentials Compliance Package. https://inst.bid/canvas/credentials/dl</v>
      </c>
      <c r="E190" s="172" t="s">
        <v>60</v>
      </c>
      <c r="F190" s="234" t="str">
        <f>VLOOKUP($A190,Questions!B$3:T$256,12,FALSE)</f>
        <v>Yes</v>
      </c>
      <c r="G190" s="241"/>
      <c r="H190" s="235">
        <f>VLOOKUP(A190,Questions!B$25:T$295,16,FALSE)</f>
        <v>25</v>
      </c>
      <c r="I190" s="239"/>
    </row>
    <row r="191" spans="1:10" ht="48" customHeight="1" x14ac:dyDescent="0.2">
      <c r="A191" s="68" t="str">
        <f>'HECVAT - Full | Vendor Response'!A187</f>
        <v>DRPL-04</v>
      </c>
      <c r="B191" s="68" t="str">
        <f>'HECVAT - Full | Vendor Response'!B187</f>
        <v>Are any disaster recovery locations outside the institution's geographic region?</v>
      </c>
      <c r="C191" s="154" t="str">
        <f>'HECVAT - Full | Vendor Response'!C187</f>
        <v>Yes</v>
      </c>
      <c r="D191" s="160" t="str">
        <f>'HECVAT - Full | Vendor Response'!D187</f>
        <v>Disaster Recovery locations reside within the Institution's Data Zone and geographical location. Customer data is backed up to different AWS Availability Zones (separate data centers) within their geographical region. For privacy and data sovereignty, data never leaves a customer's geographical region and all backups and disaster recovery measures stay in-region. Details about where the data resides for each region is listed below:
• US: Oregon and Virginia (us-west-2 / us-east-1)
• Canada: Canada Central (ca-central-1)
• EMEA: Ireland (eu-west-1)
• APAC (Sydney) (ap-southeast-2) and Singapore (ap-southeast-1)
• LATAM: Oregon and Virginia (us-west-2 / us-east-1)</v>
      </c>
      <c r="E191" s="172" t="s">
        <v>60</v>
      </c>
      <c r="F191" s="234" t="str">
        <f>VLOOKUP($A191,Questions!B$3:T$256,12,FALSE)</f>
        <v>No</v>
      </c>
      <c r="G191" s="241"/>
      <c r="H191" s="235">
        <f>VLOOKUP(A191,Questions!B$25:T$295,16,FALSE)</f>
        <v>20</v>
      </c>
      <c r="I191" s="239"/>
    </row>
    <row r="192" spans="1:10" ht="48" customHeight="1" x14ac:dyDescent="0.2">
      <c r="A192" s="68" t="str">
        <f>'HECVAT - Full | Vendor Response'!A188</f>
        <v>DRPL-05</v>
      </c>
      <c r="B192" s="68" t="str">
        <f>'HECVAT - Full | Vendor Response'!B188</f>
        <v>Does your organization have a disaster recovery site or a contracted disaster recovery provider?</v>
      </c>
      <c r="C192" s="154" t="str">
        <f>'HECVAT - Full | Vendor Response'!C188</f>
        <v>Yes</v>
      </c>
      <c r="D192" s="160" t="str">
        <f>'HECVAT - Full | Vendor Response'!D188</f>
        <v>All potential disasters will be escalated immediately to the identified incident response officer who is authorized to declare a disaster. The incident response officer will be responsible for assessing the event and confirming the disaster. Once the disaster is declared, the incident response officer will be responsible for directing recovery efforts and notifications. Complete details are contained within Instructure's Business Continuity and Disaster Recovery Paper which covers the following items:
 • Establish communication between the individuals necessary to execute recovery
 • Determine steps necessary to recover completely from the disaster
 • Execute the recovery steps
 • Verify that recovery is complete
 • Inform the incident officer of completion
 Canvas Credentials is hosted in multiple regions around the world. For each region, there is a designated Disaster Recovery site.</v>
      </c>
      <c r="E192" s="172" t="s">
        <v>60</v>
      </c>
      <c r="F192" s="234" t="str">
        <f>VLOOKUP($A192,Questions!B$3:T$256,12,FALSE)</f>
        <v>Yes</v>
      </c>
      <c r="G192" s="241"/>
      <c r="H192" s="235">
        <f>VLOOKUP(A192,Questions!B$25:T$295,16,FALSE)</f>
        <v>20</v>
      </c>
      <c r="I192" s="239"/>
    </row>
    <row r="193" spans="1:10" ht="48" customHeight="1" x14ac:dyDescent="0.2">
      <c r="A193" s="68" t="str">
        <f>'HECVAT - Full | Vendor Response'!A189</f>
        <v>DRPL-06</v>
      </c>
      <c r="B193" s="68" t="str">
        <f>'HECVAT - Full | Vendor Response'!B189</f>
        <v>Does your organization conduct an annual test of relocating to this site for disaster recovery purposes?</v>
      </c>
      <c r="C193" s="154" t="str">
        <f>'HECVAT - Full | Vendor Response'!C189</f>
        <v>Yes</v>
      </c>
      <c r="D193" s="160" t="str">
        <f>'HECVAT - Full | Vendor Response'!D189</f>
        <v xml:space="preserve">Instructure's Director of Operations is responsible for ensuring that the plan is tested annually and whenever major components are changed. The ability to restore from backup is tested more frequently as part of our regular release cycle, as non-production sites are populated from production DR back-ups.
</v>
      </c>
      <c r="E193" s="172" t="s">
        <v>60</v>
      </c>
      <c r="F193" s="234" t="str">
        <f>VLOOKUP($A193,Questions!B$3:T$256,12,FALSE)</f>
        <v>Yes</v>
      </c>
      <c r="G193" s="241"/>
      <c r="H193" s="235">
        <f>VLOOKUP(A193,Questions!B$25:T$295,16,FALSE)</f>
        <v>20</v>
      </c>
      <c r="I193" s="239"/>
    </row>
    <row r="194" spans="1:10" ht="48" customHeight="1" x14ac:dyDescent="0.2">
      <c r="A194" s="68" t="str">
        <f>'HECVAT - Full | Vendor Response'!A190</f>
        <v>DRPL-07</v>
      </c>
      <c r="B194" s="68" t="str">
        <f>'HECVAT - Full | Vendor Response'!B190</f>
        <v>Is there a defined problem/issue escalation plan in your DRP for impacted clients?</v>
      </c>
      <c r="C194" s="154" t="str">
        <f>'HECVAT - Full | Vendor Response'!C190</f>
        <v>Yes</v>
      </c>
      <c r="D194" s="160" t="str">
        <f>'HECVAT - Full | Vendor Response'!D190</f>
        <v>Please see our Business Continuity and Disaster Recovery Paper which is part of the Canvas Credentials Compliance Package. https://inst.bid/canvas/credentials/dl</v>
      </c>
      <c r="E194" s="172" t="s">
        <v>60</v>
      </c>
      <c r="F194" s="234" t="str">
        <f>VLOOKUP($A194,Questions!B$3:T$256,12,FALSE)</f>
        <v>Yes</v>
      </c>
      <c r="G194" s="241"/>
      <c r="H194" s="235">
        <f>VLOOKUP(A194,Questions!B$25:T$295,16,FALSE)</f>
        <v>20</v>
      </c>
      <c r="I194" s="239"/>
    </row>
    <row r="195" spans="1:10" ht="48" customHeight="1" x14ac:dyDescent="0.2">
      <c r="A195" s="68" t="str">
        <f>'HECVAT - Full | Vendor Response'!A191</f>
        <v>DRPL-08</v>
      </c>
      <c r="B195" s="68" t="str">
        <f>'HECVAT - Full | Vendor Response'!B191</f>
        <v>Is there a documented communication plan in your DRP for impacted clients?</v>
      </c>
      <c r="C195" s="154" t="str">
        <f>'HECVAT - Full | Vendor Response'!C191</f>
        <v>Yes</v>
      </c>
      <c r="D195" s="160" t="str">
        <f>'HECVAT - Full | Vendor Response'!D191</f>
        <v>To summarize, impacted customers and business partners will be notified immediately if a disaster is declared. The notification will include a description of the event, the effect to the service, and any potential impact to data. Impacted customers and business partners will be kept up to date throughout the disaster recovery process via phone, messaging, and/or email. We will also post official status updates on status.instructure.com. Once recovery is complete and services have resumed, our customer notifications will include general information about the steps taken to recovery, and any data that may have been impacted. If the recovery is partial and the service is still in a degraded state, notifications will include an estimate of how long the degradation will continue.</v>
      </c>
      <c r="E195" s="172" t="s">
        <v>60</v>
      </c>
      <c r="F195" s="234" t="str">
        <f>VLOOKUP($A195,Questions!B$3:T$256,12,FALSE)</f>
        <v>Yes</v>
      </c>
      <c r="G195" s="241"/>
      <c r="H195" s="235">
        <f>VLOOKUP(A195,Questions!B$25:T$295,16,FALSE)</f>
        <v>20</v>
      </c>
      <c r="I195" s="239"/>
    </row>
    <row r="196" spans="1:10" ht="48" customHeight="1" x14ac:dyDescent="0.2">
      <c r="A196" s="153" t="str">
        <f>'HECVAT - Full | Vendor Response'!A192</f>
        <v>DRPL-09</v>
      </c>
      <c r="B196" s="153" t="str">
        <f>'HECVAT - Full | Vendor Response'!B192</f>
        <v>Describe or provide a reference to how your disaster recovery plan is tested. (i.e., scope of DR tests, end-to-end testing, etc.)</v>
      </c>
      <c r="C196" s="376" t="str">
        <f>'HECVAT - Full | Vendor Response'!C192</f>
        <v xml:space="preserve">We conduct annual table-top exercises which discuss simulated emergency situations and allow the DRT to discuss our processes and plans to manage both an incident and the aftermath of a natural or human-made disaster. Typically, for our tabletop testing we focus on the more extreme scenarios, such as the loss of an availability zone and/or hosting region. Any changes or revisions of a DR response are then captured and updated in our formal Disaster Recovery Plan.	</v>
      </c>
      <c r="D196" s="377"/>
      <c r="E196" s="172" t="s">
        <v>60</v>
      </c>
      <c r="F196" s="234" t="s">
        <v>326</v>
      </c>
      <c r="G196" s="241"/>
      <c r="H196" s="235">
        <f>VLOOKUP(A196,Questions!B$25:T$295,16,FALSE)</f>
        <v>20</v>
      </c>
      <c r="I196" s="239"/>
    </row>
    <row r="197" spans="1:10" ht="48" customHeight="1" x14ac:dyDescent="0.2">
      <c r="A197" s="68" t="str">
        <f>'HECVAT - Full | Vendor Response'!A193</f>
        <v>DRPL-10</v>
      </c>
      <c r="B197" s="68" t="str">
        <f>'HECVAT - Full | Vendor Response'!B193</f>
        <v>Has the Disaster Recovery Plan been tested in the past year?</v>
      </c>
      <c r="C197" s="154" t="str">
        <f>'HECVAT - Full | Vendor Response'!C193</f>
        <v>Yes</v>
      </c>
      <c r="D197" s="160" t="str">
        <f>'HECVAT - Full | Vendor Response'!D193</f>
        <v>Tabletop testing occurs every year, typically in Q1.</v>
      </c>
      <c r="E197" s="172" t="s">
        <v>60</v>
      </c>
      <c r="F197" s="232" t="str">
        <f>VLOOKUP($A197,Questions!B$3:T$256,12,FALSE)</f>
        <v>Yes</v>
      </c>
      <c r="G197" s="241"/>
      <c r="H197" s="233">
        <f>VLOOKUP(A197,Questions!B$25:T$295,16,FALSE)</f>
        <v>25</v>
      </c>
      <c r="I197" s="239"/>
    </row>
    <row r="198" spans="1:10" ht="48" customHeight="1" x14ac:dyDescent="0.2">
      <c r="A198" s="68" t="str">
        <f>'HECVAT - Full | Vendor Response'!A194</f>
        <v>DRPL-11</v>
      </c>
      <c r="B198" s="68" t="str">
        <f>'HECVAT - Full | Vendor Response'!B194</f>
        <v>Are all components of the DRP reviewed at least annually and updated as needed to reflect change?</v>
      </c>
      <c r="C198" s="154" t="str">
        <f>'HECVAT - Full | Vendor Response'!C194</f>
        <v>Yes</v>
      </c>
      <c r="D198" s="160" t="str">
        <f>'HECVAT - Full | Vendor Response'!D194</f>
        <v>Instructure's DRP is reviewed in its entirety at least annually and updated to reflect any changes needed.</v>
      </c>
      <c r="E198" s="172" t="s">
        <v>60</v>
      </c>
      <c r="F198" s="232" t="str">
        <f>VLOOKUP($A198,Questions!B$3:T$256,12,FALSE)</f>
        <v>Yes</v>
      </c>
      <c r="G198" s="241"/>
      <c r="H198" s="233">
        <f>VLOOKUP(A198,Questions!B$25:T$295,16,FALSE)</f>
        <v>25</v>
      </c>
      <c r="I198" s="239"/>
      <c r="J198" s="276"/>
    </row>
    <row r="199" spans="1:10" ht="48" customHeight="1" x14ac:dyDescent="0.2">
      <c r="A199" s="158" t="str">
        <f>'HECVAT - Full | Vendor Response'!A195</f>
        <v>Firewalls, IDS, IPS, and Networking</v>
      </c>
      <c r="B199" s="158"/>
      <c r="C199" s="155" t="s">
        <v>321</v>
      </c>
      <c r="D199" s="161" t="s">
        <v>48</v>
      </c>
      <c r="E199" s="163" t="s">
        <v>50</v>
      </c>
      <c r="F199" s="164" t="s">
        <v>322</v>
      </c>
      <c r="G199" s="155" t="s">
        <v>323</v>
      </c>
      <c r="H199" s="155" t="s">
        <v>324</v>
      </c>
      <c r="I199" s="165" t="s">
        <v>325</v>
      </c>
    </row>
    <row r="200" spans="1:10" ht="48" customHeight="1" x14ac:dyDescent="0.2">
      <c r="A200" s="68" t="str">
        <f>'HECVAT - Full | Vendor Response'!A196</f>
        <v>FIDP-01</v>
      </c>
      <c r="B200" s="68" t="str">
        <f>'HECVAT - Full | Vendor Response'!B196</f>
        <v>Are you utilizing a stateful packet inspection (SPI) firewall?</v>
      </c>
      <c r="C200" s="154" t="str">
        <f>'HECVAT - Full | Vendor Response'!C196</f>
        <v>No</v>
      </c>
      <c r="D200" s="160" t="str">
        <f>'HECVAT - Full | Vendor Response'!D196</f>
        <v xml:space="preserve">All load balancers have a security group attached that only allows TCP/80, 443. </v>
      </c>
      <c r="E200" s="172" t="s">
        <v>60</v>
      </c>
      <c r="F200" s="232" t="str">
        <f>VLOOKUP($A200,Questions!B$3:T$256,12,FALSE)</f>
        <v>Yes</v>
      </c>
      <c r="G200" s="241"/>
      <c r="H200" s="233">
        <f>VLOOKUP(A200,Questions!B$25:T$295,16,FALSE)</f>
        <v>25</v>
      </c>
      <c r="I200" s="239"/>
    </row>
    <row r="201" spans="1:10" ht="48" customHeight="1" x14ac:dyDescent="0.2">
      <c r="A201" s="68" t="str">
        <f>'HECVAT - Full | Vendor Response'!A197</f>
        <v>FIDP-02</v>
      </c>
      <c r="B201" s="68" t="str">
        <f>'HECVAT - Full | Vendor Response'!B197</f>
        <v>Is authority for firewall change approval documented? Please list approver names or titles in Additional Info</v>
      </c>
      <c r="C201" s="154" t="str">
        <f>'HECVAT - Full | Vendor Response'!C197</f>
        <v>Yes</v>
      </c>
      <c r="D201" s="160" t="str">
        <f>'HECVAT - Full | Vendor Response'!D197</f>
        <v>Firewall changes on our cloud infrastructure configuration occur via Terraform and Ansible by authorized Instructure Security Team administrators. These configurations are managed in source control and records of modifications are under change control. Where technically feasible, baseline configurations are aligned to best practices. Multi-factor authentication is required.</v>
      </c>
      <c r="E201" s="172" t="s">
        <v>60</v>
      </c>
      <c r="F201" s="232" t="str">
        <f>VLOOKUP($A201,Questions!B$3:T$256,12,FALSE)</f>
        <v>Yes</v>
      </c>
      <c r="G201" s="241"/>
      <c r="H201" s="233">
        <f>VLOOKUP(A201,Questions!B$25:T$295,16,FALSE)</f>
        <v>20</v>
      </c>
      <c r="I201" s="239"/>
    </row>
    <row r="202" spans="1:10" ht="48" customHeight="1" x14ac:dyDescent="0.2">
      <c r="A202" s="68" t="str">
        <f>'HECVAT - Full | Vendor Response'!A198</f>
        <v>FIDP-03</v>
      </c>
      <c r="B202" s="68" t="str">
        <f>'HECVAT - Full | Vendor Response'!B198</f>
        <v>Do you have a documented policy for firewall change requests?</v>
      </c>
      <c r="C202" s="154" t="str">
        <f>'HECVAT - Full | Vendor Response'!C198</f>
        <v>Yes</v>
      </c>
      <c r="D202" s="160" t="str">
        <f>'HECVAT - Full | Vendor Response'!D198</f>
        <v>Instructure has an internal Network Security Policy document which provides requirements for any changes to the infrastructure.</v>
      </c>
      <c r="E202" s="172" t="s">
        <v>60</v>
      </c>
      <c r="F202" s="232" t="str">
        <f>VLOOKUP($A202,Questions!B$3:T$256,12,FALSE)</f>
        <v>Yes</v>
      </c>
      <c r="G202" s="241"/>
      <c r="H202" s="233">
        <f>VLOOKUP(A202,Questions!B$25:T$295,16,FALSE)</f>
        <v>25</v>
      </c>
      <c r="I202" s="239"/>
    </row>
    <row r="203" spans="1:10" ht="48" customHeight="1" x14ac:dyDescent="0.2">
      <c r="A203" s="68" t="str">
        <f>'HECVAT - Full | Vendor Response'!A199</f>
        <v>FIDP-04</v>
      </c>
      <c r="B203" s="68" t="str">
        <f>'HECVAT - Full | Vendor Response'!B199</f>
        <v>Have you implemented an Intrusion Detection System (network-based)?</v>
      </c>
      <c r="C203" s="154" t="str">
        <f>'HECVAT - Full | Vendor Response'!C199</f>
        <v>No</v>
      </c>
      <c r="D203" s="160" t="str">
        <f>'HECVAT - Full | Vendor Response'!D199</f>
        <v>Instructure employs AWS GuardDuty for native, persistent intrusion detection on all applications, however, it is currently on the roadmap to be added to Canvas Credentials​.</v>
      </c>
      <c r="E203" s="172" t="s">
        <v>60</v>
      </c>
      <c r="F203" s="232" t="str">
        <f>VLOOKUP($A203,Questions!B$3:T$256,12,FALSE)</f>
        <v>Yes</v>
      </c>
      <c r="G203" s="241"/>
      <c r="H203" s="233">
        <f>VLOOKUP(A203,Questions!B$25:T$295,16,FALSE)</f>
        <v>25</v>
      </c>
      <c r="I203" s="239"/>
    </row>
    <row r="204" spans="1:10" ht="48" customHeight="1" x14ac:dyDescent="0.2">
      <c r="A204" s="68" t="str">
        <f>'HECVAT - Full | Vendor Response'!A200</f>
        <v>FIDP-05</v>
      </c>
      <c r="B204" s="68" t="str">
        <f>'HECVAT - Full | Vendor Response'!B200</f>
        <v>Have you implemented an Intrusion Prevention System (network-based)?</v>
      </c>
      <c r="C204" s="154" t="str">
        <f>'HECVAT - Full | Vendor Response'!C200</f>
        <v>No</v>
      </c>
      <c r="D204" s="160" t="str">
        <f>'HECVAT - Full | Vendor Response'!D200</f>
        <v>Instructure employs AWS GuardDuty for native, persistent intrusion detection on all applications, however, it is currently on the roadmap to be added to Canvas Credentials​.</v>
      </c>
      <c r="E204" s="172" t="s">
        <v>60</v>
      </c>
      <c r="F204" s="232" t="str">
        <f>VLOOKUP($A204,Questions!B$3:T$256,12,FALSE)</f>
        <v>Yes</v>
      </c>
      <c r="G204" s="241"/>
      <c r="H204" s="233">
        <f>VLOOKUP(A204,Questions!B$25:T$295,16,FALSE)</f>
        <v>20</v>
      </c>
      <c r="I204" s="239"/>
    </row>
    <row r="205" spans="1:10" ht="48" customHeight="1" x14ac:dyDescent="0.2">
      <c r="A205" s="68" t="str">
        <f>'HECVAT - Full | Vendor Response'!A201</f>
        <v>FIDP-06</v>
      </c>
      <c r="B205" s="68" t="str">
        <f>'HECVAT - Full | Vendor Response'!B201</f>
        <v>Do you employ host-based intrusion detection?</v>
      </c>
      <c r="C205" s="154" t="str">
        <f>'HECVAT - Full | Vendor Response'!C201</f>
        <v>No</v>
      </c>
      <c r="D205" s="160" t="str">
        <f>'HECVAT - Full | Vendor Response'!D201</f>
        <v>Instructure employs AWS GuardDuty for native, persistent intrusion detection on several applications, however, it is currently on the roadmap to be added to Canvas Credentials​.</v>
      </c>
      <c r="E205" s="172" t="s">
        <v>60</v>
      </c>
      <c r="F205" s="232" t="str">
        <f>VLOOKUP($A205,Questions!B$3:T$256,12,FALSE)</f>
        <v>Yes</v>
      </c>
      <c r="G205" s="241"/>
      <c r="H205" s="233">
        <f>VLOOKUP(A205,Questions!B$25:T$295,16,FALSE)</f>
        <v>25</v>
      </c>
      <c r="I205" s="239"/>
    </row>
    <row r="206" spans="1:10" ht="48" customHeight="1" x14ac:dyDescent="0.2">
      <c r="A206" s="68" t="str">
        <f>'HECVAT - Full | Vendor Response'!A202</f>
        <v>FIDP-07</v>
      </c>
      <c r="B206" s="68" t="str">
        <f>'HECVAT - Full | Vendor Response'!B202</f>
        <v>Do you employ host-based intrusion prevention?</v>
      </c>
      <c r="C206" s="154" t="str">
        <f>'HECVAT - Full | Vendor Response'!C202</f>
        <v>No</v>
      </c>
      <c r="D206" s="160" t="str">
        <f>'HECVAT - Full | Vendor Response'!D202</f>
        <v>Instructure employs AWS GuardDuty for native, persistent intrusion detection on several applications, however, it is currently on the roadmap to be added to Canvas Credentials​.</v>
      </c>
      <c r="E206" s="172" t="s">
        <v>60</v>
      </c>
      <c r="F206" s="232" t="str">
        <f>VLOOKUP($A206,Questions!B$3:T$256,12,FALSE)</f>
        <v>Yes</v>
      </c>
      <c r="G206" s="241"/>
      <c r="H206" s="233">
        <f>VLOOKUP(A206,Questions!B$25:T$295,16,FALSE)</f>
        <v>20</v>
      </c>
      <c r="I206" s="239"/>
    </row>
    <row r="207" spans="1:10" ht="48" customHeight="1" x14ac:dyDescent="0.2">
      <c r="A207" s="68" t="str">
        <f>'HECVAT - Full | Vendor Response'!A203</f>
        <v>FIDP-08</v>
      </c>
      <c r="B207" s="68" t="str">
        <f>'HECVAT - Full | Vendor Response'!B203</f>
        <v>Are you employing any next-generation persistent threat (NGPT) monitoring?</v>
      </c>
      <c r="C207" s="154" t="str">
        <f>'HECVAT - Full | Vendor Response'!C203</f>
        <v>No</v>
      </c>
      <c r="D207" s="160" t="str">
        <f>'HECVAT - Full | Vendor Response'!D203</f>
        <v>AWS' Security Hub integration is on our roadmap for Canvas​ Credentials​. Currently, threat and vulnerability scanning is carried out using Snyk and ECR image scanning.</v>
      </c>
      <c r="E207" s="172" t="s">
        <v>60</v>
      </c>
      <c r="F207" s="232" t="str">
        <f>VLOOKUP($A207,Questions!B$3:T$256,12,FALSE)</f>
        <v>Yes</v>
      </c>
      <c r="G207" s="241"/>
      <c r="H207" s="233">
        <f>VLOOKUP(A207,Questions!B$25:T$295,16,FALSE)</f>
        <v>20</v>
      </c>
      <c r="I207" s="239"/>
    </row>
    <row r="208" spans="1:10" ht="48" customHeight="1" x14ac:dyDescent="0.2">
      <c r="A208" s="68" t="str">
        <f>'HECVAT - Full | Vendor Response'!A204</f>
        <v>FIDP-09</v>
      </c>
      <c r="B208" s="68" t="str">
        <f>'HECVAT - Full | Vendor Response'!B204</f>
        <v>Do you monitor for intrusions on a 24 x 7 x 365 basis?</v>
      </c>
      <c r="C208" s="154" t="str">
        <f>'HECVAT - Full | Vendor Response'!C204</f>
        <v>No</v>
      </c>
      <c r="D208" s="160" t="str">
        <f>'HECVAT - Full | Vendor Response'!D204</f>
        <v>No intrusion detection/prevention systems are in place at this time, however a solution is planned to be implemented.</v>
      </c>
      <c r="E208" s="172" t="s">
        <v>60</v>
      </c>
      <c r="F208" s="232" t="str">
        <f>VLOOKUP($A208,Questions!B$3:T$256,12,FALSE)</f>
        <v>Yes</v>
      </c>
      <c r="G208" s="241"/>
      <c r="H208" s="233">
        <f>VLOOKUP(A208,Questions!B$25:T$295,16,FALSE)</f>
        <v>15</v>
      </c>
      <c r="I208" s="239"/>
    </row>
    <row r="209" spans="1:10" ht="48" customHeight="1" x14ac:dyDescent="0.2">
      <c r="A209" s="68" t="str">
        <f>'HECVAT - Full | Vendor Response'!A205</f>
        <v>FIDP-10</v>
      </c>
      <c r="B209" s="68" t="str">
        <f>'HECVAT - Full | Vendor Response'!B205</f>
        <v>Is intrusion monitoring performed internally or by a third-party service?</v>
      </c>
      <c r="C209" s="154" t="str">
        <f>'HECVAT - Full | Vendor Response'!C205</f>
        <v>No</v>
      </c>
      <c r="D209" s="160">
        <f>'HECVAT - Full | Vendor Response'!D205</f>
        <v>0</v>
      </c>
      <c r="E209" s="172" t="s">
        <v>60</v>
      </c>
      <c r="F209" s="232" t="str">
        <f>VLOOKUP($A209,Questions!B$3:T$256,12,FALSE)</f>
        <v>Yes</v>
      </c>
      <c r="G209" s="241"/>
      <c r="H209" s="233">
        <f>VLOOKUP(A209,Questions!B$25:T$295,16,FALSE)</f>
        <v>20</v>
      </c>
      <c r="I209" s="239"/>
    </row>
    <row r="210" spans="1:10" ht="48" customHeight="1" x14ac:dyDescent="0.2">
      <c r="A210" s="68" t="str">
        <f>'HECVAT - Full | Vendor Response'!A206</f>
        <v>FIDP-11</v>
      </c>
      <c r="B210" s="68" t="str">
        <f>'HECVAT - Full | Vendor Response'!B206</f>
        <v>Are audit logs available for all changes to the network, firewall, IDS, and IPS systems?</v>
      </c>
      <c r="C210" s="154" t="str">
        <f>'HECVAT - Full | Vendor Response'!C206</f>
        <v>Yes</v>
      </c>
      <c r="D210" s="160" t="str">
        <f>'HECVAT - Full | Vendor Response'!D206</f>
        <v>All output from these systems is sent to Instructure's centralized logging management system for further analysis and alert generation.</v>
      </c>
      <c r="E210" s="172" t="s">
        <v>60</v>
      </c>
      <c r="F210" s="232" t="str">
        <f>VLOOKUP($A210,Questions!B$3:T$256,12,FALSE)</f>
        <v>Yes</v>
      </c>
      <c r="G210" s="241"/>
      <c r="H210" s="233">
        <f>VLOOKUP(A210,Questions!B$25:T$295,16,FALSE)</f>
        <v>25</v>
      </c>
      <c r="I210" s="239"/>
      <c r="J210" s="276"/>
    </row>
    <row r="211" spans="1:10" ht="48" customHeight="1" x14ac:dyDescent="0.2">
      <c r="A211" s="378" t="str">
        <f>'HECVAT - Full | Vendor Response'!A207</f>
        <v>Policies, Procedures, and Processes</v>
      </c>
      <c r="B211" s="378"/>
      <c r="C211" s="155" t="s">
        <v>321</v>
      </c>
      <c r="D211" s="161" t="s">
        <v>48</v>
      </c>
      <c r="E211" s="163" t="s">
        <v>50</v>
      </c>
      <c r="F211" s="164" t="s">
        <v>322</v>
      </c>
      <c r="G211" s="155" t="s">
        <v>323</v>
      </c>
      <c r="H211" s="155" t="s">
        <v>324</v>
      </c>
      <c r="I211" s="165" t="s">
        <v>325</v>
      </c>
    </row>
    <row r="212" spans="1:10" ht="48" customHeight="1" x14ac:dyDescent="0.2">
      <c r="A212" s="68" t="str">
        <f>'HECVAT - Full | Vendor Response'!A208</f>
        <v>PPPR-01</v>
      </c>
      <c r="B212" s="68" t="str">
        <f>'HECVAT - Full | Vendor Response'!B208</f>
        <v>Can you share the organization chart, mission statement, and policies for your information security unit?</v>
      </c>
      <c r="C212" s="154" t="str">
        <f>'HECVAT - Full | Vendor Response'!C208</f>
        <v>Yes</v>
      </c>
      <c r="D212" s="160" t="str">
        <f>'HECVAT - Full | Vendor Response'!D208</f>
        <v>Instructure's security program is overseen by our Chief Information Security and Privacy Officer (CISPO) who is accountable for the implementation and execution of company policies, audits, and ensuring the security program conforms to the relevant ISO/IEC 27000, AICPA SOC, and other applicable security standards. Members of Instructure's security team have many years of experience with security audits by major corporations and government agencies.
 Instructure's information security policies and standards are based on information security best practices as set forth by the ISO 27000 suite of standards, NIST 800-53 suite of controls, and the AICPA's Trust Service Principles and Criteria.</v>
      </c>
      <c r="E212" s="172" t="s">
        <v>60</v>
      </c>
      <c r="F212" s="232" t="str">
        <f>VLOOKUP($A212,Questions!B$3:T$256,12,FALSE)</f>
        <v>Yes</v>
      </c>
      <c r="G212" s="241"/>
      <c r="H212" s="233">
        <f>VLOOKUP(A212,Questions!B$25:T$295,16,FALSE)</f>
        <v>20</v>
      </c>
      <c r="I212" s="239"/>
    </row>
    <row r="213" spans="1:10" ht="48" customHeight="1" x14ac:dyDescent="0.2">
      <c r="A213" s="68" t="str">
        <f>'HECVAT - Full | Vendor Response'!A209</f>
        <v>PPPR-02</v>
      </c>
      <c r="B213" s="68" t="str">
        <f>'HECVAT - Full | Vendor Response'!B209</f>
        <v>Do you have a documented patch management process?</v>
      </c>
      <c r="C213" s="154" t="str">
        <f>'HECVAT - Full | Vendor Response'!C209</f>
        <v>Yes</v>
      </c>
      <c r="D213" s="160" t="str">
        <f>'HECVAT - Full | Vendor Response'!D209</f>
        <v>Regular vulnerability scans of our applications and our infrastructure are conducted using third-party tools, custom scripts, and various open source tools. If any vulnerabilities are detected, Instructure's security and engineering teams work together to analyze, design, and develop the required patch. At Instructure, we assess security risks based on two factors: Impact and Likelihood.
 ● Impact: Impact is the perceived, calculated, or actual impact that might occur if the identified vulnerability is exploited.
 ● Likelihood: Likelihood is the probability of the vulnerability being exploited.
 Each of these factors are then rated High, Medium, or Low. For example, if a High security risk is detected that has a near-and-present-danger, fixing the vulnerability is given the highest priority by Instructure’s security and engineering teams and security patches as such will be applied within twenty-four (24) hours by best commercial efforts. In most cases, vulnerabilities can be fixed using a hot patch without incurring any downtime to the Canvas production environment. Other patches to the operating system, application software, and code libraries are rated accordingly. The Overall Risk is calculated by taking the lesser of the two values. (e.g., if Likelihood = Low, and the Impact = High, the Overall Risk = Low). The Overall Risk is then used to prioritize the mitigation of vulnerabilities. We will not hesitate to raise a security risk-level where necessary for the safety and protection of our customers.
 Our vulnerability remediation timelines are as follows:
 ● Critical: ASAP (within commercially reasonable timeframe)
 ● High: Within 30 days
 ● Moderate: Within 90 days
 ● Low: Within 180 days</v>
      </c>
      <c r="E213" s="172" t="s">
        <v>60</v>
      </c>
      <c r="F213" s="232" t="str">
        <f>VLOOKUP($A213,Questions!B$3:T$256,12,FALSE)</f>
        <v>Yes</v>
      </c>
      <c r="G213" s="241"/>
      <c r="H213" s="233">
        <f>VLOOKUP(A213,Questions!B$25:T$295,16,FALSE)</f>
        <v>25</v>
      </c>
      <c r="I213" s="239"/>
    </row>
    <row r="214" spans="1:10" ht="48" customHeight="1" x14ac:dyDescent="0.2">
      <c r="A214" s="68" t="str">
        <f>'HECVAT - Full | Vendor Response'!A210</f>
        <v>PPPR-03</v>
      </c>
      <c r="B214" s="68" t="str">
        <f>'HECVAT - Full | Vendor Response'!B210</f>
        <v>Can you accommodate encryption requirements using open standards?</v>
      </c>
      <c r="C214" s="154" t="str">
        <f>'HECVAT - Full | Vendor Response'!C210</f>
        <v>Yes</v>
      </c>
      <c r="D214" s="160">
        <f>'HECVAT - Full | Vendor Response'!D210</f>
        <v>0</v>
      </c>
      <c r="E214" s="172" t="s">
        <v>60</v>
      </c>
      <c r="F214" s="232" t="str">
        <f>VLOOKUP($A214,Questions!B$3:T$256,12,FALSE)</f>
        <v>Yes</v>
      </c>
      <c r="G214" s="241"/>
      <c r="H214" s="233">
        <f>VLOOKUP(A214,Questions!B$25:T$295,16,FALSE)</f>
        <v>20</v>
      </c>
      <c r="I214" s="239"/>
    </row>
    <row r="215" spans="1:10" ht="48" customHeight="1" x14ac:dyDescent="0.2">
      <c r="A215" s="68" t="str">
        <f>'HECVAT - Full | Vendor Response'!A211</f>
        <v>PPPR-04</v>
      </c>
      <c r="B215" s="68" t="str">
        <f>'HECVAT - Full | Vendor Response'!B211</f>
        <v>Are information security principles designed into the product lifecycle?</v>
      </c>
      <c r="C215" s="154" t="str">
        <f>'HECVAT - Full | Vendor Response'!C211</f>
        <v>Yes</v>
      </c>
      <c r="D215" s="160" t="str">
        <f>'HECVAT - Full | Vendor Response'!D211</f>
        <v>Information security principles are designed into the product lifecycle and are based on the Open Web Application Security Project (OWASP) secure coding practices, security auditing, code review documents, and other community sources on best security practices.</v>
      </c>
      <c r="E215" s="172" t="s">
        <v>60</v>
      </c>
      <c r="F215" s="232" t="str">
        <f>VLOOKUP($A215,Questions!B$3:T$256,12,FALSE)</f>
        <v>Yes</v>
      </c>
      <c r="G215" s="241"/>
      <c r="H215" s="233">
        <f>VLOOKUP(A215,Questions!B$25:T$295,16,FALSE)</f>
        <v>15</v>
      </c>
      <c r="I215" s="239"/>
    </row>
    <row r="216" spans="1:10" ht="48" customHeight="1" x14ac:dyDescent="0.2">
      <c r="A216" s="68" t="str">
        <f>'HECVAT - Full | Vendor Response'!A212</f>
        <v>PPPR-05</v>
      </c>
      <c r="B216" s="68" t="str">
        <f>'HECVAT - Full | Vendor Response'!B212</f>
        <v>Do you have a documented systems development life cycle (SDLC)?</v>
      </c>
      <c r="C216" s="154" t="str">
        <f>'HECVAT - Full | Vendor Response'!C212</f>
        <v>Yes</v>
      </c>
      <c r="D216" s="160" t="str">
        <f>'HECVAT - Full | Vendor Response'!D212</f>
        <v>Instructure has a documented systems development life cycle (SDLC), based on the Agile methodology, which incorporates industry best-practices and results in twice-monthly production releases.</v>
      </c>
      <c r="E216" s="172" t="s">
        <v>60</v>
      </c>
      <c r="F216" s="232" t="str">
        <f>VLOOKUP($A216,Questions!B$3:T$256,12,FALSE)</f>
        <v>Yes</v>
      </c>
      <c r="G216" s="241"/>
      <c r="H216" s="233">
        <f>VLOOKUP(A216,Questions!B$25:T$295,16,FALSE)</f>
        <v>20</v>
      </c>
      <c r="I216" s="239"/>
    </row>
    <row r="217" spans="1:10" ht="48" customHeight="1" x14ac:dyDescent="0.2">
      <c r="A217" s="68" t="str">
        <f>'HECVAT - Full | Vendor Response'!A213</f>
        <v>PPPR-06</v>
      </c>
      <c r="B217" s="68" t="str">
        <f>'HECVAT - Full | Vendor Response'!B213</f>
        <v>Will you comply with applicable breach notification laws?</v>
      </c>
      <c r="C217" s="154" t="str">
        <f>'HECVAT - Full | Vendor Response'!C213</f>
        <v>Yes</v>
      </c>
      <c r="D217" s="160" t="str">
        <f>'HECVAT - Full | Vendor Response'!D213</f>
        <v>Instructure will comply with all applicable breach notification laws and response times. Instructure has not experienced a breach to date.</v>
      </c>
      <c r="E217" s="172" t="s">
        <v>60</v>
      </c>
      <c r="F217" s="232" t="str">
        <f>VLOOKUP($A217,Questions!B$3:T$256,12,FALSE)</f>
        <v>Yes</v>
      </c>
      <c r="G217" s="241"/>
      <c r="H217" s="233">
        <f>VLOOKUP(A217,Questions!B$25:T$295,16,FALSE)</f>
        <v>15</v>
      </c>
      <c r="I217" s="239"/>
    </row>
    <row r="218" spans="1:10" ht="48" customHeight="1" x14ac:dyDescent="0.2">
      <c r="A218" s="68" t="str">
        <f>'HECVAT - Full | Vendor Response'!A214</f>
        <v>PPPR-07</v>
      </c>
      <c r="B218" s="68" t="str">
        <f>'HECVAT - Full | Vendor Response'!B214</f>
        <v>Will you comply with the institution's IT policies with regards to user privacy and data protection?</v>
      </c>
      <c r="C218" s="154" t="str">
        <f>'HECVAT - Full | Vendor Response'!C214</f>
        <v>Yes</v>
      </c>
      <c r="D218" s="160" t="str">
        <f>'HECVAT - Full | Vendor Response'!D214</f>
        <v>Instructure abides by all applicable laws and regulations in the regions and countries it operates. Additionally, Canvas Credentials maintains several existing privacy and data protection policies in alignment with SOC 2 Type II controls which have been independently audited and confirmed. Should the institution have policy compliance requirements beyond Instructure's current policies, we will negotiate in good faith once a contract is awarded.</v>
      </c>
      <c r="E218" s="172" t="s">
        <v>60</v>
      </c>
      <c r="F218" s="232" t="str">
        <f>VLOOKUP($A218,Questions!B$3:T$256,12,FALSE)</f>
        <v>Yes</v>
      </c>
      <c r="G218" s="241"/>
      <c r="H218" s="233">
        <f>VLOOKUP(A218,Questions!B$25:T$295,16,FALSE)</f>
        <v>25</v>
      </c>
      <c r="I218" s="239"/>
    </row>
    <row r="219" spans="1:10" ht="48" customHeight="1" x14ac:dyDescent="0.2">
      <c r="A219" s="68" t="str">
        <f>'HECVAT - Full | Vendor Response'!A215</f>
        <v>PPPR-08</v>
      </c>
      <c r="B219" s="68" t="str">
        <f>'HECVAT - Full | Vendor Response'!B215</f>
        <v>Is your company subject to institution's geographic region's laws and regulations?</v>
      </c>
      <c r="C219" s="154" t="str">
        <f>'HECVAT - Full | Vendor Response'!C215</f>
        <v>Yes</v>
      </c>
      <c r="D219" s="160">
        <f>'HECVAT - Full | Vendor Response'!D215</f>
        <v>0</v>
      </c>
      <c r="E219" s="172" t="s">
        <v>60</v>
      </c>
      <c r="F219" s="232" t="str">
        <f>VLOOKUP($A219,Questions!B$3:T$256,12,FALSE)</f>
        <v>Yes</v>
      </c>
      <c r="G219" s="241"/>
      <c r="H219" s="233">
        <f>VLOOKUP(A219,Questions!B$25:T$295,16,FALSE)</f>
        <v>25</v>
      </c>
      <c r="I219" s="239"/>
    </row>
    <row r="220" spans="1:10" ht="48" customHeight="1" x14ac:dyDescent="0.2">
      <c r="A220" s="68" t="str">
        <f>'HECVAT - Full | Vendor Response'!A216</f>
        <v>PPPR-09</v>
      </c>
      <c r="B220" s="68" t="str">
        <f>'HECVAT - Full | Vendor Response'!B216</f>
        <v>Do you perform background screenings or multi-state background checks on all employees prior to their first day of work?</v>
      </c>
      <c r="C220" s="154" t="str">
        <f>'HECVAT - Full | Vendor Response'!C216</f>
        <v>Yes</v>
      </c>
      <c r="D220" s="160" t="str">
        <f>'HECVAT - Full | Vendor Response'!D216</f>
        <v>Instructure performs criminal background checks on all employees and contractors during the hiring process, and employment is contingent based on the results of the background check. Additional credit background checks are performed on key financial employees.</v>
      </c>
      <c r="E220" s="172" t="s">
        <v>60</v>
      </c>
      <c r="F220" s="232" t="str">
        <f>VLOOKUP($A220,Questions!B$3:T$256,12,FALSE)</f>
        <v>Yes</v>
      </c>
      <c r="G220" s="241"/>
      <c r="H220" s="233">
        <f>VLOOKUP(A220,Questions!B$25:T$295,16,FALSE)</f>
        <v>20</v>
      </c>
      <c r="I220" s="239"/>
    </row>
    <row r="221" spans="1:10" ht="48" customHeight="1" x14ac:dyDescent="0.2">
      <c r="A221" s="68" t="str">
        <f>'HECVAT - Full | Vendor Response'!A217</f>
        <v>PPPR-10</v>
      </c>
      <c r="B221" s="68" t="str">
        <f>'HECVAT - Full | Vendor Response'!B217</f>
        <v>Do you require new employees to fill out agreements and review policies?</v>
      </c>
      <c r="C221" s="154" t="str">
        <f>'HECVAT - Full | Vendor Response'!C217</f>
        <v>Yes</v>
      </c>
      <c r="D221" s="160" t="str">
        <f>'HECVAT - Full | Vendor Response'!D217</f>
        <v>All our employees sign contracts that include clauses on confidentiality of information. Additionally, all on-boarded Instructure employees are required to read, understand, and sign FERPA and COPPA compliance forms.</v>
      </c>
      <c r="E221" s="172" t="s">
        <v>60</v>
      </c>
      <c r="F221" s="232" t="str">
        <f>VLOOKUP($A221,Questions!B$3:T$256,12,FALSE)</f>
        <v>Yes</v>
      </c>
      <c r="G221" s="241"/>
      <c r="H221" s="233">
        <f>VLOOKUP(A221,Questions!B$25:T$295,16,FALSE)</f>
        <v>20</v>
      </c>
      <c r="I221" s="239"/>
    </row>
    <row r="222" spans="1:10" ht="48" customHeight="1" x14ac:dyDescent="0.2">
      <c r="A222" s="68" t="str">
        <f>'HECVAT - Full | Vendor Response'!A218</f>
        <v>PPPR-11</v>
      </c>
      <c r="B222" s="68" t="str">
        <f>'HECVAT - Full | Vendor Response'!B218</f>
        <v>Do you have a documented information security policy?</v>
      </c>
      <c r="C222" s="154" t="str">
        <f>'HECVAT - Full | Vendor Response'!C218</f>
        <v>Yes</v>
      </c>
      <c r="D222" s="160" t="str">
        <f>'HECVAT - Full | Vendor Response'!D218</f>
        <v>Our information security policies and standards are based on the NIST 800-53 suite of controls.  Instructure's security policy and program is also created based on guidance provided by ISO/IEC 27000:2018 and controls described in ISO/IEC 27001:2013. Instructure is ISO 27001:2013 certified and maintains a SOC 2 Type II report for Canvas Credentials.</v>
      </c>
      <c r="E222" s="172" t="s">
        <v>60</v>
      </c>
      <c r="F222" s="232" t="str">
        <f>VLOOKUP($A222,Questions!B$3:T$256,12,FALSE)</f>
        <v>Yes</v>
      </c>
      <c r="G222" s="241"/>
      <c r="H222" s="233">
        <f>VLOOKUP(A222,Questions!B$25:T$295,16,FALSE)</f>
        <v>20</v>
      </c>
      <c r="I222" s="239"/>
    </row>
    <row r="223" spans="1:10" ht="48" customHeight="1" x14ac:dyDescent="0.2">
      <c r="A223" s="68" t="str">
        <f>'HECVAT - Full | Vendor Response'!A219</f>
        <v>PPPR-12</v>
      </c>
      <c r="B223" s="68" t="str">
        <f>'HECVAT - Full | Vendor Response'!B219</f>
        <v>Do you have an information security awareness program?</v>
      </c>
      <c r="C223" s="154" t="str">
        <f>'HECVAT - Full | Vendor Response'!C219</f>
        <v>Yes</v>
      </c>
      <c r="D223" s="160" t="str">
        <f>'HECVAT - Full | Vendor Response'!D219</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a SOC 2 Type II report for Canvas Credentials.</v>
      </c>
      <c r="E223" s="172" t="s">
        <v>60</v>
      </c>
      <c r="F223" s="232" t="str">
        <f>VLOOKUP($A223,Questions!B$3:T$256,12,FALSE)</f>
        <v>Yes</v>
      </c>
      <c r="G223" s="241"/>
      <c r="H223" s="233">
        <f>VLOOKUP(A223,Questions!B$25:T$295,16,FALSE)</f>
        <v>15</v>
      </c>
      <c r="I223" s="239"/>
    </row>
    <row r="224" spans="1:10" ht="48" customHeight="1" x14ac:dyDescent="0.2">
      <c r="A224" s="68" t="str">
        <f>'HECVAT - Full | Vendor Response'!A220</f>
        <v>PPPR-13</v>
      </c>
      <c r="B224" s="68" t="str">
        <f>'HECVAT - Full | Vendor Response'!B220</f>
        <v>Is security awareness training mandatory for all employees?</v>
      </c>
      <c r="C224" s="154" t="str">
        <f>'HECVAT - Full | Vendor Response'!C220</f>
        <v>Yes</v>
      </c>
      <c r="D224" s="160" t="str">
        <f>'HECVAT - Full | Vendor Response'!D220</f>
        <v>All Instructure personnel are required to complete Instructure's Compliance, Privacy, and Security Awareness Training within 30 days of hire as per our employment terms and conditions, and annually thereafter. The content of this training includes all relevant areas of security (online, mobile, physical, MFA etc.), privacy, and compliance requirements for each employee - including our policies. There is a formal disciplinary process in place to enforce security policies, and actions are taken up to and including dismissal if policies are not followed.</v>
      </c>
      <c r="E224" s="172" t="s">
        <v>60</v>
      </c>
      <c r="F224" s="232" t="str">
        <f>VLOOKUP($A224,Questions!B$3:T$256,12,FALSE)</f>
        <v>Yes</v>
      </c>
      <c r="G224" s="241"/>
      <c r="H224" s="233">
        <f>VLOOKUP(A224,Questions!B$25:T$295,16,FALSE)</f>
        <v>15</v>
      </c>
      <c r="I224" s="239"/>
    </row>
    <row r="225" spans="1:10" ht="48" customHeight="1" x14ac:dyDescent="0.2">
      <c r="A225" s="68" t="str">
        <f>'HECVAT - Full | Vendor Response'!A221</f>
        <v>PPPR-14</v>
      </c>
      <c r="B225" s="68" t="str">
        <f>'HECVAT - Full | Vendor Response'!B221</f>
        <v>Do you have process and procedure(s) documented, and currently followed, that require a review and update of the access list(s) for privileged accounts?</v>
      </c>
      <c r="C225" s="154" t="str">
        <f>'HECVAT - Full | Vendor Response'!C221</f>
        <v>Yes</v>
      </c>
      <c r="D225" s="160" t="str">
        <f>'HECVAT - Full | Vendor Response'!D221</f>
        <v>Instructure maintains an access policy for the provisioning of all user accounts. This policy is reviewed annually. User account access is reviewed quarterly. The policy is based on the principle of least privilege, meaning we only grant users access confined to their authorized role requirements. Users are on-boarded with a default set of base permissions to low-risk functions. Permissions above the base set of permissions requires a documented request and approval prior to provisioning access. All access - including privileged access - is logged, audited and reviewed regularly. Users who are transferred to a new position or department have their existing level of access and permissions reviewed and adjusted (as needed) to retain only the permissions necessary for the new position. Terminated employee user identifiers, authenticators, and permissions are disabled immediately when an employee leaves the organization.</v>
      </c>
      <c r="E225" s="172" t="s">
        <v>60</v>
      </c>
      <c r="F225" s="232" t="str">
        <f>VLOOKUP($A225,Questions!B$3:T$256,12,FALSE)</f>
        <v>Yes</v>
      </c>
      <c r="G225" s="241"/>
      <c r="H225" s="233">
        <f>VLOOKUP(A225,Questions!B$25:T$295,16,FALSE)</f>
        <v>15</v>
      </c>
      <c r="I225" s="239"/>
    </row>
    <row r="226" spans="1:10" ht="48" customHeight="1" x14ac:dyDescent="0.2">
      <c r="A226" s="68" t="str">
        <f>'HECVAT - Full | Vendor Response'!A222</f>
        <v>PPPR-15</v>
      </c>
      <c r="B226" s="68" t="str">
        <f>'HECVAT - Full | Vendor Response'!B222</f>
        <v>Do you have documented, and currently implemented, internal audit processes and procedures?</v>
      </c>
      <c r="C226" s="154" t="str">
        <f>'HECVAT - Full | Vendor Response'!C222</f>
        <v>Yes</v>
      </c>
      <c r="D226" s="160" t="str">
        <f>'HECVAT - Full | Vendor Response'!D222</f>
        <v>Instructure's security team conducts monthly vulnerability audit scans of the production environment and completes an annual assessment of key security controls. The security team conducts thorough, comprehensive, prescriptive, internal security audits. In these audits, the security team:
 • Scans the application externally, using both off-the-shelf and custom internally-built tools.
 • Documents potential vulnerabilities, recommends fixes, and implements the most advantageous fix. The fixes are then retested, by both the original discoverer(s) and other, new-to-the-problem team members.
 • Pushes fixes made in external libraries to the upstream development activities to be immediately applied and included in official packages instead of waiting for the next scheduled release.</v>
      </c>
      <c r="E226" s="172" t="s">
        <v>60</v>
      </c>
      <c r="F226" s="232" t="str">
        <f>VLOOKUP($A226,Questions!B$3:T$256,12,FALSE)</f>
        <v>Yes</v>
      </c>
      <c r="G226" s="241"/>
      <c r="H226" s="233">
        <f>VLOOKUP(A226,Questions!B$25:T$295,16,FALSE)</f>
        <v>15</v>
      </c>
      <c r="I226" s="239"/>
    </row>
    <row r="227" spans="1:10" ht="48" customHeight="1" x14ac:dyDescent="0.2">
      <c r="A227" s="68" t="str">
        <f>'HECVAT - Full | Vendor Response'!A223</f>
        <v>PPPR-16</v>
      </c>
      <c r="B227" s="68" t="str">
        <f>'HECVAT - Full | Vendor Response'!B223</f>
        <v>Does your organization have physical security controls and policies in place?</v>
      </c>
      <c r="C227" s="154" t="str">
        <f>'HECVAT - Full | Vendor Response'!C223</f>
        <v>Yes</v>
      </c>
      <c r="D227" s="160" t="str">
        <f>'HECVAT - Full | Vendor Response'!D223</f>
        <v>At Instructure offices, where no client data is stored, electronic surveillance, physical authentication mechanisms, and reception desks are implemented. AWS physical security controls include but are not limited to perimeter controls such as fencing, walls, security staff, video surveillance, intrusion detection systems and other electronic means. Refer to ISO 27001 standards; Annex A, domain 11 for further information. AWS has been validated and certified by an independent auditor to confirm alignment with ISO 27001 certification standard.</v>
      </c>
      <c r="E227" s="172" t="s">
        <v>60</v>
      </c>
      <c r="F227" s="232" t="str">
        <f>VLOOKUP($A227,Questions!B$3:T$256,12,FALSE)</f>
        <v>Yes</v>
      </c>
      <c r="G227" s="241"/>
      <c r="H227" s="233">
        <f>VLOOKUP(A227,Questions!B$25:T$295,16,FALSE)</f>
        <v>15</v>
      </c>
      <c r="I227" s="239"/>
      <c r="J227" s="276"/>
    </row>
    <row r="228" spans="1:10" ht="48" customHeight="1" x14ac:dyDescent="0.2">
      <c r="A228" s="158" t="str">
        <f>'HECVAT - Full | Vendor Response'!A224</f>
        <v>Incident Handling</v>
      </c>
      <c r="B228" s="158"/>
      <c r="C228" s="155" t="s">
        <v>321</v>
      </c>
      <c r="D228" s="161" t="s">
        <v>48</v>
      </c>
      <c r="E228" s="163" t="s">
        <v>50</v>
      </c>
      <c r="F228" s="164" t="s">
        <v>322</v>
      </c>
      <c r="G228" s="155" t="s">
        <v>323</v>
      </c>
      <c r="H228" s="155" t="s">
        <v>324</v>
      </c>
      <c r="I228" s="165" t="s">
        <v>325</v>
      </c>
    </row>
    <row r="229" spans="1:10" ht="48" customHeight="1" x14ac:dyDescent="0.2">
      <c r="A229" s="68" t="str">
        <f>'HECVAT - Full | Vendor Response'!A225</f>
        <v>HFIH-01</v>
      </c>
      <c r="B229" s="68" t="str">
        <f>'HECVAT - Full | Vendor Response'!B225</f>
        <v>Do you have a formal incident response plan?</v>
      </c>
      <c r="C229" s="154" t="str">
        <f>'HECVAT - Full | Vendor Response'!C225</f>
        <v>Yes</v>
      </c>
      <c r="D229" s="160" t="str">
        <f>'HECVAT - Full | Vendor Response'!D225</f>
        <v>Instructure maintains a formal Incident Response Policy and Plan which is reviewed at least annually.</v>
      </c>
      <c r="E229" s="172" t="s">
        <v>60</v>
      </c>
      <c r="F229" s="232" t="str">
        <f>VLOOKUP($A229,Questions!B$3:T$256,12,FALSE)</f>
        <v>Yes</v>
      </c>
      <c r="G229" s="241"/>
      <c r="H229" s="233">
        <f>VLOOKUP(A229,Questions!B$25:T$295,16,FALSE)</f>
        <v>15</v>
      </c>
      <c r="I229" s="239"/>
    </row>
    <row r="230" spans="1:10" ht="48" customHeight="1" x14ac:dyDescent="0.2">
      <c r="A230" s="68" t="str">
        <f>'HECVAT - Full | Vendor Response'!A226</f>
        <v>HFIH-02</v>
      </c>
      <c r="B230" s="68" t="str">
        <f>'HECVAT - Full | Vendor Response'!B226</f>
        <v>Do you either have an internal incident response team or retain an external team?</v>
      </c>
      <c r="C230" s="154" t="str">
        <f>'HECVAT - Full | Vendor Response'!C226</f>
        <v>Yes</v>
      </c>
      <c r="D230" s="160" t="str">
        <f>'HECVAT - Full | Vendor Response'!D226</f>
        <v>At the first sign of an incident, Instructure's Chief Information Security and Privacy Officer will assemble an internal incident response team. The composition and charge of the team will depend upon the type of breach and resulting data exposure. The team conducts a preliminary assessment to help develop a tailored response. Once the incident is contained, this team will also evaluate changes in processes, systems and/or policies to prevent a repeat event.</v>
      </c>
      <c r="E230" s="172" t="s">
        <v>60</v>
      </c>
      <c r="F230" s="232" t="str">
        <f>VLOOKUP($A230,Questions!B$3:T$256,12,FALSE)</f>
        <v>Yes</v>
      </c>
      <c r="G230" s="241"/>
      <c r="H230" s="233">
        <f>VLOOKUP(A230,Questions!B$25:T$295,16,FALSE)</f>
        <v>15</v>
      </c>
      <c r="I230" s="239"/>
    </row>
    <row r="231" spans="1:10" ht="48" customHeight="1" x14ac:dyDescent="0.2">
      <c r="A231" s="68" t="str">
        <f>'HECVAT - Full | Vendor Response'!A227</f>
        <v>HFIH-03</v>
      </c>
      <c r="B231" s="68" t="str">
        <f>'HECVAT - Full | Vendor Response'!B227</f>
        <v>Do you have the capability to respond to incidents on a 24 x 7 x 365 basis?</v>
      </c>
      <c r="C231" s="154" t="str">
        <f>'HECVAT - Full | Vendor Response'!C227</f>
        <v>Yes</v>
      </c>
      <c r="D231" s="160" t="str">
        <f>'HECVAT - Full | Vendor Response'!D227</f>
        <v>PagerDuty sends alerts 24x7x365 for investigation and response around the clock.</v>
      </c>
      <c r="E231" s="172" t="s">
        <v>60</v>
      </c>
      <c r="F231" s="232" t="str">
        <f>VLOOKUP($A231,Questions!B$3:T$256,12,FALSE)</f>
        <v>Yes</v>
      </c>
      <c r="G231" s="241"/>
      <c r="H231" s="233">
        <f>VLOOKUP(A231,Questions!B$25:T$295,16,FALSE)</f>
        <v>15</v>
      </c>
      <c r="I231" s="239"/>
    </row>
    <row r="232" spans="1:10" ht="48" customHeight="1" x14ac:dyDescent="0.2">
      <c r="A232" s="68" t="str">
        <f>'HECVAT - Full | Vendor Response'!A228</f>
        <v>HFIH-04</v>
      </c>
      <c r="B232" s="68" t="str">
        <f>'HECVAT - Full | Vendor Response'!B228</f>
        <v>Do you carry cyber-risk insurance to protect against unforeseen service outages, data that is lost or stolen, and security incidents?</v>
      </c>
      <c r="C232" s="154" t="str">
        <f>'HECVAT - Full | Vendor Response'!C228</f>
        <v>Yes</v>
      </c>
      <c r="D232" s="160" t="str">
        <f>'HECVAT - Full | Vendor Response'!D228</f>
        <v>Instructure's general liability insurance includes Cyber Errors &amp; Omissions coverage (referred to as "Professional Errors &amp; Omission"). Instructure's certificate of liability insurance is provided with the Canvas Credentials Compliance Package.</v>
      </c>
      <c r="E232" s="172" t="s">
        <v>60</v>
      </c>
      <c r="F232" s="232" t="str">
        <f>VLOOKUP($A232,Questions!B$3:T$256,12,FALSE)</f>
        <v>Yes</v>
      </c>
      <c r="G232" s="241"/>
      <c r="H232" s="233">
        <f>VLOOKUP(A232,Questions!B$25:T$295,16,FALSE)</f>
        <v>15</v>
      </c>
      <c r="I232" s="239"/>
      <c r="J232" s="276"/>
    </row>
    <row r="233" spans="1:10" ht="48" customHeight="1" x14ac:dyDescent="0.2">
      <c r="A233" s="158" t="str">
        <f>'HECVAT - Full | Vendor Response'!A229</f>
        <v>Quality Assurance</v>
      </c>
      <c r="B233" s="158"/>
      <c r="C233" s="155" t="s">
        <v>321</v>
      </c>
      <c r="D233" s="161" t="s">
        <v>48</v>
      </c>
      <c r="E233" s="163" t="s">
        <v>50</v>
      </c>
      <c r="F233" s="164" t="s">
        <v>322</v>
      </c>
      <c r="G233" s="155" t="s">
        <v>323</v>
      </c>
      <c r="H233" s="155" t="s">
        <v>324</v>
      </c>
      <c r="I233" s="165" t="s">
        <v>325</v>
      </c>
    </row>
    <row r="234" spans="1:10" ht="48" customHeight="1" x14ac:dyDescent="0.2">
      <c r="A234" s="68" t="str">
        <f>'HECVAT - Full | Vendor Response'!A230</f>
        <v>QLAS-01</v>
      </c>
      <c r="B234" s="68" t="str">
        <f>'HECVAT - Full | Vendor Response'!B230</f>
        <v>Do you have a documented and currently implemented Quality Assurance program?</v>
      </c>
      <c r="C234" s="154" t="str">
        <f>'HECVAT - Full | Vendor Response'!C230</f>
        <v>Yes</v>
      </c>
      <c r="D234" s="160" t="str">
        <f>'HECVAT - Full | Vendor Response'!D230</f>
        <v>Instructure applies an Agile methodology with an integrated Quality Assurance (QA) program to the design, development, and maintenance of our products. Instructure's Quality Assurance Program is documented and implemented, with a review conducted at least annually. Engineers write automated unit and integration tests to cover all new code that is written. In addition, all code changes are run through our full QA test suite before they can be accepted into the product. Code changes are closely reviewed and must be peer-approved by other engineering team members before inclusion in the upgrade/update package.</v>
      </c>
      <c r="E234" s="172" t="s">
        <v>60</v>
      </c>
      <c r="F234" s="232" t="str">
        <f>VLOOKUP($A234,Questions!B$3:T$256,12,FALSE)</f>
        <v>Yes</v>
      </c>
      <c r="G234" s="241"/>
      <c r="H234" s="233">
        <f>VLOOKUP(A234,Questions!B$25:T$295,16,FALSE)</f>
        <v>10</v>
      </c>
      <c r="I234" s="239"/>
    </row>
    <row r="235" spans="1:10" ht="48" customHeight="1" x14ac:dyDescent="0.2">
      <c r="A235" s="68" t="str">
        <f>'HECVAT - Full | Vendor Response'!A231</f>
        <v>QLAS-02</v>
      </c>
      <c r="B235" s="68" t="str">
        <f>'HECVAT - Full | Vendor Response'!B231</f>
        <v>Do you comply with ISO 9001?</v>
      </c>
      <c r="C235" s="154" t="str">
        <f>'HECVAT - Full | Vendor Response'!C231</f>
        <v>No</v>
      </c>
      <c r="D235" s="160">
        <f>'HECVAT - Full | Vendor Response'!D231</f>
        <v>0</v>
      </c>
      <c r="E235" s="172" t="s">
        <v>60</v>
      </c>
      <c r="F235" s="232" t="str">
        <f>VLOOKUP($A235,Questions!B$3:T$256,12,FALSE)</f>
        <v>Yes</v>
      </c>
      <c r="G235" s="241"/>
      <c r="H235" s="233">
        <f>VLOOKUP(A235,Questions!B$25:T$295,16,FALSE)</f>
        <v>15</v>
      </c>
      <c r="I235" s="239"/>
    </row>
    <row r="236" spans="1:10" ht="48" customHeight="1" x14ac:dyDescent="0.2">
      <c r="A236" s="68" t="str">
        <f>'HECVAT - Full | Vendor Response'!A232</f>
        <v>QLAS-03</v>
      </c>
      <c r="B236" s="68" t="str">
        <f>'HECVAT - Full | Vendor Response'!B232</f>
        <v>Will your company provide quality and performance metrics in relation to the scope of services and performance expectations for the services you are offering?</v>
      </c>
      <c r="C236" s="154" t="str">
        <f>'HECVAT - Full | Vendor Response'!C232</f>
        <v>Yes</v>
      </c>
      <c r="D236" s="160" t="str">
        <f>'HECVAT - Full | Vendor Response'!D232</f>
        <v>Our figures for uptime, performance, and overall availability are completely transparent, which means that all users can track our performance at inst.bid/status on demand. Instructure guarantees a 99.9% uptime.</v>
      </c>
      <c r="E236" s="172" t="s">
        <v>60</v>
      </c>
      <c r="F236" s="232" t="str">
        <f>VLOOKUP($A236,Questions!B$3:T$256,12,FALSE)</f>
        <v>Yes</v>
      </c>
      <c r="G236" s="241"/>
      <c r="H236" s="233">
        <f>VLOOKUP(A236,Questions!B$25:T$295,16,FALSE)</f>
        <v>20</v>
      </c>
      <c r="I236" s="239"/>
    </row>
    <row r="237" spans="1:10" ht="48" customHeight="1" x14ac:dyDescent="0.2">
      <c r="A237" s="68" t="str">
        <f>'HECVAT - Full | Vendor Response'!A233</f>
        <v>QLAS-04</v>
      </c>
      <c r="B237" s="68" t="str">
        <f>'HECVAT - Full | Vendor Response'!B233</f>
        <v>Do you incorporate customer feedback into security feature requests?</v>
      </c>
      <c r="C237" s="154" t="str">
        <f>'HECVAT - Full | Vendor Response'!C233</f>
        <v>Yes</v>
      </c>
      <c r="D237" s="160" t="str">
        <f>'HECVAT - Full | Vendor Response'!D233</f>
        <v>We love customer feedback. Instructure has an extensive community of users that continuously provide us with valuable feedback on our features, including security feature requests. Our users constantly inspire and drive us to enhance and extend our product features and functionality, and we are heavily influenced by their feedback, whether it's received via our support team, Customer Success Managers (CSMs), or directly from our Community.</v>
      </c>
      <c r="E237" s="172" t="s">
        <v>60</v>
      </c>
      <c r="F237" s="232" t="str">
        <f>VLOOKUP($A237,Questions!B$3:T$256,12,FALSE)</f>
        <v>Yes</v>
      </c>
      <c r="G237" s="241"/>
      <c r="H237" s="233">
        <f>VLOOKUP(A237,Questions!B$25:T$295,16,FALSE)</f>
        <v>25</v>
      </c>
      <c r="I237" s="239"/>
    </row>
    <row r="238" spans="1:10" ht="48" customHeight="1" x14ac:dyDescent="0.2">
      <c r="A238" s="68" t="str">
        <f>'HECVAT - Full | Vendor Response'!A234</f>
        <v>QLAS-05</v>
      </c>
      <c r="B238" s="68" t="str">
        <f>'HECVAT - Full | Vendor Response'!B234</f>
        <v>Can you provide an evaluation site to the institution for testing?</v>
      </c>
      <c r="C238" s="154" t="str">
        <f>'HECVAT - Full | Vendor Response'!C234</f>
        <v>Yes</v>
      </c>
      <c r="D238" s="160" t="str">
        <f>'HECVAT - Full | Vendor Response'!D234</f>
        <v>Instructure can make available a test environment for interested prospective customers.</v>
      </c>
      <c r="E238" s="172" t="s">
        <v>60</v>
      </c>
      <c r="F238" s="232" t="str">
        <f>VLOOKUP($A238,Questions!B$3:T$256,12,FALSE)</f>
        <v>Yes</v>
      </c>
      <c r="G238" s="241"/>
      <c r="H238" s="233">
        <f>VLOOKUP(A238,Questions!B$25:T$295,16,FALSE)</f>
        <v>20</v>
      </c>
      <c r="I238" s="239"/>
      <c r="J238" s="276"/>
    </row>
    <row r="239" spans="1:10" ht="48" customHeight="1" x14ac:dyDescent="0.2">
      <c r="A239" s="158" t="str">
        <f>'HECVAT - Full | Vendor Response'!A235</f>
        <v>Vulnerability Scanning</v>
      </c>
      <c r="B239" s="158"/>
      <c r="C239" s="155" t="s">
        <v>321</v>
      </c>
      <c r="D239" s="161" t="s">
        <v>48</v>
      </c>
      <c r="E239" s="163" t="s">
        <v>50</v>
      </c>
      <c r="F239" s="164" t="s">
        <v>322</v>
      </c>
      <c r="G239" s="155" t="s">
        <v>323</v>
      </c>
      <c r="H239" s="155" t="s">
        <v>324</v>
      </c>
      <c r="I239" s="165" t="s">
        <v>325</v>
      </c>
    </row>
    <row r="240" spans="1:10" ht="48" customHeight="1" x14ac:dyDescent="0.2">
      <c r="A240" s="68" t="str">
        <f>'HECVAT - Full | Vendor Response'!A236</f>
        <v>VULN-01</v>
      </c>
      <c r="B240" s="68" t="str">
        <f>'HECVAT - Full | Vendor Response'!B236</f>
        <v>Are your systems and applications regularly scanned externally for vulnerabilities?</v>
      </c>
      <c r="C240" s="154" t="str">
        <f>'HECVAT - Full | Vendor Response'!C236</f>
        <v>Yes</v>
      </c>
      <c r="D240" s="160" t="str">
        <f>'HECVAT - Full | Vendor Response'!D236</f>
        <v>Regular vulnerability scans of our systems and infrastructure are conducted using third-party tools, custom scripts, and various open source tools. If any vulnerabilities are detected, Instructure's security and engineering teams work together to analyze, design, and develop the required patch.</v>
      </c>
      <c r="E240" s="172" t="s">
        <v>60</v>
      </c>
      <c r="F240" s="232" t="str">
        <f>VLOOKUP($A240,Questions!B$3:T$256,12,FALSE)</f>
        <v>Yes</v>
      </c>
      <c r="G240" s="241"/>
      <c r="H240" s="233">
        <f>VLOOKUP(A240,Questions!B$25:T$295,16,FALSE)</f>
        <v>15</v>
      </c>
      <c r="I240" s="239"/>
    </row>
    <row r="241" spans="1:10" ht="48" customHeight="1" x14ac:dyDescent="0.2">
      <c r="A241" s="68" t="str">
        <f>'HECVAT - Full | Vendor Response'!A237</f>
        <v>VULN-02</v>
      </c>
      <c r="B241" s="68" t="str">
        <f>'HECVAT - Full | Vendor Response'!B237</f>
        <v>Have your systems and applications had a third-party security assessment completed in the last year?</v>
      </c>
      <c r="C241" s="154" t="str">
        <f>'HECVAT - Full | Vendor Response'!C237</f>
        <v>Yes</v>
      </c>
      <c r="D241" s="160" t="str">
        <f>'HECVAT - Full | Vendor Response'!D237</f>
        <v>Canvas Credentials is third-party tested annually and an executive summary of the test report can be made available under NDA.</v>
      </c>
      <c r="E241" s="172" t="s">
        <v>60</v>
      </c>
      <c r="F241" s="232" t="str">
        <f>VLOOKUP($A241,Questions!B$3:T$256,12,FALSE)</f>
        <v>Yes</v>
      </c>
      <c r="G241" s="241"/>
      <c r="H241" s="233">
        <f>VLOOKUP(A241,Questions!B$25:T$295,16,FALSE)</f>
        <v>20</v>
      </c>
      <c r="I241" s="239"/>
    </row>
    <row r="242" spans="1:10" ht="48" customHeight="1" x14ac:dyDescent="0.2">
      <c r="A242" s="68" t="str">
        <f>'HECVAT - Full | Vendor Response'!A238</f>
        <v>VULN-03</v>
      </c>
      <c r="B242" s="68" t="str">
        <f>'HECVAT - Full | Vendor Response'!B238</f>
        <v>Are your systems and applications scanned with an authenticated user account for vulnerabilities (that are remediated) prior to new releases?</v>
      </c>
      <c r="C242" s="154" t="str">
        <f>'HECVAT - Full | Vendor Response'!C238</f>
        <v>Yes</v>
      </c>
      <c r="D242" s="160">
        <f>'HECVAT - Full | Vendor Response'!D238</f>
        <v>0</v>
      </c>
      <c r="E242" s="172" t="s">
        <v>60</v>
      </c>
      <c r="F242" s="232" t="str">
        <f>VLOOKUP($A242,Questions!B$3:T$256,12,FALSE)</f>
        <v>Yes</v>
      </c>
      <c r="G242" s="241"/>
      <c r="H242" s="233">
        <f>VLOOKUP(A242,Questions!B$25:T$295,16,FALSE)</f>
        <v>25</v>
      </c>
      <c r="I242" s="239"/>
    </row>
    <row r="243" spans="1:10" ht="48" customHeight="1" x14ac:dyDescent="0.2">
      <c r="A243" s="68" t="str">
        <f>'HECVAT - Full | Vendor Response'!A239</f>
        <v>VULN-04</v>
      </c>
      <c r="B243" s="68" t="str">
        <f>'HECVAT - Full | Vendor Response'!B239</f>
        <v>Will you provide results of application and system vulnerability scans to the institution?</v>
      </c>
      <c r="C243" s="154" t="str">
        <f>'HECVAT - Full | Vendor Response'!C239</f>
        <v>Yes</v>
      </c>
      <c r="D243" s="160" t="str">
        <f>'HECVAT - Full | Vendor Response'!D239</f>
        <v>See VULN-02</v>
      </c>
      <c r="E243" s="172" t="s">
        <v>60</v>
      </c>
      <c r="F243" s="232" t="str">
        <f>VLOOKUP($A243,Questions!B$3:T$256,12,FALSE)</f>
        <v>Yes</v>
      </c>
      <c r="G243" s="241"/>
      <c r="H243" s="233">
        <f>VLOOKUP(A243,Questions!B$25:T$295,16,FALSE)</f>
        <v>25</v>
      </c>
      <c r="I243" s="239"/>
    </row>
    <row r="244" spans="1:10" ht="48" customHeight="1" x14ac:dyDescent="0.2">
      <c r="A244" s="153" t="str">
        <f>'HECVAT - Full | Vendor Response'!A240</f>
        <v>VULN-05</v>
      </c>
      <c r="B244" s="153" t="str">
        <f>'HECVAT - Full | Vendor Response'!B240</f>
        <v>Describe or provide a reference to how you monitor for and protect against common web application security vulnerabilities (e.g., SQL injection, XSS, XSRF, etc.).</v>
      </c>
      <c r="C244" s="376" t="str">
        <f>'HECVAT - Full | Vendor Response'!C240</f>
        <v>Yes</v>
      </c>
      <c r="D244" s="377"/>
      <c r="E244" s="172" t="s">
        <v>60</v>
      </c>
      <c r="F244" s="232" t="str">
        <f>VLOOKUP($A244,Questions!B$3:T$256,12,FALSE)</f>
        <v>Yes</v>
      </c>
      <c r="G244" s="241"/>
      <c r="H244" s="233">
        <f>VLOOKUP(A244,Questions!B$25:T$295,16,FALSE)</f>
        <v>20</v>
      </c>
      <c r="I244" s="239"/>
    </row>
    <row r="245" spans="1:10" ht="48" customHeight="1" x14ac:dyDescent="0.2">
      <c r="A245" s="68" t="str">
        <f>'HECVAT - Full | Vendor Response'!A241</f>
        <v>VULN-06</v>
      </c>
      <c r="B245" s="68" t="str">
        <f>'HECVAT - Full | Vendor Response'!B241</f>
        <v>Will you allow the institution to perform its own vulnerability testing and/or scanning of your systems and/or application, provided that testing is performed at a mutually agreed upon time and date?</v>
      </c>
      <c r="C245" s="154" t="str">
        <f>'HECVAT - Full | Vendor Response'!C241</f>
        <v>Yes</v>
      </c>
      <c r="D245" s="160" t="str">
        <f>'HECVAT - Full | Vendor Response'!D241</f>
        <v>We allow customers sponsored/run vulnerability assessments as long as the following conditions are met:
 ● Customer is under active MNDA (terms and conditions)
 ● Customer agrees to not share results with any third party
 ● Customer agrees to share the results with Instructure
 ● Customer agrees to only target a non-production environment
 ● Customer gives Instructure one week's notice of the planned test date*
 ● The penetration test is restricted to scanning mode only
 ● Preferably, the Customer performs the testing during low utilization times, which tend to be 23:00 - 04:00 local time
 *For confirmation and acknowledgement of a scheduled customer-run vulnerability test, please first contact your dedicated Customer Success Manager.</v>
      </c>
      <c r="E245" s="172" t="s">
        <v>60</v>
      </c>
      <c r="F245" s="232" t="str">
        <f>VLOOKUP($A245,Questions!B$3:T$256,12,FALSE)</f>
        <v>Yes</v>
      </c>
      <c r="G245" s="241"/>
      <c r="H245" s="233">
        <f>VLOOKUP(A245,Questions!B$25:T$295,16,FALSE)</f>
        <v>25</v>
      </c>
      <c r="I245" s="239"/>
      <c r="J245" s="276"/>
    </row>
    <row r="246" spans="1:10" ht="48" customHeight="1" x14ac:dyDescent="0.2">
      <c r="A246" s="158" t="str">
        <f>'HECVAT - Full | Vendor Response'!A242</f>
        <v>HIPAA - Optional based on QUALIFIER response.</v>
      </c>
      <c r="B246" s="158"/>
      <c r="C246" s="155" t="s">
        <v>321</v>
      </c>
      <c r="D246" s="161" t="s">
        <v>48</v>
      </c>
      <c r="E246" s="163" t="s">
        <v>50</v>
      </c>
      <c r="F246" s="164" t="s">
        <v>322</v>
      </c>
      <c r="G246" s="155" t="s">
        <v>323</v>
      </c>
      <c r="H246" s="155" t="s">
        <v>324</v>
      </c>
      <c r="I246" s="165" t="s">
        <v>325</v>
      </c>
    </row>
    <row r="247" spans="1:10" ht="48" customHeight="1" x14ac:dyDescent="0.2">
      <c r="A247" s="68" t="str">
        <f>'HECVAT - Full | Vendor Response'!A243</f>
        <v>HIPA-01</v>
      </c>
      <c r="B247" s="68" t="str">
        <f>'HECVAT - Full | Vendor Response'!B243</f>
        <v>Do your workforce members receive regular training related to the HIPAA Privacy and Security Rules and the HITECH Act?</v>
      </c>
      <c r="C247" s="154">
        <f>'HECVAT - Full | Vendor Response'!C243</f>
        <v>0</v>
      </c>
      <c r="D247" s="160">
        <f>'HECVAT - Full | Vendor Response'!D243</f>
        <v>0</v>
      </c>
      <c r="E247" s="172" t="s">
        <v>60</v>
      </c>
      <c r="F247" s="232" t="str">
        <f>VLOOKUP($A247,Questions!B$3:T$256,12,FALSE)</f>
        <v>Yes</v>
      </c>
      <c r="G247" s="241"/>
      <c r="H247" s="233">
        <f>VLOOKUP(A247,Questions!B$25:T$295,16,FALSE)</f>
        <v>25</v>
      </c>
      <c r="I247" s="239"/>
    </row>
    <row r="248" spans="1:10" ht="48" customHeight="1" x14ac:dyDescent="0.2">
      <c r="A248" s="68" t="str">
        <f>'HECVAT - Full | Vendor Response'!A244</f>
        <v>HIPA-02</v>
      </c>
      <c r="B248" s="68" t="str">
        <f>'HECVAT - Full | Vendor Response'!B244</f>
        <v>Do you monitor or receive information regarding changes in HIPAA regulations?</v>
      </c>
      <c r="C248" s="154">
        <f>'HECVAT - Full | Vendor Response'!C244</f>
        <v>0</v>
      </c>
      <c r="D248" s="160">
        <f>'HECVAT - Full | Vendor Response'!D244</f>
        <v>0</v>
      </c>
      <c r="E248" s="172" t="s">
        <v>60</v>
      </c>
      <c r="F248" s="232" t="str">
        <f>VLOOKUP($A248,Questions!B$3:T$256,12,FALSE)</f>
        <v>Yes</v>
      </c>
      <c r="G248" s="241"/>
      <c r="H248" s="233">
        <f>VLOOKUP(A248,Questions!B$25:T$295,16,FALSE)</f>
        <v>20</v>
      </c>
      <c r="I248" s="239"/>
    </row>
    <row r="249" spans="1:10" ht="48" customHeight="1" x14ac:dyDescent="0.2">
      <c r="A249" s="68" t="str">
        <f>'HECVAT - Full | Vendor Response'!A245</f>
        <v>HIPA-03</v>
      </c>
      <c r="B249" s="68" t="str">
        <f>'HECVAT - Full | Vendor Response'!B245</f>
        <v>Has your organization designated HIPAA Privacy and Security officers as required by the rules?</v>
      </c>
      <c r="C249" s="154">
        <f>'HECVAT - Full | Vendor Response'!C245</f>
        <v>0</v>
      </c>
      <c r="D249" s="160">
        <f>'HECVAT - Full | Vendor Response'!D245</f>
        <v>0</v>
      </c>
      <c r="E249" s="172" t="s">
        <v>60</v>
      </c>
      <c r="F249" s="232" t="str">
        <f>VLOOKUP($A249,Questions!B$3:T$256,12,FALSE)</f>
        <v>Yes</v>
      </c>
      <c r="G249" s="241"/>
      <c r="H249" s="233">
        <f>VLOOKUP(A249,Questions!B$25:T$295,16,FALSE)</f>
        <v>20</v>
      </c>
      <c r="I249" s="239"/>
    </row>
    <row r="250" spans="1:10" ht="48" customHeight="1" x14ac:dyDescent="0.2">
      <c r="A250" s="68" t="str">
        <f>'HECVAT - Full | Vendor Response'!A246</f>
        <v>HIPA-04</v>
      </c>
      <c r="B250" s="68" t="str">
        <f>'HECVAT - Full | Vendor Response'!B246</f>
        <v>Do you comply with the requirements of the Health Information Technology for Economic and Clinical Health Act (HITECH)?</v>
      </c>
      <c r="C250" s="154">
        <f>'HECVAT - Full | Vendor Response'!C246</f>
        <v>0</v>
      </c>
      <c r="D250" s="160">
        <f>'HECVAT - Full | Vendor Response'!D246</f>
        <v>0</v>
      </c>
      <c r="E250" s="172" t="s">
        <v>60</v>
      </c>
      <c r="F250" s="232" t="str">
        <f>VLOOKUP($A250,Questions!B$3:T$256,12,FALSE)</f>
        <v>Yes</v>
      </c>
      <c r="G250" s="241"/>
      <c r="H250" s="233">
        <f>VLOOKUP(A250,Questions!B$25:T$295,16,FALSE)</f>
        <v>20</v>
      </c>
      <c r="I250" s="239"/>
    </row>
    <row r="251" spans="1:10" ht="48" customHeight="1" x14ac:dyDescent="0.2">
      <c r="A251" s="68" t="str">
        <f>'HECVAT - Full | Vendor Response'!A247</f>
        <v>HIPA-05</v>
      </c>
      <c r="B251" s="68" t="str">
        <f>'HECVAT - Full | Vendor Response'!B247</f>
        <v>Have you conducted a risk analysis as required under the Security Rule?</v>
      </c>
      <c r="C251" s="154">
        <f>'HECVAT - Full | Vendor Response'!C247</f>
        <v>0</v>
      </c>
      <c r="D251" s="160">
        <f>'HECVAT - Full | Vendor Response'!D247</f>
        <v>0</v>
      </c>
      <c r="E251" s="172" t="s">
        <v>60</v>
      </c>
      <c r="F251" s="232" t="str">
        <f>VLOOKUP($A251,Questions!B$3:T$256,12,FALSE)</f>
        <v>Yes</v>
      </c>
      <c r="G251" s="241"/>
      <c r="H251" s="233">
        <f>VLOOKUP(A251,Questions!B$25:T$295,16,FALSE)</f>
        <v>20</v>
      </c>
      <c r="I251" s="239"/>
    </row>
    <row r="252" spans="1:10" ht="48" customHeight="1" x14ac:dyDescent="0.2">
      <c r="A252" s="68" t="str">
        <f>'HECVAT - Full | Vendor Response'!A248</f>
        <v>HIPA-06</v>
      </c>
      <c r="B252" s="68" t="str">
        <f>'HECVAT - Full | Vendor Response'!B248</f>
        <v>Have you identified areas of risks?</v>
      </c>
      <c r="C252" s="154">
        <f>'HECVAT - Full | Vendor Response'!C248</f>
        <v>0</v>
      </c>
      <c r="D252" s="160">
        <f>'HECVAT - Full | Vendor Response'!D248</f>
        <v>0</v>
      </c>
      <c r="E252" s="172" t="s">
        <v>60</v>
      </c>
      <c r="F252" s="232" t="str">
        <f>VLOOKUP($A252,Questions!B$3:T$256,12,FALSE)</f>
        <v>Yes</v>
      </c>
      <c r="G252" s="241"/>
      <c r="H252" s="233">
        <f>VLOOKUP(A252,Questions!B$25:T$295,16,FALSE)</f>
        <v>25</v>
      </c>
      <c r="I252" s="239"/>
    </row>
    <row r="253" spans="1:10" ht="48" customHeight="1" x14ac:dyDescent="0.2">
      <c r="A253" s="68" t="str">
        <f>'HECVAT - Full | Vendor Response'!A249</f>
        <v>HIPA-07</v>
      </c>
      <c r="B253" s="68" t="str">
        <f>'HECVAT - Full | Vendor Response'!B249</f>
        <v>Have you taken actions to mitigate the identified risks?</v>
      </c>
      <c r="C253" s="154">
        <f>'HECVAT - Full | Vendor Response'!C249</f>
        <v>0</v>
      </c>
      <c r="D253" s="160">
        <f>'HECVAT - Full | Vendor Response'!D249</f>
        <v>0</v>
      </c>
      <c r="E253" s="172" t="s">
        <v>60</v>
      </c>
      <c r="F253" s="232" t="str">
        <f>VLOOKUP($A253,Questions!B$3:T$256,12,FALSE)</f>
        <v>Yes</v>
      </c>
      <c r="G253" s="241"/>
      <c r="H253" s="233">
        <f>VLOOKUP(A253,Questions!B$25:T$295,16,FALSE)</f>
        <v>20</v>
      </c>
      <c r="I253" s="239"/>
    </row>
    <row r="254" spans="1:10" ht="48" customHeight="1" x14ac:dyDescent="0.2">
      <c r="A254" s="68" t="str">
        <f>'HECVAT - Full | Vendor Response'!A250</f>
        <v>HIPA-08</v>
      </c>
      <c r="B254" s="68" t="str">
        <f>'HECVAT - Full | Vendor Response'!B250</f>
        <v>Does your application require user and system administrator password changes at a frequency no greater than 90 days?</v>
      </c>
      <c r="C254" s="154">
        <f>'HECVAT - Full | Vendor Response'!C250</f>
        <v>0</v>
      </c>
      <c r="D254" s="160">
        <f>'HECVAT - Full | Vendor Response'!D250</f>
        <v>0</v>
      </c>
      <c r="E254" s="172" t="s">
        <v>60</v>
      </c>
      <c r="F254" s="232" t="str">
        <f>VLOOKUP($A254,Questions!B$3:T$256,12,FALSE)</f>
        <v>Yes</v>
      </c>
      <c r="G254" s="241"/>
      <c r="H254" s="233">
        <f>VLOOKUP(A254,Questions!B$25:T$295,16,FALSE)</f>
        <v>20</v>
      </c>
      <c r="I254" s="239"/>
    </row>
    <row r="255" spans="1:10" ht="48" customHeight="1" x14ac:dyDescent="0.2">
      <c r="A255" s="68" t="str">
        <f>'HECVAT - Full | Vendor Response'!A251</f>
        <v>HIPA-09</v>
      </c>
      <c r="B255" s="68" t="str">
        <f>'HECVAT - Full | Vendor Response'!B251</f>
        <v>Does your application require users to set their own password after an administrator reset or on first use of the account?</v>
      </c>
      <c r="C255" s="154">
        <f>'HECVAT - Full | Vendor Response'!C251</f>
        <v>0</v>
      </c>
      <c r="D255" s="160">
        <f>'HECVAT - Full | Vendor Response'!D251</f>
        <v>0</v>
      </c>
      <c r="E255" s="172" t="s">
        <v>60</v>
      </c>
      <c r="F255" s="232" t="str">
        <f>VLOOKUP($A255,Questions!B$3:T$256,12,FALSE)</f>
        <v>Yes</v>
      </c>
      <c r="G255" s="241"/>
      <c r="H255" s="233">
        <f>VLOOKUP(A255,Questions!B$25:T$295,16,FALSE)</f>
        <v>20</v>
      </c>
      <c r="I255" s="239"/>
    </row>
    <row r="256" spans="1:10" ht="48" customHeight="1" x14ac:dyDescent="0.2">
      <c r="A256" s="68" t="str">
        <f>'HECVAT - Full | Vendor Response'!A252</f>
        <v>HIPA-10</v>
      </c>
      <c r="B256" s="68" t="str">
        <f>'HECVAT - Full | Vendor Response'!B252</f>
        <v xml:space="preserve">Does your application lock out an account after a number of failed login attempts? </v>
      </c>
      <c r="C256" s="154">
        <f>'HECVAT - Full | Vendor Response'!C252</f>
        <v>0</v>
      </c>
      <c r="D256" s="160">
        <f>'HECVAT - Full | Vendor Response'!D252</f>
        <v>0</v>
      </c>
      <c r="E256" s="172" t="s">
        <v>60</v>
      </c>
      <c r="F256" s="232" t="str">
        <f>VLOOKUP($A256,Questions!B$3:T$256,12,FALSE)</f>
        <v>Yes</v>
      </c>
      <c r="G256" s="241"/>
      <c r="H256" s="233">
        <f>VLOOKUP(A256,Questions!B$25:T$295,16,FALSE)</f>
        <v>20</v>
      </c>
      <c r="I256" s="239"/>
    </row>
    <row r="257" spans="1:9" ht="48" customHeight="1" x14ac:dyDescent="0.2">
      <c r="A257" s="68" t="str">
        <f>'HECVAT - Full | Vendor Response'!A253</f>
        <v>HIPA-11</v>
      </c>
      <c r="B257" s="68" t="str">
        <f>'HECVAT - Full | Vendor Response'!B253</f>
        <v>Does your application automatically lock or log-out an account after a period of inactivity?</v>
      </c>
      <c r="C257" s="154">
        <f>'HECVAT - Full | Vendor Response'!C253</f>
        <v>0</v>
      </c>
      <c r="D257" s="160">
        <f>'HECVAT - Full | Vendor Response'!D253</f>
        <v>0</v>
      </c>
      <c r="E257" s="172" t="s">
        <v>60</v>
      </c>
      <c r="F257" s="232" t="str">
        <f>VLOOKUP($A257,Questions!B$3:T$256,12,FALSE)</f>
        <v>Yes</v>
      </c>
      <c r="G257" s="241"/>
      <c r="H257" s="233">
        <f>VLOOKUP(A257,Questions!B$25:T$295,16,FALSE)</f>
        <v>20</v>
      </c>
      <c r="I257" s="239"/>
    </row>
    <row r="258" spans="1:9" ht="48" customHeight="1" x14ac:dyDescent="0.2">
      <c r="A258" s="68" t="str">
        <f>'HECVAT - Full | Vendor Response'!A254</f>
        <v>HIPA-12</v>
      </c>
      <c r="B258" s="68" t="str">
        <f>'HECVAT - Full | Vendor Response'!B254</f>
        <v>Are passwords visible in plain text, whether when stored or entered, including service level accounts (i.e., database accounts, etc.)?</v>
      </c>
      <c r="C258" s="154">
        <f>'HECVAT - Full | Vendor Response'!C254</f>
        <v>0</v>
      </c>
      <c r="D258" s="160">
        <f>'HECVAT - Full | Vendor Response'!D254</f>
        <v>0</v>
      </c>
      <c r="E258" s="172" t="s">
        <v>60</v>
      </c>
      <c r="F258" s="232" t="str">
        <f>VLOOKUP($A258,Questions!B$3:T$256,12,FALSE)</f>
        <v>No</v>
      </c>
      <c r="G258" s="241"/>
      <c r="H258" s="233">
        <f>VLOOKUP(A258,Questions!B$25:T$295,16,FALSE)</f>
        <v>20</v>
      </c>
      <c r="I258" s="239"/>
    </row>
    <row r="259" spans="1:9" ht="48" customHeight="1" x14ac:dyDescent="0.2">
      <c r="A259" s="68" t="str">
        <f>'HECVAT - Full | Vendor Response'!A255</f>
        <v>HIPA-13</v>
      </c>
      <c r="B259" s="68" t="str">
        <f>'HECVAT - Full | Vendor Response'!B255</f>
        <v>If the application is institution-hosted, can all service level and administrative account passwords be changed by the institution?</v>
      </c>
      <c r="C259" s="154">
        <f>'HECVAT - Full | Vendor Response'!C255</f>
        <v>0</v>
      </c>
      <c r="D259" s="160">
        <f>'HECVAT - Full | Vendor Response'!D255</f>
        <v>0</v>
      </c>
      <c r="E259" s="172" t="s">
        <v>60</v>
      </c>
      <c r="F259" s="232" t="str">
        <f>VLOOKUP($A259,Questions!B$3:T$256,12,FALSE)</f>
        <v>Yes</v>
      </c>
      <c r="G259" s="241"/>
      <c r="H259" s="233">
        <f>VLOOKUP(A259,Questions!B$25:T$295,16,FALSE)</f>
        <v>20</v>
      </c>
      <c r="I259" s="239"/>
    </row>
    <row r="260" spans="1:9" ht="48" customHeight="1" x14ac:dyDescent="0.2">
      <c r="A260" s="68" t="str">
        <f>'HECVAT - Full | Vendor Response'!A256</f>
        <v>HIPA-14</v>
      </c>
      <c r="B260" s="68" t="str">
        <f>'HECVAT - Full | Vendor Response'!B256</f>
        <v>Does your application provide the ability to define user access levels?</v>
      </c>
      <c r="C260" s="154">
        <f>'HECVAT - Full | Vendor Response'!C256</f>
        <v>0</v>
      </c>
      <c r="D260" s="160">
        <f>'HECVAT - Full | Vendor Response'!D256</f>
        <v>0</v>
      </c>
      <c r="E260" s="172" t="s">
        <v>60</v>
      </c>
      <c r="F260" s="232" t="str">
        <f>VLOOKUP($A260,Questions!B$3:T$256,12,FALSE)</f>
        <v>Yes</v>
      </c>
      <c r="G260" s="241"/>
      <c r="H260" s="233">
        <f>VLOOKUP(A260,Questions!B$25:T$295,16,FALSE)</f>
        <v>20</v>
      </c>
      <c r="I260" s="239"/>
    </row>
    <row r="261" spans="1:9" ht="48" customHeight="1" x14ac:dyDescent="0.2">
      <c r="A261" s="68" t="str">
        <f>'HECVAT - Full | Vendor Response'!A257</f>
        <v>HIPA-15</v>
      </c>
      <c r="B261" s="68" t="str">
        <f>'HECVAT - Full | Vendor Response'!B257</f>
        <v>Does your application support varying levels of access to administrative tasks defined individually per user?</v>
      </c>
      <c r="C261" s="154">
        <f>'HECVAT - Full | Vendor Response'!C257</f>
        <v>0</v>
      </c>
      <c r="D261" s="160">
        <f>'HECVAT - Full | Vendor Response'!D257</f>
        <v>0</v>
      </c>
      <c r="E261" s="172" t="s">
        <v>60</v>
      </c>
      <c r="F261" s="232" t="str">
        <f>VLOOKUP($A261,Questions!B$3:T$256,12,FALSE)</f>
        <v>Yes</v>
      </c>
      <c r="G261" s="241"/>
      <c r="H261" s="233">
        <f>VLOOKUP(A261,Questions!B$25:T$295,16,FALSE)</f>
        <v>20</v>
      </c>
      <c r="I261" s="239"/>
    </row>
    <row r="262" spans="1:9" ht="48" customHeight="1" x14ac:dyDescent="0.2">
      <c r="A262" s="68" t="str">
        <f>'HECVAT - Full | Vendor Response'!A258</f>
        <v>HIPA-16</v>
      </c>
      <c r="B262" s="68" t="str">
        <f>'HECVAT - Full | Vendor Response'!B258</f>
        <v>Does your application support varying levels of access to records based on user ID?</v>
      </c>
      <c r="C262" s="154">
        <f>'HECVAT - Full | Vendor Response'!C258</f>
        <v>0</v>
      </c>
      <c r="D262" s="160">
        <f>'HECVAT - Full | Vendor Response'!D258</f>
        <v>0</v>
      </c>
      <c r="E262" s="172" t="s">
        <v>60</v>
      </c>
      <c r="F262" s="232" t="str">
        <f>VLOOKUP($A262,Questions!B$3:T$256,12,FALSE)</f>
        <v>No</v>
      </c>
      <c r="G262" s="241"/>
      <c r="H262" s="233">
        <f>VLOOKUP(A262,Questions!B$25:T$295,16,FALSE)</f>
        <v>20</v>
      </c>
      <c r="I262" s="239"/>
    </row>
    <row r="263" spans="1:9" ht="48" customHeight="1" x14ac:dyDescent="0.2">
      <c r="A263" s="68" t="str">
        <f>'HECVAT - Full | Vendor Response'!A259</f>
        <v>HIPA-17</v>
      </c>
      <c r="B263" s="68" t="str">
        <f>'HECVAT - Full | Vendor Response'!B259</f>
        <v>Is there a limit to the number of groups to which a user can be assigned?</v>
      </c>
      <c r="C263" s="154">
        <f>'HECVAT - Full | Vendor Response'!C259</f>
        <v>0</v>
      </c>
      <c r="D263" s="160">
        <f>'HECVAT - Full | Vendor Response'!D259</f>
        <v>0</v>
      </c>
      <c r="E263" s="172" t="s">
        <v>60</v>
      </c>
      <c r="F263" s="232" t="str">
        <f>VLOOKUP($A263,Questions!B$3:T$256,12,FALSE)</f>
        <v>Yes</v>
      </c>
      <c r="G263" s="241"/>
      <c r="H263" s="233">
        <f>VLOOKUP(A263,Questions!B$25:T$295,16,FALSE)</f>
        <v>20</v>
      </c>
      <c r="I263" s="239"/>
    </row>
    <row r="264" spans="1:9" ht="48" customHeight="1" x14ac:dyDescent="0.2">
      <c r="A264" s="68" t="str">
        <f>'HECVAT - Full | Vendor Response'!A260</f>
        <v>HIPA-18</v>
      </c>
      <c r="B264" s="68" t="str">
        <f>'HECVAT - Full | Vendor Response'!B260</f>
        <v>Do accounts used for vendor-supplied remote support abide by the same authentication policies and access logging as the rest of the system?</v>
      </c>
      <c r="C264" s="154">
        <f>'HECVAT - Full | Vendor Response'!C260</f>
        <v>0</v>
      </c>
      <c r="D264" s="160">
        <f>'HECVAT - Full | Vendor Response'!D260</f>
        <v>0</v>
      </c>
      <c r="E264" s="172" t="s">
        <v>60</v>
      </c>
      <c r="F264" s="232" t="str">
        <f>VLOOKUP($A264,Questions!B$3:T$256,12,FALSE)</f>
        <v>Yes</v>
      </c>
      <c r="G264" s="241"/>
      <c r="H264" s="233">
        <f>VLOOKUP(A264,Questions!B$25:T$295,16,FALSE)</f>
        <v>20</v>
      </c>
      <c r="I264" s="239"/>
    </row>
    <row r="265" spans="1:9" ht="48" customHeight="1" x14ac:dyDescent="0.2">
      <c r="A265" s="68" t="str">
        <f>'HECVAT - Full | Vendor Response'!A261</f>
        <v>HIPA-19</v>
      </c>
      <c r="B265" s="68" t="str">
        <f>'HECVAT - Full | Vendor Response'!B261</f>
        <v xml:space="preserve">Does the application log record access including specific user, date/time of access, and originating IP or device? </v>
      </c>
      <c r="C265" s="154">
        <f>'HECVAT - Full | Vendor Response'!C261</f>
        <v>0</v>
      </c>
      <c r="D265" s="160">
        <f>'HECVAT - Full | Vendor Response'!D261</f>
        <v>0</v>
      </c>
      <c r="E265" s="172" t="s">
        <v>60</v>
      </c>
      <c r="F265" s="232" t="str">
        <f>VLOOKUP($A265,Questions!B$3:T$256,12,FALSE)</f>
        <v>Yes</v>
      </c>
      <c r="G265" s="241"/>
      <c r="H265" s="233">
        <f>VLOOKUP(A265,Questions!B$25:T$295,16,FALSE)</f>
        <v>20</v>
      </c>
      <c r="I265" s="239"/>
    </row>
    <row r="266" spans="1:9" ht="48" customHeight="1" x14ac:dyDescent="0.2">
      <c r="A266" s="68" t="str">
        <f>'HECVAT - Full | Vendor Response'!A262</f>
        <v>HIPA-20</v>
      </c>
      <c r="B266" s="68" t="str">
        <f>'HECVAT - Full | Vendor Response'!B262</f>
        <v>Does the application log administrative activity, such user account access changes and password changes, including specific user, date/time of changes, and originating IP or device?</v>
      </c>
      <c r="C266" s="154">
        <f>'HECVAT - Full | Vendor Response'!C262</f>
        <v>0</v>
      </c>
      <c r="D266" s="160">
        <f>'HECVAT - Full | Vendor Response'!D262</f>
        <v>0</v>
      </c>
      <c r="E266" s="172" t="s">
        <v>60</v>
      </c>
      <c r="F266" s="232" t="str">
        <f>VLOOKUP($A266,Questions!B$3:T$256,12,FALSE)</f>
        <v>Yes</v>
      </c>
      <c r="G266" s="241"/>
      <c r="H266" s="233">
        <f>VLOOKUP(A266,Questions!B$25:T$295,16,FALSE)</f>
        <v>20</v>
      </c>
      <c r="I266" s="239"/>
    </row>
    <row r="267" spans="1:9" ht="48" customHeight="1" x14ac:dyDescent="0.2">
      <c r="A267" s="68" t="str">
        <f>'HECVAT - Full | Vendor Response'!A263</f>
        <v>HIPA-21</v>
      </c>
      <c r="B267" s="68" t="str">
        <f>'HECVAT - Full | Vendor Response'!B263</f>
        <v>How long does the application keep access/change logs?</v>
      </c>
      <c r="C267" s="154">
        <f>'HECVAT - Full | Vendor Response'!C263</f>
        <v>0</v>
      </c>
      <c r="D267" s="160">
        <f>'HECVAT - Full | Vendor Response'!D263</f>
        <v>0</v>
      </c>
      <c r="E267" s="172" t="s">
        <v>60</v>
      </c>
      <c r="F267" s="232" t="str">
        <f>VLOOKUP($A267,Questions!B$3:T$256,12,FALSE)</f>
        <v>Yes</v>
      </c>
      <c r="G267" s="241"/>
      <c r="H267" s="233">
        <f>VLOOKUP(A267,Questions!B$25:T$295,16,FALSE)</f>
        <v>20</v>
      </c>
      <c r="I267" s="239"/>
    </row>
    <row r="268" spans="1:9" ht="48" customHeight="1" x14ac:dyDescent="0.2">
      <c r="A268" s="68" t="str">
        <f>'HECVAT - Full | Vendor Response'!A264</f>
        <v>HIPA-22</v>
      </c>
      <c r="B268" s="68" t="str">
        <f>'HECVAT - Full | Vendor Response'!B264</f>
        <v xml:space="preserve">Can the application logs be archived? </v>
      </c>
      <c r="C268" s="154">
        <f>'HECVAT - Full | Vendor Response'!C264</f>
        <v>0</v>
      </c>
      <c r="D268" s="160">
        <f>'HECVAT - Full | Vendor Response'!D264</f>
        <v>0</v>
      </c>
      <c r="E268" s="172" t="s">
        <v>60</v>
      </c>
      <c r="F268" s="232" t="str">
        <f>VLOOKUP($A268,Questions!B$3:T$256,12,FALSE)</f>
        <v>Yes</v>
      </c>
      <c r="G268" s="241"/>
      <c r="H268" s="233">
        <f>VLOOKUP(A268,Questions!B$25:T$295,16,FALSE)</f>
        <v>20</v>
      </c>
      <c r="I268" s="239"/>
    </row>
    <row r="269" spans="1:9" ht="48" customHeight="1" x14ac:dyDescent="0.2">
      <c r="A269" s="68" t="str">
        <f>'HECVAT - Full | Vendor Response'!A265</f>
        <v>HIPA-23</v>
      </c>
      <c r="B269" s="68" t="str">
        <f>'HECVAT - Full | Vendor Response'!B265</f>
        <v xml:space="preserve">Can the application logs be saved externally? </v>
      </c>
      <c r="C269" s="154">
        <f>'HECVAT - Full | Vendor Response'!C265</f>
        <v>0</v>
      </c>
      <c r="D269" s="160">
        <f>'HECVAT - Full | Vendor Response'!D265</f>
        <v>0</v>
      </c>
      <c r="E269" s="172" t="s">
        <v>60</v>
      </c>
      <c r="F269" s="232" t="str">
        <f>VLOOKUP($A269,Questions!B$3:T$256,12,FALSE)</f>
        <v>Yes</v>
      </c>
      <c r="G269" s="241"/>
      <c r="H269" s="233">
        <f>VLOOKUP(A269,Questions!B$25:T$295,16,FALSE)</f>
        <v>20</v>
      </c>
      <c r="I269" s="239"/>
    </row>
    <row r="270" spans="1:9" ht="48" customHeight="1" x14ac:dyDescent="0.2">
      <c r="A270" s="68" t="str">
        <f>'HECVAT - Full | Vendor Response'!A266</f>
        <v>HIPA-24</v>
      </c>
      <c r="B270" s="68" t="str">
        <f>'HECVAT - Full | Vendor Response'!B266</f>
        <v>Do your data backup and retention policies and practices meet HIPAA requirements?</v>
      </c>
      <c r="C270" s="154">
        <f>'HECVAT - Full | Vendor Response'!C266</f>
        <v>0</v>
      </c>
      <c r="D270" s="160">
        <f>'HECVAT - Full | Vendor Response'!D266</f>
        <v>0</v>
      </c>
      <c r="E270" s="172" t="s">
        <v>60</v>
      </c>
      <c r="F270" s="232" t="str">
        <f>VLOOKUP($A270,Questions!B$3:T$256,12,FALSE)</f>
        <v>Yes</v>
      </c>
      <c r="G270" s="241"/>
      <c r="H270" s="233">
        <f>VLOOKUP(A270,Questions!B$25:T$295,16,FALSE)</f>
        <v>15</v>
      </c>
      <c r="I270" s="239"/>
    </row>
    <row r="271" spans="1:9" ht="48" customHeight="1" x14ac:dyDescent="0.2">
      <c r="A271" s="68" t="str">
        <f>'HECVAT - Full | Vendor Response'!A267</f>
        <v>HIPA-25</v>
      </c>
      <c r="B271" s="68" t="str">
        <f>'HECVAT - Full | Vendor Response'!B267</f>
        <v>Do you have a disaster recovery plan and emergency mode operation plan?</v>
      </c>
      <c r="C271" s="154">
        <f>'HECVAT - Full | Vendor Response'!C267</f>
        <v>0</v>
      </c>
      <c r="D271" s="160">
        <f>'HECVAT - Full | Vendor Response'!D267</f>
        <v>0</v>
      </c>
      <c r="E271" s="172" t="s">
        <v>60</v>
      </c>
      <c r="F271" s="232" t="str">
        <f>VLOOKUP($A271,Questions!B$3:T$256,12,FALSE)</f>
        <v>Yes</v>
      </c>
      <c r="G271" s="241"/>
      <c r="H271" s="233">
        <f>VLOOKUP(A271,Questions!B$25:T$295,16,FALSE)</f>
        <v>20</v>
      </c>
      <c r="I271" s="239"/>
    </row>
    <row r="272" spans="1:9" ht="48" customHeight="1" x14ac:dyDescent="0.2">
      <c r="A272" s="68" t="str">
        <f>'HECVAT - Full | Vendor Response'!A268</f>
        <v>HIPA-26</v>
      </c>
      <c r="B272" s="68" t="str">
        <f>'HECVAT - Full | Vendor Response'!B268</f>
        <v>Have the policies/plans mentioned above been tested?</v>
      </c>
      <c r="C272" s="154">
        <f>'HECVAT - Full | Vendor Response'!C268</f>
        <v>0</v>
      </c>
      <c r="D272" s="160">
        <f>'HECVAT - Full | Vendor Response'!D268</f>
        <v>0</v>
      </c>
      <c r="E272" s="172" t="s">
        <v>60</v>
      </c>
      <c r="F272" s="232" t="str">
        <f>VLOOKUP($A272,Questions!B$3:T$256,12,FALSE)</f>
        <v>Yes</v>
      </c>
      <c r="G272" s="241"/>
      <c r="H272" s="233">
        <f>VLOOKUP(A272,Questions!B$25:T$295,16,FALSE)</f>
        <v>25</v>
      </c>
      <c r="I272" s="239"/>
    </row>
    <row r="273" spans="1:10" ht="48" customHeight="1" x14ac:dyDescent="0.2">
      <c r="A273" s="68" t="str">
        <f>'HECVAT - Full | Vendor Response'!A269</f>
        <v>HIPA-27</v>
      </c>
      <c r="B273" s="68" t="str">
        <f>'HECVAT - Full | Vendor Response'!B269</f>
        <v>Can you provide a HIPAA compliance attestation document?</v>
      </c>
      <c r="C273" s="154">
        <f>'HECVAT - Full | Vendor Response'!C269</f>
        <v>0</v>
      </c>
      <c r="D273" s="160">
        <f>'HECVAT - Full | Vendor Response'!D269</f>
        <v>0</v>
      </c>
      <c r="E273" s="172" t="s">
        <v>60</v>
      </c>
      <c r="F273" s="232" t="str">
        <f>VLOOKUP($A273,Questions!B$3:T$256,12,FALSE)</f>
        <v>Yes</v>
      </c>
      <c r="G273" s="241"/>
      <c r="H273" s="233">
        <f>VLOOKUP(A273,Questions!B$25:T$295,16,FALSE)</f>
        <v>20</v>
      </c>
      <c r="I273" s="239"/>
    </row>
    <row r="274" spans="1:10" ht="48" customHeight="1" x14ac:dyDescent="0.2">
      <c r="A274" s="68" t="str">
        <f>'HECVAT - Full | Vendor Response'!A270</f>
        <v>HIPA-28</v>
      </c>
      <c r="B274" s="68" t="str">
        <f>'HECVAT - Full | Vendor Response'!B270</f>
        <v>Are you willing to enter into a Business Associate Agreement (BAA)?</v>
      </c>
      <c r="C274" s="154">
        <f>'HECVAT - Full | Vendor Response'!C270</f>
        <v>0</v>
      </c>
      <c r="D274" s="160">
        <f>'HECVAT - Full | Vendor Response'!D270</f>
        <v>0</v>
      </c>
      <c r="E274" s="172" t="s">
        <v>60</v>
      </c>
      <c r="F274" s="232" t="str">
        <f>VLOOKUP($A274,Questions!B$3:T$256,12,FALSE)</f>
        <v>Yes</v>
      </c>
      <c r="G274" s="241"/>
      <c r="H274" s="233">
        <f>VLOOKUP(A274,Questions!B$25:T$295,16,FALSE)</f>
        <v>20</v>
      </c>
      <c r="I274" s="239"/>
    </row>
    <row r="275" spans="1:10" ht="48" customHeight="1" x14ac:dyDescent="0.2">
      <c r="A275" s="68" t="str">
        <f>'HECVAT - Full | Vendor Response'!A271</f>
        <v>HIPA-29</v>
      </c>
      <c r="B275" s="68" t="str">
        <f>'HECVAT - Full | Vendor Response'!B271</f>
        <v>Have you entered into a BAA with all subcontractors who may have access to protected health information (PHI)?</v>
      </c>
      <c r="C275" s="154">
        <f>'HECVAT - Full | Vendor Response'!C271</f>
        <v>0</v>
      </c>
      <c r="D275" s="160">
        <f>'HECVAT - Full | Vendor Response'!D271</f>
        <v>0</v>
      </c>
      <c r="E275" s="172" t="s">
        <v>60</v>
      </c>
      <c r="F275" s="232" t="str">
        <f>VLOOKUP($A275,Questions!B$3:T$256,12,FALSE)</f>
        <v>Yes</v>
      </c>
      <c r="G275" s="241"/>
      <c r="H275" s="233">
        <f>VLOOKUP(A275,Questions!B$25:T$295,16,FALSE)</f>
        <v>25</v>
      </c>
      <c r="I275" s="239"/>
      <c r="J275" s="276"/>
    </row>
    <row r="276" spans="1:10" ht="48" customHeight="1" x14ac:dyDescent="0.2">
      <c r="A276" s="158" t="str">
        <f>'HECVAT - Full | Vendor Response'!A272</f>
        <v>PCI DSS - Optional based on QUALIFIER response.</v>
      </c>
      <c r="B276" s="158"/>
      <c r="C276" s="155" t="s">
        <v>321</v>
      </c>
      <c r="D276" s="161" t="s">
        <v>48</v>
      </c>
      <c r="E276" s="163" t="s">
        <v>50</v>
      </c>
      <c r="F276" s="164" t="s">
        <v>322</v>
      </c>
      <c r="G276" s="155" t="s">
        <v>323</v>
      </c>
      <c r="H276" s="155" t="s">
        <v>324</v>
      </c>
      <c r="I276" s="165" t="s">
        <v>325</v>
      </c>
    </row>
    <row r="277" spans="1:10" ht="48" customHeight="1" x14ac:dyDescent="0.2">
      <c r="A277" s="68" t="str">
        <f>'HECVAT - Full | Vendor Response'!A273</f>
        <v>PCID-01</v>
      </c>
      <c r="B277" s="68" t="str">
        <f>'HECVAT - Full | Vendor Response'!B273</f>
        <v>Do your systems or products store, process, or transmit cardholder (payment/credit/debt card) data?</v>
      </c>
      <c r="C277" s="154">
        <f>'HECVAT - Full | Vendor Response'!C273</f>
        <v>0</v>
      </c>
      <c r="D277" s="160">
        <f>'HECVAT - Full | Vendor Response'!D273</f>
        <v>0</v>
      </c>
      <c r="E277" s="172" t="s">
        <v>60</v>
      </c>
      <c r="F277" s="232" t="str">
        <f>VLOOKUP($A277,Questions!B$3:T$256,12,FALSE)</f>
        <v>Yes</v>
      </c>
      <c r="G277" s="238"/>
      <c r="H277" s="233">
        <f>VLOOKUP(A277,Questions!B$25:T$295,16,FALSE)</f>
        <v>20</v>
      </c>
      <c r="I277" s="239"/>
    </row>
    <row r="278" spans="1:10" ht="48" customHeight="1" x14ac:dyDescent="0.2">
      <c r="A278" s="68" t="str">
        <f>'HECVAT - Full | Vendor Response'!A274</f>
        <v>PCID-02</v>
      </c>
      <c r="B278" s="68" t="str">
        <f>'HECVAT - Full | Vendor Response'!B274</f>
        <v>Are you compliant with the Payment Card Industry Data Security Standard (PCI DSS)?</v>
      </c>
      <c r="C278" s="154">
        <f>'HECVAT - Full | Vendor Response'!C274</f>
        <v>0</v>
      </c>
      <c r="D278" s="160">
        <f>'HECVAT - Full | Vendor Response'!D274</f>
        <v>0</v>
      </c>
      <c r="E278" s="172" t="s">
        <v>60</v>
      </c>
      <c r="F278" s="232" t="str">
        <f>VLOOKUP($A278,Questions!B$3:T$256,12,FALSE)</f>
        <v>Yes</v>
      </c>
      <c r="G278" s="238"/>
      <c r="H278" s="233">
        <f>VLOOKUP(A278,Questions!B$25:T$295,16,FALSE)</f>
        <v>20</v>
      </c>
      <c r="I278" s="239"/>
    </row>
    <row r="279" spans="1:10" ht="48" customHeight="1" x14ac:dyDescent="0.2">
      <c r="A279" s="68" t="str">
        <f>'HECVAT - Full | Vendor Response'!A275</f>
        <v>PCID-03</v>
      </c>
      <c r="B279" s="68" t="str">
        <f>'HECVAT - Full | Vendor Response'!B275</f>
        <v>Do you have a current, executed within the past year, Attestation of Compliance (AoC) or Report on Compliance (RoC)?</v>
      </c>
      <c r="C279" s="154">
        <f>'HECVAT - Full | Vendor Response'!C275</f>
        <v>0</v>
      </c>
      <c r="D279" s="160">
        <f>'HECVAT - Full | Vendor Response'!D275</f>
        <v>0</v>
      </c>
      <c r="E279" s="172" t="s">
        <v>60</v>
      </c>
      <c r="F279" s="232" t="str">
        <f>VLOOKUP($A279,Questions!B$3:T$256,12,FALSE)</f>
        <v>Yes</v>
      </c>
      <c r="G279" s="238"/>
      <c r="H279" s="233">
        <f>VLOOKUP(A279,Questions!B$25:T$295,16,FALSE)</f>
        <v>25</v>
      </c>
      <c r="I279" s="239"/>
    </row>
    <row r="280" spans="1:10" ht="48" customHeight="1" x14ac:dyDescent="0.2">
      <c r="A280" s="68" t="str">
        <f>'HECVAT - Full | Vendor Response'!A276</f>
        <v>PCID-04</v>
      </c>
      <c r="B280" s="68" t="str">
        <f>'HECVAT - Full | Vendor Response'!B276</f>
        <v>Are you classified as a service provider?</v>
      </c>
      <c r="C280" s="154">
        <f>'HECVAT - Full | Vendor Response'!C276</f>
        <v>0</v>
      </c>
      <c r="D280" s="160">
        <f>'HECVAT - Full | Vendor Response'!D276</f>
        <v>0</v>
      </c>
      <c r="E280" s="172" t="s">
        <v>60</v>
      </c>
      <c r="F280" s="232" t="str">
        <f>VLOOKUP($A280,Questions!B$3:T$256,12,FALSE)</f>
        <v>Yes</v>
      </c>
      <c r="G280" s="238"/>
      <c r="H280" s="233">
        <f>VLOOKUP(A280,Questions!B$25:T$295,16,FALSE)</f>
        <v>20</v>
      </c>
      <c r="I280" s="239"/>
    </row>
    <row r="281" spans="1:10" ht="48" customHeight="1" x14ac:dyDescent="0.2">
      <c r="A281" s="68" t="str">
        <f>'HECVAT - Full | Vendor Response'!A277</f>
        <v>PCID-05</v>
      </c>
      <c r="B281" s="68" t="str">
        <f>'HECVAT - Full | Vendor Response'!B277</f>
        <v xml:space="preserve">Are you on the list of VISA approved service providers? </v>
      </c>
      <c r="C281" s="154">
        <f>'HECVAT - Full | Vendor Response'!C277</f>
        <v>0</v>
      </c>
      <c r="D281" s="160">
        <f>'HECVAT - Full | Vendor Response'!D277</f>
        <v>0</v>
      </c>
      <c r="E281" s="172" t="s">
        <v>60</v>
      </c>
      <c r="F281" s="232" t="str">
        <f>VLOOKUP($A281,Questions!B$3:T$256,12,FALSE)</f>
        <v>Yes</v>
      </c>
      <c r="G281" s="238"/>
      <c r="H281" s="233">
        <f>VLOOKUP(A281,Questions!B$25:T$295,16,FALSE)</f>
        <v>20</v>
      </c>
      <c r="I281" s="239"/>
    </row>
    <row r="282" spans="1:10" ht="48" customHeight="1" x14ac:dyDescent="0.2">
      <c r="A282" s="153" t="str">
        <f>'HECVAT - Full | Vendor Response'!A278</f>
        <v>PCID-06</v>
      </c>
      <c r="B282" s="153" t="str">
        <f>'HECVAT - Full | Vendor Response'!B278</f>
        <v>Are you classified as a merchant? If so, what level (1, 2, 3, 4)?</v>
      </c>
      <c r="C282" s="376">
        <f>'HECVAT - Full | Vendor Response'!C278</f>
        <v>0</v>
      </c>
      <c r="D282" s="377"/>
      <c r="E282" s="172" t="s">
        <v>60</v>
      </c>
      <c r="F282" s="234" t="s">
        <v>326</v>
      </c>
      <c r="G282" s="238"/>
      <c r="H282" s="235">
        <f>VLOOKUP(A282,Questions!B$25:T$295,16,FALSE)</f>
        <v>20</v>
      </c>
      <c r="I282" s="239"/>
    </row>
    <row r="283" spans="1:10" ht="48" customHeight="1" x14ac:dyDescent="0.2">
      <c r="A283" s="153" t="str">
        <f>'HECVAT - Full | Vendor Response'!A279</f>
        <v>PCID-07</v>
      </c>
      <c r="B283" s="153" t="str">
        <f>'HECVAT - Full | Vendor Response'!B279</f>
        <v>Describe the architecture employed by the system to verify and authorize credit card transactions.</v>
      </c>
      <c r="C283" s="376">
        <f>'HECVAT - Full | Vendor Response'!C279</f>
        <v>0</v>
      </c>
      <c r="D283" s="377"/>
      <c r="E283" s="172" t="s">
        <v>60</v>
      </c>
      <c r="F283" s="234" t="s">
        <v>326</v>
      </c>
      <c r="G283" s="238"/>
      <c r="H283" s="235">
        <f>VLOOKUP(A283,Questions!B$25:T$295,16,FALSE)</f>
        <v>10</v>
      </c>
      <c r="I283" s="239"/>
    </row>
    <row r="284" spans="1:10" ht="48" customHeight="1" x14ac:dyDescent="0.2">
      <c r="A284" s="153" t="str">
        <f>'HECVAT - Full | Vendor Response'!A280</f>
        <v>PCID-08</v>
      </c>
      <c r="B284" s="153" t="str">
        <f>'HECVAT - Full | Vendor Response'!B280</f>
        <v xml:space="preserve">What payment processors/gateways does the system support? </v>
      </c>
      <c r="C284" s="376">
        <f>'HECVAT - Full | Vendor Response'!C280</f>
        <v>0</v>
      </c>
      <c r="D284" s="377"/>
      <c r="E284" s="172" t="s">
        <v>60</v>
      </c>
      <c r="F284" s="234" t="s">
        <v>326</v>
      </c>
      <c r="G284" s="238"/>
      <c r="H284" s="235">
        <f>VLOOKUP(A284,Questions!B$25:T$295,16,FALSE)</f>
        <v>10</v>
      </c>
      <c r="I284" s="239"/>
    </row>
    <row r="285" spans="1:10" ht="48" customHeight="1" x14ac:dyDescent="0.2">
      <c r="A285" s="68" t="str">
        <f>'HECVAT - Full | Vendor Response'!A281</f>
        <v>PCID-09</v>
      </c>
      <c r="B285" s="68" t="str">
        <f>'HECVAT - Full | Vendor Response'!B281</f>
        <v>Can the application be installed in a PCI DSS–compliant manner ?</v>
      </c>
      <c r="C285" s="154">
        <f>'HECVAT - Full | Vendor Response'!C281</f>
        <v>0</v>
      </c>
      <c r="D285" s="160">
        <f>'HECVAT - Full | Vendor Response'!D281</f>
        <v>0</v>
      </c>
      <c r="E285" s="172" t="s">
        <v>60</v>
      </c>
      <c r="F285" s="234" t="str">
        <f>VLOOKUP($A285,Questions!B$3:T$256,12,FALSE)</f>
        <v>Yes</v>
      </c>
      <c r="G285" s="238"/>
      <c r="H285" s="235">
        <f>VLOOKUP(A285,Questions!B$25:T$295,16,FALSE)</f>
        <v>10</v>
      </c>
      <c r="I285" s="239"/>
    </row>
    <row r="286" spans="1:10" ht="48" customHeight="1" x14ac:dyDescent="0.2">
      <c r="A286" s="68" t="str">
        <f>'HECVAT - Full | Vendor Response'!A282</f>
        <v>PCID-10</v>
      </c>
      <c r="B286" s="68" t="str">
        <f>'HECVAT - Full | Vendor Response'!B282</f>
        <v xml:space="preserve">Is the application listed as an approved Payment Application Data Security Standard (PA-DSS) application? </v>
      </c>
      <c r="C286" s="154">
        <f>'HECVAT - Full | Vendor Response'!C282</f>
        <v>0</v>
      </c>
      <c r="D286" s="160">
        <f>'HECVAT - Full | Vendor Response'!D282</f>
        <v>0</v>
      </c>
      <c r="E286" s="172" t="s">
        <v>60</v>
      </c>
      <c r="F286" s="234" t="str">
        <f>VLOOKUP($A286,Questions!B$3:T$256,12,FALSE)</f>
        <v>No</v>
      </c>
      <c r="G286" s="238"/>
      <c r="H286" s="235">
        <f>VLOOKUP(A286,Questions!B$25:T$295,16,FALSE)</f>
        <v>25</v>
      </c>
      <c r="I286" s="239"/>
    </row>
    <row r="287" spans="1:10" ht="48" customHeight="1" x14ac:dyDescent="0.2">
      <c r="A287" s="68" t="str">
        <f>'HECVAT - Full | Vendor Response'!A283</f>
        <v>PCID-11</v>
      </c>
      <c r="B287" s="68" t="str">
        <f>'HECVAT - Full | Vendor Response'!B283</f>
        <v>Does the system or products use a third party to collect, store, process, or transmit cardholder (payment/credit/debt card) data?</v>
      </c>
      <c r="C287" s="154">
        <f>'HECVAT - Full | Vendor Response'!C283</f>
        <v>0</v>
      </c>
      <c r="D287" s="160">
        <f>'HECVAT - Full | Vendor Response'!D283</f>
        <v>0</v>
      </c>
      <c r="E287" s="172" t="s">
        <v>60</v>
      </c>
      <c r="F287" s="234" t="str">
        <f>VLOOKUP($A287,Questions!B$3:T$256,12,FALSE)</f>
        <v>No</v>
      </c>
      <c r="G287" s="238"/>
      <c r="H287" s="235">
        <f>VLOOKUP(A287,Questions!B$25:T$295,16,FALSE)</f>
        <v>25</v>
      </c>
      <c r="I287" s="239"/>
    </row>
    <row r="288" spans="1:10" ht="48" customHeight="1" thickBot="1" x14ac:dyDescent="0.25">
      <c r="A288" s="153" t="str">
        <f>'HECVAT - Full | Vendor Response'!A284</f>
        <v>PCID-12</v>
      </c>
      <c r="B288" s="153" t="str">
        <f>'HECVAT - Full | Vendor Response'!B284</f>
        <v xml:space="preserve">Include documentation describing the systems' abilities to comply with the PCI DSS and any features or capabilities of the system that must be added or changed in order to operate in compliance with the standards. </v>
      </c>
      <c r="C288" s="376">
        <f>'HECVAT - Full | Vendor Response'!C284</f>
        <v>0</v>
      </c>
      <c r="D288" s="377"/>
      <c r="E288" s="174" t="s">
        <v>60</v>
      </c>
      <c r="F288" s="236" t="s">
        <v>326</v>
      </c>
      <c r="G288" s="238"/>
      <c r="H288" s="237">
        <f>VLOOKUP(A288,Questions!B$25:T$295,16,FALSE)</f>
        <v>15</v>
      </c>
      <c r="I288" s="239"/>
      <c r="J288" s="276" t="s">
        <v>3233</v>
      </c>
    </row>
    <row r="289" spans="1:5" x14ac:dyDescent="0.2">
      <c r="A289" s="276" t="s">
        <v>3231</v>
      </c>
      <c r="C289" s="126"/>
      <c r="D289" s="126"/>
      <c r="E289" s="126"/>
    </row>
    <row r="291" spans="1:5" ht="17" hidden="1" x14ac:dyDescent="0.2">
      <c r="E291" s="65" t="s">
        <v>60</v>
      </c>
    </row>
  </sheetData>
  <mergeCells count="61">
    <mergeCell ref="E29:F29"/>
    <mergeCell ref="E30:F30"/>
    <mergeCell ref="E16:F16"/>
    <mergeCell ref="E21:F21"/>
    <mergeCell ref="E22:F22"/>
    <mergeCell ref="E25:F25"/>
    <mergeCell ref="E26:F26"/>
    <mergeCell ref="A3:I3"/>
    <mergeCell ref="A2:H2"/>
    <mergeCell ref="B7:C7"/>
    <mergeCell ref="B6:C6"/>
    <mergeCell ref="B8:C8"/>
    <mergeCell ref="A4:I4"/>
    <mergeCell ref="A5:I5"/>
    <mergeCell ref="G6:I6"/>
    <mergeCell ref="G7:I7"/>
    <mergeCell ref="G8:I8"/>
    <mergeCell ref="G9:I9"/>
    <mergeCell ref="E14:F14"/>
    <mergeCell ref="E23:F23"/>
    <mergeCell ref="E24:F24"/>
    <mergeCell ref="E15:F15"/>
    <mergeCell ref="E17:F17"/>
    <mergeCell ref="E18:F18"/>
    <mergeCell ref="E31:F31"/>
    <mergeCell ref="E13:F13"/>
    <mergeCell ref="C196:D196"/>
    <mergeCell ref="A12:C12"/>
    <mergeCell ref="C68:D68"/>
    <mergeCell ref="C69:D69"/>
    <mergeCell ref="F36:I36"/>
    <mergeCell ref="C39:D39"/>
    <mergeCell ref="E19:F19"/>
    <mergeCell ref="E20:F20"/>
    <mergeCell ref="E32:F32"/>
    <mergeCell ref="E33:F33"/>
    <mergeCell ref="E34:F34"/>
    <mergeCell ref="C43:D43"/>
    <mergeCell ref="E28:F28"/>
    <mergeCell ref="E27:F27"/>
    <mergeCell ref="B9:C9"/>
    <mergeCell ref="A36:D36"/>
    <mergeCell ref="C188:D188"/>
    <mergeCell ref="A38:B38"/>
    <mergeCell ref="A44:B44"/>
    <mergeCell ref="A11:B11"/>
    <mergeCell ref="C283:D283"/>
    <mergeCell ref="C284:D284"/>
    <mergeCell ref="C288:D288"/>
    <mergeCell ref="A211:B211"/>
    <mergeCell ref="A56:B56"/>
    <mergeCell ref="A128:B128"/>
    <mergeCell ref="C282:D282"/>
    <mergeCell ref="C116:D116"/>
    <mergeCell ref="A169:B169"/>
    <mergeCell ref="A187:B187"/>
    <mergeCell ref="C115:D115"/>
    <mergeCell ref="A66:B66"/>
    <mergeCell ref="A72:B72"/>
    <mergeCell ref="A82:B82"/>
    <mergeCell ref="C244:D244"/>
  </mergeCells>
  <conditionalFormatting sqref="G14">
    <cfRule type="dataBar" priority="36">
      <dataBar>
        <cfvo type="num" val="0"/>
        <cfvo type="num" val="1"/>
        <color rgb="FF638EC6"/>
      </dataBar>
      <extLst>
        <ext xmlns:x14="http://schemas.microsoft.com/office/spreadsheetml/2009/9/main" uri="{B025F937-C7B1-47D3-B67F-A62EFF666E3E}">
          <x14:id>{9F790BD4-183E-4119-9436-A01EA1594D8C}</x14:id>
        </ext>
      </extLst>
    </cfRule>
  </conditionalFormatting>
  <conditionalFormatting sqref="G15:G23">
    <cfRule type="dataBar" priority="27">
      <dataBar>
        <cfvo type="num" val="0"/>
        <cfvo type="num" val="1"/>
        <color rgb="FF638EC6"/>
      </dataBar>
      <extLst>
        <ext xmlns:x14="http://schemas.microsoft.com/office/spreadsheetml/2009/9/main" uri="{B025F937-C7B1-47D3-B67F-A62EFF666E3E}">
          <x14:id>{A280AE77-B966-4601-A0A9-608CEBA57142}</x14:id>
        </ext>
      </extLst>
    </cfRule>
  </conditionalFormatting>
  <conditionalFormatting sqref="G24:G27">
    <cfRule type="dataBar" priority="26">
      <dataBar>
        <cfvo type="num" val="0"/>
        <cfvo type="num" val="1"/>
        <color rgb="FF638EC6"/>
      </dataBar>
      <extLst>
        <ext xmlns:x14="http://schemas.microsoft.com/office/spreadsheetml/2009/9/main" uri="{B025F937-C7B1-47D3-B67F-A62EFF666E3E}">
          <x14:id>{6FB108EB-1255-4BA4-896D-28323D780216}</x14:id>
        </ext>
      </extLst>
    </cfRule>
  </conditionalFormatting>
  <conditionalFormatting sqref="G28">
    <cfRule type="dataBar" priority="25">
      <dataBar>
        <cfvo type="num" val="0"/>
        <cfvo type="num" val="1"/>
        <color rgb="FF638EC6"/>
      </dataBar>
      <extLst>
        <ext xmlns:x14="http://schemas.microsoft.com/office/spreadsheetml/2009/9/main" uri="{B025F937-C7B1-47D3-B67F-A62EFF666E3E}">
          <x14:id>{61EF2B7C-82E6-4BA3-9164-42512B8564C0}</x14:id>
        </ext>
      </extLst>
    </cfRule>
  </conditionalFormatting>
  <conditionalFormatting sqref="G29">
    <cfRule type="dataBar" priority="24">
      <dataBar>
        <cfvo type="num" val="0"/>
        <cfvo type="num" val="1"/>
        <color rgb="FF638EC6"/>
      </dataBar>
      <extLst>
        <ext xmlns:x14="http://schemas.microsoft.com/office/spreadsheetml/2009/9/main" uri="{B025F937-C7B1-47D3-B67F-A62EFF666E3E}">
          <x14:id>{B96DDA50-C8DE-4885-8DB8-4738F673A312}</x14:id>
        </ext>
      </extLst>
    </cfRule>
  </conditionalFormatting>
  <conditionalFormatting sqref="G30">
    <cfRule type="dataBar" priority="23">
      <dataBar>
        <cfvo type="num" val="0"/>
        <cfvo type="num" val="1"/>
        <color rgb="FF638EC6"/>
      </dataBar>
      <extLst>
        <ext xmlns:x14="http://schemas.microsoft.com/office/spreadsheetml/2009/9/main" uri="{B025F937-C7B1-47D3-B67F-A62EFF666E3E}">
          <x14:id>{F9CE7CCA-8CC7-43E0-A872-0AB561892638}</x14:id>
        </ext>
      </extLst>
    </cfRule>
  </conditionalFormatting>
  <conditionalFormatting sqref="G31">
    <cfRule type="dataBar" priority="22">
      <dataBar>
        <cfvo type="num" val="0"/>
        <cfvo type="num" val="1"/>
        <color rgb="FF638EC6"/>
      </dataBar>
      <extLst>
        <ext xmlns:x14="http://schemas.microsoft.com/office/spreadsheetml/2009/9/main" uri="{B025F937-C7B1-47D3-B67F-A62EFF666E3E}">
          <x14:id>{B79EE5BF-6AAB-49E0-9D31-51B128B2B97D}</x14:id>
        </ext>
      </extLst>
    </cfRule>
  </conditionalFormatting>
  <conditionalFormatting sqref="G32">
    <cfRule type="dataBar" priority="21">
      <dataBar>
        <cfvo type="num" val="0"/>
        <cfvo type="num" val="1"/>
        <color rgb="FF638EC6"/>
      </dataBar>
      <extLst>
        <ext xmlns:x14="http://schemas.microsoft.com/office/spreadsheetml/2009/9/main" uri="{B025F937-C7B1-47D3-B67F-A62EFF666E3E}">
          <x14:id>{8908BCCD-78F9-4DC8-AF66-2A22D3B12D8C}</x14:id>
        </ext>
      </extLst>
    </cfRule>
  </conditionalFormatting>
  <conditionalFormatting sqref="G33:G34">
    <cfRule type="dataBar" priority="35">
      <dataBar>
        <cfvo type="num" val="0"/>
        <cfvo type="num" val="1"/>
        <color rgb="FF638EC6"/>
      </dataBar>
      <extLst>
        <ext xmlns:x14="http://schemas.microsoft.com/office/spreadsheetml/2009/9/main" uri="{B025F937-C7B1-47D3-B67F-A62EFF666E3E}">
          <x14:id>{DEDB6CB6-F46C-4E16-9A05-AB63190D1DA2}</x14:id>
        </ext>
      </extLst>
    </cfRule>
  </conditionalFormatting>
  <pageMargins left="0.7" right="0.7" top="0.75" bottom="0.75" header="0.3" footer="0.3"/>
  <pageSetup orientation="portrait" verticalDpi="300" r:id="rId1"/>
  <extLst>
    <ext xmlns:x14="http://schemas.microsoft.com/office/spreadsheetml/2009/9/main" uri="{78C0D931-6437-407d-A8EE-F0AAD7539E65}">
      <x14:conditionalFormattings>
        <x14:conditionalFormatting xmlns:xm="http://schemas.microsoft.com/office/excel/2006/main">
          <x14:cfRule type="expression" priority="17" id="{C6F8D7F5-F618-41E8-9C21-F5B227784D29}">
            <xm:f>'HECVAT - Full | Vendor Response'!$C$28="No"</xm:f>
            <x14:dxf>
              <font>
                <color theme="0"/>
              </font>
            </x14:dxf>
          </x14:cfRule>
          <xm:sqref>C17:D17 G17</xm:sqref>
        </x14:conditionalFormatting>
        <x14:conditionalFormatting xmlns:xm="http://schemas.microsoft.com/office/excel/2006/main">
          <x14:cfRule type="expression" priority="15" id="{18C058B5-9D1E-435F-BB82-302D48CB10C3}">
            <xm:f>'HECVAT - Full | Vendor Response'!$C$32="No"</xm:f>
            <x14:dxf>
              <font>
                <color theme="0"/>
              </font>
            </x14:dxf>
          </x14:cfRule>
          <xm:sqref>C18:D18 G18</xm:sqref>
        </x14:conditionalFormatting>
        <x14:conditionalFormatting xmlns:xm="http://schemas.microsoft.com/office/excel/2006/main">
          <x14:cfRule type="expression" priority="16" id="{A7B90583-6F4C-4325-96C1-3245AF5D5983}">
            <xm:f>'HECVAT - Full | Vendor Response'!$C$29="No"</xm:f>
            <x14:dxf>
              <font>
                <color theme="0"/>
              </font>
            </x14:dxf>
          </x14:cfRule>
          <xm:sqref>C21:D21 G21</xm:sqref>
        </x14:conditionalFormatting>
        <x14:conditionalFormatting xmlns:xm="http://schemas.microsoft.com/office/excel/2006/main">
          <x14:cfRule type="expression" priority="14" id="{786F2F09-2EA2-4B1B-8AD2-5748D7642098}">
            <xm:f>'HECVAT - Full | Vendor Response'!$C$30="No"</xm:f>
            <x14:dxf>
              <font>
                <color theme="0"/>
              </font>
            </x14:dxf>
          </x14:cfRule>
          <xm:sqref>C25:D25 G25</xm:sqref>
        </x14:conditionalFormatting>
        <x14:conditionalFormatting xmlns:xm="http://schemas.microsoft.com/office/excel/2006/main">
          <x14:cfRule type="expression" priority="19" id="{026AB8C8-BF04-4CE1-B0BB-400C1D161844}">
            <xm:f>'HECVAT - Full | Vendor Response'!$C$27="No"</xm:f>
            <x14:dxf>
              <font>
                <color theme="0"/>
              </font>
            </x14:dxf>
          </x14:cfRule>
          <xm:sqref>C31:D31 G31</xm:sqref>
        </x14:conditionalFormatting>
        <x14:conditionalFormatting xmlns:xm="http://schemas.microsoft.com/office/excel/2006/main">
          <x14:cfRule type="expression" priority="18" id="{36E41B77-E98A-40EC-A64C-7CDAF966CBA1}">
            <xm:f>'HECVAT - Full | Vendor Response'!$C$31="No"</xm:f>
            <x14:dxf>
              <font>
                <color theme="0"/>
              </font>
            </x14:dxf>
          </x14:cfRule>
          <xm:sqref>C32:D32 G32</xm:sqref>
        </x14:conditionalFormatting>
        <x14:conditionalFormatting xmlns:xm="http://schemas.microsoft.com/office/excel/2006/main">
          <x14:cfRule type="dataBar" id="{9F790BD4-183E-4119-9436-A01EA1594D8C}">
            <x14:dataBar minLength="0" maxLength="100" gradient="0" direction="leftToRight" axisPosition="none">
              <x14:cfvo type="num">
                <xm:f>0</xm:f>
              </x14:cfvo>
              <x14:cfvo type="num">
                <xm:f>1</xm:f>
              </x14:cfvo>
              <x14:negativeFillColor rgb="FFFF0000"/>
            </x14:dataBar>
          </x14:cfRule>
          <xm:sqref>G14</xm:sqref>
        </x14:conditionalFormatting>
        <x14:conditionalFormatting xmlns:xm="http://schemas.microsoft.com/office/excel/2006/main">
          <x14:cfRule type="dataBar" id="{A280AE77-B966-4601-A0A9-608CEBA57142}">
            <x14:dataBar minLength="0" maxLength="100" gradient="0" direction="leftToRight" axisPosition="none">
              <x14:cfvo type="num">
                <xm:f>0</xm:f>
              </x14:cfvo>
              <x14:cfvo type="num">
                <xm:f>1</xm:f>
              </x14:cfvo>
              <x14:negativeFillColor rgb="FFFF0000"/>
            </x14:dataBar>
          </x14:cfRule>
          <xm:sqref>G15:G23</xm:sqref>
        </x14:conditionalFormatting>
        <x14:conditionalFormatting xmlns:xm="http://schemas.microsoft.com/office/excel/2006/main">
          <x14:cfRule type="dataBar" id="{6FB108EB-1255-4BA4-896D-28323D780216}">
            <x14:dataBar minLength="0" maxLength="100" gradient="0" direction="leftToRight" axisPosition="none">
              <x14:cfvo type="num">
                <xm:f>0</xm:f>
              </x14:cfvo>
              <x14:cfvo type="num">
                <xm:f>1</xm:f>
              </x14:cfvo>
              <x14:negativeFillColor rgb="FFFF0000"/>
            </x14:dataBar>
          </x14:cfRule>
          <xm:sqref>G24:G27</xm:sqref>
        </x14:conditionalFormatting>
        <x14:conditionalFormatting xmlns:xm="http://schemas.microsoft.com/office/excel/2006/main">
          <x14:cfRule type="dataBar" id="{61EF2B7C-82E6-4BA3-9164-42512B8564C0}">
            <x14:dataBar minLength="0" maxLength="100" gradient="0" direction="leftToRight" axisPosition="none">
              <x14:cfvo type="num">
                <xm:f>0</xm:f>
              </x14:cfvo>
              <x14:cfvo type="num">
                <xm:f>1</xm:f>
              </x14:cfvo>
              <x14:negativeFillColor rgb="FFFF0000"/>
            </x14:dataBar>
          </x14:cfRule>
          <xm:sqref>G28</xm:sqref>
        </x14:conditionalFormatting>
        <x14:conditionalFormatting xmlns:xm="http://schemas.microsoft.com/office/excel/2006/main">
          <x14:cfRule type="dataBar" id="{B96DDA50-C8DE-4885-8DB8-4738F673A312}">
            <x14:dataBar minLength="0" maxLength="100" gradient="0" direction="leftToRight" axisPosition="none">
              <x14:cfvo type="num">
                <xm:f>0</xm:f>
              </x14:cfvo>
              <x14:cfvo type="num">
                <xm:f>1</xm:f>
              </x14:cfvo>
              <x14:negativeFillColor rgb="FFFF0000"/>
            </x14:dataBar>
          </x14:cfRule>
          <xm:sqref>G29</xm:sqref>
        </x14:conditionalFormatting>
        <x14:conditionalFormatting xmlns:xm="http://schemas.microsoft.com/office/excel/2006/main">
          <x14:cfRule type="dataBar" id="{F9CE7CCA-8CC7-43E0-A872-0AB561892638}">
            <x14:dataBar minLength="0" maxLength="100" gradient="0" direction="leftToRight" axisPosition="none">
              <x14:cfvo type="num">
                <xm:f>0</xm:f>
              </x14:cfvo>
              <x14:cfvo type="num">
                <xm:f>1</xm:f>
              </x14:cfvo>
              <x14:negativeFillColor rgb="FFFF0000"/>
            </x14:dataBar>
          </x14:cfRule>
          <xm:sqref>G30</xm:sqref>
        </x14:conditionalFormatting>
        <x14:conditionalFormatting xmlns:xm="http://schemas.microsoft.com/office/excel/2006/main">
          <x14:cfRule type="dataBar" id="{B79EE5BF-6AAB-49E0-9D31-51B128B2B97D}">
            <x14:dataBar minLength="0" maxLength="100" gradient="0" direction="leftToRight" axisPosition="none">
              <x14:cfvo type="num">
                <xm:f>0</xm:f>
              </x14:cfvo>
              <x14:cfvo type="num">
                <xm:f>1</xm:f>
              </x14:cfvo>
              <x14:negativeFillColor rgb="FFFF0000"/>
            </x14:dataBar>
          </x14:cfRule>
          <xm:sqref>G31</xm:sqref>
        </x14:conditionalFormatting>
        <x14:conditionalFormatting xmlns:xm="http://schemas.microsoft.com/office/excel/2006/main">
          <x14:cfRule type="dataBar" id="{8908BCCD-78F9-4DC8-AF66-2A22D3B12D8C}">
            <x14:dataBar minLength="0" maxLength="100" gradient="0" direction="leftToRight" axisPosition="none">
              <x14:cfvo type="num">
                <xm:f>0</xm:f>
              </x14:cfvo>
              <x14:cfvo type="num">
                <xm:f>1</xm:f>
              </x14:cfvo>
              <x14:negativeFillColor rgb="FFFF0000"/>
            </x14:dataBar>
          </x14:cfRule>
          <xm:sqref>G32</xm:sqref>
        </x14:conditionalFormatting>
        <x14:conditionalFormatting xmlns:xm="http://schemas.microsoft.com/office/excel/2006/main">
          <x14:cfRule type="dataBar" id="{DEDB6CB6-F46C-4E16-9A05-AB63190D1DA2}">
            <x14:dataBar minLength="0" maxLength="100" gradient="0" direction="leftToRight" axisPosition="none">
              <x14:cfvo type="num">
                <xm:f>0</xm:f>
              </x14:cfvo>
              <x14:cfvo type="num">
                <xm:f>1</xm:f>
              </x14:cfvo>
              <x14:negativeFillColor rgb="FFFF0000"/>
            </x14:dataBar>
          </x14:cfRule>
          <xm:sqref>G33:G34</xm:sqref>
        </x14:conditionalFormatting>
        <x14:conditionalFormatting xmlns:xm="http://schemas.microsoft.com/office/excel/2006/main">
          <x14:cfRule type="expression" priority="20" id="{9C4F4BDC-5853-4208-9C91-6F6ED2071713}">
            <xm:f>VLOOKUP($A98,Questions!$B$18:$L$309,10,FALSE)=0</xm:f>
            <x14:dxf>
              <font>
                <strike/>
                <color theme="2" tint="-0.499984740745262"/>
              </font>
            </x14:dxf>
          </x14:cfRule>
          <xm:sqref>G98:H98 A98:D109 G99:I114 A110:E114 A115:I116 I118:I127 I129:I143 I145:I168 I188:I198 I200:I210 I212:I227 I229:I232 I234:I238 I240:I245 I247:I275 I277:I288</xm:sqref>
        </x14:conditionalFormatting>
        <x14:conditionalFormatting xmlns:xm="http://schemas.microsoft.com/office/excel/2006/main">
          <x14:cfRule type="expression" priority="1" id="{22A6C7DE-D31F-4862-B317-DC6789A0FE1E}">
            <xm:f>VLOOKUP($A170,Questions!$B$18:$L$309,10,TRUE)=0</xm:f>
            <x14:dxf>
              <font>
                <strike/>
                <color theme="2" tint="-0.499984740745262"/>
              </font>
              <fill>
                <patternFill>
                  <bgColor theme="2"/>
                </patternFill>
              </fill>
            </x14:dxf>
          </x14:cfRule>
          <xm:sqref>G170:I176 A170:D186 G178:I180 G182:I186 A282:C284 F282:F284 H282:H284 A288:C288 F288 H288</xm:sqref>
        </x14:conditionalFormatting>
      </x14:conditionalFormattings>
    </ext>
    <ext xmlns:x14="http://schemas.microsoft.com/office/spreadsheetml/2009/9/main" uri="{CCE6A557-97BC-4b89-ADB6-D9C93CAAB3DF}">
      <x14:dataValidations xmlns:xm="http://schemas.microsoft.com/office/excel/2006/main" count="5">
        <x14:dataValidation type="list" allowBlank="1" showInputMessage="1" showErrorMessage="1" xr:uid="{00000000-0002-0000-0400-000000000000}">
          <x14:formula1>
            <xm:f>Values!$A$4:$A$5</xm:f>
          </x14:formula1>
          <xm:sqref>G39:G43 G57:G65 G73:G81 G200:G210 G83:G96 G118:G127 G129:G143 G145:G168 G170:G186 G188:G198 G67:G71 G212:G227 G229:G232 G234:G238 G240:G245 G247:G275 G277:G288 G45:G55 G100:G116</xm:sqref>
        </x14:dataValidation>
        <x14:dataValidation type="list" allowBlank="1" showInputMessage="1" showErrorMessage="1" xr:uid="{00000000-0002-0000-0400-000001000000}">
          <x14:formula1>
            <xm:f>Values!$A$42:$A$48</xm:f>
          </x14:formula1>
          <xm:sqref>I39:I43 I57:I65 I73:I81 I98:I116 I83:I96 I118:I127 I129:I143 I145:I168 I170:I186 I188:I198 I67:I71 I212:I227 I229:I232 I234:I238 I240:I245 I247:I275 I277:I288 I45:I55 I200:I210</xm:sqref>
        </x14:dataValidation>
        <x14:dataValidation type="list" allowBlank="1" showInputMessage="1" showErrorMessage="1" xr:uid="{00000000-0002-0000-0400-000002000000}">
          <x14:formula1>
            <xm:f>Values!$A$60:$A$66</xm:f>
          </x14:formula1>
          <xm:sqref>C11</xm:sqref>
        </x14:dataValidation>
        <x14:dataValidation type="list" allowBlank="1" showInputMessage="1" showErrorMessage="1" xr:uid="{FD77EAFD-93F6-43B0-A841-197740EE75E8}">
          <x14:formula1>
            <xm:f>Values!$C$26:$C$29</xm:f>
          </x14:formula1>
          <xm:sqref>G99</xm:sqref>
        </x14:dataValidation>
        <x14:dataValidation type="list" allowBlank="1" showInputMessage="1" showErrorMessage="1" xr:uid="{661DBD2C-E609-4306-A561-716BE5185A0C}">
          <x14:formula1>
            <xm:f>Values!$C$26:$C$27</xm:f>
          </x14:formula1>
          <xm:sqref>G98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B050"/>
  </sheetPr>
  <dimension ref="A1:E277"/>
  <sheetViews>
    <sheetView topLeftCell="A42" zoomScaleNormal="100" workbookViewId="0"/>
  </sheetViews>
  <sheetFormatPr baseColWidth="10" defaultColWidth="0" defaultRowHeight="16" zeroHeight="1" x14ac:dyDescent="0.15"/>
  <cols>
    <col min="1" max="1" width="11.125" customWidth="1"/>
    <col min="2" max="2" width="56.75" style="3" customWidth="1"/>
    <col min="3" max="3" width="40.75" style="19" customWidth="1"/>
    <col min="4" max="4" width="40.75" style="5" customWidth="1"/>
    <col min="5" max="5" width="6.625" customWidth="1"/>
    <col min="6" max="16384" width="6.625" hidden="1"/>
  </cols>
  <sheetData>
    <row r="1" spans="1:4" x14ac:dyDescent="0.15">
      <c r="A1" s="274" t="s">
        <v>3237</v>
      </c>
    </row>
    <row r="2" spans="1:4" ht="36" customHeight="1" x14ac:dyDescent="0.2">
      <c r="A2" s="399" t="s">
        <v>328</v>
      </c>
      <c r="B2" s="399"/>
      <c r="C2" s="399"/>
      <c r="D2" s="399"/>
    </row>
    <row r="3" spans="1:4" ht="36" customHeight="1" x14ac:dyDescent="0.2">
      <c r="A3" s="342" t="s">
        <v>329</v>
      </c>
      <c r="B3" s="342"/>
      <c r="C3" s="342"/>
      <c r="D3" s="342"/>
    </row>
    <row r="4" spans="1:4" ht="2" customHeight="1" x14ac:dyDescent="0.2">
      <c r="A4" s="17"/>
      <c r="B4" s="113"/>
      <c r="C4" s="114"/>
      <c r="D4" s="114"/>
    </row>
    <row r="5" spans="1:4" ht="2" customHeight="1" x14ac:dyDescent="0.2">
      <c r="A5" s="115"/>
      <c r="B5" s="115"/>
      <c r="C5" s="116"/>
      <c r="D5" s="117"/>
    </row>
    <row r="6" spans="1:4" ht="2" customHeight="1" x14ac:dyDescent="0.2">
      <c r="A6" s="118"/>
      <c r="B6" s="118"/>
      <c r="C6" s="118"/>
      <c r="D6" s="118"/>
    </row>
    <row r="7" spans="1:4" ht="2" customHeight="1" x14ac:dyDescent="0.2">
      <c r="A7" s="119"/>
      <c r="B7" s="119"/>
      <c r="C7" s="119"/>
      <c r="D7" s="119"/>
    </row>
    <row r="8" spans="1:4" ht="2" customHeight="1" x14ac:dyDescent="0.2">
      <c r="A8" s="88"/>
      <c r="B8" s="120"/>
      <c r="C8" s="121"/>
      <c r="D8" s="121"/>
    </row>
    <row r="9" spans="1:4" ht="2" customHeight="1" x14ac:dyDescent="0.2">
      <c r="A9" s="88"/>
      <c r="B9" s="120"/>
      <c r="C9" s="121"/>
      <c r="D9" s="121"/>
    </row>
    <row r="10" spans="1:4" ht="2" customHeight="1" x14ac:dyDescent="0.2">
      <c r="A10" s="88"/>
      <c r="B10" s="120"/>
      <c r="C10" s="121"/>
      <c r="D10" s="121"/>
    </row>
    <row r="11" spans="1:4" ht="2" customHeight="1" x14ac:dyDescent="0.2">
      <c r="A11" s="88"/>
      <c r="B11" s="120"/>
      <c r="C11" s="121"/>
      <c r="D11" s="121"/>
    </row>
    <row r="12" spans="1:4" ht="2" customHeight="1" x14ac:dyDescent="0.2">
      <c r="A12" s="88"/>
      <c r="B12" s="120"/>
      <c r="C12" s="121"/>
      <c r="D12" s="121"/>
    </row>
    <row r="13" spans="1:4" ht="2" customHeight="1" x14ac:dyDescent="0.2">
      <c r="A13" s="88"/>
      <c r="B13" s="120"/>
      <c r="C13" s="121"/>
      <c r="D13" s="121"/>
    </row>
    <row r="14" spans="1:4" ht="2" customHeight="1" x14ac:dyDescent="0.2">
      <c r="A14" s="88"/>
      <c r="B14" s="120"/>
      <c r="C14" s="121"/>
      <c r="D14" s="121"/>
    </row>
    <row r="15" spans="1:4" ht="2" customHeight="1" x14ac:dyDescent="0.2">
      <c r="A15" s="88"/>
      <c r="B15" s="120"/>
      <c r="C15" s="121"/>
      <c r="D15" s="121"/>
    </row>
    <row r="16" spans="1:4" ht="2" customHeight="1" x14ac:dyDescent="0.2">
      <c r="A16" s="88"/>
      <c r="B16" s="120"/>
      <c r="C16" s="121"/>
      <c r="D16" s="121"/>
    </row>
    <row r="17" spans="1:5" ht="2" customHeight="1" x14ac:dyDescent="0.2">
      <c r="A17" s="88"/>
      <c r="B17" s="120"/>
      <c r="C17" s="121"/>
      <c r="D17" s="121"/>
    </row>
    <row r="18" spans="1:5" ht="2" customHeight="1" x14ac:dyDescent="0.2">
      <c r="A18" s="119"/>
      <c r="B18" s="119"/>
      <c r="C18" s="119"/>
      <c r="D18" s="119"/>
    </row>
    <row r="19" spans="1:5" ht="2" customHeight="1" x14ac:dyDescent="0.2">
      <c r="A19" s="88"/>
      <c r="B19" s="120"/>
      <c r="C19" s="121"/>
      <c r="D19" s="121"/>
    </row>
    <row r="20" spans="1:5" ht="2" customHeight="1" x14ac:dyDescent="0.2">
      <c r="A20" s="88"/>
      <c r="B20" s="120"/>
      <c r="C20" s="122"/>
      <c r="D20" s="122"/>
    </row>
    <row r="21" spans="1:5" ht="36" customHeight="1" x14ac:dyDescent="0.2">
      <c r="A21" s="345" t="s">
        <v>46</v>
      </c>
      <c r="B21" s="345"/>
      <c r="C21" s="20"/>
      <c r="D21" s="21"/>
    </row>
    <row r="22" spans="1:5" ht="186" customHeight="1" x14ac:dyDescent="0.2">
      <c r="A22" s="346" t="s">
        <v>3184</v>
      </c>
      <c r="B22" s="346"/>
      <c r="C22" s="346"/>
      <c r="D22" s="346"/>
    </row>
    <row r="23" spans="1:5" ht="37.25" customHeight="1" x14ac:dyDescent="0.2">
      <c r="A23" s="345" t="s">
        <v>5</v>
      </c>
      <c r="B23" s="345"/>
      <c r="C23" s="20" t="s">
        <v>330</v>
      </c>
      <c r="D23" s="20" t="s">
        <v>331</v>
      </c>
    </row>
    <row r="24" spans="1:5" ht="56" customHeight="1" x14ac:dyDescent="0.2">
      <c r="A24" s="346" t="s">
        <v>332</v>
      </c>
      <c r="B24" s="346"/>
      <c r="C24" s="346"/>
      <c r="D24" s="346"/>
    </row>
    <row r="25" spans="1:5" ht="60" customHeight="1" x14ac:dyDescent="0.2">
      <c r="A25" s="25" t="s">
        <v>52</v>
      </c>
      <c r="B25" s="25" t="str">
        <f>VLOOKUP($A25,Questions!$B$3:$I$256,2,FALSE)</f>
        <v>Does your product process protected health information (PHI) or any data covered by the Health Insurance Portability and Accountability Act?</v>
      </c>
      <c r="C25" s="25" t="str">
        <f>VLOOKUP($A25,Questions!$B$3:$I$256,7,FALSE)</f>
        <v>This qualifier determines the presence of PHI in the solution and sets the HIPAA section as required appropriately.</v>
      </c>
      <c r="D25" s="25" t="str">
        <f>VLOOKUP($A25,Questions!$B$3:$I$256,8,FALSE)</f>
        <v>Reference the HIPAA section for follow-up review.</v>
      </c>
    </row>
    <row r="26" spans="1:5" ht="82.25" customHeight="1" x14ac:dyDescent="0.2">
      <c r="A26" s="25" t="s">
        <v>53</v>
      </c>
      <c r="B26" s="25" t="str">
        <f>VLOOKUP($A26,Questions!$B$3:$I$256,2,FALSE)</f>
        <v>Will institutional data be shared with or hosted by any third parties? (Any entity not wholly owned by your company is considered a third-party.)</v>
      </c>
      <c r="C26" s="25" t="str">
        <f>VLOOKUP($A26,Questions!$B$3:$I$256,7,FALSE)</f>
        <v>Vendors oftentimes use other vendors to supplement and/or host their infrastructures, and it is important to know what, if any, institutional data is shared with fourth-parties. Responses to this qualifier set the response requirement for the Third Parties section.</v>
      </c>
      <c r="D26" s="25" t="str">
        <f>VLOOKUP($A26,Questions!$B$3:$I$256,8,FALSE)</f>
        <v>Reference the Third Parties section for follow-up review.</v>
      </c>
    </row>
    <row r="27" spans="1:5" ht="84" customHeight="1" x14ac:dyDescent="0.2">
      <c r="A27" s="25" t="s">
        <v>54</v>
      </c>
      <c r="B27" s="25" t="str">
        <f>VLOOKUP($A27,Questions!$B$3:$I$256,2,FALSE)</f>
        <v>Do you have a well-documented Business Continuity Plan (BCP) that is tested annually?</v>
      </c>
      <c r="C27" s="25" t="str">
        <f>VLOOKUP($A27,Questions!$B$3:$I$256,7,FALSE)</f>
        <v>This qualifier determines the existence of a complete, fully populated BCP, maintained by the vendor, and sets the Business Continuity Plan section as required appropriately.</v>
      </c>
      <c r="D27" s="25" t="str">
        <f>VLOOKUP($A27,Questions!$B$3:$I$256,8,FALSE)</f>
        <v>Reference the Business Continuity Plan section for follow-up review.</v>
      </c>
    </row>
    <row r="28" spans="1:5" ht="84" customHeight="1" x14ac:dyDescent="0.2">
      <c r="A28" s="25" t="s">
        <v>55</v>
      </c>
      <c r="B28" s="25" t="str">
        <f>VLOOKUP($A28,Questions!$B$3:$I$256,2,FALSE)</f>
        <v>Do you have a well-documented Disaster Recovery Plan (DRP) that is tested annually?</v>
      </c>
      <c r="C28" s="25" t="str">
        <f>VLOOKUP($A28,Questions!$B$3:$I$256,7,FALSE)</f>
        <v>This qualifier determines the existence of a complete, fully populated DRP, maintained by the vendor, and sets the Disaster Recovery Plan section as required appropriately.</v>
      </c>
      <c r="D28" s="25" t="str">
        <f>VLOOKUP($A28,Questions!$B$3:$I$256,8,FALSE)</f>
        <v>Reference the Disaster Recovery Plan section for follow-up review.</v>
      </c>
    </row>
    <row r="29" spans="1:5" ht="84" customHeight="1" x14ac:dyDescent="0.2">
      <c r="A29" s="25" t="s">
        <v>56</v>
      </c>
      <c r="B29" s="25" t="str">
        <f>VLOOKUP($A29,Questions!$B$3:$I$256,2,FALSE)</f>
        <v>Is the vended product designed to process or store credit card information?</v>
      </c>
      <c r="C29" s="25" t="str">
        <f>VLOOKUP($A29,Questions!$B$3:$I$256,7,FALSE)</f>
        <v>This qualifier determines the presence of PCI DSS in the solution and sets the PCI DSS section as required appropriately.</v>
      </c>
      <c r="D29" s="25" t="str">
        <f>VLOOKUP($A29,Questions!$B$3:$I$256,8,FALSE)</f>
        <v>Reference the PCI DSS section for follow-up review.</v>
      </c>
    </row>
    <row r="30" spans="1:5" ht="108" customHeight="1" x14ac:dyDescent="0.2">
      <c r="A30" s="25" t="s">
        <v>57</v>
      </c>
      <c r="B30" s="25" t="str">
        <f>VLOOKUP($A30,Questions!$B$3:$I$256,2,FALSE)</f>
        <v>Does your company provide professional services pertaining to this product?</v>
      </c>
      <c r="C30" s="25" t="str">
        <f>VLOOKUP($A30,Questions!$B$3:$I$256,7,FALSE)</f>
        <v>When consultants are given access to a system containing institutional data, the "sharing" of data is not in the same context as traditional data sharing (i.e., hosting, etc.) and thus, many of the HECVAT questions do not apply. When consultants have access to a system (onsite of via remote affiliate-type accounts), the Consulting section is most relevant.</v>
      </c>
      <c r="D30" s="25" t="str">
        <f>VLOOKUP($A30,Questions!$B$3:$I$256,8,FALSE)</f>
        <v>Reference the Consulting section for follow-up review.</v>
      </c>
    </row>
    <row r="31" spans="1:5" ht="112.25" customHeight="1" x14ac:dyDescent="0.2">
      <c r="A31" s="25" t="s">
        <v>58</v>
      </c>
      <c r="B31" s="25" t="str">
        <f>VLOOKUP($A31,Questions!$B$3:$I$256,2,FALSE)</f>
        <v>Select your hosting option.</v>
      </c>
      <c r="C31" s="25" t="str">
        <f>VLOOKUP($A31,Questions!$B$3:$I$256,7,FALSE)</f>
        <v>Understanding the hosting environment may reveal infrastructure risks that may not be apparent by other means and provides context to the responses provided throughout this HECVAT.</v>
      </c>
      <c r="D31" s="25" t="str">
        <f>VLOOKUP($A31,Questions!$B$3:$I$256,8,FALSE)</f>
        <v>Follow-up inquiries for hosting options will be institution/implementation specific.</v>
      </c>
      <c r="E31" s="274" t="s">
        <v>3233</v>
      </c>
    </row>
    <row r="32" spans="1:5" ht="36" customHeight="1" x14ac:dyDescent="0.2">
      <c r="A32" s="345" t="s">
        <v>8</v>
      </c>
      <c r="B32" s="345"/>
      <c r="C32" s="20" t="str">
        <f>$C$23</f>
        <v>Reason for Question</v>
      </c>
      <c r="D32" s="20" t="str">
        <f>$D$23</f>
        <v>Follow-up Inquiries/Responses</v>
      </c>
    </row>
    <row r="33" spans="1:5" ht="72" customHeight="1" x14ac:dyDescent="0.2">
      <c r="A33" s="25" t="s">
        <v>59</v>
      </c>
      <c r="B33" s="25" t="str">
        <f>VLOOKUP($A33,Questions!$B$3:$I$256,2,FALSE)</f>
        <v>Describe your organization’s business background and ownership structure, including all parent and subsidiary relationships.</v>
      </c>
      <c r="C33" s="25" t="str">
        <f>VLOOKUP($A33,Questions!$B$3:$I$256,7,FALSE)</f>
        <v>Defining scale of company (support, resources, skillsets), general information about the organization that may be concerning.</v>
      </c>
      <c r="D33" s="25" t="str">
        <f>VLOOKUP($A33,Questions!$B$3:$I$256,8,FALSE)</f>
        <v>Follow-up responses to this one are normally unique to their response. Vague answers here usually result in some footprinting of a vendor to determine their "reputation."</v>
      </c>
    </row>
    <row r="34" spans="1:5" ht="84" customHeight="1" x14ac:dyDescent="0.2">
      <c r="A34" s="25" t="s">
        <v>61</v>
      </c>
      <c r="B34" s="25" t="str">
        <f>VLOOKUP($A34,Questions!$B$3:$I$256,2,FALSE)</f>
        <v>Have you had an unplanned disruption to this product/service in the past 12 months?</v>
      </c>
      <c r="C34" s="25" t="str">
        <f>VLOOKUP($A34,Questions!$B$3:$I$256,7,FALSE)</f>
        <v>We want transparency from the vendor, and an honest answer to this question, regardless of the response, is a good step in building trust.</v>
      </c>
      <c r="D34" s="25" t="str">
        <f>VLOOKUP($A34,Questions!$B$3:$I$256,8,FALSE)</f>
        <v>If a vendor says "No," it is taken at face value. If your organization is capable of conducting reconnaissance, it is encouraged. If a vendor has experienced a breach, evaluate the circumstances of the incident and what the vendor has done in response to the breach.</v>
      </c>
    </row>
    <row r="35" spans="1:5" ht="120" x14ac:dyDescent="0.2">
      <c r="A35" s="25" t="s">
        <v>62</v>
      </c>
      <c r="B35" s="25" t="str">
        <f>VLOOKUP($A35,Questions!$B$3:$I$256,2,FALSE)</f>
        <v>Do you have a dedicated Information Security staff or office?</v>
      </c>
      <c r="C35" s="25" t="str">
        <f>VLOOKUP($A35,Questions!$B$3:$I$256,7,FALSE)</f>
        <v>Understanding the security program size (and capabilities) of a vendor has a significant impact on their ability to respond effectively to a security incident. The size of a vendor will determine their SO size, or lack thereof. Use the knowledge of this response when evaluating other vendor statements.</v>
      </c>
      <c r="D35" s="25" t="str">
        <f>VLOOKUP($A35,Questions!$B$3:$I$256,8,FALSE)</f>
        <v>Vague responses to this question should be investigated further. Vendors without dedicated security personnel commonly have no security or security is embedded or dual-homed within operations (administrators). Ask about separation of duties, principle of least privilege, etc. There are many ways to get additional program state information from the vendor.</v>
      </c>
    </row>
    <row r="36" spans="1:5" ht="108" customHeight="1" x14ac:dyDescent="0.2">
      <c r="A36" s="25" t="s">
        <v>63</v>
      </c>
      <c r="B36" s="25" t="str">
        <f>VLOOKUP($A36,Questions!$B$3:$I$256,2,FALSE)</f>
        <v>Do you have a dedicated Software and System Development team(s)? (e.g., Customer Support, Implementation, Product Management, etc.)</v>
      </c>
      <c r="C36" s="25" t="str">
        <f>VLOOKUP($A36,Questions!$B$3:$I$256,7,FALSE)</f>
        <v>Understanding the development team size (and capabilities) of a vendor has a significant impact on their ability to produce and maintain code, adhering to secure coding best practices. The size of a vendor will determine their use of dedicated development teams, or lack thereof. Use the knowledge of this response when evaluating other vendor statements.</v>
      </c>
      <c r="D36" s="25" t="str">
        <f>VLOOKUP($A36,Questions!$B$3:$I$256,8,FALSE)</f>
        <v>Follow-up inquiries for vendor team strategies will be unique to your institution and may depend on the underlying infrastructures needed to support a system for your specific use case.</v>
      </c>
    </row>
    <row r="37" spans="1:5" ht="124.25" customHeight="1" x14ac:dyDescent="0.2">
      <c r="A37" s="25" t="s">
        <v>64</v>
      </c>
      <c r="B37" s="25" t="str">
        <f>VLOOKUP($A37,Questions!$B$3:$I$256,2,FALSE)</f>
        <v>Use this area to share information about your environment that will assist those who are assessing your company data security program.</v>
      </c>
      <c r="C37" s="25" t="str">
        <f>VLOOKUP($A37,Questions!$B$3:$I$256,7,FALSE)</f>
        <v>For the 20% that HECVAT may not cover, this gives the vendor a chance to support their other responses. Beware when this area is populated with sales hype or other non-relevant information. Thorough documentation, supporting evidence, and/or robust responses go a long way in building trust in this assessment process.</v>
      </c>
      <c r="D37" s="25" t="str">
        <f>VLOOKUP($A37,Questions!$B$3:$I$256,8,FALSE)</f>
        <v>This is a freebie to help the vendor state their case. If a vendor does not add anything here (or it is just sales stuff), we can assume it was filled out by a sales engineer and questions will be evaluated with higher scrutiny.</v>
      </c>
      <c r="E37" s="274" t="s">
        <v>3233</v>
      </c>
    </row>
    <row r="38" spans="1:5" ht="36" customHeight="1" x14ac:dyDescent="0.2">
      <c r="A38" s="345" t="s">
        <v>7</v>
      </c>
      <c r="B38" s="345"/>
      <c r="C38" s="20" t="str">
        <f>$C$23</f>
        <v>Reason for Question</v>
      </c>
      <c r="D38" s="20" t="str">
        <f>$D$23</f>
        <v>Follow-up Inquiries/Responses</v>
      </c>
    </row>
    <row r="39" spans="1:5" ht="48" customHeight="1" x14ac:dyDescent="0.2">
      <c r="A39" s="25" t="s">
        <v>65</v>
      </c>
      <c r="B39" s="25" t="str">
        <f>VLOOKUP($A39,Questions!$B$3:$I$256,2,FALSE)</f>
        <v>Have you undergone a SSAE 18/SOC 2 audit?</v>
      </c>
      <c r="C39" s="25" t="str">
        <f>VLOOKUP($A39,Questions!$B$3:$I$256,7,FALSE)</f>
        <v>Standard documentation, relevant to institutions requiring a vendor to undergo SSAE 18 audits.</v>
      </c>
      <c r="D39" s="25" t="str">
        <f>VLOOKUP($A39,Questions!$B$3:$I$256,8,FALSE)</f>
        <v>Follow-up inquiries for SSAE 18 content will be institution/implementation specific.</v>
      </c>
    </row>
    <row r="40" spans="1:5" ht="64.25" customHeight="1" x14ac:dyDescent="0.2">
      <c r="A40" s="25" t="s">
        <v>66</v>
      </c>
      <c r="B40" s="25" t="str">
        <f>VLOOKUP($A40,Questions!$B$3:$I$256,2,FALSE)</f>
        <v>Have you completed the Cloud Security Alliance (CSA) self assessment or CAIQ?</v>
      </c>
      <c r="C40" s="25" t="str">
        <f>VLOOKUP($A40,Questions!$B$3:$I$256,7,FALSE)</f>
        <v>Many vendors have populated a CAIQ or at least a self-assessment. Although lacking in some areas important to higher education, these documents are useful for supplemental assessment.</v>
      </c>
      <c r="D40" s="25" t="str">
        <f>VLOOKUP($A40,Questions!$B$3:$I$256,8,FALSE)</f>
        <v>Follow-up inquiries for CSA content will be institution/implementation specific.</v>
      </c>
    </row>
    <row r="41" spans="1:5" ht="64.25" customHeight="1" x14ac:dyDescent="0.2">
      <c r="A41" s="25" t="s">
        <v>67</v>
      </c>
      <c r="B41" s="25" t="str">
        <f>VLOOKUP($A41,Questions!$B$3:$I$256,2,FALSE)</f>
        <v>Have you received the Cloud Security Alliance STAR certification?</v>
      </c>
      <c r="C41" s="25" t="str">
        <f>VLOOKUP($A41,Questions!$B$3:$I$256,7,FALSE)</f>
        <v>If a vendor is STAR certified, vendor responses can theoretically be more trusted since CSA has verified their responses. Trust, but verify for yourself, as needed.</v>
      </c>
      <c r="D41" s="25" t="str">
        <f>VLOOKUP($A41,Questions!$B$3:$I$256,8,FALSE)</f>
        <v>If STAR certification is important to your institution you may have specific follow-up details for documentation purposes.</v>
      </c>
    </row>
    <row r="42" spans="1:5" ht="112.25" customHeight="1" x14ac:dyDescent="0.2">
      <c r="A42" s="25" t="s">
        <v>68</v>
      </c>
      <c r="B42" s="25" t="str">
        <f>VLOOKUP($A42,Questions!$B$3:$I$256,2,FALSE)</f>
        <v>Do you conform with a specific industry standard security framework? (e.g., NIST Cybersecurity Framework, CIS Controls, ISO 27001, etc.)</v>
      </c>
      <c r="C42" s="25" t="str">
        <f>VLOOKUP($A42,Questions!$B$3:$I$256,7,FALSE)</f>
        <v>The details of the standard are not the focus here; it is the fact that a vendor builds their environment around a standard and that they continually evaluate and assess their security programs.</v>
      </c>
      <c r="D42" s="25" t="str">
        <f>VLOOKUP($A42,Questions!$B$3:$I$256,8,FALSE)</f>
        <v>In an ideal world, a vendor will conform to an industry framework that is adopted by an institution. When this synergy does not exist, the interpretation of the vendor's responses must be interpreted in the context of the institution's environment. Follow-up inquires for industry frameworks (and levels of adoption) will be institution/implementation specific.</v>
      </c>
    </row>
    <row r="43" spans="1:5" ht="48" customHeight="1" x14ac:dyDescent="0.2">
      <c r="A43" s="25" t="s">
        <v>69</v>
      </c>
      <c r="B43" s="25" t="str">
        <f>VLOOKUP($A43,Questions!$B$3:$I$256,2,FALSE)</f>
        <v>Can the systems that hold the institution's data be compliant with NIST SP 800-171 and/or CMMC Level 2 standards?</v>
      </c>
      <c r="C43" s="25" t="str">
        <f>VLOOKUP($A43,Questions!$B$3:$I$256,7,FALSE)</f>
        <v>For institutions that collaborate with the United States government, FISMA compliance may be required.</v>
      </c>
      <c r="D43" s="25" t="str">
        <f>VLOOKUP($A43,Questions!$B$3:$I$256,8,FALSE)</f>
        <v>Follow-up inquiries for FISMA compliance will be institution/implementation specific.</v>
      </c>
    </row>
    <row r="44" spans="1:5" ht="96" customHeight="1" x14ac:dyDescent="0.2">
      <c r="A44" s="25" t="s">
        <v>70</v>
      </c>
      <c r="B44" s="25" t="str">
        <f>VLOOKUP($A44,Questions!$B$3:$I$256,2,FALSE)</f>
        <v>Can you provide overall system and/or application architecture diagrams, including a full description of the data flow for all components of the system?</v>
      </c>
      <c r="C44" s="25" t="str">
        <f>VLOOKUP($A44,Questions!$B$3:$I$256,7,FALSE)</f>
        <v>Managing and protecting institution data is the reason organizations perform security and risk assessments. Privacy policies outline how vendors will obtain, use, share, and protect institutional data and as such, should be robust in its language. Beware of vaguely worded privacy policies.</v>
      </c>
      <c r="D44" s="25" t="str">
        <f>VLOOKUP($A44,Questions!$B$3:$I$256,8,FALSE)</f>
        <v>Inquire about any privacy language the vendor may have. It may not be ideal but there may be something available to assess or enough to have your legal counsel or policy/privacy professionals review.</v>
      </c>
    </row>
    <row r="45" spans="1:5" ht="96" customHeight="1" x14ac:dyDescent="0.2">
      <c r="A45" s="25" t="s">
        <v>71</v>
      </c>
      <c r="B45" s="25" t="str">
        <f>VLOOKUP($A45,Questions!$B$3:$I$256,2,FALSE)</f>
        <v>Does your organization have a data privacy policy?</v>
      </c>
      <c r="C45" s="25" t="str">
        <f>VLOOKUP($A45,Questions!$B$3:$I$256,7,FALSE)</f>
        <v>Managing and protecting institution data is the reason organizations perform security and risk assessments. Privacy policies outline how vendors will obtain, use, share, and protect institutional data and as such, should be robust in its language. Beware of vaguely worded privacy policies.</v>
      </c>
      <c r="D45" s="25" t="str">
        <f>VLOOKUP($A45,Questions!$B$3:$I$256,8,FALSE)</f>
        <v>Inquire about any privacy language the vendor may have. It may not be ideal but there may be something available to assess or enough to have your legal counsel or policy/privacy professionals review.</v>
      </c>
    </row>
    <row r="46" spans="1:5" ht="120" x14ac:dyDescent="0.2">
      <c r="A46" s="25" t="s">
        <v>72</v>
      </c>
      <c r="B46" s="25" t="str">
        <f>VLOOKUP($A46,Questions!$B$3:$I$256,2,FALSE)</f>
        <v>Do you have a documented, and currently implemented, employee onboarding and offboarding policy?</v>
      </c>
      <c r="C46" s="25" t="str">
        <f>VLOOKUP($A46,Questions!$B$3:$I$256,7,FALSE)</f>
        <v>Managing and protecting a vendor's assets through appropriate human resource management is of upmost importance. Knowing how roles and access controls are implemented (directed by policy) within a vendor's infrastructure during the onboarding and offboarding processes is indicative of how access control is regarded in other areas on the provider (vendor).</v>
      </c>
      <c r="D46" s="25" t="str">
        <f>VLOOKUP($A46,Questions!$B$3:$I$256,8,FALSE)</f>
        <v>Unsatisfactory answers should be met with questions about access control authority, roles and responsibilities (of access grantors), administrative privileges within the vendor's infrastructure(s), etc.</v>
      </c>
    </row>
    <row r="47" spans="1:5" ht="96" customHeight="1" x14ac:dyDescent="0.2">
      <c r="A47" s="25" t="s">
        <v>73</v>
      </c>
      <c r="B47" s="25" t="str">
        <f>VLOOKUP($A47,Questions!$B$3:$I$256,2,FALSE)</f>
        <v>Do you have a documented change management process?</v>
      </c>
      <c r="C47" s="25" t="str">
        <f>VLOOKUP($A47,Questions!$B$3:$I$256,7,FALSE)</f>
        <v>The lack of a change management function is indicative of immature program processes. Answers to this question can provide insight into how well their responses (on the HECVAT) represent their actual environment(s).</v>
      </c>
      <c r="D47" s="25" t="str">
        <f>VLOOKUP($A47,Questions!$B$3:$I$256,8,FALSE)</f>
        <v>If a weak response is given to this answer, response scrutiny should be increased. Questions about configuration management, system authority, and documentation are appropriate.</v>
      </c>
    </row>
    <row r="48" spans="1:5" ht="156" customHeight="1" x14ac:dyDescent="0.2">
      <c r="A48" s="25" t="s">
        <v>74</v>
      </c>
      <c r="B48" s="25" t="str">
        <f>VLOOKUP($A48,Questions!$B$3:$I$256,2,FALSE)</f>
        <v>Has a VPAT or ACR been created or updated for the product and version under consideration within the past year?</v>
      </c>
      <c r="C48" s="25" t="str">
        <f>VLOOKUP($A48,Questions!$B$3:$I$256,7,FALSE)</f>
        <v>VPATs (Voluntary Product Accessibility Template) / ACRs (Accessibility Conformance Report, a completed VPAT) are standard accessibility reporting formats from the ITIC &lt;https://www.itic.org/policy/accessibility/vpat&gt;. They can be self-assessments from a vendor, though higher confidence is given if completed by expert third parties. It is important to confirm the version of the product tested and reported on for the VPAT matches the one under consideration.</v>
      </c>
      <c r="D48" s="25" t="str">
        <f>VLOOKUP($A48,Questions!$B$3:$I$256,8,FALSE)</f>
        <v>Cross-reference Accessibility Conformance Reports (ACR) with any answers from ITAC-04 about product roadmaps for accessibility improvements.</v>
      </c>
    </row>
    <row r="49" spans="1:5" ht="120" x14ac:dyDescent="0.2">
      <c r="A49" s="25" t="s">
        <v>75</v>
      </c>
      <c r="B49" s="25" t="str">
        <f>VLOOKUP($A49,Questions!$B$3:$I$256,2,FALSE)</f>
        <v>Do you have documentation to support the accessibility features of your product?</v>
      </c>
      <c r="C49" s="25" t="str">
        <f>VLOOKUP($A49,Questions!$B$3:$I$256,7,FALSE)</f>
        <v>Has the vendor documented any additional information needed by users in order to create accessible products with the tool or platform? Are there tutorials, if needed, on how assistive technology users can best use the product (platforms tested and works best, shortcuts) etc.? In other words, are they taking care of the end users? Accessibility is more than completing checklists.</v>
      </c>
      <c r="D49" s="25" t="str">
        <f>VLOOKUP($A49,Questions!$B$3:$I$256,8,FALSE)</f>
        <v>In-development</v>
      </c>
      <c r="E49" s="279" t="s">
        <v>3233</v>
      </c>
    </row>
    <row r="50" spans="1:5" ht="48" customHeight="1" x14ac:dyDescent="0.2">
      <c r="A50" s="366" t="s">
        <v>76</v>
      </c>
      <c r="B50" s="367"/>
      <c r="C50" s="20" t="str">
        <f>$C$23</f>
        <v>Reason for Question</v>
      </c>
      <c r="D50" s="20" t="str">
        <f>$D$23</f>
        <v>Follow-up Inquiries/Responses</v>
      </c>
    </row>
    <row r="51" spans="1:5" ht="83" customHeight="1" x14ac:dyDescent="0.2">
      <c r="A51" s="25" t="s">
        <v>77</v>
      </c>
      <c r="B51" s="25" t="str">
        <f>VLOOKUP($A51,Questions!$B$3:$I$256,2,FALSE)</f>
        <v>Has a third-party expert conducted an audit of the most recent version of your product?</v>
      </c>
      <c r="C51" s="25" t="str">
        <f>VLOOKUP($A51,Questions!$B$3:$I$256,7,FALSE)</f>
        <v>Many vendors rely on their internal product knowledge and history to complete accessibility self-assessments of their own product rather than utilizing up-to-date, validated testing. Use of an expert, external specialist provides a more robust assessment of the product.</v>
      </c>
      <c r="D51" s="25" t="str">
        <f>VLOOKUP($A51,Questions!$B$3:$I$256,8,FALSE)</f>
        <v>In-development</v>
      </c>
    </row>
    <row r="52" spans="1:5" ht="180" x14ac:dyDescent="0.2">
      <c r="A52" s="25" t="s">
        <v>78</v>
      </c>
      <c r="B52" s="25" t="str">
        <f>VLOOKUP($A52,Questions!$B$3:$I$256,2,FALSE)</f>
        <v>Do you have a documented and implemented process for verifying accessibility conformance?</v>
      </c>
      <c r="C52" s="25" t="str">
        <f>VLOOKUP($A52,Questions!$B$3:$I$256,7,FALSE)</f>
        <v>A combination of most responses to Q-03 would be ideal and a sign of a mature accessibility program. The goal of accessibility is ultimately usability by persons with disabilities, and so successful testing among that population indicates greater access. Expert staff and automated testing are important, but automated tools can only detect ~25% of issues so must be supplemented with additional methodologies. The use of overlays or plugins to help products "automatically conform" with accessibility guidelines are presently inadequate and should impact scores negatively.</v>
      </c>
      <c r="D52" s="25" t="str">
        <f>VLOOKUP($A52,Questions!$B$3:$I$256,8,FALSE)</f>
        <v>In-development</v>
      </c>
    </row>
    <row r="53" spans="1:5" ht="225" x14ac:dyDescent="0.2">
      <c r="A53" s="25" t="s">
        <v>79</v>
      </c>
      <c r="B53" s="25" t="str">
        <f>VLOOKUP($A53,Questions!$B$3:$I$256,2,FALSE)</f>
        <v>Have you adopted a technical or legal standard of conformance for the product in question?</v>
      </c>
      <c r="C53" s="25" t="str">
        <f>VLOOKUP($A53,Questions!$B$3:$I$256,7,FALSE)</f>
        <v>The Web Content Accessibility Guidelines (WCAG) &lt;https://www.w3.org/WAI/standards-guidelines/wcag&gt; from the W3C are widely accepted measures of accessibility conformance. WCAG AA conformance is the most common level of accessibility adoption, with preference given to the most recently released version: 2.1 (released 2018) or 2.0 (released 2008). Additionally, some federal or local requirements may incorporate or supplement the technical standards, including Section 508 &lt;https://www.section508.gov/manage/laws-and-policies&gt; of the Rehabilitation Act (U.S.), EN 301 549 &lt;https://ec.europa.eu/eip/ageing/standards/ict-and-communication/accessibility-and-design-for-all_en.html&gt; (E.U.) etc.</v>
      </c>
      <c r="D53" s="25" t="str">
        <f>VLOOKUP($A53,Questions!$B$3:$I$256,8,FALSE)</f>
        <v>In-development</v>
      </c>
    </row>
    <row r="54" spans="1:5" ht="108" customHeight="1" x14ac:dyDescent="0.2">
      <c r="A54" s="25" t="s">
        <v>80</v>
      </c>
      <c r="B54" s="25" t="str">
        <f>VLOOKUP($A54,Questions!$B$3:$I$256,2,FALSE)</f>
        <v>Can you provide a current, detailed accessibility roadmap with delivery timelines?</v>
      </c>
      <c r="C54" s="25" t="str">
        <f>VLOOKUP($A54,Questions!$B$3:$I$256,7,FALSE)</f>
        <v>If products do not fully conform to accessibility standards, it is important that vendors have a roadmap specifying how they will work to achieve it. A roadmap with delivery timelines is best supported by evidence of prior delivery on such timelines. Analysts can better predict time to conformance and institutions can plan accordingly.</v>
      </c>
      <c r="D54" s="25" t="str">
        <f>VLOOKUP($A54,Questions!$B$3:$I$256,8,FALSE)</f>
        <v>In-development</v>
      </c>
    </row>
    <row r="55" spans="1:5" ht="96" customHeight="1" x14ac:dyDescent="0.2">
      <c r="A55" s="25" t="s">
        <v>81</v>
      </c>
      <c r="B55" s="25" t="str">
        <f>VLOOKUP($A55,Questions!$B$3:$I$256,2,FALSE)</f>
        <v>Do you expect your staff to maintain a current skill set in IT accessibility?</v>
      </c>
      <c r="C55" s="25" t="str">
        <f>VLOOKUP($A55,Questions!$B$3:$I$256,7,FALSE)</f>
        <v>Having accessibility expertise within the staff supports the proactive development of accessible products. If staff lack sufficient accessibility expertise, then accessibility improvements may only be the result of the vendor reacting to issues or reports of access barriers submitted by clients of the vendor.</v>
      </c>
      <c r="D55" s="25" t="str">
        <f>VLOOKUP($A55,Questions!$B$3:$I$256,8,FALSE)</f>
        <v>In-development</v>
      </c>
    </row>
    <row r="56" spans="1:5" ht="144" customHeight="1" x14ac:dyDescent="0.2">
      <c r="A56" s="25" t="s">
        <v>82</v>
      </c>
      <c r="B56" s="25" t="str">
        <f>VLOOKUP($A56,Questions!$B$3:$I$256,2,FALSE)</f>
        <v>Do you have a documented and implemented process for reporting and tracking accessibility issues?</v>
      </c>
      <c r="C56" s="25">
        <f>VLOOKUP($A56,Questions!$B$3:$I$256,7,FALSE)</f>
        <v>0</v>
      </c>
      <c r="D56" s="25" t="str">
        <f>VLOOKUP($A56,Questions!$B$3:$I$256,8,FALSE)</f>
        <v>In-development</v>
      </c>
    </row>
    <row r="57" spans="1:5" ht="96" customHeight="1" x14ac:dyDescent="0.2">
      <c r="A57" s="25" t="s">
        <v>83</v>
      </c>
      <c r="B57" s="25" t="str">
        <f>VLOOKUP($A57,Questions!$B$3:$I$256,2,FALSE)</f>
        <v>Do you have documented processes and procedures for implementing accessibility into your development lifecycle?</v>
      </c>
      <c r="C57" s="25" t="str">
        <f>VLOOKUP($A57,Questions!$B$3:$I$256,7,FALSE)</f>
        <v xml:space="preserve">This question is designed to understand how accessibility is included in new versions and features of products, particularly with vendors that implement Agile or similar methodologies where software is updated frequently and continuously.
</v>
      </c>
      <c r="D57" s="25" t="str">
        <f>VLOOKUP($A57,Questions!$B$3:$I$256,8,FALSE)</f>
        <v>In-development</v>
      </c>
    </row>
    <row r="58" spans="1:5" ht="72" customHeight="1" x14ac:dyDescent="0.2">
      <c r="A58" s="25" t="s">
        <v>84</v>
      </c>
      <c r="B58" s="25" t="str">
        <f>VLOOKUP($A58,Questions!$B$3:$I$256,2,FALSE)</f>
        <v>Can all functions of the application or service be performed using only the keyboard?</v>
      </c>
      <c r="C58" s="25" t="str">
        <f>VLOOKUP($A58,Questions!$B$3:$I$256,7,FALSE)</f>
        <v>One critical accessibility requirement is the full use of a product using only the keyboard--no mouse or trackpad. This requirement is easy for a nontechnical or non-accessibility expert to understand and verify.</v>
      </c>
      <c r="D58" s="25" t="str">
        <f>VLOOKUP($A58,Questions!$B$3:$I$256,8,FALSE)</f>
        <v>In-development</v>
      </c>
    </row>
    <row r="59" spans="1:5" ht="175.25" customHeight="1" x14ac:dyDescent="0.2">
      <c r="A59" s="25" t="s">
        <v>85</v>
      </c>
      <c r="B59" s="25" t="str">
        <f>VLOOKUP($A59,Questions!$B$3:$I$256,2,FALSE)</f>
        <v>Does your product rely on activating a special "accessibility mode," a "lite version," or accessing an alternate interface for accessibility purposes?</v>
      </c>
      <c r="C59" s="25" t="str">
        <f>VLOOKUP($A59,Questions!$B$3:$I$256,7,FALSE)</f>
        <v>Separate accessibility modes or interfaces are indicative of a product design creating an attempted "separate but equal" environment for disabled users. In practice, separate modes or interfaces for accessibility almost never have feature parity and typically get new features less frequently and after the primary version. They therefore provide unequal experiences for disabled users compared with their non-disabled peers. Interfaces, overlays, or extensions that create a separate experience or mimic such an environment should be avoided.</v>
      </c>
      <c r="D59" s="25" t="str">
        <f>VLOOKUP($A59,Questions!$B$3:$I$256,8,FALSE)</f>
        <v>In-development</v>
      </c>
      <c r="E59" s="274" t="s">
        <v>3233</v>
      </c>
    </row>
    <row r="60" spans="1:5" ht="36" customHeight="1" x14ac:dyDescent="0.2">
      <c r="A60" s="345" t="str">
        <f>IF($C$27="No","Assessment of Third Parties - Optional based on QUALIFIER response.","Assessment of Third Parties")</f>
        <v>Assessment of Third Parties</v>
      </c>
      <c r="B60" s="345"/>
      <c r="C60" s="20" t="str">
        <f>$C$23</f>
        <v>Reason for Question</v>
      </c>
      <c r="D60" s="20" t="str">
        <f>$D$23</f>
        <v>Follow-up Inquiries/Responses</v>
      </c>
    </row>
    <row r="61" spans="1:5" ht="96" customHeight="1" x14ac:dyDescent="0.2">
      <c r="A61" s="25" t="s">
        <v>86</v>
      </c>
      <c r="B61" s="25" t="str">
        <f>VLOOKUP($A61,Questions!$B$3:$I$256,2,FALSE)</f>
        <v>Do you perform security assessments of third-party companies with which you share data? (e.g., hosting providers, cloud services, PaaS, IaaS, SaaS)</v>
      </c>
      <c r="C61" s="25" t="str">
        <f>VLOOKUP($A61,Questions!$B$3:$I$256,7,FALSE)</f>
        <v>In the context of the CIA triad, this question is focused on system integrity, ensuring that system changes are only executed by authorized users. Additionally, it is expected that devices (for administrators, vendor staff, and affiliates) that are used to access the vendor's systems are properly managed and secured.</v>
      </c>
      <c r="D61" s="25" t="str">
        <f>VLOOKUP($A61,Questions!$B$3:$I$256,8,FALSE)</f>
        <v>Follow up with a robust question set if the vendor cannot clearly state full control of the integrity of their system(s). Questions about administrator access on end-user devices and other maintenance and patching type questions are appropriate.</v>
      </c>
    </row>
    <row r="62" spans="1:5" ht="80" customHeight="1" x14ac:dyDescent="0.2">
      <c r="A62" s="25" t="s">
        <v>87</v>
      </c>
      <c r="B62" s="25" t="str">
        <f>VLOOKUP($A62,Questions!$B$3:$I$256,2,FALSE)</f>
        <v>Provide a brief description for why each of these third parties will have access to institutional data.</v>
      </c>
      <c r="C62" s="25" t="str">
        <f>VLOOKUP($A62,Questions!$B$3:$I$256,7,FALSE)</f>
        <v>The sharing of institutional data to fourth-parties may increase the risk to the institutation and thus, we want to know who gets what data, when they get that data, and why they get that data.</v>
      </c>
      <c r="D62" s="25" t="str">
        <f>VLOOKUP($A62,Questions!$B$3:$I$256,8,FALSE)</f>
        <v>Follow-up inquiries concerning third-party data sharing will be institution/implementation specific.</v>
      </c>
    </row>
    <row r="63" spans="1:5" ht="80" customHeight="1" x14ac:dyDescent="0.2">
      <c r="A63" s="25" t="s">
        <v>88</v>
      </c>
      <c r="B63" s="25" t="str">
        <f>VLOOKUP($A63,Questions!$B$3:$I$256,2,FALSE)</f>
        <v>What legal agreements (i.e., contracts) do you have in place with these third parties that address liability in the event of a data breach?</v>
      </c>
      <c r="C63" s="25" t="str">
        <f>VLOOKUP($A63,Questions!$B$3:$I$256,7,FALSE)</f>
        <v>Knowing the protections and legal agreements in place for third-party data sharing may assists analysts in determininng residual risk.</v>
      </c>
      <c r="D63" s="25" t="str">
        <f>VLOOKUP($A63,Questions!$B$3:$I$256,8,FALSE)</f>
        <v>Follow-up inquiries concerning legal agreements with third-parties will be institution/implementation specific.</v>
      </c>
    </row>
    <row r="64" spans="1:5" ht="112.25" customHeight="1" x14ac:dyDescent="0.2">
      <c r="A64" s="25" t="s">
        <v>89</v>
      </c>
      <c r="B64" s="25" t="str">
        <f>VLOOKUP($A64,Questions!$B$3:$I$256,2,FALSE)</f>
        <v>Do you have an implemented third-party management strategy?</v>
      </c>
      <c r="C64" s="25" t="str">
        <f>VLOOKUP($A64,Questions!$B$3:$I$256,7,FALSE)</f>
        <v>Every organization needs to actively understand and manage their supply chain and the vendor's understanding of who their third-party partners are and their ability to manage those relationships effectively and consistently speaks to the amount of risk your institution is taking on by contracting with them. Modern technologies allow for rapid deployment of features and with them, come changes to an established code environment. The focus of this question is to verify a vendor's practice of regression testing their code and verifying that previously nonexistent risks are not introduced into a known, secured environment.</v>
      </c>
      <c r="D64" s="25" t="str">
        <f>VLOOKUP($A64,Questions!$B$3:$I$256,8,FALSE)</f>
        <v>If "No," inquire if there are plans to implement these processes. Ask the vendor to summarize their decision behind not scanning their assets for vulnerabilities. Be sure that the vendor answers for both systems AND applications. Do not let good practices in one overshadow deficiencies in the other.</v>
      </c>
    </row>
    <row r="65" spans="1:5" ht="112.25" customHeight="1" x14ac:dyDescent="0.2">
      <c r="A65" s="25" t="s">
        <v>90</v>
      </c>
      <c r="B65" s="25" t="str">
        <f>VLOOKUP($A65,Questions!$B$3:$I$256,2,FALSE)</f>
        <v>Do you have a process and implemented procedures for managing your hardware supply chain? (e.g., telecommunications equipment, export licensing, computing devices)</v>
      </c>
      <c r="C65" s="25" t="str">
        <f>VLOOKUP($A65,Questions!$B$3:$I$256,7,FALSE)</f>
        <v>Understanding a vendor's hardware supply chain can reveal infrastructure risks that may not be apparent by other means. In some cases, the use of trusted components may be favorable. In others, it may initiate the assessment of the vendor's environment in more detail and/or expand the scope of the institution's assessment.</v>
      </c>
      <c r="D65" s="25" t="str">
        <f>VLOOKUP($A65,Questions!$B$3:$I$256,8,FALSE)</f>
        <v>Follow-up inquiries concerning hardware supply chain will be institution/implementation specific.</v>
      </c>
      <c r="E65" s="274" t="s">
        <v>3233</v>
      </c>
    </row>
    <row r="66" spans="1:5" ht="36" customHeight="1" x14ac:dyDescent="0.2">
      <c r="A66" s="345" t="str">
        <f>IF($C$31="","Consulting",IF($C$31="Yes","Consulting - All questions after this section are OPTIONAL.","Consulting - Optional based on QUALIFIER response."))</f>
        <v>Consulting - Optional based on QUALIFIER response.</v>
      </c>
      <c r="B66" s="345"/>
      <c r="C66" s="20" t="str">
        <f>$C$23</f>
        <v>Reason for Question</v>
      </c>
      <c r="D66" s="20" t="str">
        <f>$D$23</f>
        <v>Follow-up Inquiries/Responses</v>
      </c>
    </row>
    <row r="67" spans="1:5" ht="36" customHeight="1" x14ac:dyDescent="0.2">
      <c r="A67" s="25" t="str">
        <f>'HECVAT - Full | Vendor Response'!A69</f>
        <v>CONS-01</v>
      </c>
      <c r="B67" s="25" t="str">
        <f>VLOOKUP($A67,Questions!$B$3:$I$256,2,FALSE)</f>
        <v>Will the consulting take place on-premises?</v>
      </c>
      <c r="C67" s="25" t="str">
        <f>VLOOKUP($A67,Questions!$B$3:$I$256,7,FALSE)</f>
        <v>Consultants are often used to implement, maintain, fix, and assessment technology environments. In these cases, third-party consultants have access to institutional data, and appropriate access, whether remote or onsite, must be protected during the consulting engagement.</v>
      </c>
      <c r="D67" s="25" t="str">
        <f>VLOOKUP($A67,Questions!$B$3:$I$256,8,FALSE)</f>
        <v>Follow-up inquiries will be institution/implementation specific.</v>
      </c>
    </row>
    <row r="68" spans="1:5" ht="36" customHeight="1" x14ac:dyDescent="0.2">
      <c r="A68" s="25" t="str">
        <f>'HECVAT - Full | Vendor Response'!A70</f>
        <v>CONS-02</v>
      </c>
      <c r="B68" s="25" t="str">
        <f>VLOOKUP($A68,Questions!$B$3:$I$256,2,FALSE)</f>
        <v>Will the consultant require access to the institution's network resources?</v>
      </c>
      <c r="C68" s="25" t="str">
        <f>VLOOKUP($A68,Questions!$B$3:$I$256,7,FALSE)</f>
        <v>Consultants are often used to implement, maintain, fix, and assessment technology environments. In these cases, third-party consultants have access to institutional data, and appropriate access, whether remote or onsite, must be protected during the consulting engagement.</v>
      </c>
      <c r="D68" s="25" t="str">
        <f>VLOOKUP($A68,Questions!$B$3:$I$256,8,FALSE)</f>
        <v>Follow-up inquiries will be institution/implementation specific.</v>
      </c>
    </row>
    <row r="69" spans="1:5" ht="36" customHeight="1" x14ac:dyDescent="0.2">
      <c r="A69" s="25" t="str">
        <f>'HECVAT - Full | Vendor Response'!A71</f>
        <v>CONS-03</v>
      </c>
      <c r="B69" s="25" t="str">
        <f>VLOOKUP($A69,Questions!$B$3:$I$256,2,FALSE)</f>
        <v>Will the consultant require access to hardware in the institution's data centers?</v>
      </c>
      <c r="C69" s="25" t="str">
        <f>VLOOKUP($A69,Questions!$B$3:$I$256,7,FALSE)</f>
        <v>Consultants are often used to implement, maintain, fix, and assessment technology environments. In these cases, third-party consultants have access to institutional data, and appropriate access, whether remote or onsite, must be protected during the consulting engagement.</v>
      </c>
      <c r="D69" s="25" t="str">
        <f>VLOOKUP($A69,Questions!$B$3:$I$256,8,FALSE)</f>
        <v>Follow-up inquiries will be institution/implementation specific.</v>
      </c>
    </row>
    <row r="70" spans="1:5" ht="36" customHeight="1" x14ac:dyDescent="0.2">
      <c r="A70" s="25" t="str">
        <f>'HECVAT - Full | Vendor Response'!A72</f>
        <v>CONS-04</v>
      </c>
      <c r="B70" s="25" t="str">
        <f>VLOOKUP($A70,Questions!$B$3:$I$256,2,FALSE)</f>
        <v>Will the consultant require an account within the institution's domain (@*.edu)?</v>
      </c>
      <c r="C70" s="25" t="str">
        <f>VLOOKUP($A70,Questions!$B$3:$I$256,7,FALSE)</f>
        <v>Consultants are often used to implement, maintain, fix, and assessment technology environments. In these cases, third-party consultants have access to institutional data, and appropriate access, whether remote or onsite, must be protected during the consulting engagement.</v>
      </c>
      <c r="D70" s="25" t="str">
        <f>VLOOKUP($A70,Questions!$B$3:$I$256,8,FALSE)</f>
        <v>Follow-up inquiries will be institution/implementation specific.</v>
      </c>
    </row>
    <row r="71" spans="1:5" ht="36" customHeight="1" x14ac:dyDescent="0.2">
      <c r="A71" s="25" t="str">
        <f>'HECVAT - Full | Vendor Response'!A73</f>
        <v>CONS-05</v>
      </c>
      <c r="B71" s="25" t="str">
        <f>VLOOKUP($A71,Questions!$B$3:$I$256,2,FALSE)</f>
        <v>Has the consultant received training on (sensitive, HIPAA, PCI, etc.) data handling?</v>
      </c>
      <c r="C71" s="25" t="str">
        <f>VLOOKUP($A71,Questions!$B$3:$I$256,7,FALSE)</f>
        <v>Consultants are often used to implement, maintain, fix, and assessment technology environments. In these cases, third-party consultants have access to institutional data, and appropriate access, whether remote or onsite, must be protected during the consulting engagement.</v>
      </c>
      <c r="D71" s="25" t="str">
        <f>VLOOKUP($A71,Questions!$B$3:$I$256,8,FALSE)</f>
        <v>Follow-up inquiries will be institution/implementation specific.</v>
      </c>
    </row>
    <row r="72" spans="1:5" ht="36" customHeight="1" x14ac:dyDescent="0.2">
      <c r="A72" s="25" t="str">
        <f>'HECVAT - Full | Vendor Response'!A74</f>
        <v>CONS-06</v>
      </c>
      <c r="B72" s="25" t="str">
        <f>VLOOKUP($A72,Questions!$B$3:$I$256,2,FALSE)</f>
        <v>Will any data be transferred to the consultant's possession?</v>
      </c>
      <c r="C72" s="25" t="str">
        <f>VLOOKUP($A72,Questions!$B$3:$I$256,7,FALSE)</f>
        <v>Consultants are often used to implement, maintain, fix, and assessment technology environments. In these cases, third-party consultants have access to institutional data, and appropriate access, whether remote or onsite, must be protected during the consulting engagement.</v>
      </c>
      <c r="D72" s="25" t="str">
        <f>VLOOKUP($A72,Questions!$B$3:$I$256,8,FALSE)</f>
        <v>Follow-up inquiries will be institution/implementation specific.</v>
      </c>
    </row>
    <row r="73" spans="1:5" s="1" customFormat="1" ht="36" customHeight="1" x14ac:dyDescent="0.2">
      <c r="A73" s="25" t="str">
        <f>'HECVAT - Full | Vendor Response'!A75</f>
        <v>CONS-07</v>
      </c>
      <c r="B73" s="25" t="str">
        <f>VLOOKUP($A73,Questions!$B$3:$I$256,2,FALSE)</f>
        <v>Is it encrypted (at rest) while in the consultant's possession?</v>
      </c>
      <c r="C73" s="25" t="str">
        <f>VLOOKUP($A73,Questions!$B$3:$I$256,7,FALSE)</f>
        <v>Consultants are often used to implement, maintain, fix, and assessment technology environments. In these cases, third-party consultants have access to institutional data, and appropriate access, whether remote or onsite, must be protected during the consulting engagement.</v>
      </c>
      <c r="D73" s="25" t="str">
        <f>VLOOKUP($A73,Questions!$B$3:$I$256,8,FALSE)</f>
        <v>Follow-up inquiries will be institution/implementation specific.</v>
      </c>
    </row>
    <row r="74" spans="1:5" ht="36" customHeight="1" x14ac:dyDescent="0.2">
      <c r="A74" s="25" t="str">
        <f>'HECVAT - Full | Vendor Response'!A76</f>
        <v>CONS-08</v>
      </c>
      <c r="B74" s="25" t="str">
        <f>VLOOKUP($A74,Questions!$B$3:$I$256,2,FALSE)</f>
        <v>Will the consultant need remote access to the institution's network or systems?</v>
      </c>
      <c r="C74" s="25" t="str">
        <f>VLOOKUP($A74,Questions!$B$3:$I$256,7,FALSE)</f>
        <v>Consultants are often used to implement, maintain, fix, and assessment technology environments. In these cases, third-party consultants have access to institutional data, and appropriate access, whether remote or onsite, must be protected during the consulting engagement.</v>
      </c>
      <c r="D74" s="25" t="str">
        <f>VLOOKUP($A74,Questions!$B$3:$I$256,8,FALSE)</f>
        <v>Follow-up inquiries will be institution/implementation specific.</v>
      </c>
    </row>
    <row r="75" spans="1:5" s="1" customFormat="1" ht="36" customHeight="1" x14ac:dyDescent="0.2">
      <c r="A75" s="25" t="str">
        <f>'HECVAT - Full | Vendor Response'!A77</f>
        <v>CONS-09</v>
      </c>
      <c r="B75" s="25" t="str">
        <f>VLOOKUP($A75,Questions!$B$3:$I$256,2,FALSE)</f>
        <v>Can we restrict that access based on source IP address?</v>
      </c>
      <c r="C75" s="25" t="str">
        <f>VLOOKUP($A75,Questions!$B$3:$I$256,7,FALSE)</f>
        <v>Consultants are often used to implement, maintain, fix, and assessment technology environments. In these cases, third-party consultants have access to institutional data, and appropriate access, whether remote or onsite, must be protected during the consulting engagement.</v>
      </c>
      <c r="D75" s="25" t="str">
        <f>VLOOKUP($A75,Questions!$B$3:$I$256,8,FALSE)</f>
        <v>Follow-up inquiries will be institution/implementation specific.</v>
      </c>
      <c r="E75" s="280" t="s">
        <v>3233</v>
      </c>
    </row>
    <row r="76" spans="1:5" ht="36" customHeight="1" x14ac:dyDescent="0.2">
      <c r="A76" s="345" t="str">
        <f>IF($C$31="","Application/Service Security",IF($C$31="Yes","App/Service Security - Optional based on QUALIFIER response.","Application/Service Security"))</f>
        <v>Application/Service Security</v>
      </c>
      <c r="B76" s="345"/>
      <c r="C76" s="20" t="str">
        <f>$C$23</f>
        <v>Reason for Question</v>
      </c>
      <c r="D76" s="20" t="str">
        <f>$D$23</f>
        <v>Follow-up Inquiries/Responses</v>
      </c>
    </row>
    <row r="77" spans="1:5" ht="120" x14ac:dyDescent="0.2">
      <c r="A77" s="25" t="str">
        <f>'HECVAT - Full | Vendor Response'!A79</f>
        <v>APPL-01</v>
      </c>
      <c r="B77" s="25" t="str">
        <f>VLOOKUP($A77,Questions!$B$3:$I$256,2,FALSE)</f>
        <v>Are access controls for institutional accounts based on structured rules, such as role-based access control (RBAC), attribute-based access control (ABAC), or policy-based access control (PBAC)?</v>
      </c>
      <c r="C77" s="25" t="str">
        <f>VLOOKUP($A77,Questions!$B$3:$I$256,7,FALSE)</f>
        <v>Understanding access control capabilities allows an institution to estimate the type of maintenance efforts will be involved to manage a system. Depending on the users, concerns may or not be elevated. The value of this question is largely determined by the deployment strategy and use case of the software/product/service under review. This question is specific to end users.</v>
      </c>
      <c r="D77" s="25" t="str">
        <f>VLOOKUP($A77,Questions!$B$3:$I$256,8,FALSE)</f>
        <v>Ask the vendor to summarize the best practices to restrict/control the access given to the institution's end users without the use of RBAC. Make sure to understand the administrative requirements/overhead introduced in the vendor's environment.</v>
      </c>
    </row>
    <row r="78" spans="1:5" ht="112.25" customHeight="1" x14ac:dyDescent="0.2">
      <c r="A78" s="25" t="str">
        <f>'HECVAT - Full | Vendor Response'!A80</f>
        <v>APPL-02</v>
      </c>
      <c r="B78" s="25" t="str">
        <f>VLOOKUP($A78,Questions!$B$3:$I$256,2,FALSE)</f>
        <v>Are access controls for staff within your organization based on structured rules, such as RBAC, ABAC, or PBAC?</v>
      </c>
      <c r="C78" s="25" t="str">
        <f>VLOOKUP($A78,Questions!$B$3:$I$256,7,FALSE)</f>
        <v>Managing a software/product/service may rely on various professionals to administer a system. This question is focused on how administration, and the segregation of functions, is implemented within the vendor's infrastructure.</v>
      </c>
      <c r="D78" s="25" t="str">
        <f>VLOOKUP($A78,Questions!$B$3:$I$256,8,FALSE)</f>
        <v>Managing a complex infrastructure requires diligence in protecting access and authority. Unsatisfactory responses may indicate the lack of maturity with a vendor and/or a flat infrastructure with few individuals with broad authority. Inquire about separation of duties and look for areas of inappropriate functional overlap.</v>
      </c>
    </row>
    <row r="79" spans="1:5" ht="112.25" customHeight="1" x14ac:dyDescent="0.2">
      <c r="A79" s="25" t="str">
        <f>'HECVAT - Full | Vendor Response'!A81</f>
        <v>APPL-03</v>
      </c>
      <c r="B79" s="25" t="str">
        <f>VLOOKUP($A79,Questions!$B$3:$I$256,2,FALSE)</f>
        <v>Does the system provide data input validation and error messages?</v>
      </c>
      <c r="C79" s="25" t="str">
        <f>VLOOKUP($A79,Questions!$B$3:$I$256,7,FALSE)</f>
        <v>Input validation is a secure coding best practice, so confirming its implementation is normally a high priority. Error messages (to the system and user) can be used to detect abnormal use and to better protect institutional data. Depending on the criticality of data and the flow of said data, an institution's risk tolerance will be unique to their environment.</v>
      </c>
      <c r="D79" s="25" t="str">
        <f>VLOOKUP($A79,Questions!$B$3:$I$256,8,FALSE)</f>
        <v>Inquire about any planned improvements to these capabilities. Ask about their product(s) roadmap, and try to understand how they prioritize security concerns in their environment.</v>
      </c>
    </row>
    <row r="80" spans="1:5" ht="120" x14ac:dyDescent="0.2">
      <c r="A80" s="25" t="str">
        <f>'HECVAT - Full | Vendor Response'!A82</f>
        <v>APPL-04</v>
      </c>
      <c r="B80" s="25" t="str">
        <f>VLOOKUP($A80,Questions!$B$3:$I$256,2,FALSE)</f>
        <v>Are you using a web application firewall (WAF)?</v>
      </c>
      <c r="C80" s="25" t="str">
        <f>VLOOKUP($A80,Questions!$B$3:$I$256,7,FALSE)</f>
        <v>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v>
      </c>
      <c r="D80" s="25" t="str">
        <f>VLOOKUP($A80,Questions!$B$3:$I$256,8,FALSE)</f>
        <v>If a vendors states that they outsource their code development and do not run a WAF, there is elevated reason for concern. Verify how code is tested, monitored, and controlled in production environments.</v>
      </c>
    </row>
    <row r="81" spans="1:5" ht="135" x14ac:dyDescent="0.2">
      <c r="A81" s="25" t="str">
        <f>'HECVAT - Full | Vendor Response'!A83</f>
        <v>APPL-05</v>
      </c>
      <c r="B81" s="25" t="str">
        <f>VLOOKUP($A81,Questions!$B$3:$I$256,2,FALSE)</f>
        <v>Do you have a process and implemented procedures for managing your software supply chain (e.g., libraries, repositories, frameworks, etc.)</v>
      </c>
      <c r="C81" s="25" t="str">
        <f>VLOOKUP($A81,Questions!$B$3:$I$256,7,FALSE)</f>
        <v>Understanding system requirements and/or dependencies (e.g., libraries, repositories, frameworks, toolkits, modules, etc.) can reveal infrastructure risks that may not be apparent by other means. In some cases, the use of trusted components may be favorable. In others, it may initiate the assessment of the vendor's environment in more detail and/or expand the scope of the institution's assessment.</v>
      </c>
      <c r="D81" s="25" t="str">
        <f>VLOOKUP($A81,Questions!$B$3:$I$256,8,FALSE)</f>
        <v>Follow-up inquiries concerning software supply chain will be institution/implementation specific.</v>
      </c>
    </row>
    <row r="82" spans="1:5" ht="136.25" customHeight="1" x14ac:dyDescent="0.2">
      <c r="A82" s="25" t="str">
        <f>'HECVAT - Full | Vendor Response'!A84</f>
        <v>APPL-06</v>
      </c>
      <c r="B82" s="25" t="str">
        <f>VLOOKUP($A82,Questions!$B$3:$I$256,2,FALSE)</f>
        <v>Are only currently supported operating system(s), software, and libraries leveraged by the system(s)/application(s) that will have access to institution's data?</v>
      </c>
      <c r="C82" s="25" t="str">
        <f>VLOOKUP($A82,Questions!$B$3:$I$256,7,FALSE)</f>
        <v>Vendor responses to this question provide clarity on environment constraints that may exist and/or influence future development, configurations, infrastructure, etc. Although the vendor response may not directly affect end-users, the risks of the underlying infrastructure are better understood.</v>
      </c>
      <c r="D82" s="25" t="str">
        <f>VLOOKUP($A82,Questions!$B$3:$I$256,8,FALSE)</f>
        <v>Follow-up inquiries for operating systems leveraged by the vendor will be institution/implementation specific.</v>
      </c>
    </row>
    <row r="83" spans="1:5" s="1" customFormat="1" ht="91.5" customHeight="1" x14ac:dyDescent="0.2">
      <c r="A83" s="25" t="str">
        <f>'HECVAT - Full | Vendor Response'!A85</f>
        <v>APPL-07</v>
      </c>
      <c r="B83" s="25" t="str">
        <f>VLOOKUP($A83,Questions!$B$3:$I$256,2,FALSE)</f>
        <v>If mobile, is the application available from a trusted source (e.g., App Store, Google Play Store)?</v>
      </c>
      <c r="C83" s="25" t="str">
        <f>VLOOKUP($A83,Questions!$B$3:$I$256,7,FALSE)</f>
        <v>Distributing application via known, moderately vetted application platform decreases the chances of malicious code distribution. Stand-alone deployments (nontrusted sources) should be looked at more closely.</v>
      </c>
      <c r="D83" s="25" t="str">
        <f>VLOOKUP($A83,Questions!$B$3:$I$256,8,FALSE)</f>
        <v>Ask the vendor why this deployment strategy is used. Ask if it is a restriction of the app store platform or some other environment restriction.</v>
      </c>
    </row>
    <row r="84" spans="1:5" ht="84" customHeight="1" x14ac:dyDescent="0.2">
      <c r="A84" s="25" t="str">
        <f>'HECVAT - Full | Vendor Response'!A86</f>
        <v>APPL-08</v>
      </c>
      <c r="B84" s="25" t="str">
        <f>VLOOKUP($A84,Questions!$B$3:$I$256,2,FALSE)</f>
        <v>Does your application require access to location or GPS data?</v>
      </c>
      <c r="C84" s="25" t="str">
        <f>VLOOKUP($A84,Questions!$B$3:$I$256,7,FALSE)</f>
        <v>Sharing location data significantly increases risk factors for users.  It's important to understand if this is required.</v>
      </c>
      <c r="D84" s="25" t="str">
        <f>VLOOKUP($A84,Questions!$B$3:$I$256,8,FALSE)</f>
        <v xml:space="preserve">Ask the vendor about the need for this requirement, and understand any mitigation strategies that may be possible. </v>
      </c>
    </row>
    <row r="85" spans="1:5" ht="135" x14ac:dyDescent="0.2">
      <c r="A85" s="25" t="str">
        <f>'HECVAT - Full | Vendor Response'!A87</f>
        <v>APPL-09</v>
      </c>
      <c r="B85" s="25" t="str">
        <f>VLOOKUP($A85,Questions!$B$3:$I$256,2,FALSE)</f>
        <v>Does your application provide separation of duties between security administration, system administration, and standard user functions?</v>
      </c>
      <c r="C85" s="25" t="str">
        <f>VLOOKUP($A85,Questions!$B$3:$I$256,7,FALSE)</f>
        <v>Managing a software/product/service may rely on various teams to administrate a system. In this question, it is security operations and systems administration. This question is focused on how system(s) administration, and the segregation of duties, are implemented in the vendor's organization, so that system administrators do not also have security responsibilities (e.g., monitoring, mitigating, reporting, etc.).</v>
      </c>
      <c r="D85" s="25" t="str">
        <f>VLOOKUP($A85,Questions!$B$3:$I$256,8,FALSE)</f>
        <v>Ask the vendor to summarize their best practices for securing their system(s) administratively without the use of RBAC. Make sure to understand the administrative requirements/overhead introduced in the vendor's environment.</v>
      </c>
    </row>
    <row r="86" spans="1:5" ht="54" customHeight="1" x14ac:dyDescent="0.2">
      <c r="A86" s="25" t="str">
        <f>'HECVAT - Full | Vendor Response'!A88</f>
        <v>APPL-10</v>
      </c>
      <c r="B86" s="25" t="str">
        <f>VLOOKUP($A86,Questions!$B$3:$I$256,2,FALSE)</f>
        <v>Do you have a fully implemented policy or procedure that details how your employees obtain administrator access to institutional instance of the application?</v>
      </c>
      <c r="C86" s="25" t="str">
        <f>VLOOKUP($A86,Questions!$B$3:$I$256,7,FALSE)</f>
        <v>Protecting administrative accounts is crucial to maintaining system integrity in any environment. This question is targeting privilege creep and unmanaged privileged acccounts to determine if the vendor properly manages access control in their application/system environments.</v>
      </c>
      <c r="D86" s="25" t="str">
        <f>VLOOKUP($A86,Questions!$B$3:$I$256,8,FALSE)</f>
        <v xml:space="preserve">Ask the vendor to summarize their implemented policies and/or procedures  </v>
      </c>
      <c r="E86" s="274" t="s">
        <v>3233</v>
      </c>
    </row>
    <row r="87" spans="1:5" ht="36" customHeight="1" x14ac:dyDescent="0.2">
      <c r="A87" s="345" t="str">
        <f>IF($C$31="","Authentication, Authorization, and Accounting",IF($C$31="Yes","AAA - Optional based on QUALIFIER response.","Authentication, Authorization, and Accounting"))</f>
        <v>Authentication, Authorization, and Accounting</v>
      </c>
      <c r="B87" s="345"/>
      <c r="C87" s="20" t="str">
        <f>$C$23</f>
        <v>Reason for Question</v>
      </c>
      <c r="D87" s="20" t="str">
        <f>$D$23</f>
        <v>Follow-up Inquiries/Responses</v>
      </c>
    </row>
    <row r="88" spans="1:5" ht="112.25" customHeight="1" x14ac:dyDescent="0.2">
      <c r="A88" s="25" t="str">
        <f>'HECVAT - Full | Vendor Response'!A94</f>
        <v>AAAI-01</v>
      </c>
      <c r="B88" s="25" t="str">
        <f>VLOOKUP($A88,Questions!$B$3:$I$256,2,FALSE)</f>
        <v>Does your solution support single sign-on (SSO) protocols for user and administrator authentication?</v>
      </c>
      <c r="C88" s="25" t="str">
        <f>VLOOKUP($A88,Questions!$B$3:$I$256,7,FALSE)</f>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v>
      </c>
      <c r="D88" s="25" t="str">
        <f>VLOOKUP($A88,Questions!$B$3:$I$256,8,FALSE)</f>
        <v>Follow-up inquiries for IAM requirements will be institution/implementation specific.</v>
      </c>
    </row>
    <row r="89" spans="1:5" ht="72" customHeight="1" x14ac:dyDescent="0.2">
      <c r="A89" s="25" t="str">
        <f>'HECVAT - Full | Vendor Response'!A95</f>
        <v>AAAI-02</v>
      </c>
      <c r="B89" s="25" t="str">
        <f>VLOOKUP($A89,Questions!$B$3:$I$256,2,FALSE)</f>
        <v>Does your solution support local authentication protocols for user and administrator authentication?</v>
      </c>
      <c r="C89" s="25" t="str">
        <f>VLOOKUP($A89,Questions!$B$3:$I$256,7,FALSE)</f>
        <v xml:space="preserve">The purpose of this question is understand the vendor's authentication infrastructure so that additional questions can be formulated for the institution's use case. </v>
      </c>
      <c r="D89" s="25" t="str">
        <f>VLOOKUP($A89,Questions!$B$3:$I$256,8,FALSE)</f>
        <v>The content of this response may or may not have value for the type of use case on the institution. Follow-up inquiries for authentication modes will be institution/implementation specific.</v>
      </c>
    </row>
    <row r="90" spans="1:5" ht="105" x14ac:dyDescent="0.2">
      <c r="A90" s="25" t="str">
        <f>'HECVAT - Full | Vendor Response'!A96</f>
        <v>AAAI-03</v>
      </c>
      <c r="B90" s="25" t="str">
        <f>VLOOKUP($A90,Questions!$B$3:$I$256,2,FALSE)</f>
        <v>Can you enforce password/passphrase aging requirements?</v>
      </c>
      <c r="C90" s="25" t="str">
        <f>VLOOKUP($A90,Questions!$B$3:$I$256,7,FALSE)</f>
        <v>This question is primarily focused on account management capabilities that are built into a system. Although aging is not always required, a system that lacks commodity functionality may be lacking in other areas as well. Use the vendor's response to this question as a way to pivot to other questions, as needed.</v>
      </c>
      <c r="D90" s="25" t="str">
        <f>VLOOKUP($A90,Questions!$B$3:$I$256,8,FALSE)</f>
        <v>The value of this question depends on your institution's policy on passwords, its use of 2FA, or any number of factors. Follow-ups for this question are unique to the institution.</v>
      </c>
    </row>
    <row r="91" spans="1:5" ht="72" customHeight="1" x14ac:dyDescent="0.2">
      <c r="A91" s="25" t="str">
        <f>'HECVAT - Full | Vendor Response'!A97</f>
        <v>AAAI-04</v>
      </c>
      <c r="B91" s="25" t="str">
        <f>VLOOKUP($A91,Questions!$B$3:$I$256,2,FALSE)</f>
        <v>Can you enforce password/passphrase complexity requirements (provided by the institution)?</v>
      </c>
      <c r="C91" s="25" t="str">
        <f>VLOOKUP($A91,Questions!$B$3:$I$256,7,FALSE)</f>
        <v>Many institutions have policy focused on passwords/passphrases, and this question confirms the capacity of a vendor's software/product/service to comply.</v>
      </c>
      <c r="D91" s="25" t="str">
        <f>VLOOKUP($A91,Questions!$B$3:$I$256,8,FALSE)</f>
        <v>Follow-up inquiries for password/passphrase complexity requirements will be institution/implementation specific.</v>
      </c>
    </row>
    <row r="92" spans="1:5" ht="112.25" customHeight="1" x14ac:dyDescent="0.2">
      <c r="A92" s="25" t="str">
        <f>'HECVAT - Full | Vendor Response'!A98</f>
        <v>AAAI-05</v>
      </c>
      <c r="B92" s="25" t="str">
        <f>VLOOKUP($A92,Questions!$B$3:$I$256,2,FALSE)</f>
        <v>Does the system have password complexity or length limitations and/or restrictions?</v>
      </c>
      <c r="C92" s="25" t="str">
        <f>VLOOKUP($A92,Questions!$B$3:$I$256,7,FALSE)</f>
        <v>Many institutions have policy focused on passwords/passphrases, and this question confirms the capacity of a vendor's software/product/service to comply.</v>
      </c>
      <c r="D92" s="25" t="str">
        <f>VLOOKUP($A92,Questions!$B$3:$I$256,8,FALSE)</f>
        <v>Follow-up inquiries for password/passphrase limitations and/or restrictions will be institution/implementation specific.</v>
      </c>
    </row>
    <row r="93" spans="1:5" ht="72" customHeight="1" x14ac:dyDescent="0.2">
      <c r="A93" s="25" t="str">
        <f>'HECVAT - Full | Vendor Response'!A99</f>
        <v>AAAI-06</v>
      </c>
      <c r="B93" s="25" t="str">
        <f>VLOOKUP($A93,Questions!$B$3:$I$256,2,FALSE)</f>
        <v>Do you have documented password/passphrase reset procedures that are currently implemented in the system and/or customer support?</v>
      </c>
      <c r="C93" s="25" t="str">
        <f>VLOOKUP($A93,Questions!$B$3:$I$256,7,FALSE)</f>
        <v xml:space="preserve">Account management can be a time-consuming part of an information system. Account reset capabilities, built into a system, can reduce burden on institutional support services. </v>
      </c>
      <c r="D93" s="25" t="str">
        <f>VLOOKUP($A93,Questions!$B$3:$I$256,8,FALSE)</f>
        <v>Ask the vendor how end users will be supported. Ask for training documentation or knowledgebase content. Confirm vendor and institution responsibilities in this support area (and others).</v>
      </c>
    </row>
    <row r="94" spans="1:5" ht="83" customHeight="1" x14ac:dyDescent="0.2">
      <c r="A94" s="25" t="str">
        <f>'HECVAT - Full | Vendor Response'!A100</f>
        <v>AAAI-07</v>
      </c>
      <c r="B94" s="25" t="str">
        <f>VLOOKUP($A94,Questions!$B$3:$I$256,2,FALSE)</f>
        <v>Does your organization participate in InCommon or another eduGAIN-affiliated trust federation?</v>
      </c>
      <c r="C94" s="25" t="str">
        <f>VLOOKUP($A94,Questions!$B$3:$I$256,7,FALSE)</f>
        <v>This question defines the vendor's scope of federated identity practices and their willingness to embrace higher education requirements.</v>
      </c>
      <c r="D94" s="25" t="str">
        <f>VLOOKUP($A94,Questions!$B$3:$I$256,8,FALSE)</f>
        <v>If a vendor indicates that a system is stand-alone and cannot integrate with community standards, follow up with maturity questions and ask about other commodity type functions or other system requirements your institution may have.</v>
      </c>
    </row>
    <row r="95" spans="1:5" ht="105" x14ac:dyDescent="0.2">
      <c r="A95" s="25" t="str">
        <f>'HECVAT - Full | Vendor Response'!A101</f>
        <v>AAAI-08</v>
      </c>
      <c r="B95" s="25" t="str">
        <f>VLOOKUP($A95,Questions!$B$3:$I$256,2,FALSE)</f>
        <v>Does your application support integration with other authentication and authorization systems?</v>
      </c>
      <c r="C95" s="25" t="str">
        <f>VLOOKUP($A95,Questions!$B$3:$I$256,7,FALSE)</f>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v>
      </c>
      <c r="D95" s="25" t="str">
        <f>VLOOKUP($A95,Questions!$B$3:$I$256,8,FALSE)</f>
        <v>If a vendor indicates that a system is stand-alone and cannot integrate with the institution's infrastructure, follow up with maturity questions and ask about other commodity type functions or other system requirements your institution may have.</v>
      </c>
    </row>
    <row r="96" spans="1:5" ht="112.25" customHeight="1" x14ac:dyDescent="0.2">
      <c r="A96" s="25" t="str">
        <f>'HECVAT - Full | Vendor Response'!A102</f>
        <v>AAAI-09</v>
      </c>
      <c r="B96" s="25" t="str">
        <f>VLOOKUP($A96,Questions!$B$3:$I$256,2,FALSE)</f>
        <v>Does your solution support any of the following web SSO standards? [e.g., SAML2 (with redirect flow), OIDC, CAS, or other]</v>
      </c>
      <c r="C96" s="25" t="str">
        <f>VLOOKUP($A96,Questions!$B$3:$I$256,7,FALSE)</f>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v>
      </c>
      <c r="D96" s="25" t="str">
        <f>VLOOKUP($A96,Questions!$B$3:$I$256,8,FALSE)</f>
        <v>Follow-up inquiries for IAM requirements will be institution/implementation specific.</v>
      </c>
    </row>
    <row r="97" spans="1:5" ht="84" customHeight="1" x14ac:dyDescent="0.2">
      <c r="A97" s="25" t="str">
        <f>'HECVAT - Full | Vendor Response'!A103</f>
        <v>AAAI-10</v>
      </c>
      <c r="B97" s="25" t="str">
        <f>VLOOKUP($A97,Questions!$B$3:$I$256,2,FALSE)</f>
        <v>Do you support differentiation between email address and user identifier?</v>
      </c>
      <c r="C97" s="25" t="str">
        <f>VLOOKUP($A97,Questions!$B$3:$I$256,7,FALSE)</f>
        <v>This questions allows an institution to know vendor system limitations and to help them gauge the resources (that may be needed to implement) required to successfully integrate the product/service with institution systems.</v>
      </c>
      <c r="D97" s="25" t="str">
        <f>VLOOKUP($A97,Questions!$B$3:$I$256,8,FALSE)</f>
        <v>Follow-up inquiries for identifier requirements will be institution/implementation specific.</v>
      </c>
    </row>
    <row r="98" spans="1:5" ht="83" customHeight="1" x14ac:dyDescent="0.2">
      <c r="A98" s="25" t="str">
        <f>'HECVAT - Full | Vendor Response'!A104</f>
        <v>AAAI-11</v>
      </c>
      <c r="B98" s="25" t="str">
        <f>VLOOKUP($A98,Questions!$B$3:$I$256,2,FALSE)</f>
        <v>Do you allow the customer to specify attribute mappings for any needed information beyond a user identifier? (e.g., Reference eduPerson, ePPA/ePPN/ePE)</v>
      </c>
      <c r="C98" s="25" t="str">
        <f>VLOOKUP($A98,Questions!$B$3:$I$256,7,FALSE)</f>
        <v>This questions allows an institution to know vendor system limitations and to help them gauge the resources (that may be needed to implement) required to successfully integrate the product/service with institution systems.</v>
      </c>
      <c r="D98" s="25" t="str">
        <f>VLOOKUP($A98,Questions!$B$3:$I$256,8,FALSE)</f>
        <v>Follow-up inquiries for attribute mapping requirements will be institution/implementation specific.</v>
      </c>
    </row>
    <row r="99" spans="1:5" ht="96" customHeight="1" x14ac:dyDescent="0.2">
      <c r="A99" s="25" t="str">
        <f>'HECVAT - Full | Vendor Response'!A105</f>
        <v>AAAI-12</v>
      </c>
      <c r="B99" s="25" t="str">
        <f>VLOOKUP($A99,Questions!$B$3:$I$256,2,FALSE)</f>
        <v>If you don't support SSO, does your application and/or user-frontend/portal support multi-factor authentication? (e.g., Duo, Google Authenticator, OTP, etc.)</v>
      </c>
      <c r="C99" s="25" t="str">
        <f>VLOOKUP($A99,Questions!$B$3:$I$256,7,FALSE)</f>
        <v xml:space="preserve">2FA/MFA, implemented correctly, strengthens the security state of a system. 2FA/MFA is commonly implemented and in many use cases is a requirement for account protection purposes. </v>
      </c>
      <c r="D99" s="25" t="str">
        <f>VLOOKUP($A99,Questions!$B$3:$I$256,8,FALSE)</f>
        <v>Ask the vendor about hardware and software options, future roadmap for implementations and support, etc.</v>
      </c>
    </row>
    <row r="100" spans="1:5" ht="63.75" customHeight="1" x14ac:dyDescent="0.2">
      <c r="A100" s="25" t="str">
        <f>'HECVAT - Full | Vendor Response'!A106</f>
        <v>AAAI-13</v>
      </c>
      <c r="B100" s="25" t="str">
        <f>VLOOKUP($A100,Questions!$B$3:$I$256,2,FALSE)</f>
        <v>Does your application automatically lock the session or log-out an account after a period of inactivity?</v>
      </c>
      <c r="C100" s="25" t="str">
        <f>VLOOKUP($A100,Questions!$B$3:$I$256,7,FALSE)</f>
        <v>This is a question to ensure account integrity and institutional data confidentiality.</v>
      </c>
      <c r="D100" s="25" t="str">
        <f>VLOOKUP($A100,Questions!$B$3:$I$256,8,FALSE)</f>
        <v>Follow-up inquiries for inactivity protections will be institution/implementation specific.</v>
      </c>
    </row>
    <row r="101" spans="1:5" ht="83" customHeight="1" x14ac:dyDescent="0.2">
      <c r="A101" s="25" t="str">
        <f>'HECVAT - Full | Vendor Response'!A107</f>
        <v>AAAI-14</v>
      </c>
      <c r="B101" s="25" t="str">
        <f>VLOOKUP($A101,Questions!$B$3:$I$256,2,FALSE)</f>
        <v>Are there any passwords/passphrases hard-coded into your systems or products?</v>
      </c>
      <c r="C101" s="25" t="str">
        <f>VLOOKUP($A101,Questions!$B$3:$I$256,7,FALSE)</f>
        <v xml:space="preserve">The response to this question can reveal the use (or not) of coding best practices. If passwords/passphrases are hard-coded into systems/productions, the vendor should provide robust details supporting why this is required. </v>
      </c>
      <c r="D101" s="25" t="str">
        <f>VLOOKUP($A101,Questions!$B$3:$I$256,8,FALSE)</f>
        <v>Vague responses to this question should be met with concern. Repeat the question if first answer insufficiently - ask pointedly to ensure the vendor is not misunderstood.</v>
      </c>
    </row>
    <row r="102" spans="1:5" ht="112.25" customHeight="1" x14ac:dyDescent="0.2">
      <c r="A102" s="25" t="str">
        <f>'HECVAT - Full | Vendor Response'!A110</f>
        <v>AAAI-17</v>
      </c>
      <c r="B102" s="25" t="str">
        <f>VLOOKUP($A102,Questions!$B$3:$I$256,2,FALSE)</f>
        <v>Are audit logs available that include AT LEAST all of the following: login, logout, actions performed, and source IP address?</v>
      </c>
      <c r="C102" s="25" t="str">
        <f>VLOOKUP($A102,Questions!$B$3:$I$256,7,FALSE)</f>
        <v>Strong logging capabilities are vital to the proper management of a system. Implementing an immature system that lacks sufficient logging capabilities exposes an institution to great risk. Depending on your risk tolerance and the use case, your institution may or may not be concerned. The focus of this question is end-user logs.</v>
      </c>
      <c r="D102" s="25" t="str">
        <f>VLOOKUP($A102,Questions!$B$3:$I$256,8,FALSE)</f>
        <v>If a weak response is given to this answer, it is appropriate to ask directed answers to get specific information. Ensure that questions are targeted to ensure responses will come from the appropriate party within the vendor.</v>
      </c>
    </row>
    <row r="103" spans="1:5" ht="120" x14ac:dyDescent="0.2">
      <c r="A103" s="25" t="str">
        <f>'HECVAT - Full | Vendor Response'!A111</f>
        <v>AAAI-18</v>
      </c>
      <c r="B103" s="25" t="str">
        <f>VLOOKUP($A103,Questions!$B$3:$I$256,2,FALSE)</f>
        <v>Describe or provide a reference to the (a) system capability to log security/authorization changes as well as user and administrator security events (i.e., physical or electronic), such as login failures, access denied, changes accepted, and (b) all requirements necessary to implement logging and monitoring on the system. Include (c) information about SIEM/log collector usage.</v>
      </c>
      <c r="C103" s="25" t="str">
        <f>VLOOKUP($A103,Questions!$B$3:$I$256,7,FALSE)</f>
        <v xml:space="preserve">Strong logging capabilities are vital to the proper management of a system. Implementing an immature system that lacks sufficient logging capabilities exposes an institution to great risk. Depending on your risk tolerance and the use case, your institution may or may not be concerned. The focus of this question is system-related logs (including but not limited to events, state changes, control modification, etc.). </v>
      </c>
      <c r="D103" s="25" t="str">
        <f>VLOOKUP($A103,Questions!$B$3:$I$256,8,FALSE)</f>
        <v>If a weak response is given to this answer, it is appropriate to ask directed answers to get specific information. Ensure that questions are targeted to ensure responses will come from the appropriate party within the vendor.</v>
      </c>
    </row>
    <row r="104" spans="1:5" ht="96" customHeight="1" x14ac:dyDescent="0.2">
      <c r="A104" s="25" t="str">
        <f>'HECVAT - Full | Vendor Response'!A112</f>
        <v>AAAI-19</v>
      </c>
      <c r="B104" s="25" t="str">
        <f>VLOOKUP($A104,Questions!$B$3:$I$256,2,FALSE)</f>
        <v>Describe or provide a reference to the retention period for those logs, how logs are protected, and whether they are accessible to the customer (and if so, how).</v>
      </c>
      <c r="C104" s="25" t="str">
        <f>VLOOKUP($A104,Questions!$B$3:$I$256,7,FALSE)</f>
        <v>There are multiple components of this question. When assessing, ensure that the vendor responds to them all. Logs that are not properly managed may not be available when needed. The purpose of this question is to ensure that the vendor has a proper security mindset to ensure proper monitoring practices.</v>
      </c>
      <c r="D104" s="25" t="str">
        <f>VLOOKUP($A104,Questions!$B$3:$I$256,8,FALSE)</f>
        <v>Follow-up inquiries for logging details will be institution/implementation specific.</v>
      </c>
      <c r="E104" s="274" t="s">
        <v>3233</v>
      </c>
    </row>
    <row r="105" spans="1:5" ht="36" customHeight="1" x14ac:dyDescent="0.2">
      <c r="A105" s="345" t="str">
        <f>IF(OR($C$28="No",$C$31="Yes"),"BCP - Respond to as many questions below as possible.","Business Continuity Plan")</f>
        <v>Business Continuity Plan</v>
      </c>
      <c r="B105" s="345"/>
      <c r="C105" s="20" t="str">
        <f>$C$23</f>
        <v>Reason for Question</v>
      </c>
      <c r="D105" s="20" t="str">
        <f>$D$23</f>
        <v>Follow-up Inquiries/Responses</v>
      </c>
    </row>
    <row r="106" spans="1:5" ht="72" customHeight="1" x14ac:dyDescent="0.2">
      <c r="A106" s="25" t="str">
        <f>'HECVAT - Full | Vendor Response'!A114</f>
        <v>BCPL-01</v>
      </c>
      <c r="B106" s="25" t="str">
        <f>VLOOKUP($A106,Questions!$B$3:$I$256,2,FALSE)</f>
        <v>Is an owner assigned who is responsible for the maintenance and review of the Business Continuity Plan?</v>
      </c>
      <c r="C106" s="25" t="str">
        <f>VLOOKUP($A106,Questions!$B$3:$I$256,7,FALSE)</f>
        <v>Having a BCP and maintaining/updating/testing a BCP are very different. Establishing a responsible party is fundamental to this process, and this question looks to verify that within the vendor.</v>
      </c>
      <c r="D106" s="25" t="str">
        <f>VLOOKUP($A106,Questions!$B$3:$I$256,8,FALSE)</f>
        <v>Follow-up inquiries for BCP responsible parties will be institution/implementation specific.</v>
      </c>
    </row>
    <row r="107" spans="1:5" ht="72" customHeight="1" x14ac:dyDescent="0.2">
      <c r="A107" s="25" t="str">
        <f>'HECVAT - Full | Vendor Response'!A115</f>
        <v>BCPL-02</v>
      </c>
      <c r="B107" s="25" t="str">
        <f>VLOOKUP($A107,Questions!$B$3:$I$256,2,FALSE)</f>
        <v>Is there a defined problem/issue escalation plan in your BCP for impacted clients?</v>
      </c>
      <c r="C107" s="25" t="str">
        <f>VLOOKUP($A107,Questions!$B$3:$I$256,7,FALSE)</f>
        <v>Notification expectations should be set early in the contract/assessment process. Timelines, correspondence medium, and playbook details are all aspects to keep in mind when assessing this response.</v>
      </c>
      <c r="D107" s="25" t="str">
        <f>VLOOKUP($A107,Questions!$B$3:$I$256,8,FALSE)</f>
        <v>If the vendor's response does not cover the details outlined in the reasoning, follow-up and get specific responses for each, as needed.</v>
      </c>
    </row>
    <row r="108" spans="1:5" ht="72" customHeight="1" x14ac:dyDescent="0.2">
      <c r="A108" s="25" t="str">
        <f>'HECVAT - Full | Vendor Response'!A116</f>
        <v>BCPL-03</v>
      </c>
      <c r="B108" s="25" t="str">
        <f>VLOOKUP($A108,Questions!$B$3:$I$256,2,FALSE)</f>
        <v>Is there a documented communication plan in your BCP for impacted clients?</v>
      </c>
      <c r="C108" s="25" t="str">
        <f>VLOOKUP($A108,Questions!$B$3:$I$256,7,FALSE)</f>
        <v>Notification expectations should be set early in the contract/assessment process. Timelines, correspondence medium, and playbook details are all aspects to keep in mind when assessing this response.</v>
      </c>
      <c r="D108" s="25" t="str">
        <f>VLOOKUP($A108,Questions!$B$3:$I$256,8,FALSE)</f>
        <v>If the vendor's response does not cover the details outlined in the reasoning, follow-up and get specific responses for each, as needed.</v>
      </c>
    </row>
    <row r="109" spans="1:5" ht="96" customHeight="1" x14ac:dyDescent="0.2">
      <c r="A109" s="25" t="str">
        <f>'HECVAT - Full | Vendor Response'!A117</f>
        <v>BCPL-04</v>
      </c>
      <c r="B109" s="25" t="str">
        <f>VLOOKUP($A109,Questions!$B$3:$I$256,2,FALSE)</f>
        <v>Are all components of the BCP reviewed at least annually and updated as needed to reflect change?</v>
      </c>
      <c r="C109" s="25" t="str">
        <f>VLOOKUP($A109,Questions!$B$3:$I$256,7,FALSE)</f>
        <v>It is expected that a vendor will maintain an accurate BCP to be tested at a regular interval. Any variance to this should be clearly explained. A vendor's response to this question can reveal the value that they place on testing their BCP (and possibly other aspects of their programs).</v>
      </c>
      <c r="D109" s="25" t="str">
        <f>VLOOKUP($A109,Questions!$B$3:$I$256,8,FALSE)</f>
        <v>If the vendor does not have a BCP, point them to https://www.sans.org/reading-room/whitepapers/recovery/business-continuity-planning-concept-operations-1653</v>
      </c>
    </row>
    <row r="110" spans="1:5" ht="90" x14ac:dyDescent="0.2">
      <c r="A110" s="25" t="str">
        <f>'HECVAT - Full | Vendor Response'!A118</f>
        <v>BCPL-05</v>
      </c>
      <c r="B110" s="25" t="str">
        <f>VLOOKUP($A110,Questions!$B$3:$I$256,2,FALSE)</f>
        <v>Are specific crisis management roles and responsibilities defined and documented?</v>
      </c>
      <c r="C110" s="25" t="str">
        <f>VLOOKUP($A110,Questions!$B$3:$I$256,7,FALSE)</f>
        <v>As it relates to BCPs, a vendor's response will provide insight into their ability to properly response to business threats. A vendor that has not previously defined responsible parties and outlined realistic plans may not maintain the availability needed for the institution's use case or business requirement.</v>
      </c>
      <c r="D110" s="25" t="str">
        <f>VLOOKUP($A110,Questions!$B$3:$I$256,8,FALSE)</f>
        <v>Follow-up inquiries for BCP roles and responsibility details will be institution/implementation specific.</v>
      </c>
    </row>
    <row r="111" spans="1:5" ht="83" customHeight="1" x14ac:dyDescent="0.2">
      <c r="A111" s="25" t="str">
        <f>'HECVAT - Full | Vendor Response'!A119</f>
        <v>BCPL-06</v>
      </c>
      <c r="B111" s="25" t="str">
        <f>VLOOKUP($A111,Questions!$B$3:$I$256,2,FALSE)</f>
        <v>Does your organization conduct training and awareness activities to validate its employees' understanding of their roles and responsibilities during a crisis?</v>
      </c>
      <c r="C111" s="25" t="str">
        <f>VLOOKUP($A111,Questions!$B$3:$I$256,7,FALSE)</f>
        <v>Understanding the maturity of a vendor's training and awareness program will indicate the value they place on protecting institutional data. BCP-related awareness training should be prevalent, continuous, and well-documented.</v>
      </c>
      <c r="D111" s="25" t="str">
        <f>VLOOKUP($A111,Questions!$B$3:$I$256,8,FALSE)</f>
        <v>If a vendor's BCP training and awareness activities are insufficient, inquire about other mandatory training, verify its scope, and confirm the training cycles.</v>
      </c>
    </row>
    <row r="112" spans="1:5" ht="90" x14ac:dyDescent="0.2">
      <c r="A112" s="25" t="str">
        <f>'HECVAT - Full | Vendor Response'!A120</f>
        <v>BCPL-07</v>
      </c>
      <c r="B112" s="25" t="str">
        <f>VLOOKUP($A112,Questions!$B$3:$I$256,2,FALSE)</f>
        <v>Does your organization have an alternative business site or a contracted Business Recovery provider?</v>
      </c>
      <c r="C112" s="25" t="str">
        <f>VLOOKUP($A112,Questions!$B$3:$I$256,7,FALSE)</f>
        <v>In the event that a vendor's headquarters (primary location of operation) is no longer usable, an alternative business site may be needed to support business operations. Having an established (planned) alternative business site show maturity in a vendor's BCP.</v>
      </c>
      <c r="D112" s="25" t="str">
        <f>VLOOKUP($A112,Questions!$B$3:$I$256,8,FALSE)</f>
        <v>Follow-up inquiries for alternative business site practices will be institution/implementation specific.</v>
      </c>
    </row>
    <row r="113" spans="1:5" ht="83" customHeight="1" x14ac:dyDescent="0.2">
      <c r="A113" s="25" t="str">
        <f>'HECVAT - Full | Vendor Response'!A121</f>
        <v>BCPL-08</v>
      </c>
      <c r="B113" s="25" t="str">
        <f>VLOOKUP($A113,Questions!$B$3:$I$256,2,FALSE)</f>
        <v>Does your organization conduct an annual test of relocating to an alternate site for business recovery purposes?</v>
      </c>
      <c r="C113" s="25" t="str">
        <f>VLOOKUP($A113,Questions!$B$3:$I$256,7,FALSE)</f>
        <v>Testing a BCP is an important action that improves the efficiency and accuracy of a vendor's continuity plans. Vague responses to this question should be met with concern and appropriate follow-up, based on your institutions risk tolerance.</v>
      </c>
      <c r="D113" s="25" t="str">
        <f>VLOOKUP($A113,Questions!$B$3:$I$256,8,FALSE)</f>
        <v>If the vendor does not have a BCP, point them to https://www.sans.org/reading-room/whitepapers/recovery/business-continuity-planning-concept-operations-1653</v>
      </c>
    </row>
    <row r="114" spans="1:5" ht="96" customHeight="1" x14ac:dyDescent="0.2">
      <c r="A114" s="25" t="str">
        <f>'HECVAT - Full | Vendor Response'!A122</f>
        <v>BCPL-09</v>
      </c>
      <c r="B114" s="25" t="str">
        <f>VLOOKUP($A114,Questions!$B$3:$I$256,2,FALSE)</f>
        <v>Is this product a core service of your organization and, as such, the top priority during business continuity planning?</v>
      </c>
      <c r="C114" s="25" t="str">
        <f>VLOOKUP($A114,Questions!$B$3:$I$256,7,FALSE)</f>
        <v xml:space="preserve">The purpose of this question is to understand the vendor's order of response if affected by a unplanned business disruption. If the software/product/service being assessed is a vendor's core moneymaker, the probability is that restoration of the software/product/service will be top priority. </v>
      </c>
      <c r="D114" s="25" t="str">
        <f>VLOOKUP($A114,Questions!$B$3:$I$256,8,FALSE)</f>
        <v>If it is not a core service, follow-up questions should be availability focused and institution/implementation specific.</v>
      </c>
    </row>
    <row r="115" spans="1:5" ht="54" customHeight="1" x14ac:dyDescent="0.2">
      <c r="A115" s="25" t="str">
        <f>'HECVAT - Full | Vendor Response'!A123</f>
        <v>BCPL-10</v>
      </c>
      <c r="B115" s="25" t="str">
        <f>VLOOKUP($A115,Questions!$B$3:$I$256,2,FALSE)</f>
        <v>Are all services that support your product fully redundant?</v>
      </c>
      <c r="C115" s="25" t="str">
        <f>VLOOKUP($A115,Questions!$B$3:$I$256,7,FALSE)</f>
        <v xml:space="preserve">In the context of the CIA triad, this question is focused on the availability of a system (or set of systems). </v>
      </c>
      <c r="D115" s="25" t="str">
        <f>VLOOKUP($A115,Questions!$B$3:$I$256,8,FALSE)</f>
        <v>The weight placed on the vendor's response will be specific to the institution's use case and software/product/service requirements.</v>
      </c>
      <c r="E115" s="274" t="s">
        <v>3233</v>
      </c>
    </row>
    <row r="116" spans="1:5" ht="36" customHeight="1" x14ac:dyDescent="0.2">
      <c r="A116" s="345" t="str">
        <f>IF($C$31="","Change Management",IF($C$31="Yes","Change Management - Optional based on QUALIFIER response.","Change Management"))</f>
        <v>Change Management</v>
      </c>
      <c r="B116" s="345"/>
      <c r="C116" s="20" t="str">
        <f>$C$23</f>
        <v>Reason for Question</v>
      </c>
      <c r="D116" s="20" t="str">
        <f>$D$23</f>
        <v>Follow-up Inquiries/Responses</v>
      </c>
    </row>
    <row r="117" spans="1:5" ht="60" x14ac:dyDescent="0.2">
      <c r="A117" s="25" t="str">
        <f>'HECVAT - Full | Vendor Response'!A125</f>
        <v>CHNG-01</v>
      </c>
      <c r="B117" s="25" t="str">
        <f>VLOOKUP($A117,Questions!$B$3:$I$256,2,FALSE)</f>
        <v>Does your Change Management process minimally include authorization, impact analysis, testing, and validation before moving changes to production?</v>
      </c>
      <c r="C117" s="25" t="str">
        <f>VLOOKUP($A117,Questions!$B$3:$I$256,7,FALSE)</f>
        <v>This question outlines a mature Change Management process.  Changes should be analyzed for impact, officially approved, tested, and performed by authorized users.</v>
      </c>
      <c r="D117" s="25" t="str">
        <f>VLOOKUP($A117,Questions!$B$3:$I$256,8,FALSE)</f>
        <v>If the vendor's response does not cover the details outlined in the reasoning, follow-up and get specific responses, as needed.</v>
      </c>
    </row>
    <row r="118" spans="1:5" ht="80" customHeight="1" x14ac:dyDescent="0.2">
      <c r="A118" s="25" t="str">
        <f>'HECVAT - Full | Vendor Response'!A126</f>
        <v>CHNG-02</v>
      </c>
      <c r="B118" s="25" t="str">
        <f>VLOOKUP($A118,Questions!$B$3:$I$256,2,FALSE)</f>
        <v>Does your Change Management process also verify that all required third-party libraries and dependencies are still supported with each major change?</v>
      </c>
      <c r="C118" s="25" t="str">
        <f>VLOOKUP($A118,Questions!$B$3:$I$256,7,FALSE)</f>
        <v>This question is fundamentally about supply chain. The vendor should be able to document its procedures around tracking third-party maintained libraries.</v>
      </c>
      <c r="D118" s="25" t="str">
        <f>VLOOKUP($A118,Questions!$B$3:$I$256,8,FALSE)</f>
        <v>If the vendor's response does not cover the details outlined in the reasoning, follow-up and get specific responses for each, as needed.</v>
      </c>
    </row>
    <row r="119" spans="1:5" ht="72" customHeight="1" x14ac:dyDescent="0.2">
      <c r="A119" s="25" t="str">
        <f>'HECVAT - Full | Vendor Response'!A127</f>
        <v>CHNG-03</v>
      </c>
      <c r="B119" s="25" t="str">
        <f>VLOOKUP($A119,Questions!$B$3:$I$256,2,FALSE)</f>
        <v>Will the institution be notified of major changes to your environment that could impact the institution's security posture?</v>
      </c>
      <c r="C119" s="25" t="str">
        <f>VLOOKUP($A119,Questions!$B$3:$I$256,7,FALSE)</f>
        <v>Notification expectations should be set earlier in the contract/assessment process. Timelines, correspondence medium, and playbook details are all aspects to keep in mind when assessing this response.</v>
      </c>
      <c r="D119" s="25" t="str">
        <f>VLOOKUP($A119,Questions!$B$3:$I$256,8,FALSE)</f>
        <v>If the vendor's response does not cover the details outlined in the reasoning, follow-up and get specific responses for each, as needed.</v>
      </c>
    </row>
    <row r="120" spans="1:5" ht="120" x14ac:dyDescent="0.2">
      <c r="A120" s="25" t="str">
        <f>'HECVAT - Full | Vendor Response'!A128</f>
        <v>CHNG-04</v>
      </c>
      <c r="B120" s="25" t="str">
        <f>VLOOKUP($A120,Questions!$B$3:$I$256,2,FALSE)</f>
        <v>Do clients have the option to not participate in or postpone an upgrade to a new release?</v>
      </c>
      <c r="C120" s="25" t="str">
        <f>VLOOKUP($A120,Questions!$B$3:$I$256,7,FALSE)</f>
        <v xml:space="preserve">Unplanned and/or unexpected changes in a complex environment can introduce intolerable risks to the institution. Based on the operating environment of the institution, it may be necessary to postpone (or properly plan) the change to a system. The vendor's response should clarify their use of a "one code base" method or the ability to run multiple versions concurrently. </v>
      </c>
      <c r="D120" s="25" t="str">
        <f>VLOOKUP($A120,Questions!$B$3:$I$256,8,FALSE)</f>
        <v>Follow-up inquiries for software/product/service version releases will be institution/implementation specific.</v>
      </c>
    </row>
    <row r="121" spans="1:5" ht="64.25" customHeight="1" x14ac:dyDescent="0.2">
      <c r="A121" s="25" t="str">
        <f>'HECVAT - Full | Vendor Response'!A129</f>
        <v>CHNG-05</v>
      </c>
      <c r="B121" s="25" t="str">
        <f>VLOOKUP($A121,Questions!$B$3:$I$256,2,FALSE)</f>
        <v>Do you have a fully implemented solution support strategy that defines how many concurrent versions you support?</v>
      </c>
      <c r="C121" s="25" t="str">
        <f>VLOOKUP($A121,Questions!$B$3:$I$256,7,FALSE)</f>
        <v xml:space="preserve">Supporting multiple versions of a product is challenging. Understanding the vendor’s strategy and resources will provide insight into their ability to adequately support their customers.  </v>
      </c>
      <c r="D121" s="25" t="str">
        <f>VLOOKUP($A121,Questions!$B$3:$I$256,8,FALSE)</f>
        <v>Follow-up inquiries for the vendor’s support of concurrent versions will be institution/implementation specific.</v>
      </c>
    </row>
    <row r="122" spans="1:5" ht="90" x14ac:dyDescent="0.2">
      <c r="A122" s="25" t="str">
        <f>'HECVAT - Full | Vendor Response'!A130</f>
        <v>CHNG-06</v>
      </c>
      <c r="B122" s="25" t="str">
        <f>VLOOKUP($A122,Questions!$B$3:$I$256,2,FALSE)</f>
        <v>Does the system support client customizations from one release to another?</v>
      </c>
      <c r="C122" s="25" t="str">
        <f>VLOOKUP($A122,Questions!$B$3:$I$256,7,FALSE)</f>
        <v xml:space="preserve">The vendor's software/product/service characteristics and the institution's use case will determine the relevancy of this question. The purpose of this question is to understand the underlying infrastructure and how it is maintained across all customers. </v>
      </c>
      <c r="D122" s="25" t="str">
        <f>VLOOKUP($A122,Questions!$B$3:$I$256,8,FALSE)</f>
        <v>In cases where the software/product/service is customized for customer use cases, ensure the vendor's response covers all aspects of code migration, including backups, data conversions, local resources from the institution, etc., as it relates to code upgrades and/or version adoptions.</v>
      </c>
    </row>
    <row r="123" spans="1:5" ht="92.25" customHeight="1" x14ac:dyDescent="0.2">
      <c r="A123" s="25" t="str">
        <f>'HECVAT - Full | Vendor Response'!A131</f>
        <v>CHNG-07</v>
      </c>
      <c r="B123" s="25" t="str">
        <f>VLOOKUP($A123,Questions!$B$3:$I$256,2,FALSE)</f>
        <v>Do you have a release schedule for product updates?</v>
      </c>
      <c r="C123" s="25" t="str">
        <f>VLOOKUP($A123,Questions!$B$3:$I$256,7,FALSE)</f>
        <v xml:space="preserve">Answers to this question will reveal the vendor’s ability to plan in the short term. This is valuable information for customers so they can anticipate updates and potential bug fixes. </v>
      </c>
      <c r="D123" s="25" t="str">
        <f>VLOOKUP($A123,Questions!$B$3:$I$256,8,FALSE)</f>
        <v>Follow-up inquiries for the vendor’s product update practices will be institution/implementation specific.</v>
      </c>
    </row>
    <row r="124" spans="1:5" ht="64.25" customHeight="1" x14ac:dyDescent="0.2">
      <c r="A124" s="25" t="str">
        <f>'HECVAT - Full | Vendor Response'!A132</f>
        <v>CHNG-08</v>
      </c>
      <c r="B124" s="25" t="str">
        <f>VLOOKUP($A124,Questions!$B$3:$I$256,2,FALSE)</f>
        <v>Do you have a technology roadmap, for at least the next two years, for enhancements and bug fixes for the product/service being assessed?</v>
      </c>
      <c r="C124" s="25" t="str">
        <f>VLOOKUP($A124,Questions!$B$3:$I$256,7,FALSE)</f>
        <v>Answers to this question will reveal the vendor’s ability to plan for the future of their product.</v>
      </c>
      <c r="D124" s="25" t="str">
        <f>VLOOKUP($A124,Questions!$B$3:$I$256,8,FALSE)</f>
        <v>Follow-up inquiries for the vendor’s technology planning practices will be institution/implementation specific.</v>
      </c>
    </row>
    <row r="125" spans="1:5" ht="120" x14ac:dyDescent="0.2">
      <c r="A125" s="25" t="str">
        <f>'HECVAT - Full | Vendor Response'!A133</f>
        <v>CHNG-09</v>
      </c>
      <c r="B125" s="25" t="str">
        <f>VLOOKUP($A125,Questions!$B$3:$I$256,2,FALSE)</f>
        <v>Is institutional involvement (i.e., technically or organizationally) required during product updates?</v>
      </c>
      <c r="C125" s="25" t="str">
        <f>VLOOKUP($A125,Questions!$B$3:$I$256,7,FALSE)</f>
        <v>The response to this question allows the institution to understand the information technology resources required to properly maintain the vendor's system. Initial acquisition and setup is important to assess, but the long-term maintenance (and the risks that come with it) should be clearly defined. Use the response to this question to pivot to other questions and/or verify other vendor responses.</v>
      </c>
      <c r="D125" s="25" t="str">
        <f>VLOOKUP($A125,Questions!$B$3:$I$256,8,FALSE)</f>
        <v>Vague responses to this question should be investigated further. Ask for additional documentation for customer responsibilities (in the context of information technology/security).</v>
      </c>
    </row>
    <row r="126" spans="1:5" ht="60" x14ac:dyDescent="0.2">
      <c r="A126" s="25" t="str">
        <f>'HECVAT - Full | Vendor Response'!A134</f>
        <v>CHNG-10</v>
      </c>
      <c r="B126" s="25" t="str">
        <f>VLOOKUP($A126,Questions!$B$3:$I$256,2,FALSE)</f>
        <v>Do you have policy and procedure, currently implemented, managing how critical patches are applied to all systems and applications?</v>
      </c>
      <c r="C126" s="25" t="str">
        <f>VLOOKUP($A126,Questions!$B$3:$I$256,7,FALSE)</f>
        <v>Answers to this question will reveal the vendor’s knowledge of their IT assets and their ability to respond to notifications about their systems and software.</v>
      </c>
      <c r="D126" s="25" t="str">
        <f>VLOOKUP($A126,Questions!$B$3:$I$256,8,FALSE)</f>
        <v>Follow-up inquiries for the vendor’s patching practices will be institution/implementation specific.</v>
      </c>
    </row>
    <row r="127" spans="1:5" ht="90" x14ac:dyDescent="0.2">
      <c r="A127" s="25" t="str">
        <f>'HECVAT - Full | Vendor Response'!A135</f>
        <v>CHNG-11</v>
      </c>
      <c r="B127" s="25" t="str">
        <f>VLOOKUP($A127,Questions!$B$3:$I$256,2,FALSE)</f>
        <v>Do you have policy and procedure, currently implemented, guiding how security risks are mitigated until patches can be applied?</v>
      </c>
      <c r="C127" s="25" t="str">
        <f>VLOOKUP($A127,Questions!$B$3:$I$256,7,FALSE)</f>
        <v>New vulnerabilities are published every day, and vendors have a responsibility to maintain their software(s). The fundamental nature of operation will expose some risks to the system, but it is crucial that a vendor recognize their responsibilities and have a plan to implement them, when this time arrives.</v>
      </c>
      <c r="D127" s="25" t="str">
        <f>VLOOKUP($A127,Questions!$B$3:$I$256,8,FALSE)</f>
        <v>Follow-up inquiries for the vendors patching practices will be institution/implementation specific.</v>
      </c>
    </row>
    <row r="128" spans="1:5" ht="75" x14ac:dyDescent="0.2">
      <c r="A128" s="25" t="str">
        <f>'HECVAT - Full | Vendor Response'!A136</f>
        <v>CHNG-12</v>
      </c>
      <c r="B128" s="25" t="str">
        <f>VLOOKUP($A128,Questions!$B$3:$I$256,2,FALSE)</f>
        <v>Are upgrades or system changes installed during off-peak hours or in a manner that does not impact the customer?</v>
      </c>
      <c r="C128" s="25" t="str">
        <f>VLOOKUP($A128,Questions!$B$3:$I$256,7,FALSE)</f>
        <v>Restricting system updates to a standard maintenance timeframe is important for ensuring that changes to production systems do not impact operations.  It’s also important for troubleshooting any problems that may occur as a result of the changes.</v>
      </c>
      <c r="D128" s="25" t="str">
        <f>VLOOKUP($A128,Questions!$B$3:$I$256,8,FALSE)</f>
        <v>If the vendor's response does not cover the details outlined in the reasoning, follow-up and get specific responses, as needed.</v>
      </c>
    </row>
    <row r="129" spans="1:5" ht="75" x14ac:dyDescent="0.2">
      <c r="A129" s="25" t="str">
        <f>'HECVAT - Full | Vendor Response'!A137</f>
        <v>CHNG-13</v>
      </c>
      <c r="B129" s="25" t="str">
        <f>VLOOKUP($A129,Questions!$B$3:$I$256,2,FALSE)</f>
        <v>Do procedures exist to provide that emergency changes are documented and authorized (including after-the-fact approval)?</v>
      </c>
      <c r="C129" s="25" t="str">
        <f>VLOOKUP($A129,Questions!$B$3:$I$256,7,FALSE)</f>
        <v xml:space="preserve">In the context of the CIA triad, this question is focused on system integrity, ensuring that system changes are only executed by authorized users. In the event of emergency changes, accountability and post-action review is expected. </v>
      </c>
      <c r="D129" s="25" t="str">
        <f>VLOOKUP($A129,Questions!$B$3:$I$256,8,FALSE)</f>
        <v>Follow-up with a robust question set if a vendor cannot clearly state full control of the integrity of their system(s).</v>
      </c>
    </row>
    <row r="130" spans="1:5" ht="120" x14ac:dyDescent="0.2">
      <c r="A130" s="25" t="str">
        <f>'HECVAT - Full | Vendor Response'!A138</f>
        <v>CHNG-14</v>
      </c>
      <c r="B130" s="25" t="str">
        <f>VLOOKUP($A130,Questions!$B$3:$I$256,2,FALSE)</f>
        <v>Do you have an implemented system configuration management process? (e.g.,secure "gold" images, etc.)</v>
      </c>
      <c r="C130" s="25" t="str">
        <f>VLOOKUP($A130,Questions!$B$3:$I$256,7,FALSE)</f>
        <v xml:space="preserve">Hardware lifecycles and continuous software updates creates an always-changing landscape in information technology. The focus of this question is the integrity of a vendor's infrastructure. Mismanagement of system configurations can lead to breakdowns in layers of security. </v>
      </c>
      <c r="D130" s="25" t="str">
        <f>VLOOKUP($A130,Questions!$B$3:$I$256,8,FALSE)</f>
        <v>It is expected that vendors should have robust documentation when it comes to configuration management. Vague answers to this question should be met with concern. Inquire about the device management tools in use, system lifecycles, complexity of systems, etc., and evaluate the response in the context of company capabilities (see Company Background section).</v>
      </c>
    </row>
    <row r="131" spans="1:5" ht="96" customHeight="1" x14ac:dyDescent="0.2">
      <c r="A131" s="25" t="str">
        <f>'HECVAT - Full | Vendor Response'!A139</f>
        <v>CHNG-15</v>
      </c>
      <c r="B131" s="25" t="str">
        <f>VLOOKUP($A131,Questions!$B$3:$I$256,2,FALSE)</f>
        <v>Do you have a systems management and configuration strategy that encompasses servers, appliances, cloud services, applications, and mobile devices (company and employee owned)?</v>
      </c>
      <c r="C131" s="25" t="str">
        <f>VLOOKUP($A131,Questions!$B$3:$I$256,7,FALSE)</f>
        <v>In the context of the CIA triad, this question is focused on system integrity, ensuring that system changes are only executed by authorized users. Additionally, it is expected that devices (for administrators, vendor staff, and affiliates) that are used to access the vendor's systems are properly managed and secured.</v>
      </c>
      <c r="D131" s="25" t="str">
        <f>VLOOKUP($A131,Questions!$B$3:$I$256,8,FALSE)</f>
        <v>Follow up with a robust question set if the vendor cannot clearly state full control of the integrity of their system(s). Questions about administrator access on end-user devices and other maintenance and patching type questions are appropriate.</v>
      </c>
      <c r="E131" s="274" t="s">
        <v>3233</v>
      </c>
    </row>
    <row r="132" spans="1:5" ht="36" customHeight="1" x14ac:dyDescent="0.2">
      <c r="A132" s="345" t="str">
        <f>IF($C$31="","Data",IF($C$31="Yes","Data - Optional based on QUALIFIER response.","Data"))</f>
        <v>Data</v>
      </c>
      <c r="B132" s="345"/>
      <c r="C132" s="20" t="str">
        <f>$C$23</f>
        <v>Reason for Question</v>
      </c>
      <c r="D132" s="20" t="str">
        <f>$D$23</f>
        <v>Follow-up Inquiries/Responses</v>
      </c>
    </row>
    <row r="133" spans="1:5" ht="135" x14ac:dyDescent="0.2">
      <c r="A133" s="25" t="str">
        <f>'HECVAT - Full | Vendor Response'!A141</f>
        <v>DATA-01</v>
      </c>
      <c r="B133" s="25" t="str">
        <f>VLOOKUP($A133,Questions!$B$3:$I$256,2,FALSE)</f>
        <v>Does the environment provide for dedicated single-tenant capabilities? If not, describe how your product or environment separates data from different customers (e.g., logically, physically, single tenancy, multi-tenancy).</v>
      </c>
      <c r="C133" s="25" t="str">
        <f>VLOOKUP($A133,Questions!$B$3:$I$256,7,FALSE)</f>
        <v>A vendor's response to this question can reveal a system's infrastructure quickly. Off-point responses are common here, so general follow-up is often needed. Understanding how a vendor segments its customers data (or doesn't) affects various other controls, including network settings, use of encryption, access controls, etc. A vendor's response here will influence potential follow-up inquiries for other HECVAT questions.</v>
      </c>
      <c r="D133" s="25" t="str">
        <f>VLOOKUP($A133,Questions!$B$3:$I$256,8,FALSE)</f>
        <v>Follow-up inquiries for dedicated single-tenant capabilities will be institution/implementation specific.</v>
      </c>
      <c r="E133" s="231"/>
    </row>
    <row r="134" spans="1:5" ht="74.25" customHeight="1" x14ac:dyDescent="0.2">
      <c r="A134" s="25" t="str">
        <f>'HECVAT - Full | Vendor Response'!A142</f>
        <v>DATA-02</v>
      </c>
      <c r="B134" s="25" t="str">
        <f>VLOOKUP($A134,Questions!$B$3:$I$256,2,FALSE)</f>
        <v>Will the institution's data be stored on any devices (database servers, file servers, SAN, NAS, etc.) configured with non-RFC 1918/4193 (i.e., publicly routable) IP addresses?</v>
      </c>
      <c r="C134" s="25" t="str">
        <f>VLOOKUP($A134,Questions!$B$3:$I$256,7,FALSE)</f>
        <v>Systems that are directly exposed to public internet resources are at greater risk than those that are not. Understanding the requirements for this configuration is important, particularly when assessing compensating controls.</v>
      </c>
      <c r="D134" s="25" t="str">
        <f>VLOOKUP($A134,Questions!$B$3:$I$256,8,FALSE)</f>
        <v>Ask the vendor about their infrastructure and if there is a solution that eliminates the need for this environment.</v>
      </c>
    </row>
    <row r="135" spans="1:5" ht="68" customHeight="1" x14ac:dyDescent="0.2">
      <c r="A135" s="25" t="str">
        <f>'HECVAT - Full | Vendor Response'!A143</f>
        <v>DATA-03</v>
      </c>
      <c r="B135" s="25" t="str">
        <f>VLOOKUP($A135,Questions!$B$3:$I$256,2,FALSE)</f>
        <v>Is sensitive data encrypted, using secure protocols/algorithms, in transport? (e.g., system-to-client)</v>
      </c>
      <c r="C135" s="25" t="str">
        <f>VLOOKUP($A135,Questions!$B$3:$I$256,7,FALSE)</f>
        <v>The need for encryption in transport is unique to your institution's implementation of a system. In particular, the data flow between the system and the end-users of the software/product/service.</v>
      </c>
      <c r="D135" s="25" t="str">
        <f>VLOOKUP($A135,Questions!$B$3:$I$256,8,FALSE)</f>
        <v>Follow-up inquiries for data encryption between the system and end-users will be institution/implementation specific.</v>
      </c>
    </row>
    <row r="136" spans="1:5" ht="68" customHeight="1" x14ac:dyDescent="0.2">
      <c r="A136" s="25" t="str">
        <f>'HECVAT - Full | Vendor Response'!A144</f>
        <v>DATA-04</v>
      </c>
      <c r="B136" s="25" t="str">
        <f>VLOOKUP($A136,Questions!$B$3:$I$256,2,FALSE)</f>
        <v>Is sensitive data encrypted, using secure protocols/algorithms, in storage? (e.g., disk encryption, at-rest, files, and within a running database)</v>
      </c>
      <c r="C136" s="25" t="str">
        <f>VLOOKUP($A136,Questions!$B$3:$I$256,7,FALSE)</f>
        <v>The need for encryption at-rest is unique to your institution's implementation of a system. In particular, system components, architectures, and data flows all factor into the need for this control.</v>
      </c>
      <c r="D136" s="25" t="str">
        <f>VLOOKUP($A136,Questions!$B$3:$I$256,8,FALSE)</f>
        <v>Follow-up inquiries for data encryption at-rest will be institution/implementation specific.</v>
      </c>
    </row>
    <row r="137" spans="1:5" ht="90" x14ac:dyDescent="0.2">
      <c r="A137" s="25" t="str">
        <f>'HECVAT - Full | Vendor Response'!A145</f>
        <v>DATA-05</v>
      </c>
      <c r="B137" s="25" t="str">
        <f>VLOOKUP($A137,Questions!$B$3:$I$256,2,FALSE)</f>
        <v>Do all cryptographic modules in use in your product conform to the Federal Information Processing Standards (FIPS PUB 140-3)?</v>
      </c>
      <c r="C137" s="25" t="str">
        <f>VLOOKUP($A137,Questions!$B$3:$I$256,7,FALSE)</f>
        <v>Beware the use of proprietary encryption implementations. Open standard encryption, preferably mature, is often preferred. Although there may be cases in which that is not the case, be sure to understand the vendor's infrastructure and the true security of a vendor's solution.</v>
      </c>
      <c r="D137" s="25" t="str">
        <f>VLOOKUP($A137,Questions!$B$3:$I$256,8,FALSE)</f>
        <v xml:space="preserve">If the vendor cannot accommodate open standards encryption requirements, direct them to NIST's Cryptographic Standards and Guidelines document at https://csrc.nist.gov/Projects/Cryptographic-Standards-and-Guidelines </v>
      </c>
    </row>
    <row r="138" spans="1:5" ht="75" x14ac:dyDescent="0.2">
      <c r="A138" s="25" t="str">
        <f>'HECVAT - Full | Vendor Response'!A146</f>
        <v>DATA-06</v>
      </c>
      <c r="B138" s="25" t="str">
        <f>VLOOKUP($A138,Questions!$B$3:$I$256,2,FALSE)</f>
        <v>At the completion of this contract, will data be returned to the institution and deleted from all your systems and archives?</v>
      </c>
      <c r="C138" s="25" t="str">
        <f>VLOOKUP($A138,Questions!$B$3:$I$256,7,FALSE)</f>
        <v>When cancelling a software/product/service, an institution will commonly want all institutional data that was provided to a vendor. This questions allows the vendor to state their general practices when a customer leaves their environment.</v>
      </c>
      <c r="D138" s="25" t="str">
        <f>VLOOKUP($A138,Questions!$B$3:$I$256,8,FALSE)</f>
        <v>A vendor's response should be clear and concise. Be wary of vague responses to this questions and inquire about export specifics, as needed.</v>
      </c>
    </row>
    <row r="139" spans="1:5" ht="75" x14ac:dyDescent="0.2">
      <c r="A139" s="25" t="str">
        <f>'HECVAT - Full | Vendor Response'!A147</f>
        <v>DATA-07</v>
      </c>
      <c r="B139" s="25" t="str">
        <f>VLOOKUP($A139,Questions!$B$3:$I$256,2,FALSE)</f>
        <v>Will the institution's data be available within the system for a period of time at the completion of this contract?</v>
      </c>
      <c r="C139" s="25" t="str">
        <f>VLOOKUP($A139,Questions!$B$3:$I$256,7,FALSE)</f>
        <v>When cancelling a software/product/service, an institution will commonly want all institutional data that was provided to a vendor. This questions allows the vendor to state their general practices when a customer leaves their environment.</v>
      </c>
      <c r="D139" s="25" t="str">
        <f>VLOOKUP($A139,Questions!$B$3:$I$256,8,FALSE)</f>
        <v>A vendor's response should be clear and concise. Be wary of vague responses to this questions and inquire about export specifics, as needed.</v>
      </c>
    </row>
    <row r="140" spans="1:5" ht="76.5" customHeight="1" x14ac:dyDescent="0.2">
      <c r="A140" s="25" t="str">
        <f>'HECVAT - Full | Vendor Response'!A148</f>
        <v>DATA-08</v>
      </c>
      <c r="B140" s="25" t="str">
        <f>VLOOKUP($A140,Questions!$B$3:$I$256,2,FALSE)</f>
        <v>Can the institution extract a full or partial backup of data?</v>
      </c>
      <c r="C140" s="25" t="str">
        <f>VLOOKUP($A140,Questions!$B$3:$I$256,7,FALSE)</f>
        <v>When cancelling a software/product/service, an institution will commonly want all institutional data that was provided to a vendor. The vendor's response should verify if the institution can extract data or if it is a manual extraction by vendor staff.</v>
      </c>
      <c r="D140" s="25" t="str">
        <f>VLOOKUP($A140,Questions!$B$3:$I$256,8,FALSE)</f>
        <v>A vendor's response should be clear and concise. Be wary of vague responses to this questions and inquire about export specifics, as needed.</v>
      </c>
    </row>
    <row r="141" spans="1:5" ht="90" x14ac:dyDescent="0.2">
      <c r="A141" s="25" t="str">
        <f>'HECVAT - Full | Vendor Response'!A149</f>
        <v>DATA-09</v>
      </c>
      <c r="B141" s="25" t="str">
        <f>VLOOKUP($A141,Questions!$B$3:$I$256,2,FALSE)</f>
        <v>Are ownership rights to all data, inputs, outputs, and metadata retained by the institution?</v>
      </c>
      <c r="C141" s="25" t="str">
        <f>VLOOKUP($A141,Questions!$B$3:$I$256,7,FALSE)</f>
        <v>This question clarifies the operating model of a vendor and provides insight into the vendor-customer paradigm of a company. Knowing if the institution is of value to a vendor or if the institution's data is of value to a vendor should weigh heavily in the decision-making process.</v>
      </c>
      <c r="D141" s="25" t="str">
        <f>VLOOKUP($A141,Questions!$B$3:$I$256,8,FALSE)</f>
        <v>If a vendor's response is unsatisfactory, engage institutional counsel to appropriately address any ownership concerns.</v>
      </c>
    </row>
    <row r="142" spans="1:5" ht="60" x14ac:dyDescent="0.2">
      <c r="A142" s="25" t="str">
        <f>'HECVAT - Full | Vendor Response'!A150</f>
        <v>DATA-10</v>
      </c>
      <c r="B142" s="25" t="str">
        <f>VLOOKUP($A142,Questions!$B$3:$I$256,2,FALSE)</f>
        <v>Are these rights retained even through a provider acquisition or bankruptcy event?</v>
      </c>
      <c r="C142" s="25" t="str">
        <f>VLOOKUP($A142,Questions!$B$3:$I$256,7,FALSE)</f>
        <v>This question clarifies the position of the institution in the case of acquisition or bankruptcy. Expect clear responses to this question. If they are vague, be sure to follow up based on institutional counsel guidance.</v>
      </c>
      <c r="D142" s="25" t="str">
        <f>VLOOKUP($A142,Questions!$B$3:$I$256,8,FALSE)</f>
        <v>If a vendor's response is unsatisfactory, engage institutional counsel to appropriately address any ownership concerns.</v>
      </c>
    </row>
    <row r="143" spans="1:5" ht="92.25" customHeight="1" x14ac:dyDescent="0.2">
      <c r="A143" s="25" t="str">
        <f>'HECVAT - Full | Vendor Response'!A151</f>
        <v>DATA-11</v>
      </c>
      <c r="B143" s="25" t="str">
        <f>VLOOKUP($A143,Questions!$B$3:$I$256,2,FALSE)</f>
        <v>In the event of imminent bankruptcy, closing of business, or retirement of service, will you provide 90 days for customers to get their data out of the system and migrate applications?</v>
      </c>
      <c r="C143" s="25" t="str">
        <f>VLOOKUP($A143,Questions!$B$3:$I$256,7,FALSE)</f>
        <v>This question clarifies the position of the institution in the case of acquisition or bankruptcy. Expect clear responses to this question. If they are vague, be sure to follow up based on institutional counsel guidance.</v>
      </c>
      <c r="D143" s="25" t="str">
        <f>VLOOKUP($A143,Questions!$B$3:$I$256,8,FALSE)</f>
        <v>If a vendor's response is unsatisfactory, engage institutional counsel to appropriately address any ownership concerns.</v>
      </c>
    </row>
    <row r="144" spans="1:5" ht="90" x14ac:dyDescent="0.2">
      <c r="A144" s="25" t="str">
        <f>'HECVAT - Full | Vendor Response'!A152</f>
        <v>DATA-12</v>
      </c>
      <c r="B144" s="25" t="str">
        <f>VLOOKUP($A144,Questions!$B$3:$I$256,2,FALSE)</f>
        <v>Are involatile backup copies made according to predefined schedules and securely stored and protected?</v>
      </c>
      <c r="C144" s="25" t="str">
        <f>VLOOKUP($A144,Questions!$B$3:$I$256,7,FALSE)</f>
        <v>Restricting system updates to a standard maintenance timeframe is important for ensuring that changes to production systems do not impact operations. It’s also important for troubleshooting any problems that may occur as a result of the changes. Availability is the focus of this question.</v>
      </c>
      <c r="D144" s="25" t="str">
        <f>VLOOKUP($A144,Questions!$B$3:$I$256,8,FALSE)</f>
        <v>An institution's use case will drive the requirements for backup strategy. Ensure that the institution's use case and risk tolerance can be met by vendor systems.</v>
      </c>
    </row>
    <row r="145" spans="1:5" ht="64.5" customHeight="1" x14ac:dyDescent="0.2">
      <c r="A145" s="25" t="str">
        <f>'HECVAT - Full | Vendor Response'!A153</f>
        <v>DATA-13</v>
      </c>
      <c r="B145" s="25" t="str">
        <f>VLOOKUP($A145,Questions!$B$3:$I$256,2,FALSE)</f>
        <v>Do current backups include all operating system software, utilities, security software, application software, and data files necessary for recovery?</v>
      </c>
      <c r="C145" s="25" t="str">
        <f>VLOOKUP($A145,Questions!$B$3:$I$256,7,FALSE)</f>
        <v>The purpose of this question is to define the scope of backup operations and the scope at which a vendor may readily recover when backup restoration is required.</v>
      </c>
      <c r="D145" s="25" t="str">
        <f>VLOOKUP($A145,Questions!$B$3:$I$256,8,FALSE)</f>
        <v>Follow-up inquiries for backup content scope will be institution/implementation specific.</v>
      </c>
    </row>
    <row r="146" spans="1:5" ht="75" x14ac:dyDescent="0.2">
      <c r="A146" s="25" t="str">
        <f>'HECVAT - Full | Vendor Response'!A154</f>
        <v>DATA-14</v>
      </c>
      <c r="B146" s="25" t="str">
        <f>VLOOKUP($A146,Questions!$B$3:$I$256,2,FALSE)</f>
        <v>Are you performing off-site backups? (i.e., digitally moved off site)</v>
      </c>
      <c r="C146" s="25" t="str">
        <f>VLOOKUP($A146,Questions!$B$3:$I$256,7,FALSE)</f>
        <v>When data is moved digitally (e.g., cloud provider, vendor-owned facility, etc.) offsite, the policies and implemented procedures are important to know. The protections implemented to prevent compromise will be technical in nature and should be well-documented.</v>
      </c>
      <c r="D146" s="25" t="str">
        <f>VLOOKUP($A146,Questions!$B$3:$I$256,8,FALSE)</f>
        <v>Follow-up inquiries for offsite, digital backups will be institution/implementation specific.</v>
      </c>
    </row>
    <row r="147" spans="1:5" ht="80.25" customHeight="1" x14ac:dyDescent="0.2">
      <c r="A147" s="25" t="str">
        <f>'HECVAT - Full | Vendor Response'!A155</f>
        <v>DATA-15</v>
      </c>
      <c r="B147" s="25" t="str">
        <f>VLOOKUP($A147,Questions!$B$3:$I$256,2,FALSE)</f>
        <v>Are physical backups taken off site? (i.e., physically moved off site)</v>
      </c>
      <c r="C147" s="25" t="str">
        <f>VLOOKUP($A147,Questions!$B$3:$I$256,7,FALSE)</f>
        <v xml:space="preserve">When data is moved physically (e.g.,HDD, print, etc.) off-site, the policies and implemented procedures are important to know. Unencrypted data taken outside secured areas introduces unnecessary risks. </v>
      </c>
      <c r="D147" s="25" t="str">
        <f>VLOOKUP($A147,Questions!$B$3:$I$256,8,FALSE)</f>
        <v>Follow-up inquiries for offsite, physical backups will be institution/implementation specific.</v>
      </c>
    </row>
    <row r="148" spans="1:5" ht="90" x14ac:dyDescent="0.2">
      <c r="A148" s="25" t="str">
        <f>'HECVAT - Full | Vendor Response'!A156</f>
        <v>DATA-16</v>
      </c>
      <c r="B148" s="25" t="str">
        <f>VLOOKUP($A148,Questions!$B$3:$I$256,2,FALSE)</f>
        <v>Do backups containing the institution's data ever leave the institution's data zone either physically or via network routing?</v>
      </c>
      <c r="C148" s="25" t="str">
        <f>VLOOKUP($A148,Questions!$B$3:$I$256,7,FALSE)</f>
        <v>Data exposure is a risk if sensitive data is in any way transported (physically or electronically) into a data zone that is not authorized by the institution. Depending on the criticality of data and institution policy, full control of data confidentiality may be highly valued.</v>
      </c>
      <c r="D148" s="25" t="str">
        <f>VLOOKUP($A148,Questions!$B$3:$I$256,8,FALSE)</f>
        <v>Follow-up inquiries for data backup procedures/practices will be institution/implementation specific.</v>
      </c>
    </row>
    <row r="149" spans="1:5" ht="60" x14ac:dyDescent="0.2">
      <c r="A149" s="25" t="str">
        <f>'HECVAT - Full | Vendor Response'!A157</f>
        <v>DATA-17</v>
      </c>
      <c r="B149" s="25" t="str">
        <f>VLOOKUP($A149,Questions!$B$3:$I$256,2,FALSE)</f>
        <v>Are data backups encrypted?</v>
      </c>
      <c r="C149" s="25" t="str">
        <f>VLOOKUP($A149,Questions!$B$3:$I$256,7,FALSE)</f>
        <v>The need for encryption at rest (for backups) is unique to your institution's implementation of a system. In particular, system components, architectures, and data flows all factor into the need for this control.</v>
      </c>
      <c r="D149" s="25" t="str">
        <f>VLOOKUP($A149,Questions!$B$3:$I$256,8,FALSE)</f>
        <v>Follow-up inquiries for data backup encryption at-rest will be institution/implementation specific.</v>
      </c>
    </row>
    <row r="150" spans="1:5" ht="105" x14ac:dyDescent="0.2">
      <c r="A150" s="25" t="str">
        <f>'HECVAT - Full | Vendor Response'!A158</f>
        <v>DATA-18</v>
      </c>
      <c r="B150" s="25" t="str">
        <f>VLOOKUP($A150,Questions!$B$3:$I$256,2,FALSE)</f>
        <v>Do you have a cryptographic key management process (generation, exchange, storage, safeguards, use, vetting, and replacement) that is documented and currently implemented, for all system components? (e.g., database, system, web, etc.)</v>
      </c>
      <c r="C150" s="25" t="str">
        <f>VLOOKUP($A150,Questions!$B$3:$I$256,7,FALSE)</f>
        <v>Understanding how key management is handled and the safeguards implemented by the vendor to ensure key confidentiality in all components of a system(s) can provide insight into other complex details of a vendor's infrastructure. Use vendor responses to this question as a way to pivot to other infrastructure specifics, as needed to clarify potential risks.</v>
      </c>
      <c r="D150" s="25" t="str">
        <f>VLOOKUP($A150,Questions!$B$3:$I$256,8,FALSE)</f>
        <v>Follow up with the vendor to ensure that all components of the system are considered. This includes system-to-system, system-to-client, applications, system accounts, etc.</v>
      </c>
    </row>
    <row r="151" spans="1:5" ht="75" x14ac:dyDescent="0.2">
      <c r="A151" s="25" t="str">
        <f>'HECVAT - Full | Vendor Response'!A159</f>
        <v>DATA-19</v>
      </c>
      <c r="B151" s="25" t="str">
        <f>VLOOKUP($A151,Questions!$B$3:$I$256,2,FALSE)</f>
        <v>Do you have a media handling process that is documented and currently implemented that meets established business needs and regulatory requirements, including end-of-life, repurposing and data sanitization procedures?</v>
      </c>
      <c r="C151" s="25" t="str">
        <f>VLOOKUP($A151,Questions!$B$3:$I$256,7,FALSE)</f>
        <v>Managing media (and the data within) throughout its lifecycle is crucial to the protection of institutional data. The focus of this question is confidentiality, ensuring that media that may store institutional data is protected by well-established policy and procedure.</v>
      </c>
      <c r="D151" s="25" t="str">
        <f>VLOOKUP($A151,Questions!$B$3:$I$256,8,FALSE)</f>
        <v>Vague responses to this question should be investigated further. Ask for additional documentation and verify that procedure (and possibly training) exists to ensure proper media handling activity.</v>
      </c>
    </row>
    <row r="152" spans="1:5" ht="75" x14ac:dyDescent="0.2">
      <c r="A152" s="25" t="str">
        <f>'HECVAT - Full | Vendor Response'!A160</f>
        <v>DATA-20</v>
      </c>
      <c r="B152" s="25" t="str">
        <f>VLOOKUP($A152,Questions!$B$3:$I$256,2,FALSE)</f>
        <v>Does the process described in DATA-19 adhere to DoD 5220.22-M and/or NIST SP 800-88 standards?</v>
      </c>
      <c r="C152" s="25" t="str">
        <f>VLOOKUP($A152,Questions!$B$3:$I$256,7,FALSE)</f>
        <v xml:space="preserve">Managing media (and the data within) throughout its lifecycle is crucial to the protection of institutional data. The focus of this question is confidentiality, ensuring that media that may store institutional data is protected by well-established policy and procedure. </v>
      </c>
      <c r="D152" s="25" t="str">
        <f>VLOOKUP($A152,Questions!$B$3:$I$256,8,FALSE)</f>
        <v>Follow-up inquiries for DoD 5220.22-M and/or SP800-88 standards will be institution specific.</v>
      </c>
    </row>
    <row r="153" spans="1:5" ht="75" x14ac:dyDescent="0.2">
      <c r="A153" s="25" t="str">
        <f>'HECVAT - Full | Vendor Response'!A161</f>
        <v>DATA-21</v>
      </c>
      <c r="B153" s="25" t="str">
        <f>VLOOKUP($A153,Questions!$B$3:$I$256,2,FALSE)</f>
        <v>Is media used for long-term retention of business data and archival purposes stored in a secure, environmentally protected area?</v>
      </c>
      <c r="C153" s="25" t="str">
        <f>VLOOKUP($A153,Questions!$B$3:$I$256,7,FALSE)</f>
        <v xml:space="preserve">Managing media (and the data within) throughout its lifecycle is crucial to the protection of institutional data. The focus of this question is confidentiality, ensuring that media that may store institutional data is protected by well-established policy and procedure. </v>
      </c>
      <c r="D153" s="25" t="str">
        <f>VLOOKUP($A153,Questions!$B$3:$I$256,8,FALSE)</f>
        <v>Vague responses to this question should be investigated further. Ask for additional documentation and verify that procedure (and possibly training) exists to ensure proper media handling activity.</v>
      </c>
    </row>
    <row r="154" spans="1:5" ht="54" customHeight="1" x14ac:dyDescent="0.2">
      <c r="A154" s="25" t="str">
        <f>'HECVAT - Full | Vendor Response'!A162</f>
        <v>DATA-22</v>
      </c>
      <c r="B154" s="25" t="str">
        <f>VLOOKUP($A154,Questions!$B$3:$I$256,2,FALSE)</f>
        <v>Will you handle data in a FERPA-compliant manner?</v>
      </c>
      <c r="C154" s="25" t="str">
        <f>VLOOKUP($A154,Questions!$B$3:$I$256,7,FALSE)</f>
        <v>Standard documentation, relevant to institution implementations requiring FERPA compliance.</v>
      </c>
      <c r="D154" s="25" t="str">
        <f>VLOOKUP($A154,Questions!$B$3:$I$256,8,FALSE)</f>
        <v>Follow-up inquiries for FERPA compliance details will be institution/implementation specific.</v>
      </c>
    </row>
    <row r="155" spans="1:5" ht="90" x14ac:dyDescent="0.2">
      <c r="A155" s="25" t="str">
        <f>'HECVAT - Full | Vendor Response'!A163</f>
        <v>DATA-23</v>
      </c>
      <c r="B155" s="25" t="str">
        <f>VLOOKUP($A155,Questions!$B$3:$I$256,2,FALSE)</f>
        <v>Does your staff (or third party) have access to institutional data (e.g., financial, PHI or other sensitive information) through any means?</v>
      </c>
      <c r="C155" s="25" t="str">
        <f>VLOOKUP($A155,Questions!$B$3:$I$256,7,FALSE)</f>
        <v>Confidentiality is the focus of this question. Based on the capabilities of vendor administrators, the institution may require additional safeguards to protect the confidentiality of data stored by/shared with a vendor (e.g., additional layer of encryption, etc.).</v>
      </c>
      <c r="D155" s="25" t="str">
        <f>VLOOKUP($A155,Questions!$B$3:$I$256,8,FALSE)</f>
        <v>If institutional data is visible by the vendor's system administrators, follow up with the vendor to understand the scope of visibility, process/procedure that administrators follow, and use cases when administrators are allowed to access (view) institutional data.</v>
      </c>
    </row>
    <row r="156" spans="1:5" ht="210" x14ac:dyDescent="0.2">
      <c r="A156" s="25" t="str">
        <f>'HECVAT - Full | Vendor Response'!A164</f>
        <v>DATA-24</v>
      </c>
      <c r="B156" s="25" t="str">
        <f>VLOOKUP($A156,Questions!$B$3:$I$256,2,FALSE)</f>
        <v>Do you have a documented and currently implemented strategy for securing employee workstations when they work remotely (i.e., not in a trusted computing environment)?</v>
      </c>
      <c r="C156" s="25" t="str">
        <f>VLOOKUP($A156,Questions!$B$3:$I$256,7,FALSE)</f>
        <v>Telecommuting in the IT world is the norm and an institution should know that proper safeguards are in place when remote access is allowed. Vendor responses vary greatly, so confirm the context of the response if it is not clear. Many cloud services can only be managed remotely, so there is often a gray area to interpret for this response. In the context of the CIA triad, this question is focused on confidentiality. Printed documents, mobile device use, and remote access are all relevant to this question. A vendor's response to this question will provide insight into their overall business process. Vendor business activity that poses additional security risks should be met with increased concern.</v>
      </c>
      <c r="D156" s="25" t="str">
        <f>VLOOKUP($A156,Questions!$B$3:$I$256,8,FALSE)</f>
        <v>Vague responses to this question should be investigated further. Ask for additional documentation and verify that procedure (and possibly training) exists to ensure proper customer data handling activity.</v>
      </c>
      <c r="E156" s="274" t="s">
        <v>3233</v>
      </c>
    </row>
    <row r="157" spans="1:5" ht="36" customHeight="1" x14ac:dyDescent="0.2">
      <c r="A157" s="345" t="str">
        <f>IF($C$31="","Datacenter",IF($C$31="Yes","Datacenter - Optional based on QUALIFIER response.","Datacenter"))</f>
        <v>Datacenter</v>
      </c>
      <c r="B157" s="345"/>
      <c r="C157" s="20" t="str">
        <f>$C$23</f>
        <v>Reason for Question</v>
      </c>
      <c r="D157" s="20" t="str">
        <f>$D$23</f>
        <v>Follow-up Inquiries/Responses</v>
      </c>
    </row>
    <row r="158" spans="1:5" ht="180" x14ac:dyDescent="0.2">
      <c r="A158" s="25" t="str">
        <f>'HECVAT - Full | Vendor Response'!A166</f>
        <v>DCTR-01</v>
      </c>
      <c r="B158" s="25" t="str">
        <f>VLOOKUP($A158,Questions!$B$3:$I$256,2,FALSE)</f>
        <v>Does the hosting provider have a SOC 2 Type 2 report available?</v>
      </c>
      <c r="C158" s="25" t="str">
        <f>VLOOKUP($A158,Questions!$B$3:$I$256,7,FALSE)</f>
        <v>This question is relative to the response above. Understanding the ownership structure of the facility that will host institutional data is important for setting availability expectations and ensure proper contract terms are in place to protect the institution due to use of third parties. If a vendor uses a third-party vendor to provide data center solutions, having that vendor's SOC 2 Type 2 provides additional insight. The ability to assess these "forth-party" vendors is based on your institution's resources. The vendor is responsible for providing this information; ensure that they handle their vendors properly.</v>
      </c>
      <c r="D158" s="25" t="str">
        <f>VLOOKUP($A158,Questions!$B$3:$I$256,8,FALSE)</f>
        <v>Follow-up inquiries for additional vendor's SOC 2 Type 2 reports will be institution/implementation specific.</v>
      </c>
    </row>
    <row r="159" spans="1:5" ht="135" x14ac:dyDescent="0.2">
      <c r="A159" s="25" t="str">
        <f>'HECVAT - Full | Vendor Response'!A167</f>
        <v>DCTR-02</v>
      </c>
      <c r="B159" s="25" t="str">
        <f>VLOOKUP($A159,Questions!$B$3:$I$256,2,FALSE)</f>
        <v>Are you generally able to accommodate storing each institution's data within their geographic region?</v>
      </c>
      <c r="C159" s="25" t="str">
        <f>VLOOKUP($A159,Questions!$B$3:$I$256,7,FALSE)</f>
        <v>An institution's location will dictate what laws and regulations apply to them. Because vendors may not know where all of their customers reside, it is imperative that vendors are able to accommodate geographic requirements for their customers. Although it is unfair to expect support for all geographic regions in common infrastructure/platform/software-as-a-service, vendors are expected to be absolutely clear about the regions they leverage and/or support.</v>
      </c>
      <c r="D159" s="25" t="str">
        <f>VLOOKUP($A159,Questions!$B$3:$I$256,8,FALSE)</f>
        <v>If a vendor is unable to accommodate storing/processing institutional data within specific regions, ask them why they are unable to. Try to determine if it's an infrastructure issue (scalability), a cost-reduction strategy (size/maturity), or some other issue.</v>
      </c>
    </row>
    <row r="160" spans="1:5" ht="79.5" customHeight="1" x14ac:dyDescent="0.2">
      <c r="A160" s="25" t="str">
        <f>'HECVAT - Full | Vendor Response'!A168</f>
        <v>DCTR-03</v>
      </c>
      <c r="B160" s="25" t="str">
        <f>VLOOKUP($A160,Questions!$B$3:$I$256,2,FALSE)</f>
        <v>Are the data centers staffed 24 hours a day, seven days a week (i.e., 24 x 7 x 365)?</v>
      </c>
      <c r="C160" s="25" t="str">
        <f>VLOOKUP($A160,Questions!$B$3:$I$256,7,FALSE)</f>
        <v xml:space="preserve">Vendors that operate their own datacenter(s) can implement their own monitoring strategy. Use the vendor's response to this questions to verify/validate other responses related to ownership/co-location/physical security. </v>
      </c>
      <c r="D160" s="25" t="str">
        <f>VLOOKUP($A160,Questions!$B$3:$I$256,8,FALSE)</f>
        <v>Follow-up inquiries for data center staffing will be institution/implementation specific.</v>
      </c>
    </row>
    <row r="161" spans="1:5" ht="90" x14ac:dyDescent="0.2">
      <c r="A161" s="25" t="str">
        <f>'HECVAT - Full | Vendor Response'!A169</f>
        <v>DCTR-04</v>
      </c>
      <c r="B161" s="25" t="str">
        <f>VLOOKUP($A161,Questions!$B$3:$I$256,2,FALSE)</f>
        <v>Are your servers separated from other companies via a physical barrier, such as a cage or hardened walls?</v>
      </c>
      <c r="C161" s="25" t="str">
        <f>VLOOKUP($A161,Questions!$B$3:$I$256,7,FALSE)</f>
        <v xml:space="preserve">This question is primarily focused on system integrity. If institutional data is stored in a system that is not physically secured from unauthorized access, the need for compensating controls is often higher. Depending on the use case or vendor infrastructure, this may not be relevant. </v>
      </c>
      <c r="D161" s="25" t="str">
        <f>VLOOKUP($A161,Questions!$B$3:$I$256,8,FALSE)</f>
        <v>Follow-up inquiries for system physical security will be institution/implementation specific.</v>
      </c>
    </row>
    <row r="162" spans="1:5" ht="92.25" customHeight="1" x14ac:dyDescent="0.2">
      <c r="A162" s="25" t="str">
        <f>'HECVAT - Full | Vendor Response'!A170</f>
        <v>DCTR-05</v>
      </c>
      <c r="B162" s="25" t="str">
        <f>VLOOKUP($A162,Questions!$B$3:$I$256,2,FALSE)</f>
        <v>Does a physical barrier fully enclose the physical space, preventing unauthorized physical contact with any of your devices?</v>
      </c>
      <c r="C162" s="25" t="str">
        <f>VLOOKUP($A162,Questions!$B$3:$I$256,7,FALSE)</f>
        <v xml:space="preserve">This question is primarily focused on system integrity. If institutional data is stored in a system that is not physically secured from unauthorized access, the need for compensating controls is often higher. Depending on the use case or vendor infrastructure, this may not be relevant. </v>
      </c>
      <c r="D162" s="25" t="str">
        <f>VLOOKUP($A162,Questions!$B$3:$I$256,8,FALSE)</f>
        <v>Follow-up inquiries for system physical security will be institution/implementation specific.</v>
      </c>
    </row>
    <row r="163" spans="1:5" ht="92.25" customHeight="1" x14ac:dyDescent="0.2">
      <c r="A163" s="25" t="str">
        <f>'HECVAT - Full | Vendor Response'!A171</f>
        <v>DCTR-06</v>
      </c>
      <c r="B163" s="25" t="str">
        <f>VLOOKUP($A163,Questions!$B$3:$I$256,2,FALSE)</f>
        <v>Are your primary and secondary data centers geographically diverse?</v>
      </c>
      <c r="C163" s="25" t="str">
        <f>VLOOKUP($A163,Questions!$B$3:$I$256,7,FALSE)</f>
        <v>When planning for business continuity and disaster recovery, considering geographic diversity of a vendors operating environment will help analysts better understand risk due to widespread technical issues as well as weather and environmental considerations.</v>
      </c>
      <c r="D163" s="25" t="str">
        <f>VLOOKUP($A163,Questions!$B$3:$I$256,8,FALSE)</f>
        <v>Follow-up inquiries for geographic diversity in datacenters will be institution/implementation specific.</v>
      </c>
      <c r="E163" s="231"/>
    </row>
    <row r="164" spans="1:5" ht="90" x14ac:dyDescent="0.2">
      <c r="A164" s="25" t="str">
        <f>'HECVAT - Full | Vendor Response'!A172</f>
        <v>DCTR-07</v>
      </c>
      <c r="B164" s="25" t="str">
        <f>VLOOKUP($A164,Questions!$B$3:$I$256,2,FALSE)</f>
        <v>If outsourced or co-located, is there a contract in place to prevent data from leaving the institution's data zone?</v>
      </c>
      <c r="C164" s="25" t="str">
        <f>VLOOKUP($A164,Questions!$B$3:$I$256,7,FALSE)</f>
        <v>Data exposure is a risk if sensitive data is in any way transported (physically or electronically) into a data zone that is not authorized by the institution. Depending on the criticality of data and institution policy, full control of data confidentiality may be highly valued.</v>
      </c>
      <c r="D164" s="25" t="str">
        <f>VLOOKUP($A164,Questions!$B$3:$I$256,8,FALSE)</f>
        <v>Follow-up inquiries for data backup procedures/practices will be institution/implementation specific.</v>
      </c>
    </row>
    <row r="165" spans="1:5" ht="45" x14ac:dyDescent="0.2">
      <c r="A165" s="25" t="str">
        <f>'HECVAT - Full | Vendor Response'!A173</f>
        <v>DCTR-08</v>
      </c>
      <c r="B165" s="25" t="str">
        <f>VLOOKUP($A165,Questions!$B$3:$I$256,2,FALSE)</f>
        <v>What tier level is your data center (per levels defined by the Uptime Institute)?</v>
      </c>
      <c r="C165" s="25" t="str">
        <f>VLOOKUP($A165,Questions!$B$3:$I$256,7,FALSE)</f>
        <v>Standard documentation, relevant to institutions requiring a vendor to maintain a specific Uptime Institute Tier Level.</v>
      </c>
      <c r="D165" s="25" t="str">
        <f>VLOOKUP($A165,Questions!$B$3:$I$256,8,FALSE)</f>
        <v>Follow-up inquiries for Uptime Institute Tier Level details will be institution/implementation specific.</v>
      </c>
    </row>
    <row r="166" spans="1:5" ht="45" x14ac:dyDescent="0.2">
      <c r="A166" s="25" t="str">
        <f>'HECVAT - Full | Vendor Response'!A174</f>
        <v>DCTR-09</v>
      </c>
      <c r="B166" s="25" t="str">
        <f>VLOOKUP($A166,Questions!$B$3:$I$256,2,FALSE)</f>
        <v>Is the service hosted in a high-availability environment?</v>
      </c>
      <c r="C166" s="25" t="str">
        <f>VLOOKUP($A166,Questions!$B$3:$I$256,7,FALSE)</f>
        <v xml:space="preserve">In the context of the CIA triad, this question is focused on the availability of a system (or set of systems). </v>
      </c>
      <c r="D166" s="25" t="str">
        <f>VLOOKUP($A166,Questions!$B$3:$I$256,8,FALSE)</f>
        <v>The weight placed on the vendor's response will be specific to the institution's use case and software/product/service requirements.</v>
      </c>
    </row>
    <row r="167" spans="1:5" ht="45" x14ac:dyDescent="0.2">
      <c r="A167" s="25" t="str">
        <f>'HECVAT - Full | Vendor Response'!A175</f>
        <v>DCTR-10</v>
      </c>
      <c r="B167" s="25" t="str">
        <f>VLOOKUP($A167,Questions!$B$3:$I$256,2,FALSE)</f>
        <v xml:space="preserve">Is redundant power available for all data centers where institutional data will reside? </v>
      </c>
      <c r="C167" s="25" t="str">
        <f>VLOOKUP($A167,Questions!$B$3:$I$256,7,FALSE)</f>
        <v xml:space="preserve">In the context of the CIA triad, this question is focused on the availability of a system (or set of systems). </v>
      </c>
      <c r="D167" s="25" t="str">
        <f>VLOOKUP($A167,Questions!$B$3:$I$256,8,FALSE)</f>
        <v>The weight placed on the vendor's response will be specific to the institution's use case and software/product/service requirements.</v>
      </c>
    </row>
    <row r="168" spans="1:5" ht="75" x14ac:dyDescent="0.2">
      <c r="A168" s="25" t="str">
        <f>'HECVAT - Full | Vendor Response'!A176</f>
        <v>DCTR-11</v>
      </c>
      <c r="B168" s="25" t="str">
        <f>VLOOKUP($A168,Questions!$B$3:$I$256,2,FALSE)</f>
        <v>Are redundant power strategies tested?</v>
      </c>
      <c r="C168" s="25" t="str">
        <f>VLOOKUP($A168,Questions!$B$3:$I$256,7,FALSE)</f>
        <v>Installing (potential) redundant power and regularly testing strategies to ensure they will work when needed are very different. Vague responses to this question should be met with concern and appropriate follow-up, based on your institutions risk tolerance.</v>
      </c>
      <c r="D168" s="25" t="str">
        <f>VLOOKUP($A168,Questions!$B$3:$I$256,8,FALSE)</f>
        <v>Follow-up inquiries for redundant power testing details will be institution/implementation specific.</v>
      </c>
    </row>
    <row r="169" spans="1:5" ht="48" customHeight="1" x14ac:dyDescent="0.2">
      <c r="A169" s="25" t="str">
        <f>'HECVAT - Full | Vendor Response'!A177</f>
        <v>DCTR-12</v>
      </c>
      <c r="B169" s="25" t="str">
        <f>VLOOKUP($A169,Questions!$B$3:$I$256,2,FALSE)</f>
        <v>Describe or provide a reference to the availability of cooling and fire-suppression systems in all data centers where institution data will reside.</v>
      </c>
      <c r="C169" s="25" t="str">
        <f>VLOOKUP($A169,Questions!$B$3:$I$256,7,FALSE)</f>
        <v>Installing appropriate environmental controls is crucial to maintaining the integrity of the hosting site. Vague responses to this question should be met with concern and appropriate follow-up, based on your institutions risk tolerance.</v>
      </c>
      <c r="D169" s="25" t="str">
        <f>VLOOKUP($A169,Questions!$B$3:$I$256,8,FALSE)</f>
        <v>Follow-up inquiries for cooling and fire suppression systems will be institution/implementation specific.</v>
      </c>
      <c r="E169" s="231"/>
    </row>
    <row r="170" spans="1:5" ht="64.25" customHeight="1" x14ac:dyDescent="0.2">
      <c r="A170" s="25" t="str">
        <f>'HECVAT - Full | Vendor Response'!A178</f>
        <v>DCTR-13</v>
      </c>
      <c r="B170" s="25" t="str">
        <f>VLOOKUP($A170,Questions!$B$3:$I$256,2,FALSE)</f>
        <v>Do you have Internet Service Provider (ISP) redundancy?</v>
      </c>
      <c r="C170" s="25" t="str">
        <f>VLOOKUP($A170,Questions!$B$3:$I$256,7,FALSE)</f>
        <v xml:space="preserve">In the context of the CIA triad, this question is focused on the availability of a system (or set of systems). </v>
      </c>
      <c r="D170" s="25" t="str">
        <f>VLOOKUP($A170,Questions!$B$3:$I$256,8,FALSE)</f>
        <v>The weight placed on the vendor's response will be specific to the institution's use case and software/product/service requirements.</v>
      </c>
    </row>
    <row r="171" spans="1:5" s="1" customFormat="1" ht="48" customHeight="1" x14ac:dyDescent="0.2">
      <c r="A171" s="25" t="str">
        <f>'HECVAT - Full | Vendor Response'!A179</f>
        <v>DCTR-14</v>
      </c>
      <c r="B171" s="25" t="str">
        <f>VLOOKUP($A171,Questions!$B$3:$I$256,2,FALSE)</f>
        <v>Does every data center where the institution's data will reside have multiple telephone company or network provider entrances to the facility?</v>
      </c>
      <c r="C171" s="25" t="str">
        <f>VLOOKUP($A171,Questions!$B$3:$I$256,7,FALSE)</f>
        <v xml:space="preserve">In the context of the CIA triad, this question is focused on the availability of a system (or set of systems). </v>
      </c>
      <c r="D171" s="25" t="str">
        <f>VLOOKUP($A171,Questions!$B$3:$I$256,8,FALSE)</f>
        <v>The weight placed on the vendor's response will be specific to the institution's use case and software/product/service requirements.</v>
      </c>
    </row>
    <row r="172" spans="1:5" ht="60" x14ac:dyDescent="0.2">
      <c r="A172" s="25" t="str">
        <f>'HECVAT - Full | Vendor Response'!A180</f>
        <v>DCTR-15</v>
      </c>
      <c r="B172" s="25" t="str">
        <f>VLOOKUP($A172,Questions!$B$3:$I$256,2,FALSE)</f>
        <v>Are you requiring multi-factor authentication for administrators of your cloud environment?</v>
      </c>
      <c r="C172" s="25" t="str">
        <f>VLOOKUP($A172,Questions!$B$3:$I$256,7,FALSE)</f>
        <v xml:space="preserve">2FA/MFA, implemented correctly, strengthens the security state of a system. 2FA/MFA is commonly implemented and in many use cases is a requirement for account protection purposes. </v>
      </c>
      <c r="D172" s="25" t="str">
        <f>VLOOKUP($A172,Questions!$B$3:$I$256,8,FALSE)</f>
        <v>Ask the vendor about hardware and software options, future roadmap for implementations and support, etc.</v>
      </c>
    </row>
    <row r="173" spans="1:5" ht="48" customHeight="1" x14ac:dyDescent="0.2">
      <c r="A173" s="25" t="str">
        <f>'HECVAT - Full | Vendor Response'!A181</f>
        <v>DCTR-16</v>
      </c>
      <c r="B173" s="25" t="str">
        <f>VLOOKUP($A173,Questions!$B$3:$I$256,2,FALSE)</f>
        <v>Are you using your cloud providers available hardening tools or pre-hardened images?</v>
      </c>
      <c r="C173" s="25" t="str">
        <f>VLOOKUP($A173,Questions!$B$3:$I$256,7,FALSE)</f>
        <v xml:space="preserve">In the context of the CIA triad, this question is focused on the integrity of a system (or set of systems). </v>
      </c>
      <c r="D173" s="25" t="str">
        <f>VLOOKUP($A173,Questions!$B$3:$I$256,8,FALSE)</f>
        <v>Ask the vendor about their system lifecycle practices and security methodology.</v>
      </c>
    </row>
    <row r="174" spans="1:5" ht="105" x14ac:dyDescent="0.2">
      <c r="A174" s="25" t="str">
        <f>'HECVAT - Full | Vendor Response'!A182</f>
        <v>DCTR-17</v>
      </c>
      <c r="B174" s="25" t="str">
        <f>VLOOKUP($A174,Questions!$B$3:$I$256,2,FALSE)</f>
        <v>Does your cloud vendor have access to your encryption keys?</v>
      </c>
      <c r="C174" s="25" t="str">
        <f>VLOOKUP($A174,Questions!$B$3:$I$256,7,FALSE)</f>
        <v>Understanding how key management is handled and the safeguards implemented by the vendor to ensure key confidentiality in all components of a system(s) can provide insight into other complex details of a vendor's infrastructure. Use vendor responses to this question as a way to pivot to other infrastructure specifics, as needed to clarify potential risks.</v>
      </c>
      <c r="D174" s="25" t="str">
        <f>VLOOKUP($A174,Questions!$B$3:$I$256,8,FALSE)</f>
        <v>Follow-up with the vendor to ensure that all components of the system are considered. This includes system-to-system, system-to-client, applications, system accounts, etc.</v>
      </c>
      <c r="E174" s="274" t="s">
        <v>3233</v>
      </c>
    </row>
    <row r="175" spans="1:5" ht="36" customHeight="1" x14ac:dyDescent="0.2">
      <c r="A175" s="345" t="str">
        <f>IF(OR($C$29="No",$C$31="Yes"),"DRP - Respond to as many questions below as possible.","Disaster Recovery Plan")</f>
        <v>Disaster Recovery Plan</v>
      </c>
      <c r="B175" s="345"/>
      <c r="C175" s="20" t="str">
        <f>$C$23</f>
        <v>Reason for Question</v>
      </c>
      <c r="D175" s="20" t="str">
        <f>$D$23</f>
        <v>Follow-up Inquiries/Responses</v>
      </c>
    </row>
    <row r="176" spans="1:5" ht="111.75" customHeight="1" x14ac:dyDescent="0.2">
      <c r="A176" s="25" t="str">
        <f>'HECVAT - Full | Vendor Response'!A184</f>
        <v>DRPL-01</v>
      </c>
      <c r="B176" s="25" t="str">
        <f>VLOOKUP($A176,Questions!$B$3:$I$256,2,FALSE)</f>
        <v>Describe or provide a reference to your Disaster Recovery Plan (DRP).</v>
      </c>
      <c r="C176" s="25" t="str">
        <f>VLOOKUP($A176,Questions!$B$3:$I$256,7,FALSE)</f>
        <v xml:space="preserve">In the context of the CIA triad, this question is focused on availability and is often in need of a follow-up. Understanding the maturing of a vendor's DRP can shed light on many other aspects of a vendor's overall security state. </v>
      </c>
      <c r="D176" s="25" t="str">
        <f>VLOOKUP($A176,Questions!$B$3:$I$256,8,FALSE)</f>
        <v>A vendor may have a number of BCP elements defined so the vendor's response may not be binary. Assess the components of the plan and ask about timelines, follow-up commitments, etc. If the vendor does not have a DRP, point them to https://www.sans.org/reading-room/whitepapers/recovery/disaster-recovery-plan-1164</v>
      </c>
    </row>
    <row r="177" spans="1:5" ht="64.5" customHeight="1" x14ac:dyDescent="0.2">
      <c r="A177" s="25" t="str">
        <f>'HECVAT - Full | Vendor Response'!A185</f>
        <v>DRPL-02</v>
      </c>
      <c r="B177" s="25" t="str">
        <f>VLOOKUP($A177,Questions!$B$3:$I$256,2,FALSE)</f>
        <v>Is an owner assigned who is responsible for the maintenance and review of the DRP?</v>
      </c>
      <c r="C177" s="25" t="str">
        <f>VLOOKUP($A177,Questions!$B$3:$I$256,7,FALSE)</f>
        <v>Having a DRP and maintaining/updating/testing a DRP are very different. Establishing a responsible party is fundamental to this process, and this question looks to verify that within the vendor.</v>
      </c>
      <c r="D177" s="25" t="str">
        <f>VLOOKUP($A177,Questions!$B$3:$I$256,8,FALSE)</f>
        <v>Follow-up inquiries for DRP responsible parties will be institution/implementation specific.</v>
      </c>
    </row>
    <row r="178" spans="1:5" ht="60" x14ac:dyDescent="0.2">
      <c r="A178" s="25" t="str">
        <f>'HECVAT - Full | Vendor Response'!A186</f>
        <v>DRPL-03</v>
      </c>
      <c r="B178" s="25" t="str">
        <f>VLOOKUP($A178,Questions!$B$3:$I$256,2,FALSE)</f>
        <v>Can the institution review your DRP and supporting documentation?</v>
      </c>
      <c r="C178" s="25" t="str">
        <f>VLOOKUP($A178,Questions!$B$3:$I$256,7,FALSE)</f>
        <v>General inquiry for documentation. As DRPs may contain some sensitive data, a robust summary is appropriate in lieu of a full DRP.</v>
      </c>
      <c r="D178" s="25" t="str">
        <f>VLOOKUP($A178,Questions!$B$3:$I$256,8,FALSE)</f>
        <v>If the vendor states "No," you can ask for a summary, white paper, or blog. If unable to review the full plan, infer what you can from other DRP question responses.</v>
      </c>
    </row>
    <row r="179" spans="1:5" ht="90" x14ac:dyDescent="0.2">
      <c r="A179" s="25" t="str">
        <f>'HECVAT - Full | Vendor Response'!A187</f>
        <v>DRPL-04</v>
      </c>
      <c r="B179" s="25" t="str">
        <f>VLOOKUP($A179,Questions!$B$3:$I$256,2,FALSE)</f>
        <v>Are any disaster recovery locations outside the institution's geographic region?</v>
      </c>
      <c r="C179" s="25" t="str">
        <f>VLOOKUP($A179,Questions!$B$3:$I$256,7,FALSE)</f>
        <v>Data exposure is a risk if sensitive data is in any way transported (physically or electronically) into a data zone that is not authorized by the institution. Depending on the criticality of data and institution policy, full control of data confidentiality may be highly valued.</v>
      </c>
      <c r="D179" s="25" t="str">
        <f>VLOOKUP($A179,Questions!$B$3:$I$256,8,FALSE)</f>
        <v>Follow-up inquiries for data backup procedures/practices will be institution/implementation specific.</v>
      </c>
    </row>
    <row r="180" spans="1:5" ht="84.75" customHeight="1" x14ac:dyDescent="0.2">
      <c r="A180" s="25" t="str">
        <f>'HECVAT - Full | Vendor Response'!A188</f>
        <v>DRPL-05</v>
      </c>
      <c r="B180" s="25" t="str">
        <f>VLOOKUP($A180,Questions!$B$3:$I$256,2,FALSE)</f>
        <v>Does your organization have a disaster recovery site or a contracted disaster recovery provider?</v>
      </c>
      <c r="C180" s="25" t="str">
        <f>VLOOKUP($A180,Questions!$B$3:$I$256,7,FALSE)</f>
        <v>In the event that a vendor's headquarters (primary location of operation) is no longer usable, a recovery site may be needed to support business operations. Having an established (planned) recovery site show maturity in a vendor's DRP.</v>
      </c>
      <c r="D180" s="25" t="str">
        <f>VLOOKUP($A180,Questions!$B$3:$I$256,8,FALSE)</f>
        <v>Follow-up inquiries for disaster recovery site practices will be institution/implementation specific.</v>
      </c>
    </row>
    <row r="181" spans="1:5" ht="75" x14ac:dyDescent="0.2">
      <c r="A181" s="25" t="str">
        <f>'HECVAT - Full | Vendor Response'!A189</f>
        <v>DRPL-06</v>
      </c>
      <c r="B181" s="25" t="str">
        <f>VLOOKUP($A181,Questions!$B$3:$I$256,2,FALSE)</f>
        <v>Does your organization conduct an annual test of relocating to this site for disaster recovery purposes?</v>
      </c>
      <c r="C181" s="25" t="str">
        <f>VLOOKUP($A181,Questions!$B$3:$I$256,7,FALSE)</f>
        <v>Testing a DRP is an important action that improves the efficiency and accuracy of a vendor's recovery plans. Vague responses to this question should be met with concern and appropriate follow-up, based on your institutions risk tolerance.</v>
      </c>
      <c r="D181" s="25" t="str">
        <f>VLOOKUP($A181,Questions!$B$3:$I$256,8,FALSE)</f>
        <v>If the vendor does not have a DRP, point them to https://www.sans.org/reading-room/whitepapers/recovery/disaster-recovery-plan-1164</v>
      </c>
    </row>
    <row r="182" spans="1:5" ht="60" x14ac:dyDescent="0.2">
      <c r="A182" s="25" t="str">
        <f>'HECVAT - Full | Vendor Response'!A190</f>
        <v>DRPL-07</v>
      </c>
      <c r="B182" s="25" t="str">
        <f>VLOOKUP($A182,Questions!$B$3:$I$256,2,FALSE)</f>
        <v>Is there a defined problem/issue escalation plan in your DRP for impacted clients?</v>
      </c>
      <c r="C182" s="25" t="str">
        <f>VLOOKUP($A182,Questions!$B$3:$I$256,7,FALSE)</f>
        <v>Notification expectations should be set early in the contract/assessment process. Timelines, correspondence medium, and playbook details are all aspects to keep in mind when assessing this response.</v>
      </c>
      <c r="D182" s="25" t="str">
        <f>VLOOKUP($A182,Questions!$B$3:$I$256,8,FALSE)</f>
        <v>If the vendor's response does not cover the details outlined in the reasoning, follow-up and get specific responses for each, as needed.</v>
      </c>
    </row>
    <row r="183" spans="1:5" ht="60" x14ac:dyDescent="0.2">
      <c r="A183" s="25" t="str">
        <f>'HECVAT - Full | Vendor Response'!A191</f>
        <v>DRPL-08</v>
      </c>
      <c r="B183" s="25" t="str">
        <f>VLOOKUP($A183,Questions!$B$3:$I$256,2,FALSE)</f>
        <v>Is there a documented communication plan in your DRP for impacted clients?</v>
      </c>
      <c r="C183" s="25" t="str">
        <f>VLOOKUP($A183,Questions!$B$3:$I$256,7,FALSE)</f>
        <v>Notification expectations should be set early in the contract/assessment process. Timelines, correspondence medium, and playbook details are all aspects to keep in mind when assessing this response.</v>
      </c>
      <c r="D183" s="25" t="str">
        <f>VLOOKUP($A183,Questions!$B$3:$I$256,8,FALSE)</f>
        <v>If the vendor's response does not cover the details outlined in the reasoning, follow-up and get specific responses for each, as needed.</v>
      </c>
    </row>
    <row r="184" spans="1:5" ht="83.25" customHeight="1" x14ac:dyDescent="0.2">
      <c r="A184" s="25" t="str">
        <f>'HECVAT - Full | Vendor Response'!A192</f>
        <v>DRPL-09</v>
      </c>
      <c r="B184" s="25" t="str">
        <f>VLOOKUP($A184,Questions!$B$3:$I$256,2,FALSE)</f>
        <v>Describe or provide a reference to how your disaster recovery plan is tested. (i.e., scope of DR tests, end-to-end testing, etc.)</v>
      </c>
      <c r="C184" s="25" t="str">
        <f>VLOOKUP($A184,Questions!$B$3:$I$256,7,FALSE)</f>
        <v xml:space="preserve">Testing a DRP is an important action that improves the efficiency and accuracy of a vendor's recovery plans. Vague responses to this question should be met with concern and appropriate follow-up, based on your institutions risk tolerance. </v>
      </c>
      <c r="D184" s="25" t="str">
        <f>VLOOKUP($A184,Questions!$B$3:$I$256,8,FALSE)</f>
        <v>If the vendor does not have a DRP, point them to https://www.sans.org/reading-room/whitepapers/recovery/disaster-recovery-plan-1164</v>
      </c>
    </row>
    <row r="185" spans="1:5" ht="83.25" customHeight="1" x14ac:dyDescent="0.2">
      <c r="A185" s="25" t="str">
        <f>'HECVAT - Full | Vendor Response'!A193</f>
        <v>DRPL-10</v>
      </c>
      <c r="B185" s="25" t="str">
        <f>VLOOKUP($A185,Questions!$B$3:$I$256,2,FALSE)</f>
        <v>Has the Disaster Recovery Plan been tested in the past year?</v>
      </c>
      <c r="C185" s="25" t="str">
        <f>VLOOKUP($A185,Questions!$B$3:$I$256,7,FALSE)</f>
        <v>Testing a DRP is an important action that improves the efficiency and accuracy of a vendor's recovery plans. Vague responses to this question should be met with concern and appropriate follow-up, based on your institutions risk tolerance.</v>
      </c>
      <c r="D185" s="25" t="str">
        <f>VLOOKUP($A185,Questions!$B$3:$I$256,8,FALSE)</f>
        <v>If the vendor does not have a DRP, point them to https://www.sans.org/reading-room/whitepapers/recovery/disaster-recovery-plan-1164</v>
      </c>
    </row>
    <row r="186" spans="1:5" ht="75" x14ac:dyDescent="0.2">
      <c r="A186" s="25" t="str">
        <f>'HECVAT - Full | Vendor Response'!A194</f>
        <v>DRPL-11</v>
      </c>
      <c r="B186" s="25" t="str">
        <f>VLOOKUP($A186,Questions!$B$3:$I$256,2,FALSE)</f>
        <v>Are all components of the DRP reviewed at least annually and updated as needed to reflect change?</v>
      </c>
      <c r="C186" s="25" t="str">
        <f>VLOOKUP($A186,Questions!$B$3:$I$256,7,FALSE)</f>
        <v>Testing a DRP is an important action that improves the efficiency and accuracy of a vendor's recovery plans. Vague responses to this question should be met with concern and appropriate follow-up, based on your institutions risk tolerance.</v>
      </c>
      <c r="D186" s="25" t="str">
        <f>VLOOKUP($A186,Questions!$B$3:$I$256,8,FALSE)</f>
        <v>If the vendor does not have a DRP, point them to https://www.sans.org/reading-room/whitepapers/recovery/disaster-recovery-plan-1164</v>
      </c>
      <c r="E186" s="274" t="s">
        <v>3233</v>
      </c>
    </row>
    <row r="187" spans="1:5" ht="36" customHeight="1" x14ac:dyDescent="0.2">
      <c r="A187" s="345" t="str">
        <f>IF($C$31="","Firewalls, IDS, IPS, and Networking",IF($C$31="Yes","FW/IDPS/Networks - Optional based on QUALIFIER response.","Firewalls, IDS, IPS, and Networking"))</f>
        <v>Firewalls, IDS, IPS, and Networking</v>
      </c>
      <c r="B187" s="345"/>
      <c r="C187" s="20" t="str">
        <f>$C$23</f>
        <v>Reason for Question</v>
      </c>
      <c r="D187" s="20" t="str">
        <f>$D$23</f>
        <v>Follow-up Inquiries/Responses</v>
      </c>
    </row>
    <row r="188" spans="1:5" ht="120" x14ac:dyDescent="0.2">
      <c r="A188" s="25" t="str">
        <f>'HECVAT - Full | Vendor Response'!A196</f>
        <v>FIDP-01</v>
      </c>
      <c r="B188" s="25" t="str">
        <f>VLOOKUP($A188,Questions!$B$3:$I$256,2,FALSE)</f>
        <v>Are you utilizing a stateful packet inspection (SPI) firewall?</v>
      </c>
      <c r="C188" s="25" t="str">
        <f>VLOOKUP($A188,Questions!$B$3:$I$256,7,FALSE)</f>
        <v xml:space="preserve">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 </v>
      </c>
      <c r="D188" s="25" t="str">
        <f>VLOOKUP($A188,Questions!$B$3:$I$256,8,FALSE)</f>
        <v>If a vendor states that they outsource their code development and do not run a WAF, there is elevated reason for concern. Verify how code is tested, monitored, and controlled in production environments.</v>
      </c>
    </row>
    <row r="189" spans="1:5" ht="75" x14ac:dyDescent="0.2">
      <c r="A189" s="25" t="str">
        <f>'HECVAT - Full | Vendor Response'!A197</f>
        <v>FIDP-02</v>
      </c>
      <c r="B189" s="25" t="str">
        <f>VLOOKUP($A189,Questions!$B$3:$I$256,2,FALSE)</f>
        <v>Is authority for firewall change approval documented? Please list approver names or titles in Additional Info</v>
      </c>
      <c r="C189" s="25" t="str">
        <f>VLOOKUP($A189,Questions!$B$3:$I$256,7,FALSE)</f>
        <v xml:space="preserve">Modifications to firewall rule sets can have significant repercussions. To ensure the integrity of the rule set, this question targets the individual (or responsible party) for changes and the reasoning behind their authority. </v>
      </c>
      <c r="D189" s="25" t="str">
        <f>VLOOKUP($A189,Questions!$B$3:$I$256,8,FALSE)</f>
        <v>Ensure that a separation of duties exists in network security configurations. Pay close attention to responsibility overlap in small organizations, where staff often fill multiple roles.</v>
      </c>
    </row>
    <row r="190" spans="1:5" ht="90" x14ac:dyDescent="0.2">
      <c r="A190" s="25" t="str">
        <f>'HECVAT - Full | Vendor Response'!A198</f>
        <v>FIDP-03</v>
      </c>
      <c r="B190" s="25" t="str">
        <f>VLOOKUP($A190,Questions!$B$3:$I$256,2,FALSE)</f>
        <v>Do you have a documented policy for firewall change requests?</v>
      </c>
      <c r="C190" s="25" t="str">
        <f>VLOOKUP($A190,Questions!$B$3:$I$256,7,FALSE)</f>
        <v>In the context of the CIA triad, this question is focused on system integrity, ensuring that system changes are only executed by authorized users. Any change to a verified, known, secure environment should be carefully evaluated by stakeholders in a structured manner.</v>
      </c>
      <c r="D190" s="25" t="str">
        <f>VLOOKUP($A190,Questions!$B$3:$I$256,8,FALSE)</f>
        <v>Follow-up inquiries for firewall change requests will be institution/implementation specific.</v>
      </c>
    </row>
    <row r="191" spans="1:5" ht="96" customHeight="1" x14ac:dyDescent="0.2">
      <c r="A191" s="25" t="str">
        <f>'HECVAT - Full | Vendor Response'!A199</f>
        <v>FIDP-04</v>
      </c>
      <c r="B191" s="25" t="str">
        <f>VLOOKUP($A191,Questions!$B$3:$I$256,2,FALSE)</f>
        <v>Have you implemented an Intrusion Detection System (network-based)?</v>
      </c>
      <c r="C191" s="25" t="str">
        <f>VLOOKUP($A191,Questions!$B$3:$I$256,7,FALSE)</f>
        <v>It is important to have detective capabilities in an information system to protect institutional data. Because this is somewhat expected in information systems, vendors without IDSs implemented should raise concerns. Compensating controls need future evaluation, if provided by the vendor.</v>
      </c>
      <c r="D191" s="25" t="str">
        <f>VLOOKUP($A191,Questions!$B$3:$I$256,8,FALSE)</f>
        <v>A security program with limited resources for event detection is not effective. Inquiries should include training for staff, reasoning behind not using IDS technologies, and how systems are monitored. Additional questions about a SIEM and other tool may be appropriate.</v>
      </c>
    </row>
    <row r="192" spans="1:5" ht="90" x14ac:dyDescent="0.2">
      <c r="A192" s="25" t="str">
        <f>'HECVAT - Full | Vendor Response'!A200</f>
        <v>FIDP-05</v>
      </c>
      <c r="B192" s="25" t="str">
        <f>VLOOKUP($A192,Questions!$B$3:$I$256,2,FALSE)</f>
        <v>Have you implemented an Intrusion Prevention System (network-based)?</v>
      </c>
      <c r="C192" s="25" t="str">
        <f>VLOOKUP($A192,Questions!$B$3:$I$256,7,FALSE)</f>
        <v>It is important to have preventive capabilities in an information system to protect institutional data. Because this is somewhat expected in information systems, vendors without IPSs implemented should raise concerns. Compensating controls need future evaluation, if provided by the vendor.</v>
      </c>
      <c r="D192" s="25" t="str">
        <f>VLOOKUP($A192,Questions!$B$3:$I$256,8,FALSE)</f>
        <v xml:space="preserve">A security program with limited resources for active prevent is inefficient. Inquiries should include training for staff, reasoning behind not using IPS technologies, and how systems are actively protected and how malicious activity is stopped. </v>
      </c>
    </row>
    <row r="193" spans="1:5" ht="90" x14ac:dyDescent="0.2">
      <c r="A193" s="25" t="str">
        <f>'HECVAT - Full | Vendor Response'!A201</f>
        <v>FIDP-06</v>
      </c>
      <c r="B193" s="25" t="str">
        <f>VLOOKUP($A193,Questions!$B$3:$I$256,2,FALSE)</f>
        <v>Do you employ host-based intrusion detection?</v>
      </c>
      <c r="C193" s="25" t="str">
        <f>VLOOKUP($A193,Questions!$B$3:$I$256,7,FALSE)</f>
        <v>It is important to have detective capabilities in an information system to protect institutional data. Because this is somewhat expected in information systems, vendors without IDSs implemented should raise concerns. Compensating controls need future evaluation, if provided by the vendor.</v>
      </c>
      <c r="D193" s="25" t="str">
        <f>VLOOKUP($A193,Questions!$B$3:$I$256,8,FALSE)</f>
        <v>Ask the vendor to summarize why host-based intrusion detection tools are not implemented in their environment. What compensating controls are in place to detect configuration changes and/or failures of integrity?</v>
      </c>
    </row>
    <row r="194" spans="1:5" ht="90" x14ac:dyDescent="0.2">
      <c r="A194" s="25" t="str">
        <f>'HECVAT - Full | Vendor Response'!A202</f>
        <v>FIDP-07</v>
      </c>
      <c r="B194" s="25" t="str">
        <f>VLOOKUP($A194,Questions!$B$3:$I$256,2,FALSE)</f>
        <v>Do you employ host-based intrusion prevention?</v>
      </c>
      <c r="C194" s="25" t="str">
        <f>VLOOKUP($A194,Questions!$B$3:$I$256,7,FALSE)</f>
        <v>It is important to have preventive capabilities in an information system to protect institutional data. Because this is somewhat expected in information systems, vendors without IPSs implemented should raise concerns. Compensating controls need future evaluation, if provided by the vendor.</v>
      </c>
      <c r="D194" s="25" t="str">
        <f>VLOOKUP($A194,Questions!$B$3:$I$256,8,FALSE)</f>
        <v>Ask the vendor to summarize why host-based intrusion prevention tools are not implemented in their environment. What compensating controls are in place to detect malicious activity and to actively prevent its function.</v>
      </c>
    </row>
    <row r="195" spans="1:5" ht="84.75" customHeight="1" x14ac:dyDescent="0.2">
      <c r="A195" s="25" t="str">
        <f>'HECVAT - Full | Vendor Response'!A203</f>
        <v>FIDP-08</v>
      </c>
      <c r="B195" s="25" t="str">
        <f>VLOOKUP($A195,Questions!$B$3:$I$256,2,FALSE)</f>
        <v>Are you employing any next-generation persistent threat (NGPT) monitoring?</v>
      </c>
      <c r="C195" s="25" t="str">
        <f>VLOOKUP($A195,Questions!$B$3:$I$256,7,FALSE)</f>
        <v>This question is primarily focused on determining the maturity of a vendor's security program and their ability to implement and operate cutting-edge technologies. Investment in advanced technologies may indicate appropriate security program capabilities.</v>
      </c>
      <c r="D195" s="25" t="str">
        <f>VLOOKUP($A195,Questions!$B$3:$I$256,8,FALSE)</f>
        <v>Follow-up inquiries for next-generation persistent threat monitoring will be institution/implementation specific.</v>
      </c>
      <c r="E195" s="231"/>
    </row>
    <row r="196" spans="1:5" ht="90" x14ac:dyDescent="0.2">
      <c r="A196" s="25" t="str">
        <f>'HECVAT - Full | Vendor Response'!A204</f>
        <v>FIDP-09</v>
      </c>
      <c r="B196" s="25" t="str">
        <f>VLOOKUP($A196,Questions!$B$3:$I$256,2,FALSE)</f>
        <v>Do you monitor for intrusions on a 24 x 7 x 365 basis?</v>
      </c>
      <c r="C196" s="25" t="str">
        <f>VLOOKUP($A196,Questions!$B$3:$I$256,7,FALSE)</f>
        <v xml:space="preserve">This question is primarily focused on system(s) integrity. If institutional data is stored in a system that is not physically secured from unauthorized access, the need for compensating controls is often higher. Depending on the use case or vendor infrastructure, this may not be relevant. </v>
      </c>
      <c r="D196" s="25" t="str">
        <f>VLOOKUP($A196,Questions!$B$3:$I$256,8,FALSE)</f>
        <v>Follow-up inquiries for 24 x 7 x 365 monitoring will be institution/implementation specific.</v>
      </c>
    </row>
    <row r="197" spans="1:5" ht="83" customHeight="1" x14ac:dyDescent="0.2">
      <c r="A197" s="25" t="str">
        <f>'HECVAT - Full | Vendor Response'!A205</f>
        <v>FIDP-10</v>
      </c>
      <c r="B197" s="25" t="str">
        <f>VLOOKUP($A197,Questions!$B$3:$I$256,2,FALSE)</f>
        <v>Is intrusion monitoring performed internally or by a third-party service?</v>
      </c>
      <c r="C197" s="25" t="str">
        <f>VLOOKUP($A197,Questions!$B$3:$I$256,7,FALSE)</f>
        <v>This question is primarily focused on the capability of a vendor's security program. Understanding the size and skillsets of a vendor (taken from other responses) is needed to determine the appropriateness of the vendor's response to this question.</v>
      </c>
      <c r="D197" s="25" t="str">
        <f>VLOOKUP($A197,Questions!$B$3:$I$256,8,FALSE)</f>
        <v>Follow-up inquiries for intrusion monitoring will be institution/implementation specific.</v>
      </c>
    </row>
    <row r="198" spans="1:5" ht="105" x14ac:dyDescent="0.2">
      <c r="A198" s="25" t="str">
        <f>'HECVAT - Full | Vendor Response'!A206</f>
        <v>FIDP-11</v>
      </c>
      <c r="B198" s="25" t="str">
        <f>VLOOKUP($A198,Questions!$B$3:$I$256,2,FALSE)</f>
        <v>Are audit logs available for all changes to the network, firewall, IDS, and IPS systems?</v>
      </c>
      <c r="C198" s="25" t="str">
        <f>VLOOKUP($A198,Questions!$B$3:$I$256,7,FALSE)</f>
        <v>Strong logging capabilities are vital to the proper management of a network. Implementing an immature system that lacks sufficient logging capabilities exposes an institution to great risk.</v>
      </c>
      <c r="D198" s="25" t="str">
        <f>VLOOKUP($A198,Questions!$B$3:$I$256,8,FALSE)</f>
        <v>If a weak response is given to this answer, it is an indicator that a nontechnical representative populated the document and response scrutiny should be increased. 
If a vendor does not answer appropriately, a follow-up request to have the question fully answered is appropriate.</v>
      </c>
      <c r="E198" s="274" t="s">
        <v>3233</v>
      </c>
    </row>
    <row r="199" spans="1:5" ht="36" customHeight="1" x14ac:dyDescent="0.2">
      <c r="A199" s="345" t="str">
        <f>IF($C$31="","Policies, Procedures, and Processes",IF($C$31="Yes","Pol/Pro/Proc - Optional based on QUALIFIER response.","Policies, Procedures, and Processes"))</f>
        <v>Policies, Procedures, and Processes</v>
      </c>
      <c r="B199" s="345"/>
      <c r="C199" s="20" t="str">
        <f>$C$23</f>
        <v>Reason for Question</v>
      </c>
      <c r="D199" s="20" t="str">
        <f>$D$23</f>
        <v>Follow-up Inquiries/Responses</v>
      </c>
    </row>
    <row r="200" spans="1:5" ht="120" x14ac:dyDescent="0.2">
      <c r="A200" s="25" t="str">
        <f>'HECVAT - Full | Vendor Response'!A208</f>
        <v>PPPR-01</v>
      </c>
      <c r="B200" s="25" t="str">
        <f>VLOOKUP($A200,Questions!$B$3:$I$256,2,FALSE)</f>
        <v>Can you share the organization chart, mission statement, and policies for your information security unit?</v>
      </c>
      <c r="C200" s="25" t="str">
        <f>VLOOKUP($A200,Questions!$B$3:$I$256,7,FALSE)</f>
        <v>Understanding the security program size (and capabilities) of a vendor has a significant impact on their ability to respond effectively to a security incident. Vendors will share organizational charts and additional documentation of their security program, if needed. The point of this question is to verify vendor security program maturity or confirm other findings and/or assessments.</v>
      </c>
      <c r="D200" s="25" t="str">
        <f>VLOOKUP($A200,Questions!$B$3:$I$256,8,FALSE)</f>
        <v>Vague responses to this question should be investigated further. Vendors unwilling to share additional supporting documentation decrease the trust established with other responses.</v>
      </c>
    </row>
    <row r="201" spans="1:5" ht="75" x14ac:dyDescent="0.2">
      <c r="A201" s="25" t="str">
        <f>'HECVAT - Full | Vendor Response'!A209</f>
        <v>PPPR-02</v>
      </c>
      <c r="B201" s="25" t="str">
        <f>VLOOKUP($A201,Questions!$B$3:$I$256,2,FALSE)</f>
        <v>Do you have a documented patch management process?</v>
      </c>
      <c r="C201" s="25" t="str">
        <f>VLOOKUP($A201,Questions!$B$3:$I$256,7,FALSE)</f>
        <v xml:space="preserve">In the context of the CIA triad, this question is focused on system integrity, ensuring that system changes are only executed according to policy. Additionally, it is expected that devices used to access the vendor's systems are properly managed and secured. </v>
      </c>
      <c r="D201" s="25" t="str">
        <f>VLOOKUP($A201,Questions!$B$3:$I$256,8,FALSE)</f>
        <v>Follow up with a robust question set if the vendor cannot clearly state full control of their system patching strategy. Questions about patch testing, testing environments, threat mitigation, incident remediation, etc. are appropriate.</v>
      </c>
    </row>
    <row r="202" spans="1:5" ht="90" x14ac:dyDescent="0.2">
      <c r="A202" s="25" t="str">
        <f>'HECVAT - Full | Vendor Response'!A210</f>
        <v>PPPR-03</v>
      </c>
      <c r="B202" s="25" t="str">
        <f>VLOOKUP($A202,Questions!$B$3:$I$256,2,FALSE)</f>
        <v>Can you accommodate encryption requirements using open standards?</v>
      </c>
      <c r="C202" s="25" t="str">
        <f>VLOOKUP($A202,Questions!$B$3:$I$256,7,FALSE)</f>
        <v>Beware the use of proprietary encryption implementations. Open standard encryption, preferably mature, is often preferred. Although there may be cases in which that is not the case, be sure to understand the vendor's infrastructure and the true security of a vendor's solution.</v>
      </c>
      <c r="D202" s="25" t="str">
        <f>VLOOKUP($A202,Questions!$B$3:$I$256,8,FALSE)</f>
        <v xml:space="preserve">If the vendor cannot accommodate open standards encryption requirements, direct them to NIST's Cryptographic Standards and Guidelines document at https://csrc.nist.gov/Projects/Cryptographic-Standards-and-Guidelines </v>
      </c>
    </row>
    <row r="203" spans="1:5" ht="84.75" customHeight="1" x14ac:dyDescent="0.2">
      <c r="A203" s="25" t="str">
        <f>'HECVAT - Full | Vendor Response'!A211</f>
        <v>PPPR-04</v>
      </c>
      <c r="B203" s="25" t="str">
        <f>VLOOKUP($A203,Questions!$B$3:$I$256,2,FALSE)</f>
        <v>Are information security principles designed into the product lifecycle?</v>
      </c>
      <c r="C203" s="25" t="str">
        <f>VLOOKUP($A203,Questions!$B$3:$I$256,7,FALSE)</f>
        <v>The adherence to secure coding best practices better positions a vendor to maintain the CIA triad. Use the knowledge of this response when evaluating other vendor statements, particularly those focused on development and the protection of communications.</v>
      </c>
      <c r="D203" s="25" t="str">
        <f>VLOOKUP($A203,Questions!$B$3:$I$256,8,FALSE)</f>
        <v>If information security principles are not designed into the product lifecycle, point the vendor to OWASP's Secure Coding Practices - Quick Reference Guide at https://www.owasp.org/index.php/OWASP_Secure_Coding_Practices_-_Quick_Reference_Guide</v>
      </c>
    </row>
    <row r="204" spans="1:5" ht="90" x14ac:dyDescent="0.2">
      <c r="A204" s="25" t="str">
        <f>'HECVAT - Full | Vendor Response'!A212</f>
        <v>PPPR-05</v>
      </c>
      <c r="B204" s="25" t="str">
        <f>VLOOKUP($A204,Questions!$B$3:$I$256,2,FALSE)</f>
        <v>Do you have a documented systems development life cycle (SDLC)?</v>
      </c>
      <c r="C204" s="25" t="str">
        <f>VLOOKUP($A204,Questions!$B$3:$I$256,7,FALSE)</f>
        <v xml:space="preserve">Mature product/software/service lifecycle management can position a vendor to sufficiently plan, implement, and manage systems that better protect institutional data. </v>
      </c>
      <c r="D204" s="25" t="str">
        <f>VLOOKUP($A204,Questions!$B$3:$I$256,8,FALSE)</f>
        <v>Although withdrawn by NIST, the Security Considerations in the Systems Development Life Cycle (SP 800-64r2) document is an excellent resource to provide guidance to vendors (i.e., set expectations). Follow-up questions to SDLC use will be institution/implementation specific.</v>
      </c>
    </row>
    <row r="205" spans="1:5" ht="60" x14ac:dyDescent="0.2">
      <c r="A205" s="25" t="str">
        <f>'HECVAT - Full | Vendor Response'!A213</f>
        <v>PPPR-06</v>
      </c>
      <c r="B205" s="25" t="str">
        <f>VLOOKUP($A205,Questions!$B$3:$I$256,2,FALSE)</f>
        <v>Will you comply with applicable breach notification laws?</v>
      </c>
      <c r="C205" s="25" t="str">
        <f>VLOOKUP($A205,Questions!$B$3:$I$256,7,FALSE)</f>
        <v>This is a general inquiry to determine if the vendor is well-versed in applicable laws and regulations that apply in the institution's region of business operation.</v>
      </c>
      <c r="D205" s="25" t="str">
        <f>VLOOKUP($A205,Questions!$B$3:$I$256,8,FALSE)</f>
        <v>If a vendor is vague in their response, follow up with direct questions about doing business in your state/region/country and any laws that are pertinent to the institution.</v>
      </c>
    </row>
    <row r="206" spans="1:5" ht="60" x14ac:dyDescent="0.2">
      <c r="A206" s="25" t="str">
        <f>'HECVAT - Full | Vendor Response'!A214</f>
        <v>PPPR-07</v>
      </c>
      <c r="B206" s="25" t="str">
        <f>VLOOKUP($A206,Questions!$B$3:$I$256,2,FALSE)</f>
        <v>Will you comply with the institution's IT policies with regards to user privacy and data protection?</v>
      </c>
      <c r="C206" s="25" t="str">
        <f>VLOOKUP($A206,Questions!$B$3:$I$256,7,FALSE)</f>
        <v>This is a general inquiry to determine if the vendor has reviewed the institution's policies and is committed to complying with them.</v>
      </c>
      <c r="D206" s="25" t="str">
        <f>VLOOKUP($A206,Questions!$B$3:$I$256,8,FALSE)</f>
        <v>If a vendor is vague in their response, follow up with direct questions about the institution's policies and ensure the expectation of compliance is clear with the vendor.</v>
      </c>
    </row>
    <row r="207" spans="1:5" ht="60" x14ac:dyDescent="0.2">
      <c r="A207" s="25" t="str">
        <f>'HECVAT - Full | Vendor Response'!A215</f>
        <v>PPPR-08</v>
      </c>
      <c r="B207" s="25" t="str">
        <f>VLOOKUP($A207,Questions!$B$3:$I$256,2,FALSE)</f>
        <v>Is your company subject to institution's geographic region's laws and regulations?</v>
      </c>
      <c r="C207" s="25" t="str">
        <f>VLOOKUP($A207,Questions!$B$3:$I$256,7,FALSE)</f>
        <v>This is a general inquiry to determine if the vendor is well-versed in applicable laws and regulations that apply in the institution's region of business operation.</v>
      </c>
      <c r="D207" s="25" t="str">
        <f>VLOOKUP($A207,Questions!$B$3:$I$256,8,FALSE)</f>
        <v>If a vendor is vague in their response, follow up with direct questions about doing business in your state/region/country and any laws that are pertinent to the institution.</v>
      </c>
    </row>
    <row r="208" spans="1:5" ht="90" x14ac:dyDescent="0.2">
      <c r="A208" s="25" t="str">
        <f>'HECVAT - Full | Vendor Response'!A216</f>
        <v>PPPR-09</v>
      </c>
      <c r="B208" s="25" t="str">
        <f>VLOOKUP($A208,Questions!$B$3:$I$256,2,FALSE)</f>
        <v>Do you perform background screenings or multi-state background checks on all employees prior to their first day of work?</v>
      </c>
      <c r="C208" s="25" t="str">
        <f>VLOOKUP($A208,Questions!$B$3:$I$256,7,FALSE)</f>
        <v>The use of detective and preventive controls in the hiring process served a valuable role in protecting institutional data. As these are often HR documented policies, a vendor should have their practices well-documented and ready for review, upon request.</v>
      </c>
      <c r="D208" s="25" t="str">
        <f>VLOOKUP($A208,Questions!$B$3:$I$256,8,FALSE)</f>
        <v>Ask the vendor if background checks and/or screening are conducted in any capacity, at any time during the employment period. Ask about the precautions they take to ensure the intellectual property is secured and inquire if user data is treated in an appropriate manner.</v>
      </c>
    </row>
    <row r="209" spans="1:5" ht="75" x14ac:dyDescent="0.2">
      <c r="A209" s="25" t="str">
        <f>'HECVAT - Full | Vendor Response'!A217</f>
        <v>PPPR-10</v>
      </c>
      <c r="B209" s="25" t="str">
        <f>VLOOKUP($A209,Questions!$B$3:$I$256,2,FALSE)</f>
        <v>Do you require new employees to fill out agreements and review policies?</v>
      </c>
      <c r="C209" s="25" t="str">
        <f>VLOOKUP($A209,Questions!$B$3:$I$256,7,FALSE)</f>
        <v>Setting the expectation of performance and increasing awareness of security-related responsibilities are part of these initial-hiring documents. Oftentimes these agreements and reviews are conducted during orientation for new employees.</v>
      </c>
      <c r="D209" s="25" t="str">
        <f>VLOOKUP($A209,Questions!$B$3:$I$256,8,FALSE)</f>
        <v>If a vendor's practices are not clear, inquire about training requirements for employees, especially the frequency and scope of content.</v>
      </c>
    </row>
    <row r="210" spans="1:5" ht="136.25" customHeight="1" x14ac:dyDescent="0.2">
      <c r="A210" s="25" t="str">
        <f>'HECVAT - Full | Vendor Response'!A218</f>
        <v>PPPR-11</v>
      </c>
      <c r="B210" s="25" t="str">
        <f>VLOOKUP($A210,Questions!$B$3:$I$256,2,FALSE)</f>
        <v>Do you have a documented information security policy?</v>
      </c>
      <c r="C210" s="25" t="str">
        <f>VLOOKUP($A210,Questions!$B$3:$I$256,7,FALSE)</f>
        <v>A shared security [responsibility] environment is expected of vendors in today's world. Security offices cannot solely protect an institution's data. Information security, ingrained in an organization, is the best case scenario for the protection of institutional data. Security awareness and practice start in a vendor's policies. 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v>
      </c>
      <c r="D210" s="25" t="str">
        <f>VLOOKUP($A210,Questions!$B$3:$I$256,8,FALSE)</f>
        <v>If the vendor does not have an incident response plan, point them to the NIST Computer Security Incident Handling Guide at https://csrc.nist.gov/publications/detail/sp/800-61/rev-2/final</v>
      </c>
    </row>
    <row r="211" spans="1:5" ht="63.75" customHeight="1" x14ac:dyDescent="0.2">
      <c r="A211" s="25" t="str">
        <f>'HECVAT - Full | Vendor Response'!A219</f>
        <v>PPPR-12</v>
      </c>
      <c r="B211" s="25" t="str">
        <f>VLOOKUP($A211,Questions!$B$3:$I$256,2,FALSE)</f>
        <v>Do you have an information security awareness program?</v>
      </c>
      <c r="C211" s="25" t="str">
        <f>VLOOKUP($A211,Questions!$B$3:$I$256,7,FALSE)</f>
        <v>Setting the expectation of  security-related responsibilities throughout an organzation is favored in an information security awareness program. Vendors without an information security awareness campaign should be met with scrutiny on how security policies and procedures are implemented in their environment.</v>
      </c>
      <c r="D211" s="25" t="str">
        <f>VLOOKUP($A211,Questions!$B$3:$I$256,8,FALSE)</f>
        <v>Follow-up inquiries for information security awareness programs will be institution/implementation specific.</v>
      </c>
      <c r="E211" s="231"/>
    </row>
    <row r="212" spans="1:5" ht="63" customHeight="1" x14ac:dyDescent="0.2">
      <c r="A212" s="25" t="str">
        <f>'HECVAT - Full | Vendor Response'!A220</f>
        <v>PPPR-13</v>
      </c>
      <c r="B212" s="25" t="str">
        <f>VLOOKUP($A212,Questions!$B$3:$I$256,2,FALSE)</f>
        <v>Is security awareness training mandatory for all employees?</v>
      </c>
      <c r="C212" s="25" t="str">
        <f>VLOOKUP($A212,Questions!$B$3:$I$256,7,FALSE)</f>
        <v>Setting the expectation of  security-related responsibilities throughout an organzation is favored in an information security awareness program. Vendors without an information security awareness campaign should be met with scrutiny on how security policies and procedures are implemented in their environment.</v>
      </c>
      <c r="D212" s="25" t="str">
        <f>VLOOKUP($A212,Questions!$B$3:$I$256,8,FALSE)</f>
        <v>Follow-up inquiries for information security awareness programs will be institution/implementation specific.</v>
      </c>
      <c r="E212" s="231"/>
    </row>
    <row r="213" spans="1:5" ht="73.25" customHeight="1" x14ac:dyDescent="0.2">
      <c r="A213" s="25" t="str">
        <f>'HECVAT - Full | Vendor Response'!A221</f>
        <v>PPPR-14</v>
      </c>
      <c r="B213" s="25" t="str">
        <f>VLOOKUP($A213,Questions!$B$3:$I$256,2,FALSE)</f>
        <v>Do you have process and procedure(s) documented, and currently followed, that require a review and update of the access list(s) for privileged accounts?</v>
      </c>
      <c r="C213" s="25" t="str">
        <f>VLOOKUP($A213,Questions!$B$3:$I$256,7,FALSE)</f>
        <v>Protecting privileged accounts is crucial to maintaining system integrity in any environment. This question is targeting privilege creep and unmanaged privileged acccounts to determine if the vendor properly manages access control in their application/system environments.</v>
      </c>
      <c r="D213" s="25" t="str">
        <f>VLOOKUP($A213,Questions!$B$3:$I$256,8,FALSE)</f>
        <v>Ask the vendor to summarize their implemented policies and/or procedures.</v>
      </c>
      <c r="E213" s="231"/>
    </row>
    <row r="214" spans="1:5" ht="36" customHeight="1" x14ac:dyDescent="0.2">
      <c r="A214" s="25" t="str">
        <f>'HECVAT - Full | Vendor Response'!A222</f>
        <v>PPPR-15</v>
      </c>
      <c r="B214" s="25" t="str">
        <f>VLOOKUP($A214,Questions!$B$3:$I$256,2,FALSE)</f>
        <v>Do you have documented, and currently implemented, internal audit processes and procedures?</v>
      </c>
      <c r="C214" s="25" t="str">
        <f>VLOOKUP($A214,Questions!$B$3:$I$256,7,FALSE)</f>
        <v>The role of an internal auditor is to verify implemented controls and highlight areas in need of improvement. Vendors without internal audit processes and procedures should be met with scrutiny on how security policies and procedures are monitored and verified in their environment.</v>
      </c>
      <c r="D214" s="25" t="str">
        <f>VLOOKUP($A214,Questions!$B$3:$I$256,8,FALSE)</f>
        <v xml:space="preserve">Follow-up inquiries for internal audit processes and procedures will be institution/implementation specific. </v>
      </c>
      <c r="E214" s="231"/>
    </row>
    <row r="215" spans="1:5" ht="36" customHeight="1" x14ac:dyDescent="0.2">
      <c r="A215" s="25" t="str">
        <f>'HECVAT - Full | Vendor Response'!A223</f>
        <v>PPPR-16</v>
      </c>
      <c r="B215" s="25" t="str">
        <f>VLOOKUP($A215,Questions!$B$3:$I$256,2,FALSE)</f>
        <v>Does your organization have physical security controls and policies in place?</v>
      </c>
      <c r="C215" s="25" t="str">
        <f>VLOOKUP($A215,Questions!$B$3:$I$256,7,FALSE)</f>
        <v>This question aims to understand the physical security state of the vendor's operating environment and whether or not physical assets are appropriately protected.</v>
      </c>
      <c r="D215" s="25" t="str">
        <f>VLOOKUP($A215,Questions!$B$3:$I$256,8,FALSE)</f>
        <v xml:space="preserve">Follow-up inquiries for physical security controls and policies will be institution/implementation specific. </v>
      </c>
      <c r="E215" s="279" t="s">
        <v>3233</v>
      </c>
    </row>
    <row r="216" spans="1:5" ht="36" customHeight="1" x14ac:dyDescent="0.2">
      <c r="A216" s="345" t="s">
        <v>244</v>
      </c>
      <c r="B216" s="345"/>
      <c r="C216" s="20" t="str">
        <f>$C$23</f>
        <v>Reason for Question</v>
      </c>
      <c r="D216" s="20" t="str">
        <f>$D$23</f>
        <v>Follow-up Inquiries/Responses</v>
      </c>
    </row>
    <row r="217" spans="1:5" ht="144" customHeight="1" x14ac:dyDescent="0.2">
      <c r="A217" s="25" t="str">
        <f>'HECVAT - Full | Vendor Response'!A225</f>
        <v>HFIH-01</v>
      </c>
      <c r="B217" s="25" t="str">
        <f>VLOOKUP($A217,Questions!$B$3:$I$256,2,FALSE)</f>
        <v>Do you have a formal incident response plan?</v>
      </c>
      <c r="C217" s="25" t="str">
        <f>VLOOKUP($A217,Questions!$B$3:$I$256,7,FALSE)</f>
        <v>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v>
      </c>
      <c r="D217" s="25" t="str">
        <f>VLOOKUP($A217,Questions!$B$3:$I$256,8,FALSE)</f>
        <v>If the vendor does not have an incident response plan, direct them to the NIST Computer Security Incident Handling Guide at https://csrc.nist.gov/publications/detail/sp/800-61/rev-2/final</v>
      </c>
      <c r="E217" s="231"/>
    </row>
    <row r="218" spans="1:5" ht="102" customHeight="1" x14ac:dyDescent="0.2">
      <c r="A218" s="25" t="str">
        <f>'HECVAT - Full | Vendor Response'!A226</f>
        <v>HFIH-02</v>
      </c>
      <c r="B218" s="25" t="str">
        <f>VLOOKUP($A218,Questions!$B$3:$I$256,2,FALSE)</f>
        <v>Do you either have an internal incident response team or retain an external team?</v>
      </c>
      <c r="C218" s="25" t="str">
        <f>VLOOKUP($A218,Questions!$B$3:$I$256,7,FALSE)</f>
        <v>The ability for the vendor to investigate security incidents is of the utmost importance. Reviewing alerts but then taking no action is not security, only compliance. Incident reports and indications of compromise must be reviewed by qualified staff and they must have the capability to investigate further, as needed.</v>
      </c>
      <c r="D218" s="25" t="str">
        <f>VLOOKUP($A218,Questions!$B$3:$I$256,8,FALSE)</f>
        <v>If the vendor does not have an incident response plan, direct them to the NIST Computer Security Incident Handling Guide at https://csrc.nist.gov/publications/detail/sp/800-61/rev-2/final</v>
      </c>
      <c r="E218" s="231"/>
    </row>
    <row r="219" spans="1:5" ht="102" customHeight="1" x14ac:dyDescent="0.2">
      <c r="A219" s="25" t="str">
        <f>'HECVAT - Full | Vendor Response'!A227</f>
        <v>HFIH-03</v>
      </c>
      <c r="B219" s="25" t="str">
        <f>VLOOKUP($A219,Questions!$B$3:$I$256,2,FALSE)</f>
        <v>Do you have the capability to respond to incidents on a 24 x 7 x 365 basis?</v>
      </c>
      <c r="C219" s="25" t="str">
        <f>VLOOKUP($A219,Questions!$B$3:$I$256,7,FALSE)</f>
        <v>The incident team structure (internal vs. external), size, and capabilities of a vendor have a significant impact on their ability to respond to and protect an institution's data. Use the knowledge of this response when evaluating other vendor statements.</v>
      </c>
      <c r="D219" s="25" t="str">
        <f>VLOOKUP($A219,Questions!$B$3:$I$256,8,FALSE)</f>
        <v>If the vendor does not have an incident response team, direct them to the NIST Computer Security Incident Handling Guide at https://csrc.nist.gov/publications/detail/sp/800-61/rev-2/final</v>
      </c>
      <c r="E219" s="231"/>
    </row>
    <row r="220" spans="1:5" ht="120" x14ac:dyDescent="0.2">
      <c r="A220" s="25" t="str">
        <f>'HECVAT - Full | Vendor Response'!A228</f>
        <v>HFIH-04</v>
      </c>
      <c r="B220" s="25" t="str">
        <f>VLOOKUP($A220,Questions!$B$3:$I$256,2,FALSE)</f>
        <v>Do you carry cyber-risk insurance to protect against unforeseen service outages, data that is lost or stolen, and security incidents?</v>
      </c>
      <c r="C220" s="25" t="str">
        <f>VLOOKUP($A220,Questions!$B$3:$I$256,7,FALSE)</f>
        <v>The capacity for the vendor to respond effectively (and quickly) to a security incident is of the utmost importance. The size and talent of a vendor's incident response team will determine their capabilities during a security incident. Use the knowledge of this response when evaluating other vendor statements, particularly when discussing degraded operation states.</v>
      </c>
      <c r="D220" s="25" t="str">
        <f>VLOOKUP($A220,Questions!$B$3:$I$256,8,FALSE)</f>
        <v>If the vendor does not have an incident response plan, point them to the NIST Computer Security Incident Handling Guide at https://csrc.nist.gov/publications/detail/sp/800-61/rev-2/final</v>
      </c>
      <c r="E220" s="279" t="s">
        <v>3233</v>
      </c>
    </row>
    <row r="221" spans="1:5" ht="36" customHeight="1" x14ac:dyDescent="0.2">
      <c r="A221" s="345" t="str">
        <f>IF($C$31="","Quality Assurance",IF($C$31="Yes","Quality Assurance - Optional based on QUALIFIER response.","Quality Assurance"))</f>
        <v>Quality Assurance</v>
      </c>
      <c r="B221" s="345"/>
      <c r="C221" s="20" t="str">
        <f>$C$23</f>
        <v>Reason for Question</v>
      </c>
      <c r="D221" s="20" t="str">
        <f>$D$23</f>
        <v>Follow-up Inquiries/Responses</v>
      </c>
    </row>
    <row r="222" spans="1:5" ht="75" x14ac:dyDescent="0.2">
      <c r="A222" s="25" t="str">
        <f>'HECVAT - Full | Vendor Response'!A230</f>
        <v>QLAS-01</v>
      </c>
      <c r="B222" s="25" t="str">
        <f>VLOOKUP($A222,Questions!$B$3:$I$256,2,FALSE)</f>
        <v>Do you have a documented and currently implemented Quality Assurance program?</v>
      </c>
      <c r="C222" s="25" t="str">
        <f>VLOOKUP($A222,Questions!$B$3:$I$256,7,FALSE)</f>
        <v xml:space="preserve">Integrity and availability are the focus of this question. The existence of a well-documented quality assurance program, with demonstrated and published metrics, may provide insight into the inner workings (mindset) of a vendor. </v>
      </c>
      <c r="D222" s="25" t="str">
        <f>VLOOKUP($A222,Questions!$B$3:$I$256,8,FALSE)</f>
        <v>Institutions vary broadly on how QA is handled, so any follow-up questions will be contract/institution/implementation specific.</v>
      </c>
    </row>
    <row r="223" spans="1:5" ht="48" customHeight="1" x14ac:dyDescent="0.2">
      <c r="A223" s="25" t="str">
        <f>'HECVAT - Full | Vendor Response'!A231</f>
        <v>QLAS-02</v>
      </c>
      <c r="B223" s="25" t="str">
        <f>VLOOKUP($A223,Questions!$B$3:$I$256,2,FALSE)</f>
        <v>Do you comply with ISO 9001?</v>
      </c>
      <c r="C223" s="25" t="str">
        <f>VLOOKUP($A223,Questions!$B$3:$I$256,7,FALSE)</f>
        <v>Standard documentation, relevant to institutions requiring a vendor to comply with ISO 9001.</v>
      </c>
      <c r="D223" s="25" t="str">
        <f>VLOOKUP($A223,Questions!$B$3:$I$256,8,FALSE)</f>
        <v xml:space="preserve">Follow-up inquiries for ISO 9001 content will be institution/implementation specific. </v>
      </c>
    </row>
    <row r="224" spans="1:5" ht="84" customHeight="1" x14ac:dyDescent="0.2">
      <c r="A224" s="25" t="str">
        <f>'HECVAT - Full | Vendor Response'!A232</f>
        <v>QLAS-03</v>
      </c>
      <c r="B224" s="25" t="str">
        <f>VLOOKUP($A224,Questions!$B$3:$I$256,2,FALSE)</f>
        <v>Will your company provide quality and performance metrics in relation to the scope of services and performance expectations for the services you are offering?</v>
      </c>
      <c r="C224" s="25" t="str">
        <f>VLOOKUP($A224,Questions!$B$3:$I$256,7,FALSE)</f>
        <v>This question is for institutions that tie metrics and service level agreements (SLAs) or expectations (SLEs) to security reviews. The implementation strategy and use case will indicate the relevance of this question for security/risk assessment.</v>
      </c>
      <c r="D224" s="25" t="str">
        <f>VLOOKUP($A224,Questions!$B$3:$I$256,8,FALSE)</f>
        <v xml:space="preserve">Follow-up inquiries for quality and performance metrics will be contract/institution/implementation specific. </v>
      </c>
    </row>
    <row r="225" spans="1:5" ht="96" customHeight="1" x14ac:dyDescent="0.2">
      <c r="A225" s="25" t="str">
        <f>'HECVAT - Full | Vendor Response'!A233</f>
        <v>QLAS-04</v>
      </c>
      <c r="B225" s="25" t="str">
        <f>VLOOKUP($A225,Questions!$B$3:$I$256,2,FALSE)</f>
        <v>Do you incorporate customer feedback into security feature requests?</v>
      </c>
      <c r="C225" s="25" t="str">
        <f>VLOOKUP($A225,Questions!$B$3:$I$256,7,FALSE)</f>
        <v>This is a general inquiry to determine if the vendor being assessed has done or is doing business with the institution at the time of assessment. Existing relationships, if present, can be reviewed for insights into a vendor and/or to verify other responses.</v>
      </c>
      <c r="D225" s="25" t="str">
        <f>VLOOKUP($A225,Questions!$B$3:$I$256,8,FALSE)</f>
        <v>Many higher education institutions are large enough that existing/former contracts exist with one entity of the college/university (e.g., school of X) but are unknown to another. Question the vendor in-depth if you get a vague response to this question; combining licenses/purchases increases buying power.</v>
      </c>
    </row>
    <row r="226" spans="1:5" ht="48" customHeight="1" x14ac:dyDescent="0.2">
      <c r="A226" s="25" t="str">
        <f>'HECVAT - Full | Vendor Response'!A234</f>
        <v>QLAS-05</v>
      </c>
      <c r="B226" s="25" t="str">
        <f>VLOOKUP($A226,Questions!$B$3:$I$256,2,FALSE)</f>
        <v>Can you provide an evaluation site to the institution for testing?</v>
      </c>
      <c r="C226" s="25" t="str">
        <f>VLOOKUP($A226,Questions!$B$3:$I$256,7,FALSE)</f>
        <v xml:space="preserve">This question is used to gauge the importance of our industry (higher education) to the vendor. </v>
      </c>
      <c r="D226" s="25" t="str">
        <f>VLOOKUP($A226,Questions!$B$3:$I$256,8,FALSE)</f>
        <v>This is a general information question. Any follow-up will be institution/implementation specific.</v>
      </c>
      <c r="E226" s="274" t="s">
        <v>3233</v>
      </c>
    </row>
    <row r="227" spans="1:5" ht="36" customHeight="1" x14ac:dyDescent="0.2">
      <c r="A227" s="345" t="str">
        <f>IF($C$31="","Vulnerability Scanning",IF($C$31="Yes","Vulnerability Scanning - Optional based on QUALIFIER response.","Vulnerability Scanning"))</f>
        <v>Vulnerability Scanning</v>
      </c>
      <c r="B227" s="345"/>
      <c r="C227" s="20" t="str">
        <f>$C$23</f>
        <v>Reason for Question</v>
      </c>
      <c r="D227" s="20" t="str">
        <f>$D$23</f>
        <v>Follow-up Inquiries/Responses</v>
      </c>
    </row>
    <row r="228" spans="1:5" ht="120" x14ac:dyDescent="0.2">
      <c r="A228" s="25" t="str">
        <f>'HECVAT - Full | Vendor Response'!A236</f>
        <v>VULN-01</v>
      </c>
      <c r="B228" s="25" t="str">
        <f>VLOOKUP($A228,Questions!$B$3:$I$256,2,FALSE)</f>
        <v>Are your systems and applications regularly scanned externally for vulnerabilities?</v>
      </c>
      <c r="C228" s="25" t="str">
        <f>VLOOKUP($A228,Questions!$B$3:$I$256,7,FALSE)</f>
        <v>External verification of application security controls is important when managing a system. Trust, but verify, is the focus of this question. HECVAT responses are taken at face value and verified within reason, in most cases. When a vendor can attest to and provide externally provided evidence supporting that attestation, it goes a long way in building trust that the vendor will appropriately protect institutional data.</v>
      </c>
      <c r="D228" s="25" t="str">
        <f>VLOOKUP($A228,Questions!$B$3:$I$256,8,FALSE)</f>
        <v xml:space="preserve">If "No," inquire if there has ever been a vulnerability scan. A short lapse in external assessment validity can be understood (if there is a planned assessment), but a significant time lapse or none whatsoever is cause for elevated levels of concern. </v>
      </c>
    </row>
    <row r="229" spans="1:5" ht="135" x14ac:dyDescent="0.2">
      <c r="A229" s="25" t="str">
        <f>'HECVAT - Full | Vendor Response'!A237</f>
        <v>VULN-02</v>
      </c>
      <c r="B229" s="25" t="str">
        <f>VLOOKUP($A229,Questions!$B$3:$I$256,2,FALSE)</f>
        <v>Have your systems and applications had a third-party security assessment completed in the last year?</v>
      </c>
      <c r="C229" s="25" t="str">
        <f>VLOOKUP($A229,Questions!$B$3:$I$256,7,FALSE)</f>
        <v>External verification of system and application security controls are important when managing a system. Trust, but verify, is the focus of this question. HECVAT responses are taken at face value and verified within reason, in most cases. When a vendor can attest to and provide externally provided evidence supporting that attestation, it goes a long way in building trust that the vendor will appropriately protect institutional data.</v>
      </c>
      <c r="D229" s="25" t="str">
        <f>VLOOKUP($A229,Questions!$B$3:$I$256,8,FALSE)</f>
        <v>Ask if there has ever been a vulnerability scan. A short lapse in external assessment validity can be understood (if there is a planned assessment), but a significant time lapse or none whatsoever is cause for elevated levels of concern.</v>
      </c>
    </row>
    <row r="230" spans="1:5" ht="105" x14ac:dyDescent="0.2">
      <c r="A230" s="25" t="str">
        <f>'HECVAT - Full | Vendor Response'!A238</f>
        <v>VULN-03</v>
      </c>
      <c r="B230" s="25" t="str">
        <f>VLOOKUP($A230,Questions!$B$3:$I$256,2,FALSE)</f>
        <v>Are your systems and applications scanned with an authenticated user account for vulnerabilities (that are remediated) prior to new releases?</v>
      </c>
      <c r="C230" s="25" t="str">
        <f>VLOOKUP($A230,Questions!$B$3:$I$256,7,FALSE)</f>
        <v>Modern technologies allow for rapid deployment of features, and with them come changes to an established code environment. The focus of this question is to verify a vendor's practice of regression testing their code and verifying that previously nonexistent risks are not introduced into a known, secured environment.</v>
      </c>
      <c r="D230" s="25" t="str">
        <f>VLOOKUP($A230,Questions!$B$3:$I$256,8,FALSE)</f>
        <v>Ask if there are plans to implement these processes. Ask the vendor to summarize their decision behind not scanning their applications for vulnerabilities prior to release.</v>
      </c>
    </row>
    <row r="231" spans="1:5" ht="60" x14ac:dyDescent="0.2">
      <c r="A231" s="25" t="str">
        <f>'HECVAT - Full | Vendor Response'!A239</f>
        <v>VULN-04</v>
      </c>
      <c r="B231" s="25" t="str">
        <f>VLOOKUP($A231,Questions!$B$3:$I$256,2,FALSE)</f>
        <v>Will you provide results of application and system vulnerability scans to the institution?</v>
      </c>
      <c r="C231" s="25" t="str">
        <f>VLOOKUP($A231,Questions!$B$3:$I$256,7,FALSE)</f>
        <v>If a vendor is scanning their applications and/or systems, oftentimes an institution will want to review the report, if possible. Preferably, any finding on the reports will have a matching mitigation action.</v>
      </c>
      <c r="D231" s="25" t="str">
        <f>VLOOKUP($A231,Questions!$B$3:$I$256,8,FALSE)</f>
        <v>If a vendor is hesitant to share the report, ask for a summarized version; some insight is better than none.</v>
      </c>
    </row>
    <row r="232" spans="1:5" ht="135" x14ac:dyDescent="0.2">
      <c r="A232" s="25" t="str">
        <f>'HECVAT - Full | Vendor Response'!A240</f>
        <v>VULN-05</v>
      </c>
      <c r="B232" s="25" t="str">
        <f>VLOOKUP($A232,Questions!$B$3:$I$256,2,FALSE)</f>
        <v>Describe or provide a reference to how you monitor for and protect against common web application security vulnerabilities (e.g., SQL injection, XSS, XSRF, etc.).</v>
      </c>
      <c r="C232" s="25" t="str">
        <f>VLOOKUP($A232,Questions!$B$3:$I$256,7,FALSE)</f>
        <v>The adherence to secure coding best practices better positions a vendor to maintain the CIA triad. Use the knowledge of this response when evaluating other vendor statements, particularly those focused on development and the protection of communications. Vendors should be monitoring for and addressing these issues in their products.</v>
      </c>
      <c r="D232" s="25" t="str">
        <f>VLOOKUP($A232,Questions!$B$3:$I$256,8,FALSE)</f>
        <v>If information security principles are not designed into the product lifecycle, point the vendor to OWASP's Secure Coding Practices - Quick Reference Guide at https://www.owasp.org/index.php/OWASP_Secure_Coding_Practices_-_Quick_Reference_Guide
Inquire about the tools a vendor uses, the interval at which systems are monitored/mitigated, and who is responsible for the process/procedure in place for this monitoring.</v>
      </c>
    </row>
    <row r="233" spans="1:5" ht="75" x14ac:dyDescent="0.2">
      <c r="A233" s="25" t="str">
        <f>'HECVAT - Full | Vendor Response'!A241</f>
        <v>VULN-06</v>
      </c>
      <c r="B233" s="25" t="str">
        <f>VLOOKUP($A233,Questions!$B$3:$I$256,2,FALSE)</f>
        <v>Will you allow the institution to perform its own vulnerability testing and/or scanning of your systems and/or application, provided that testing is performed at a mutually agreed upon time and date?</v>
      </c>
      <c r="C233" s="25" t="str">
        <f>VLOOKUP($A233,Questions!$B$3:$I$256,7,FALSE)</f>
        <v>Many higher education institutions are capable of performing vulnerability assessments and/or penetration testing on their vendors' infrastructures. This question confirms the possibility of conducting these actions against the vendor's infrastructure.</v>
      </c>
      <c r="D233" s="25" t="str">
        <f>VLOOKUP($A233,Questions!$B$3:$I$256,8,FALSE)</f>
        <v>Follow-up inquiries for vulnerability scanning and penetration testing will be institution/implementation specific.</v>
      </c>
      <c r="E233" s="274" t="s">
        <v>3233</v>
      </c>
    </row>
    <row r="234" spans="1:5" ht="36" customHeight="1" x14ac:dyDescent="0.2">
      <c r="A234" s="345" t="str">
        <f>IF(OR($C$25="No",$C$25="Yes"),"HIPAA - Optional based on QUALIFIER response.","HIPAA")</f>
        <v>HIPAA</v>
      </c>
      <c r="B234" s="345"/>
      <c r="C234" s="20" t="str">
        <f>$C$23</f>
        <v>Reason for Question</v>
      </c>
      <c r="D234" s="20" t="str">
        <f>$D$23</f>
        <v>Follow-up Inquiries/Responses</v>
      </c>
    </row>
    <row r="235" spans="1:5" ht="65" customHeight="1" x14ac:dyDescent="0.2">
      <c r="A235" s="25" t="str">
        <f>'HECVAT - Full | Vendor Response'!A243</f>
        <v>HIPA-01</v>
      </c>
      <c r="B235" s="25" t="str">
        <f>VLOOKUP($A235,Questions!$B$3:$I$256,2,FALSE)</f>
        <v>Do your workforce members receive regular training related to the HIPAA Privacy and Security Rules and the HITECH Act?</v>
      </c>
      <c r="C235" s="25" t="str">
        <f>VLOOKUP($A235,Questions!$B$3:$I$256,7,FALSE)</f>
        <v>HIPAA</v>
      </c>
      <c r="D235" s="25" t="str">
        <f>VLOOKUP($A235,Questions!$B$3:$I$256,8,FALSE)</f>
        <v>Refer to HIPAA documentation or your institution's Chief HIPAA Security Officer.</v>
      </c>
    </row>
    <row r="236" spans="1:5" ht="48" customHeight="1" x14ac:dyDescent="0.2">
      <c r="A236" s="25" t="str">
        <f>'HECVAT - Full | Vendor Response'!A244</f>
        <v>HIPA-02</v>
      </c>
      <c r="B236" s="25" t="str">
        <f>VLOOKUP($A236,Questions!$B$3:$I$256,2,FALSE)</f>
        <v>Do you monitor or receive information regarding changes in HIPAA regulations?</v>
      </c>
      <c r="C236" s="25" t="str">
        <f>VLOOKUP($A236,Questions!$B$3:$I$256,7,FALSE)</f>
        <v>HIPAA</v>
      </c>
      <c r="D236" s="25" t="str">
        <f>VLOOKUP($A236,Questions!$B$3:$I$256,8,FALSE)</f>
        <v>Refer to HIPAA documentation or your institution's Chief HIPAA Security Officer.</v>
      </c>
    </row>
    <row r="237" spans="1:5" ht="48" customHeight="1" x14ac:dyDescent="0.2">
      <c r="A237" s="25" t="str">
        <f>'HECVAT - Full | Vendor Response'!A245</f>
        <v>HIPA-03</v>
      </c>
      <c r="B237" s="25" t="str">
        <f>VLOOKUP($A237,Questions!$B$3:$I$256,2,FALSE)</f>
        <v>Has your organization designated HIPAA Privacy and Security officers as required by the rules?</v>
      </c>
      <c r="C237" s="25" t="str">
        <f>VLOOKUP($A237,Questions!$B$3:$I$256,7,FALSE)</f>
        <v>HIPAA</v>
      </c>
      <c r="D237" s="25" t="str">
        <f>VLOOKUP($A237,Questions!$B$3:$I$256,8,FALSE)</f>
        <v>Refer to HIPAA documentation or your institution's Chief HIPAA Security Officer.</v>
      </c>
    </row>
    <row r="238" spans="1:5" ht="48" customHeight="1" x14ac:dyDescent="0.2">
      <c r="A238" s="25" t="str">
        <f>'HECVAT - Full | Vendor Response'!A246</f>
        <v>HIPA-04</v>
      </c>
      <c r="B238" s="25" t="str">
        <f>VLOOKUP($A238,Questions!$B$3:$I$256,2,FALSE)</f>
        <v>Do you comply with the requirements of the Health Information Technology for Economic and Clinical Health Act (HITECH)?</v>
      </c>
      <c r="C238" s="25" t="str">
        <f>VLOOKUP($A238,Questions!$B$3:$I$256,7,FALSE)</f>
        <v>HIPAA</v>
      </c>
      <c r="D238" s="25" t="str">
        <f>VLOOKUP($A238,Questions!$B$3:$I$256,8,FALSE)</f>
        <v>Refer to HIPAA documentation or your institution's Chief HIPAA Security Officer.</v>
      </c>
    </row>
    <row r="239" spans="1:5" ht="48" customHeight="1" x14ac:dyDescent="0.2">
      <c r="A239" s="25" t="str">
        <f>'HECVAT - Full | Vendor Response'!A247</f>
        <v>HIPA-05</v>
      </c>
      <c r="B239" s="25" t="str">
        <f>VLOOKUP($A239,Questions!$B$3:$I$256,2,FALSE)</f>
        <v>Have you conducted a risk analysis as required under the Security Rule?</v>
      </c>
      <c r="C239" s="25" t="str">
        <f>VLOOKUP($A239,Questions!$B$3:$I$256,7,FALSE)</f>
        <v>HIPAA</v>
      </c>
      <c r="D239" s="25" t="str">
        <f>VLOOKUP($A239,Questions!$B$3:$I$256,8,FALSE)</f>
        <v>Refer to HIPAA documentation or your institution's Chief HIPAA Security Officer.</v>
      </c>
    </row>
    <row r="240" spans="1:5" ht="48" customHeight="1" x14ac:dyDescent="0.2">
      <c r="A240" s="25" t="str">
        <f>'HECVAT - Full | Vendor Response'!A248</f>
        <v>HIPA-06</v>
      </c>
      <c r="B240" s="25" t="str">
        <f>VLOOKUP($A240,Questions!$B$3:$I$256,2,FALSE)</f>
        <v>Have you identified areas of risks?</v>
      </c>
      <c r="C240" s="25" t="str">
        <f>VLOOKUP($A240,Questions!$B$3:$I$256,7,FALSE)</f>
        <v>HIPAA</v>
      </c>
      <c r="D240" s="25" t="str">
        <f>VLOOKUP($A240,Questions!$B$3:$I$256,8,FALSE)</f>
        <v>Refer to HIPAA documentation or your institution's Chief HIPAA Security Officer.</v>
      </c>
    </row>
    <row r="241" spans="1:4" ht="48" customHeight="1" x14ac:dyDescent="0.2">
      <c r="A241" s="25" t="str">
        <f>'HECVAT - Full | Vendor Response'!A249</f>
        <v>HIPA-07</v>
      </c>
      <c r="B241" s="25" t="str">
        <f>VLOOKUP($A241,Questions!$B$3:$I$256,2,FALSE)</f>
        <v>Have you taken actions to mitigate the identified risks?</v>
      </c>
      <c r="C241" s="25" t="str">
        <f>VLOOKUP($A241,Questions!$B$3:$I$256,7,FALSE)</f>
        <v>HIPAA</v>
      </c>
      <c r="D241" s="25" t="str">
        <f>VLOOKUP($A241,Questions!$B$3:$I$256,8,FALSE)</f>
        <v>Refer to HIPAA documentation or your institution's Chief HIPAA Security Officer.</v>
      </c>
    </row>
    <row r="242" spans="1:4" ht="48" customHeight="1" x14ac:dyDescent="0.2">
      <c r="A242" s="25" t="str">
        <f>'HECVAT - Full | Vendor Response'!A250</f>
        <v>HIPA-08</v>
      </c>
      <c r="B242" s="25" t="str">
        <f>VLOOKUP($A242,Questions!$B$3:$I$256,2,FALSE)</f>
        <v>Does your application require user and system administrator password changes at a frequency no greater than 90 days?</v>
      </c>
      <c r="C242" s="25" t="str">
        <f>VLOOKUP($A242,Questions!$B$3:$I$256,7,FALSE)</f>
        <v>HIPAA</v>
      </c>
      <c r="D242" s="25" t="str">
        <f>VLOOKUP($A242,Questions!$B$3:$I$256,8,FALSE)</f>
        <v>Refer to HIPAA documentation or your institution's Chief HIPAA Security Officer.</v>
      </c>
    </row>
    <row r="243" spans="1:4" ht="48" customHeight="1" x14ac:dyDescent="0.2">
      <c r="A243" s="25" t="str">
        <f>'HECVAT - Full | Vendor Response'!A251</f>
        <v>HIPA-09</v>
      </c>
      <c r="B243" s="25" t="str">
        <f>VLOOKUP($A243,Questions!$B$3:$I$256,2,FALSE)</f>
        <v>Does your application require users to set their own password after an administrator reset or on first use of the account?</v>
      </c>
      <c r="C243" s="25" t="str">
        <f>VLOOKUP($A243,Questions!$B$3:$I$256,7,FALSE)</f>
        <v>HIPAA</v>
      </c>
      <c r="D243" s="25" t="str">
        <f>VLOOKUP($A243,Questions!$B$3:$I$256,8,FALSE)</f>
        <v>Refer to HIPAA documentation or your institution's Chief HIPAA Security Officer.</v>
      </c>
    </row>
    <row r="244" spans="1:4" ht="48" customHeight="1" x14ac:dyDescent="0.2">
      <c r="A244" s="25" t="str">
        <f>'HECVAT - Full | Vendor Response'!A252</f>
        <v>HIPA-10</v>
      </c>
      <c r="B244" s="25" t="str">
        <f>VLOOKUP($A244,Questions!$B$3:$I$256,2,FALSE)</f>
        <v xml:space="preserve">Does your application lock out an account after a number of failed login attempts? </v>
      </c>
      <c r="C244" s="25" t="str">
        <f>VLOOKUP($A244,Questions!$B$3:$I$256,7,FALSE)</f>
        <v>HIPAA</v>
      </c>
      <c r="D244" s="25" t="str">
        <f>VLOOKUP($A244,Questions!$B$3:$I$256,8,FALSE)</f>
        <v>Refer to HIPAA documentation or your institution's Chief HIPAA Security Officer.</v>
      </c>
    </row>
    <row r="245" spans="1:4" ht="48" customHeight="1" x14ac:dyDescent="0.2">
      <c r="A245" s="25" t="str">
        <f>'HECVAT - Full | Vendor Response'!A253</f>
        <v>HIPA-11</v>
      </c>
      <c r="B245" s="25" t="str">
        <f>VLOOKUP($A245,Questions!$B$3:$I$256,2,FALSE)</f>
        <v>Does your application automatically lock or log-out an account after a period of inactivity?</v>
      </c>
      <c r="C245" s="25" t="str">
        <f>VLOOKUP($A245,Questions!$B$3:$I$256,7,FALSE)</f>
        <v>HIPAA</v>
      </c>
      <c r="D245" s="25" t="str">
        <f>VLOOKUP($A245,Questions!$B$3:$I$256,8,FALSE)</f>
        <v>Refer to HIPAA documentation or your institution's Chief HIPAA Security Officer.</v>
      </c>
    </row>
    <row r="246" spans="1:4" ht="48" customHeight="1" x14ac:dyDescent="0.2">
      <c r="A246" s="25" t="str">
        <f>'HECVAT - Full | Vendor Response'!A254</f>
        <v>HIPA-12</v>
      </c>
      <c r="B246" s="25" t="str">
        <f>VLOOKUP($A246,Questions!$B$3:$I$256,2,FALSE)</f>
        <v>Are passwords visible in plain text, whether when stored or entered, including service level accounts (i.e., database accounts, etc.)?</v>
      </c>
      <c r="C246" s="25" t="str">
        <f>VLOOKUP($A246,Questions!$B$3:$I$256,7,FALSE)</f>
        <v>HIPAA</v>
      </c>
      <c r="D246" s="25" t="str">
        <f>VLOOKUP($A246,Questions!$B$3:$I$256,8,FALSE)</f>
        <v>Refer to HIPAA documentation or your institution's Chief HIPAA Security Officer.</v>
      </c>
    </row>
    <row r="247" spans="1:4" ht="48" customHeight="1" x14ac:dyDescent="0.2">
      <c r="A247" s="25" t="str">
        <f>'HECVAT - Full | Vendor Response'!A255</f>
        <v>HIPA-13</v>
      </c>
      <c r="B247" s="25" t="str">
        <f>VLOOKUP($A247,Questions!$B$3:$I$256,2,FALSE)</f>
        <v>If the application is institution-hosted, can all service level and administrative account passwords be changed by the institution?</v>
      </c>
      <c r="C247" s="25" t="str">
        <f>VLOOKUP($A247,Questions!$B$3:$I$256,7,FALSE)</f>
        <v>HIPAA</v>
      </c>
      <c r="D247" s="25" t="str">
        <f>VLOOKUP($A247,Questions!$B$3:$I$256,8,FALSE)</f>
        <v>Refer to HIPAA documentation or your institution's Chief HIPAA Security Officer.</v>
      </c>
    </row>
    <row r="248" spans="1:4" ht="48" customHeight="1" x14ac:dyDescent="0.2">
      <c r="A248" s="25" t="str">
        <f>'HECVAT - Full | Vendor Response'!A256</f>
        <v>HIPA-14</v>
      </c>
      <c r="B248" s="25" t="str">
        <f>VLOOKUP($A248,Questions!$B$3:$I$256,2,FALSE)</f>
        <v>Does your application provide the ability to define user access levels?</v>
      </c>
      <c r="C248" s="25" t="str">
        <f>VLOOKUP($A248,Questions!$B$3:$I$256,7,FALSE)</f>
        <v>HIPAA</v>
      </c>
      <c r="D248" s="25" t="str">
        <f>VLOOKUP($A248,Questions!$B$3:$I$256,8,FALSE)</f>
        <v>Refer to HIPAA documentation or your institution's Chief HIPAA Security Officer.</v>
      </c>
    </row>
    <row r="249" spans="1:4" ht="48" customHeight="1" x14ac:dyDescent="0.2">
      <c r="A249" s="25" t="str">
        <f>'HECVAT - Full | Vendor Response'!A257</f>
        <v>HIPA-15</v>
      </c>
      <c r="B249" s="25" t="str">
        <f>VLOOKUP($A249,Questions!$B$3:$I$256,2,FALSE)</f>
        <v>Does your application support varying levels of access to administrative tasks defined individually per user?</v>
      </c>
      <c r="C249" s="25" t="str">
        <f>VLOOKUP($A249,Questions!$B$3:$I$256,7,FALSE)</f>
        <v>HIPAA</v>
      </c>
      <c r="D249" s="25" t="str">
        <f>VLOOKUP($A249,Questions!$B$3:$I$256,8,FALSE)</f>
        <v>Refer to HIPAA documentation or your institution's Chief HIPAA Security Officer.</v>
      </c>
    </row>
    <row r="250" spans="1:4" ht="48" customHeight="1" x14ac:dyDescent="0.2">
      <c r="A250" s="25" t="str">
        <f>'HECVAT - Full | Vendor Response'!A258</f>
        <v>HIPA-16</v>
      </c>
      <c r="B250" s="25" t="str">
        <f>VLOOKUP($A250,Questions!$B$3:$I$256,2,FALSE)</f>
        <v>Does your application support varying levels of access to records based on user ID?</v>
      </c>
      <c r="C250" s="25" t="str">
        <f>VLOOKUP($A250,Questions!$B$3:$I$256,7,FALSE)</f>
        <v>HIPAA</v>
      </c>
      <c r="D250" s="25" t="str">
        <f>VLOOKUP($A250,Questions!$B$3:$I$256,8,FALSE)</f>
        <v>Refer to HIPAA documentation or your institution's Chief HIPAA Security Officer.</v>
      </c>
    </row>
    <row r="251" spans="1:4" ht="48" customHeight="1" x14ac:dyDescent="0.2">
      <c r="A251" s="25" t="str">
        <f>'HECVAT - Full | Vendor Response'!A259</f>
        <v>HIPA-17</v>
      </c>
      <c r="B251" s="25" t="str">
        <f>VLOOKUP($A251,Questions!$B$3:$I$256,2,FALSE)</f>
        <v>Is there a limit to the number of groups to which a user can be assigned?</v>
      </c>
      <c r="C251" s="25" t="str">
        <f>VLOOKUP($A251,Questions!$B$3:$I$256,7,FALSE)</f>
        <v>HIPAA</v>
      </c>
      <c r="D251" s="25" t="str">
        <f>VLOOKUP($A251,Questions!$B$3:$I$256,8,FALSE)</f>
        <v>Refer to HIPAA documentation or your institution's Chief HIPAA Security Officer.</v>
      </c>
    </row>
    <row r="252" spans="1:4" ht="48" customHeight="1" x14ac:dyDescent="0.2">
      <c r="A252" s="25" t="str">
        <f>'HECVAT - Full | Vendor Response'!A260</f>
        <v>HIPA-18</v>
      </c>
      <c r="B252" s="25" t="str">
        <f>VLOOKUP($A252,Questions!$B$3:$I$256,2,FALSE)</f>
        <v>Do accounts used for vendor-supplied remote support abide by the same authentication policies and access logging as the rest of the system?</v>
      </c>
      <c r="C252" s="25" t="str">
        <f>VLOOKUP($A252,Questions!$B$3:$I$256,7,FALSE)</f>
        <v>HIPAA</v>
      </c>
      <c r="D252" s="25" t="str">
        <f>VLOOKUP($A252,Questions!$B$3:$I$256,8,FALSE)</f>
        <v>Refer to HIPAA documentation or your institution's Chief HIPAA Security Officer.</v>
      </c>
    </row>
    <row r="253" spans="1:4" ht="47" customHeight="1" x14ac:dyDescent="0.2">
      <c r="A253" s="25" t="str">
        <f>'HECVAT - Full | Vendor Response'!A261</f>
        <v>HIPA-19</v>
      </c>
      <c r="B253" s="25" t="str">
        <f>VLOOKUP($A253,Questions!$B$3:$I$256,2,FALSE)</f>
        <v xml:space="preserve">Does the application log record access including specific user, date/time of access, and originating IP or device? </v>
      </c>
      <c r="C253" s="25" t="str">
        <f>VLOOKUP($A253,Questions!$B$3:$I$256,7,FALSE)</f>
        <v>HIPAA</v>
      </c>
      <c r="D253" s="25" t="str">
        <f>VLOOKUP($A253,Questions!$B$3:$I$256,8,FALSE)</f>
        <v>Refer to HIPAA documentation or your institution's Chief HIPAA Security Officer.</v>
      </c>
    </row>
    <row r="254" spans="1:4" ht="47" customHeight="1" x14ac:dyDescent="0.2">
      <c r="A254" s="25" t="str">
        <f>'HECVAT - Full | Vendor Response'!A262</f>
        <v>HIPA-20</v>
      </c>
      <c r="B254" s="25" t="str">
        <f>VLOOKUP($A254,Questions!$B$3:$I$256,2,FALSE)</f>
        <v>Does the application log administrative activity, such user account access changes and password changes, including specific user, date/time of changes, and originating IP or device?</v>
      </c>
      <c r="C254" s="25" t="str">
        <f>VLOOKUP($A254,Questions!$B$3:$I$256,7,FALSE)</f>
        <v>HIPAA</v>
      </c>
      <c r="D254" s="25" t="str">
        <f>VLOOKUP($A254,Questions!$B$3:$I$256,8,FALSE)</f>
        <v>Refer to HIPAA documentation or your institution's Chief HIPAA Security Officer.</v>
      </c>
    </row>
    <row r="255" spans="1:4" ht="48" customHeight="1" x14ac:dyDescent="0.2">
      <c r="A255" s="25" t="str">
        <f>'HECVAT - Full | Vendor Response'!A263</f>
        <v>HIPA-21</v>
      </c>
      <c r="B255" s="25" t="str">
        <f>VLOOKUP($A255,Questions!$B$3:$I$256,2,FALSE)</f>
        <v>How long does the application keep access/change logs?</v>
      </c>
      <c r="C255" s="25" t="str">
        <f>VLOOKUP($A255,Questions!$B$3:$I$256,7,FALSE)</f>
        <v>HIPAA</v>
      </c>
      <c r="D255" s="25" t="str">
        <f>VLOOKUP($A255,Questions!$B$3:$I$256,8,FALSE)</f>
        <v>Refer to HIPAA documentation or your institution's Chief HIPAA Security Officer.</v>
      </c>
    </row>
    <row r="256" spans="1:4" ht="65" customHeight="1" x14ac:dyDescent="0.2">
      <c r="A256" s="25" t="str">
        <f>'HECVAT - Full | Vendor Response'!A264</f>
        <v>HIPA-22</v>
      </c>
      <c r="B256" s="25" t="str">
        <f>VLOOKUP($A256,Questions!$B$3:$I$256,2,FALSE)</f>
        <v xml:space="preserve">Can the application logs be archived? </v>
      </c>
      <c r="C256" s="25" t="str">
        <f>VLOOKUP($A256,Questions!$B$3:$I$256,7,FALSE)</f>
        <v>HIPAA</v>
      </c>
      <c r="D256" s="25" t="str">
        <f>VLOOKUP($A256,Questions!$B$3:$I$256,8,FALSE)</f>
        <v>Refer to HIPAA documentation or your institution's Chief HIPAA Security Officer.</v>
      </c>
    </row>
    <row r="257" spans="1:5" ht="48" customHeight="1" x14ac:dyDescent="0.2">
      <c r="A257" s="25" t="str">
        <f>'HECVAT - Full | Vendor Response'!A265</f>
        <v>HIPA-23</v>
      </c>
      <c r="B257" s="25" t="str">
        <f>VLOOKUP($A257,Questions!$B$3:$I$256,2,FALSE)</f>
        <v xml:space="preserve">Can the application logs be saved externally? </v>
      </c>
      <c r="C257" s="25" t="str">
        <f>VLOOKUP($A257,Questions!$B$3:$I$256,7,FALSE)</f>
        <v>HIPAA</v>
      </c>
      <c r="D257" s="25" t="str">
        <f>VLOOKUP($A257,Questions!$B$3:$I$256,8,FALSE)</f>
        <v>Refer to HIPAA documentation or your institution's Chief HIPAA Security Officer.</v>
      </c>
    </row>
    <row r="258" spans="1:5" ht="48" customHeight="1" x14ac:dyDescent="0.2">
      <c r="A258" s="25" t="str">
        <f>'HECVAT - Full | Vendor Response'!A266</f>
        <v>HIPA-24</v>
      </c>
      <c r="B258" s="25" t="str">
        <f>VLOOKUP($A258,Questions!$B$3:$I$256,2,FALSE)</f>
        <v>Do your data backup and retention policies and practices meet HIPAA requirements?</v>
      </c>
      <c r="C258" s="25" t="str">
        <f>VLOOKUP($A258,Questions!$B$3:$I$256,7,FALSE)</f>
        <v>HIPAA</v>
      </c>
      <c r="D258" s="25" t="str">
        <f>VLOOKUP($A258,Questions!$B$3:$I$256,8,FALSE)</f>
        <v>Refer to HIPAA documentation or your institution's Chief HIPAA Security Officer.</v>
      </c>
    </row>
    <row r="259" spans="1:5" ht="48" customHeight="1" x14ac:dyDescent="0.2">
      <c r="A259" s="25" t="str">
        <f>'HECVAT - Full | Vendor Response'!A267</f>
        <v>HIPA-25</v>
      </c>
      <c r="B259" s="25" t="str">
        <f>VLOOKUP($A259,Questions!$B$3:$I$256,2,FALSE)</f>
        <v>Do you have a disaster recovery plan and emergency mode operation plan?</v>
      </c>
      <c r="C259" s="25" t="str">
        <f>VLOOKUP($A259,Questions!$B$3:$I$256,7,FALSE)</f>
        <v>HIPAA</v>
      </c>
      <c r="D259" s="25" t="str">
        <f>VLOOKUP($A259,Questions!$B$3:$I$256,8,FALSE)</f>
        <v>Refer to HIPAA documentation or your institution's Chief HIPAA Security Officer.</v>
      </c>
    </row>
    <row r="260" spans="1:5" ht="48" customHeight="1" x14ac:dyDescent="0.2">
      <c r="A260" s="25" t="str">
        <f>'HECVAT - Full | Vendor Response'!A268</f>
        <v>HIPA-26</v>
      </c>
      <c r="B260" s="25" t="str">
        <f>VLOOKUP($A260,Questions!$B$3:$I$256,2,FALSE)</f>
        <v>Have the policies/plans mentioned above been tested?</v>
      </c>
      <c r="C260" s="25" t="str">
        <f>VLOOKUP($A260,Questions!$B$3:$I$256,7,FALSE)</f>
        <v>HIPAA</v>
      </c>
      <c r="D260" s="25" t="str">
        <f>VLOOKUP($A260,Questions!$B$3:$I$256,8,FALSE)</f>
        <v>Refer to HIPAA documentation or your institution's Chief HIPAA Security Officer.</v>
      </c>
    </row>
    <row r="261" spans="1:5" ht="48" customHeight="1" x14ac:dyDescent="0.2">
      <c r="A261" s="25" t="str">
        <f>'HECVAT - Full | Vendor Response'!A269</f>
        <v>HIPA-27</v>
      </c>
      <c r="B261" s="25" t="str">
        <f>VLOOKUP($A261,Questions!$B$3:$I$256,2,FALSE)</f>
        <v>Can you provide a HIPAA compliance attestation document?</v>
      </c>
      <c r="C261" s="25" t="str">
        <f>VLOOKUP($A261,Questions!$B$3:$I$256,7,FALSE)</f>
        <v>HIPAA</v>
      </c>
      <c r="D261" s="25" t="str">
        <f>VLOOKUP($A261,Questions!$B$3:$I$256,8,FALSE)</f>
        <v>Refer to HIPAA documentation or your institution's Chief HIPAA Security Officer.</v>
      </c>
    </row>
    <row r="262" spans="1:5" ht="48" customHeight="1" x14ac:dyDescent="0.2">
      <c r="A262" s="25" t="str">
        <f>'HECVAT - Full | Vendor Response'!A270</f>
        <v>HIPA-28</v>
      </c>
      <c r="B262" s="25" t="str">
        <f>VLOOKUP($A262,Questions!$B$3:$I$256,2,FALSE)</f>
        <v>Are you willing to enter into a Business Associate Agreement (BAA)?</v>
      </c>
      <c r="C262" s="25" t="str">
        <f>VLOOKUP($A262,Questions!$B$3:$I$256,7,FALSE)</f>
        <v>HIPAA</v>
      </c>
      <c r="D262" s="25" t="str">
        <f>VLOOKUP($A262,Questions!$B$3:$I$256,8,FALSE)</f>
        <v>Refer to HIPAA documentation or your institution's Chief HIPAA Security Officer.</v>
      </c>
    </row>
    <row r="263" spans="1:5" ht="48" customHeight="1" x14ac:dyDescent="0.2">
      <c r="A263" s="25" t="str">
        <f>'HECVAT - Full | Vendor Response'!A271</f>
        <v>HIPA-29</v>
      </c>
      <c r="B263" s="25" t="str">
        <f>VLOOKUP($A263,Questions!$B$3:$I$256,2,FALSE)</f>
        <v>Have you entered into a BAA with all subcontractors who may have access to protected health information (PHI)?</v>
      </c>
      <c r="C263" s="25" t="str">
        <f>VLOOKUP($A263,Questions!$B$3:$I$256,7,FALSE)</f>
        <v>HIPAA</v>
      </c>
      <c r="D263" s="25" t="str">
        <f>VLOOKUP($A263,Questions!$B$3:$I$256,8,FALSE)</f>
        <v>Refer to HIPAA documentation or your institution's Chief HIPAA Security Officer.</v>
      </c>
      <c r="E263" s="274" t="s">
        <v>3233</v>
      </c>
    </row>
    <row r="264" spans="1:5" ht="36" customHeight="1" x14ac:dyDescent="0.2">
      <c r="A264" s="345" t="str">
        <f>IF(OR($C$29="No",$C$29="Yes"),"PCI DSS - Optional based on QUALIFIER response.","PCI DSS")</f>
        <v>PCI DSS</v>
      </c>
      <c r="B264" s="345"/>
      <c r="C264" s="20" t="str">
        <f>$C$23</f>
        <v>Reason for Question</v>
      </c>
      <c r="D264" s="20" t="str">
        <f>$D$23</f>
        <v>Follow-up Inquiries/Responses</v>
      </c>
    </row>
    <row r="265" spans="1:5" ht="48" customHeight="1" x14ac:dyDescent="0.2">
      <c r="A265" s="25" t="str">
        <f>'HECVAT - Full | Vendor Response'!A273</f>
        <v>PCID-01</v>
      </c>
      <c r="B265" s="25" t="str">
        <f>VLOOKUP($A265,Questions!$B$3:$I$256,2,FALSE)</f>
        <v>Do your systems or products store, process, or transmit cardholder (payment/credit/debt card) data?</v>
      </c>
      <c r="C265" s="25" t="str">
        <f>VLOOKUP($A265,Questions!$B$3:$I$256,7,FALSE)</f>
        <v>PCI DSS</v>
      </c>
      <c r="D265" s="25" t="str">
        <f>VLOOKUP($A265,Questions!$B$3:$I$256,8,FALSE)</f>
        <v>Refer to PCI DSS documentation or your institution's treasurer's office.</v>
      </c>
    </row>
    <row r="266" spans="1:5" ht="48" customHeight="1" x14ac:dyDescent="0.2">
      <c r="A266" s="25" t="str">
        <f>'HECVAT - Full | Vendor Response'!A274</f>
        <v>PCID-02</v>
      </c>
      <c r="B266" s="25" t="str">
        <f>VLOOKUP($A266,Questions!$B$3:$I$256,2,FALSE)</f>
        <v>Are you compliant with the Payment Card Industry Data Security Standard (PCI DSS)?</v>
      </c>
      <c r="C266" s="25" t="str">
        <f>VLOOKUP($A266,Questions!$B$3:$I$256,7,FALSE)</f>
        <v>PCI DSS</v>
      </c>
      <c r="D266" s="25" t="str">
        <f>VLOOKUP($A266,Questions!$B$3:$I$256,8,FALSE)</f>
        <v>Refer to PCI DSS documentation or your institution's treasurer's office.</v>
      </c>
    </row>
    <row r="267" spans="1:5" ht="48" customHeight="1" x14ac:dyDescent="0.2">
      <c r="A267" s="25" t="str">
        <f>'HECVAT - Full | Vendor Response'!A275</f>
        <v>PCID-03</v>
      </c>
      <c r="B267" s="25" t="str">
        <f>VLOOKUP($A267,Questions!$B$3:$I$256,2,FALSE)</f>
        <v>Do you have a current, executed within the past year, Attestation of Compliance (AoC) or Report on Compliance (RoC)?</v>
      </c>
      <c r="C267" s="25" t="str">
        <f>VLOOKUP($A267,Questions!$B$3:$I$256,7,FALSE)</f>
        <v>PCI DSS</v>
      </c>
      <c r="D267" s="25" t="str">
        <f>VLOOKUP($A267,Questions!$B$3:$I$256,8,FALSE)</f>
        <v>Refer to PCI DSS documentation or your institution's treasurer's office.</v>
      </c>
    </row>
    <row r="268" spans="1:5" ht="48" customHeight="1" x14ac:dyDescent="0.2">
      <c r="A268" s="25" t="str">
        <f>'HECVAT - Full | Vendor Response'!A276</f>
        <v>PCID-04</v>
      </c>
      <c r="B268" s="25" t="str">
        <f>VLOOKUP($A268,Questions!$B$3:$I$256,2,FALSE)</f>
        <v>Are you classified as a service provider?</v>
      </c>
      <c r="C268" s="25" t="str">
        <f>VLOOKUP($A268,Questions!$B$3:$I$256,7,FALSE)</f>
        <v>PCI DSS</v>
      </c>
      <c r="D268" s="25" t="str">
        <f>VLOOKUP($A268,Questions!$B$3:$I$256,8,FALSE)</f>
        <v>Refer to PCI DSS documentation or your institution's treasurer's office.</v>
      </c>
    </row>
    <row r="269" spans="1:5" ht="48" customHeight="1" x14ac:dyDescent="0.2">
      <c r="A269" s="25" t="str">
        <f>'HECVAT - Full | Vendor Response'!A277</f>
        <v>PCID-05</v>
      </c>
      <c r="B269" s="25" t="str">
        <f>VLOOKUP($A269,Questions!$B$3:$I$256,2,FALSE)</f>
        <v xml:space="preserve">Are you on the list of VISA approved service providers? </v>
      </c>
      <c r="C269" s="25" t="str">
        <f>VLOOKUP($A269,Questions!$B$3:$I$256,7,FALSE)</f>
        <v>PCI DSS</v>
      </c>
      <c r="D269" s="25" t="str">
        <f>VLOOKUP($A269,Questions!$B$3:$I$256,8,FALSE)</f>
        <v>Refer to PCI DSS documentation or your institution's treasurer's office.</v>
      </c>
    </row>
    <row r="270" spans="1:5" ht="48" customHeight="1" x14ac:dyDescent="0.2">
      <c r="A270" s="25" t="str">
        <f>'HECVAT - Full | Vendor Response'!A278</f>
        <v>PCID-06</v>
      </c>
      <c r="B270" s="25" t="str">
        <f>VLOOKUP($A270,Questions!$B$3:$I$256,2,FALSE)</f>
        <v>Are you classified as a merchant? If so, what level (1, 2, 3, 4)?</v>
      </c>
      <c r="C270" s="25" t="str">
        <f>VLOOKUP($A270,Questions!$B$3:$I$256,7,FALSE)</f>
        <v>PCI DSS</v>
      </c>
      <c r="D270" s="25" t="str">
        <f>VLOOKUP($A270,Questions!$B$3:$I$256,8,FALSE)</f>
        <v>Refer to PCI DSS documentation or your institution's treasurer's office.</v>
      </c>
    </row>
    <row r="271" spans="1:5" ht="64.25" customHeight="1" x14ac:dyDescent="0.2">
      <c r="A271" s="25" t="str">
        <f>'HECVAT - Full | Vendor Response'!A279</f>
        <v>PCID-07</v>
      </c>
      <c r="B271" s="25" t="str">
        <f>VLOOKUP($A271,Questions!$B$3:$I$256,2,FALSE)</f>
        <v>Describe the architecture employed by the system to verify and authorize credit card transactions.</v>
      </c>
      <c r="C271" s="25" t="str">
        <f>VLOOKUP($A271,Questions!$B$3:$I$256,7,FALSE)</f>
        <v>PCI DSS</v>
      </c>
      <c r="D271" s="25" t="str">
        <f>VLOOKUP($A271,Questions!$B$3:$I$256,8,FALSE)</f>
        <v>Refer to PCI DSS documentation or your institution's treasurer's office.</v>
      </c>
    </row>
    <row r="272" spans="1:5" ht="64.25" customHeight="1" x14ac:dyDescent="0.2">
      <c r="A272" s="25" t="str">
        <f>'HECVAT - Full | Vendor Response'!A280</f>
        <v>PCID-08</v>
      </c>
      <c r="B272" s="25" t="str">
        <f>VLOOKUP($A272,Questions!$B$3:$I$256,2,FALSE)</f>
        <v xml:space="preserve">What payment processors/gateways does the system support? </v>
      </c>
      <c r="C272" s="25" t="str">
        <f>VLOOKUP($A272,Questions!$B$3:$I$256,7,FALSE)</f>
        <v>PCI DSS</v>
      </c>
      <c r="D272" s="25" t="str">
        <f>VLOOKUP($A272,Questions!$B$3:$I$256,8,FALSE)</f>
        <v>Refer to PCI DSS documentation or your institution's treasurer's office.</v>
      </c>
    </row>
    <row r="273" spans="1:5" ht="48" customHeight="1" x14ac:dyDescent="0.2">
      <c r="A273" s="25" t="str">
        <f>'HECVAT - Full | Vendor Response'!A281</f>
        <v>PCID-09</v>
      </c>
      <c r="B273" s="25" t="str">
        <f>VLOOKUP($A273,Questions!$B$3:$I$256,2,FALSE)</f>
        <v>Can the application be installed in a PCI DSS–compliant manner ?</v>
      </c>
      <c r="C273" s="25" t="str">
        <f>VLOOKUP($A273,Questions!$B$3:$I$256,7,FALSE)</f>
        <v>PCI DSS</v>
      </c>
      <c r="D273" s="25" t="str">
        <f>VLOOKUP($A273,Questions!$B$3:$I$256,8,FALSE)</f>
        <v>Refer to PCI DSS documentation or your institution's treasurer's office.</v>
      </c>
    </row>
    <row r="274" spans="1:5" ht="48" customHeight="1" x14ac:dyDescent="0.2">
      <c r="A274" s="25" t="str">
        <f>'HECVAT - Full | Vendor Response'!A282</f>
        <v>PCID-10</v>
      </c>
      <c r="B274" s="25" t="str">
        <f>VLOOKUP($A274,Questions!$B$3:$I$256,2,FALSE)</f>
        <v xml:space="preserve">Is the application listed as an approved Payment Application Data Security Standard (PA-DSS) application? </v>
      </c>
      <c r="C274" s="25" t="str">
        <f>VLOOKUP($A274,Questions!$B$3:$I$256,7,FALSE)</f>
        <v>PCI DSS</v>
      </c>
      <c r="D274" s="25" t="str">
        <f>VLOOKUP($A274,Questions!$B$3:$I$256,8,FALSE)</f>
        <v>Refer to PCI DSS documentation or your institution's treasurer's office.</v>
      </c>
    </row>
    <row r="275" spans="1:5" ht="54" customHeight="1" x14ac:dyDescent="0.2">
      <c r="A275" s="25" t="str">
        <f>'HECVAT - Full | Vendor Response'!A283</f>
        <v>PCID-11</v>
      </c>
      <c r="B275" s="25" t="str">
        <f>VLOOKUP($A275,Questions!$B$3:$I$256,2,FALSE)</f>
        <v>Does the system or products use a third party to collect, store, process, or transmit cardholder (payment/credit/debt card) data?</v>
      </c>
      <c r="C275" s="25" t="str">
        <f>VLOOKUP($A275,Questions!$B$3:$I$256,7,FALSE)</f>
        <v>PCI DSS</v>
      </c>
      <c r="D275" s="25" t="str">
        <f>VLOOKUP($A275,Questions!$B$3:$I$256,8,FALSE)</f>
        <v>Refer to PCI DSS documentation or your institution's treasurer's office.</v>
      </c>
    </row>
    <row r="276" spans="1:5" ht="64.25" customHeight="1" x14ac:dyDescent="0.2">
      <c r="A276" s="25" t="str">
        <f>'HECVAT - Full | Vendor Response'!A284</f>
        <v>PCID-12</v>
      </c>
      <c r="B276" s="25" t="str">
        <f>VLOOKUP($A276,Questions!$B$3:$I$256,2,FALSE)</f>
        <v xml:space="preserve">Include documentation describing the systems' abilities to comply with the PCI DSS and any features or capabilities of the system that must be added or changed in order to operate in compliance with the standards. </v>
      </c>
      <c r="C276" s="25" t="str">
        <f>VLOOKUP($A276,Questions!$B$3:$I$256,7,FALSE)</f>
        <v>PCI DSS</v>
      </c>
      <c r="D276" s="25" t="str">
        <f>VLOOKUP($A276,Questions!$B$3:$I$256,8,FALSE)</f>
        <v>Refer to PCI DSS documentation or your institution's treasurer's office.</v>
      </c>
      <c r="E276" s="274" t="s">
        <v>3233</v>
      </c>
    </row>
    <row r="277" spans="1:5" x14ac:dyDescent="0.15">
      <c r="A277" s="274" t="s">
        <v>3236</v>
      </c>
    </row>
  </sheetData>
  <mergeCells count="25">
    <mergeCell ref="A50:B50"/>
    <mergeCell ref="A157:B157"/>
    <mergeCell ref="A175:B175"/>
    <mergeCell ref="A2:D2"/>
    <mergeCell ref="A21:B21"/>
    <mergeCell ref="A22:D22"/>
    <mergeCell ref="A23:B23"/>
    <mergeCell ref="A24:D24"/>
    <mergeCell ref="A87:B87"/>
    <mergeCell ref="A3:D3"/>
    <mergeCell ref="A105:B105"/>
    <mergeCell ref="A116:B116"/>
    <mergeCell ref="A132:B132"/>
    <mergeCell ref="A38:B38"/>
    <mergeCell ref="A32:B32"/>
    <mergeCell ref="A60:B60"/>
    <mergeCell ref="A66:B66"/>
    <mergeCell ref="A76:B76"/>
    <mergeCell ref="A264:B264"/>
    <mergeCell ref="A187:B187"/>
    <mergeCell ref="A199:B199"/>
    <mergeCell ref="A216:B216"/>
    <mergeCell ref="A221:B221"/>
    <mergeCell ref="A227:B227"/>
    <mergeCell ref="A234:B234"/>
  </mergeCells>
  <conditionalFormatting sqref="A60">
    <cfRule type="expression" dxfId="89" priority="31">
      <formula>$C$27="No"</formula>
    </cfRule>
  </conditionalFormatting>
  <conditionalFormatting sqref="A66">
    <cfRule type="expression" dxfId="88" priority="26">
      <formula>$C$31="No"</formula>
    </cfRule>
  </conditionalFormatting>
  <conditionalFormatting sqref="A105">
    <cfRule type="expression" dxfId="87" priority="25">
      <formula>$C$28="No"</formula>
    </cfRule>
  </conditionalFormatting>
  <conditionalFormatting sqref="A175">
    <cfRule type="expression" dxfId="86" priority="30">
      <formula>$C$29="No"</formula>
    </cfRule>
  </conditionalFormatting>
  <conditionalFormatting sqref="A234">
    <cfRule type="expression" dxfId="85" priority="32">
      <formula>$C$25="No"</formula>
    </cfRule>
  </conditionalFormatting>
  <conditionalFormatting sqref="A264">
    <cfRule type="expression" dxfId="84" priority="28">
      <formula>$C$30="No"</formula>
    </cfRule>
  </conditionalFormatting>
  <conditionalFormatting sqref="A76:B76 A87:B87 A105:B105 A116:B116 A132:B132 A157:B157 A175:B175 A187:B187 A199:B199 A216:B216 A221:B221 A234:B234 A264:B264">
    <cfRule type="expression" dxfId="83" priority="23">
      <formula>$C$31="Yes"</formula>
    </cfRule>
  </conditionalFormatting>
  <conditionalFormatting sqref="A227:B227">
    <cfRule type="expression" dxfId="82" priority="20">
      <formula>$C$31="Yes"</formula>
    </cfRule>
  </conditionalFormatting>
  <pageMargins left="0.7" right="0.7" top="0.75" bottom="0.75" header="0.3" footer="0.3"/>
  <pageSetup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5">
    <tabColor rgb="FF0070C0"/>
  </sheetPr>
  <dimension ref="A1:F318"/>
  <sheetViews>
    <sheetView topLeftCell="A19" zoomScaleNormal="100" workbookViewId="0"/>
  </sheetViews>
  <sheetFormatPr baseColWidth="10" defaultColWidth="0" defaultRowHeight="16" zeroHeight="1" x14ac:dyDescent="0.2"/>
  <cols>
    <col min="1" max="1" width="14" style="65" customWidth="1"/>
    <col min="2" max="2" width="8.625" style="65" customWidth="1"/>
    <col min="3" max="3" width="36.125" style="65" customWidth="1"/>
    <col min="4" max="4" width="13.5" style="65" customWidth="1"/>
    <col min="5" max="5" width="24.25" style="65" customWidth="1"/>
    <col min="6" max="6" width="8.5" style="65" customWidth="1"/>
    <col min="7" max="16384" width="8.5" style="65" hidden="1"/>
  </cols>
  <sheetData>
    <row r="1" spans="1:5" x14ac:dyDescent="0.2">
      <c r="A1" s="274" t="s">
        <v>3239</v>
      </c>
    </row>
    <row r="2" spans="1:5" s="64" customFormat="1" ht="36" customHeight="1" x14ac:dyDescent="0.2">
      <c r="A2" s="415" t="s">
        <v>333</v>
      </c>
      <c r="B2" s="415"/>
      <c r="C2" s="415"/>
      <c r="D2" s="416"/>
      <c r="E2" s="78" t="str">
        <f>'HECVAT - Full | Vendor Response'!E2</f>
        <v>Version 3.06</v>
      </c>
    </row>
    <row r="3" spans="1:5" s="64" customFormat="1" ht="26" customHeight="1" x14ac:dyDescent="0.2">
      <c r="A3" s="417"/>
      <c r="B3" s="417"/>
      <c r="C3" s="417"/>
      <c r="D3" s="417"/>
      <c r="E3" s="417"/>
    </row>
    <row r="4" spans="1:5" s="63" customFormat="1" ht="36" customHeight="1" x14ac:dyDescent="0.2">
      <c r="A4" s="16" t="s">
        <v>334</v>
      </c>
      <c r="B4" s="332" t="str">
        <f>'HECVAT - Full | Vendor Response'!C8</f>
        <v xml:space="preserve">Instructure </v>
      </c>
      <c r="C4" s="332"/>
      <c r="D4" s="332"/>
      <c r="E4" s="332"/>
    </row>
    <row r="5" spans="1:5" s="64" customFormat="1" ht="48" customHeight="1" x14ac:dyDescent="0.2">
      <c r="A5" s="73" t="s">
        <v>335</v>
      </c>
      <c r="B5" s="418" t="str">
        <f>'HECVAT - Full | Vendor Response'!C10</f>
        <v xml:space="preserve">Canvas Credentials makes digital badging easy. Accelerate your goals with a solution that will validate competencies, drive engagement, improve completion, and increase enrollment. </v>
      </c>
      <c r="C5" s="418"/>
      <c r="D5" s="418"/>
      <c r="E5" s="418"/>
    </row>
    <row r="6" spans="1:5" s="64" customFormat="1" ht="36" customHeight="1" x14ac:dyDescent="0.2">
      <c r="A6" s="101"/>
      <c r="B6" s="102"/>
      <c r="C6" s="102"/>
      <c r="D6" s="102"/>
      <c r="E6" s="103"/>
    </row>
    <row r="7" spans="1:5" ht="36" customHeight="1" x14ac:dyDescent="0.2">
      <c r="A7" s="104"/>
      <c r="B7" s="105"/>
      <c r="C7" s="105"/>
      <c r="D7" s="105"/>
      <c r="E7" s="106"/>
    </row>
    <row r="8" spans="1:5" x14ac:dyDescent="0.2">
      <c r="A8" s="107"/>
      <c r="B8" s="108"/>
      <c r="C8" s="108"/>
      <c r="D8" s="108"/>
      <c r="E8" s="109"/>
    </row>
    <row r="9" spans="1:5" x14ac:dyDescent="0.2">
      <c r="A9" s="107"/>
      <c r="B9" s="108"/>
      <c r="C9" s="108"/>
      <c r="D9" s="108"/>
      <c r="E9" s="109"/>
    </row>
    <row r="10" spans="1:5" x14ac:dyDescent="0.2">
      <c r="A10" s="107"/>
      <c r="B10" s="108"/>
      <c r="C10" s="108"/>
      <c r="D10" s="108"/>
      <c r="E10" s="109"/>
    </row>
    <row r="11" spans="1:5" x14ac:dyDescent="0.2">
      <c r="A11" s="107"/>
      <c r="B11" s="108"/>
      <c r="C11" s="108"/>
      <c r="D11" s="108"/>
      <c r="E11" s="109"/>
    </row>
    <row r="12" spans="1:5" x14ac:dyDescent="0.2">
      <c r="A12" s="107"/>
      <c r="B12" s="108"/>
      <c r="C12" s="108"/>
      <c r="D12" s="108"/>
      <c r="E12" s="109"/>
    </row>
    <row r="13" spans="1:5" x14ac:dyDescent="0.2">
      <c r="A13" s="107"/>
      <c r="B13" s="108"/>
      <c r="C13" s="108"/>
      <c r="D13" s="108"/>
      <c r="E13" s="109"/>
    </row>
    <row r="14" spans="1:5" x14ac:dyDescent="0.2">
      <c r="A14" s="107"/>
      <c r="B14" s="108"/>
      <c r="C14" s="108"/>
      <c r="D14" s="108"/>
      <c r="E14" s="109"/>
    </row>
    <row r="15" spans="1:5" x14ac:dyDescent="0.2">
      <c r="A15" s="107"/>
      <c r="B15" s="108"/>
      <c r="C15" s="108"/>
      <c r="D15" s="108"/>
      <c r="E15" s="109"/>
    </row>
    <row r="16" spans="1:5" x14ac:dyDescent="0.2">
      <c r="A16" s="107"/>
      <c r="B16" s="108"/>
      <c r="C16" s="108"/>
      <c r="D16" s="108"/>
      <c r="E16" s="109"/>
    </row>
    <row r="17" spans="1:5" x14ac:dyDescent="0.2">
      <c r="A17" s="107"/>
      <c r="B17" s="108"/>
      <c r="C17" s="108"/>
      <c r="D17" s="108"/>
      <c r="E17" s="109"/>
    </row>
    <row r="18" spans="1:5" x14ac:dyDescent="0.2">
      <c r="A18" s="107"/>
      <c r="B18" s="108"/>
      <c r="C18" s="108"/>
      <c r="D18" s="108"/>
      <c r="E18" s="109"/>
    </row>
    <row r="19" spans="1:5" x14ac:dyDescent="0.2">
      <c r="A19" s="107"/>
      <c r="B19" s="108"/>
      <c r="C19" s="108"/>
      <c r="D19" s="108"/>
      <c r="E19" s="109"/>
    </row>
    <row r="20" spans="1:5" x14ac:dyDescent="0.2">
      <c r="A20" s="107"/>
      <c r="B20" s="108"/>
      <c r="C20" s="108"/>
      <c r="D20" s="108"/>
      <c r="E20" s="109"/>
    </row>
    <row r="21" spans="1:5" x14ac:dyDescent="0.2">
      <c r="A21" s="107"/>
      <c r="B21" s="108"/>
      <c r="C21" s="108"/>
      <c r="D21" s="108"/>
      <c r="E21" s="109"/>
    </row>
    <row r="22" spans="1:5" x14ac:dyDescent="0.2">
      <c r="A22" s="107"/>
      <c r="B22" s="108"/>
      <c r="C22" s="108"/>
      <c r="D22" s="108"/>
      <c r="E22" s="109"/>
    </row>
    <row r="23" spans="1:5" x14ac:dyDescent="0.2">
      <c r="A23" s="107"/>
      <c r="B23" s="108"/>
      <c r="C23" s="108"/>
      <c r="D23" s="108"/>
      <c r="E23" s="109"/>
    </row>
    <row r="24" spans="1:5" x14ac:dyDescent="0.2">
      <c r="A24" s="107"/>
      <c r="B24" s="108"/>
      <c r="C24" s="108"/>
      <c r="D24" s="108"/>
      <c r="E24" s="109"/>
    </row>
    <row r="25" spans="1:5" x14ac:dyDescent="0.2">
      <c r="A25" s="107"/>
      <c r="B25" s="108"/>
      <c r="C25" s="108"/>
      <c r="D25" s="108"/>
      <c r="E25" s="109"/>
    </row>
    <row r="26" spans="1:5" x14ac:dyDescent="0.2">
      <c r="A26" s="107"/>
      <c r="B26" s="108"/>
      <c r="C26" s="108"/>
      <c r="D26" s="108"/>
      <c r="E26" s="109"/>
    </row>
    <row r="27" spans="1:5" x14ac:dyDescent="0.2">
      <c r="A27" s="107"/>
      <c r="B27" s="108"/>
      <c r="C27" s="108"/>
      <c r="D27" s="108"/>
      <c r="E27" s="109"/>
    </row>
    <row r="28" spans="1:5" x14ac:dyDescent="0.2">
      <c r="A28" s="107"/>
      <c r="B28" s="108"/>
      <c r="C28" s="108"/>
      <c r="D28" s="108"/>
      <c r="E28" s="109"/>
    </row>
    <row r="29" spans="1:5" x14ac:dyDescent="0.2">
      <c r="A29" s="107"/>
      <c r="B29" s="108"/>
      <c r="C29" s="108"/>
      <c r="D29" s="108"/>
      <c r="E29" s="109"/>
    </row>
    <row r="30" spans="1:5" x14ac:dyDescent="0.2">
      <c r="A30" s="107"/>
      <c r="B30" s="108"/>
      <c r="C30" s="108"/>
      <c r="D30" s="108"/>
      <c r="E30" s="109"/>
    </row>
    <row r="31" spans="1:5" x14ac:dyDescent="0.2">
      <c r="A31" s="107"/>
      <c r="B31" s="108"/>
      <c r="C31" s="108"/>
      <c r="D31" s="108"/>
      <c r="E31" s="109"/>
    </row>
    <row r="32" spans="1:5" x14ac:dyDescent="0.2">
      <c r="A32" s="107"/>
      <c r="B32" s="108"/>
      <c r="C32" s="108"/>
      <c r="D32" s="108"/>
      <c r="E32" s="109"/>
    </row>
    <row r="33" spans="1:5" x14ac:dyDescent="0.2">
      <c r="A33" s="107"/>
      <c r="B33" s="108"/>
      <c r="C33" s="108"/>
      <c r="D33" s="108"/>
      <c r="E33" s="109"/>
    </row>
    <row r="34" spans="1:5" x14ac:dyDescent="0.2">
      <c r="A34" s="107"/>
      <c r="B34" s="108"/>
      <c r="C34" s="108"/>
      <c r="D34" s="108"/>
      <c r="E34" s="109"/>
    </row>
    <row r="35" spans="1:5" x14ac:dyDescent="0.2">
      <c r="A35" s="107"/>
      <c r="B35" s="108"/>
      <c r="C35" s="108"/>
      <c r="D35" s="108"/>
      <c r="E35" s="109"/>
    </row>
    <row r="36" spans="1:5" x14ac:dyDescent="0.2">
      <c r="A36" s="107"/>
      <c r="B36" s="108"/>
      <c r="C36" s="108"/>
      <c r="D36" s="108"/>
      <c r="E36" s="109"/>
    </row>
    <row r="37" spans="1:5" x14ac:dyDescent="0.2">
      <c r="A37" s="107"/>
      <c r="B37" s="108"/>
      <c r="C37" s="108"/>
      <c r="D37" s="108"/>
      <c r="E37" s="109"/>
    </row>
    <row r="38" spans="1:5" x14ac:dyDescent="0.2">
      <c r="A38" s="107"/>
      <c r="B38" s="108"/>
      <c r="C38" s="108"/>
      <c r="D38" s="108"/>
      <c r="E38" s="109"/>
    </row>
    <row r="39" spans="1:5" x14ac:dyDescent="0.2">
      <c r="A39" s="107"/>
      <c r="B39" s="108"/>
      <c r="C39" s="108"/>
      <c r="D39" s="108"/>
      <c r="E39" s="109"/>
    </row>
    <row r="40" spans="1:5" x14ac:dyDescent="0.2">
      <c r="A40" s="107"/>
      <c r="B40" s="108"/>
      <c r="C40" s="108"/>
      <c r="D40" s="108"/>
      <c r="E40" s="109"/>
    </row>
    <row r="41" spans="1:5" x14ac:dyDescent="0.2">
      <c r="A41" s="107"/>
      <c r="B41" s="108"/>
      <c r="C41" s="108"/>
      <c r="D41" s="108"/>
      <c r="E41" s="109"/>
    </row>
    <row r="42" spans="1:5" x14ac:dyDescent="0.2">
      <c r="A42" s="107"/>
      <c r="B42" s="108"/>
      <c r="C42" s="108"/>
      <c r="D42" s="108"/>
      <c r="E42" s="109"/>
    </row>
    <row r="43" spans="1:5" x14ac:dyDescent="0.2">
      <c r="A43" s="107"/>
      <c r="B43" s="108"/>
      <c r="C43" s="108"/>
      <c r="D43" s="108"/>
      <c r="E43" s="109"/>
    </row>
    <row r="44" spans="1:5" x14ac:dyDescent="0.2">
      <c r="A44" s="107"/>
      <c r="B44" s="108"/>
      <c r="C44" s="108"/>
      <c r="D44" s="108"/>
      <c r="E44" s="109"/>
    </row>
    <row r="45" spans="1:5" x14ac:dyDescent="0.2">
      <c r="A45" s="107"/>
      <c r="B45" s="108"/>
      <c r="C45" s="108"/>
      <c r="D45" s="108"/>
      <c r="E45" s="109"/>
    </row>
    <row r="46" spans="1:5" x14ac:dyDescent="0.2">
      <c r="A46" s="110"/>
      <c r="B46" s="111"/>
      <c r="C46" s="111"/>
      <c r="D46" s="111"/>
      <c r="E46" s="112"/>
    </row>
    <row r="47" spans="1:5" ht="48" customHeight="1" x14ac:dyDescent="0.2">
      <c r="A47" s="408" t="s">
        <v>3185</v>
      </c>
      <c r="B47" s="409"/>
      <c r="C47" s="409"/>
      <c r="D47" s="409"/>
      <c r="E47" s="410"/>
    </row>
    <row r="48" spans="1:5" s="64" customFormat="1" ht="36" customHeight="1" x14ac:dyDescent="0.2">
      <c r="A48" s="411"/>
      <c r="B48" s="412"/>
      <c r="C48" s="412"/>
      <c r="D48" s="413" t="s">
        <v>336</v>
      </c>
      <c r="E48" s="414"/>
    </row>
    <row r="49" spans="1:5" s="66" customFormat="1" ht="60" customHeight="1" x14ac:dyDescent="0.2">
      <c r="A49" s="67" t="str">
        <f>'High Risk Non-Compliant'!B4</f>
        <v>Question</v>
      </c>
      <c r="B49" s="420" t="str">
        <f>'High Risk Non-Compliant'!C4</f>
        <v>Additional Info</v>
      </c>
      <c r="C49" s="420"/>
      <c r="D49" s="76" t="str">
        <f>'Analyst Report'!C11</f>
        <v>ISO 27002:2013</v>
      </c>
      <c r="E49" s="75">
        <f>VLOOKUP('Analyst Report'!C11,Values!A60:B66,2)</f>
        <v>6</v>
      </c>
    </row>
    <row r="50" spans="1:5" ht="144" customHeight="1" x14ac:dyDescent="0.2">
      <c r="A50" s="69" t="str">
        <f>'High Risk Non-Compliant'!B5</f>
        <v>Does your product process protected health information (PHI) or any data covered by the Health Insurance Portability and Accountability Act?</v>
      </c>
      <c r="B50" s="422">
        <f>'High Risk Non-Compliant'!C5</f>
        <v>0</v>
      </c>
      <c r="C50" s="422"/>
      <c r="D50" s="68" t="str">
        <f>IF(VLOOKUP(A50,'High Risk Non-Compliant'!B:K,$E$49,FALSE)=0,"N/A",VLOOKUP(A50,'High Risk Non-Compliant'!B:K,$E$49,FALSE))</f>
        <v>ID.GV-3</v>
      </c>
      <c r="E50" s="68" t="str">
        <f>IF(D50="N/A","N/A",VLOOKUP(D50,'Crosswalk Detail'!A:B,2,FALSE))</f>
        <v xml:space="preserve"> Legal and regulatory requirements regarding cybersecurity, including privacy and civil liberties obligations, are understood and managed</v>
      </c>
    </row>
    <row r="51" spans="1:5" ht="144" customHeight="1" x14ac:dyDescent="0.2">
      <c r="A51" s="69" t="str">
        <f>'High Risk Non-Compliant'!B6</f>
        <v>Will institution data be shared with or hosted by any third parties? (e.g. any entity not wholly-owned by your company is considered a third-party)</v>
      </c>
      <c r="B51" s="422">
        <f>'High Risk Non-Compliant'!C6</f>
        <v>0</v>
      </c>
      <c r="C51" s="422"/>
      <c r="D51" s="68" t="str">
        <f>IF(VLOOKUP(A51,'High Risk Non-Compliant'!B:K,$E$49,FALSE)=0,"N/A",VLOOKUP(A51,'High Risk Non-Compliant'!B:K,$E$49,FALSE))</f>
        <v>ID.AM-6, PR.AT-3</v>
      </c>
      <c r="E51" s="68" t="e">
        <f>IF(D51="N/A","N/A",VLOOKUP(D51,'Crosswalk Detail'!A:B,2,FALSE))</f>
        <v>#N/A</v>
      </c>
    </row>
    <row r="52" spans="1:5" ht="144" customHeight="1" x14ac:dyDescent="0.2">
      <c r="A52" s="69" t="str">
        <f>'High Risk Non-Compliant'!B7</f>
        <v>Do you have a well documented Business Continuity Plan (BCP) that is tested annually?</v>
      </c>
      <c r="B52" s="422">
        <f>'High Risk Non-Compliant'!C7</f>
        <v>0</v>
      </c>
      <c r="C52" s="422"/>
      <c r="D52" s="68" t="str">
        <f>IF(VLOOKUP(A52,'High Risk Non-Compliant'!B:K,$E$49,FALSE)=0,"N/A",VLOOKUP(A52,'High Risk Non-Compliant'!B:K,$E$49,FALSE))</f>
        <v>PR.IP-9</v>
      </c>
      <c r="E52" s="68" t="str">
        <f>IF(D52="N/A","N/A",VLOOKUP(D52,'Crosswalk Detail'!A:B,2,FALSE))</f>
        <v xml:space="preserve"> Response plans (Incident Response and Business Continuity) and recovery plans (Incident Recovery and Disaster Recovery) are in place and managed</v>
      </c>
    </row>
    <row r="53" spans="1:5" ht="144" customHeight="1" x14ac:dyDescent="0.2">
      <c r="A53" s="69" t="str">
        <f>'High Risk Non-Compliant'!B8</f>
        <v>Do you have a well documented Disaster Recovery Plan (DRP) that is tested annually?</v>
      </c>
      <c r="B53" s="422">
        <f>'High Risk Non-Compliant'!C8</f>
        <v>0</v>
      </c>
      <c r="C53" s="422"/>
      <c r="D53" s="68" t="str">
        <f>IF(VLOOKUP(A53,'High Risk Non-Compliant'!B:K,$E$49,FALSE)=0,"N/A",VLOOKUP(A53,'High Risk Non-Compliant'!B:K,$E$49,FALSE))</f>
        <v>(blank)</v>
      </c>
      <c r="E53" s="68" t="e">
        <f>IF(D53="N/A","N/A",VLOOKUP(D53,'Crosswalk Detail'!A:B,2,FALSE))</f>
        <v>#N/A</v>
      </c>
    </row>
    <row r="54" spans="1:5" ht="144" customHeight="1" x14ac:dyDescent="0.2">
      <c r="A54" s="69" t="str">
        <f>'High Risk Non-Compliant'!B9</f>
        <v>Is the vended product designed to process or store Credit Card information?</v>
      </c>
      <c r="B54" s="422">
        <f>'High Risk Non-Compliant'!C9</f>
        <v>0</v>
      </c>
      <c r="C54" s="422"/>
      <c r="D54" s="68" t="str">
        <f>IF(VLOOKUP(A54,'High Risk Non-Compliant'!B:K,$E$49,FALSE)=0,"N/A",VLOOKUP(A54,'High Risk Non-Compliant'!B:K,$E$49,FALSE))</f>
        <v>PR.IP-9</v>
      </c>
      <c r="E54" s="68" t="str">
        <f>IF(D54="N/A","N/A",VLOOKUP(D54,'Crosswalk Detail'!A:B,2,FALSE))</f>
        <v xml:space="preserve"> Response plans (Incident Response and Business Continuity) and recovery plans (Incident Recovery and Disaster Recovery) are in place and managed</v>
      </c>
    </row>
    <row r="55" spans="1:5" ht="144" customHeight="1" x14ac:dyDescent="0.2">
      <c r="A55" s="69">
        <f>'High Risk Non-Compliant'!B10</f>
        <v>0</v>
      </c>
      <c r="B55" s="423">
        <f>'High Risk Non-Compliant'!C10</f>
        <v>0</v>
      </c>
      <c r="C55" s="423"/>
      <c r="D55" s="68" t="str">
        <f>IF(VLOOKUP(A55,'High Risk Non-Compliant'!B:K,$E$49,FALSE)=0,"N/A",VLOOKUP(A55,'High Risk Non-Compliant'!B:K,$E$49,FALSE))</f>
        <v>N/A</v>
      </c>
      <c r="E55" s="68" t="str">
        <f>IF(D55="N/A","N/A",VLOOKUP(D55,'Crosswalk Detail'!A:B,2,FALSE))</f>
        <v>N/A</v>
      </c>
    </row>
    <row r="56" spans="1:5" ht="144" customHeight="1" x14ac:dyDescent="0.2">
      <c r="A56" s="69">
        <f>'High Risk Non-Compliant'!B11</f>
        <v>0</v>
      </c>
      <c r="B56" s="422">
        <f>'High Risk Non-Compliant'!C11</f>
        <v>0</v>
      </c>
      <c r="C56" s="422"/>
      <c r="D56" s="68" t="str">
        <f>IF(VLOOKUP(A56,'High Risk Non-Compliant'!B:K,$E$49,FALSE)=0,"N/A",VLOOKUP(A56,'High Risk Non-Compliant'!B:K,$E$49,FALSE))</f>
        <v>N/A</v>
      </c>
      <c r="E56" s="68" t="str">
        <f>IF(D56="N/A","N/A",VLOOKUP(D56,'Crosswalk Detail'!A:B,2,FALSE))</f>
        <v>N/A</v>
      </c>
    </row>
    <row r="57" spans="1:5" ht="144" customHeight="1" x14ac:dyDescent="0.2">
      <c r="A57" s="69">
        <f>'High Risk Non-Compliant'!B12</f>
        <v>0</v>
      </c>
      <c r="B57" s="422">
        <f>'High Risk Non-Compliant'!C12</f>
        <v>0</v>
      </c>
      <c r="C57" s="422"/>
      <c r="D57" s="68" t="str">
        <f>IF(VLOOKUP(A57,'High Risk Non-Compliant'!B:K,$E$49,FALSE)=0,"N/A",VLOOKUP(A57,'High Risk Non-Compliant'!B:K,$E$49,FALSE))</f>
        <v>N/A</v>
      </c>
      <c r="E57" s="68" t="str">
        <f>IF(D57="N/A","N/A",VLOOKUP(D57,'Crosswalk Detail'!A:B,2,FALSE))</f>
        <v>N/A</v>
      </c>
    </row>
    <row r="58" spans="1:5" ht="144" customHeight="1" x14ac:dyDescent="0.2">
      <c r="A58" s="69">
        <f>'High Risk Non-Compliant'!B13</f>
        <v>0</v>
      </c>
      <c r="B58" s="422">
        <f>'High Risk Non-Compliant'!C13</f>
        <v>0</v>
      </c>
      <c r="C58" s="422"/>
      <c r="D58" s="68" t="str">
        <f>IF(VLOOKUP(A58,'High Risk Non-Compliant'!B:K,$E$49,FALSE)=0,"N/A",VLOOKUP(A58,'High Risk Non-Compliant'!B:K,$E$49,FALSE))</f>
        <v>N/A</v>
      </c>
      <c r="E58" s="68" t="str">
        <f>IF(D58="N/A","N/A",VLOOKUP(D58,'Crosswalk Detail'!A:B,2,FALSE))</f>
        <v>N/A</v>
      </c>
    </row>
    <row r="59" spans="1:5" ht="144" customHeight="1" x14ac:dyDescent="0.2">
      <c r="A59" s="69">
        <f>'High Risk Non-Compliant'!B14</f>
        <v>0</v>
      </c>
      <c r="B59" s="422">
        <f>'High Risk Non-Compliant'!C14</f>
        <v>0</v>
      </c>
      <c r="C59" s="422"/>
      <c r="D59" s="68" t="str">
        <f>IF(VLOOKUP(A59,'High Risk Non-Compliant'!B:K,$E$49,FALSE)=0,"N/A",VLOOKUP(A59,'High Risk Non-Compliant'!B:K,$E$49,FALSE))</f>
        <v>N/A</v>
      </c>
      <c r="E59" s="68" t="str">
        <f>IF(D59="N/A","N/A",VLOOKUP(D59,'Crosswalk Detail'!A:B,2,FALSE))</f>
        <v>N/A</v>
      </c>
    </row>
    <row r="60" spans="1:5" ht="144" customHeight="1" x14ac:dyDescent="0.2">
      <c r="A60" s="69">
        <f>'High Risk Non-Compliant'!B15</f>
        <v>0</v>
      </c>
      <c r="B60" s="422">
        <f>'High Risk Non-Compliant'!C15</f>
        <v>0</v>
      </c>
      <c r="C60" s="422"/>
      <c r="D60" s="68" t="str">
        <f>IF(VLOOKUP(A60,'High Risk Non-Compliant'!B:K,$E$49,FALSE)=0,"N/A",VLOOKUP(A60,'High Risk Non-Compliant'!B:K,$E$49,FALSE))</f>
        <v>N/A</v>
      </c>
      <c r="E60" s="68" t="str">
        <f>IF(D60="N/A","N/A",VLOOKUP(D60,'Crosswalk Detail'!A:B,2,FALSE))</f>
        <v>N/A</v>
      </c>
    </row>
    <row r="61" spans="1:5" ht="144" customHeight="1" x14ac:dyDescent="0.2">
      <c r="A61" s="69">
        <f>'High Risk Non-Compliant'!B16</f>
        <v>0</v>
      </c>
      <c r="B61" s="422">
        <f>'High Risk Non-Compliant'!C16</f>
        <v>0</v>
      </c>
      <c r="C61" s="422"/>
      <c r="D61" s="68" t="str">
        <f>IF(VLOOKUP(A61,'High Risk Non-Compliant'!B:K,$E$49,FALSE)=0,"N/A",VLOOKUP(A61,'High Risk Non-Compliant'!B:K,$E$49,FALSE))</f>
        <v>N/A</v>
      </c>
      <c r="E61" s="68" t="str">
        <f>IF(D61="N/A","N/A",VLOOKUP(D61,'Crosswalk Detail'!A:B,2,FALSE))</f>
        <v>N/A</v>
      </c>
    </row>
    <row r="62" spans="1:5" ht="144" customHeight="1" x14ac:dyDescent="0.2">
      <c r="A62" s="69">
        <f>'High Risk Non-Compliant'!B17</f>
        <v>0</v>
      </c>
      <c r="B62" s="422">
        <f>'High Risk Non-Compliant'!C17</f>
        <v>0</v>
      </c>
      <c r="C62" s="422"/>
      <c r="D62" s="68" t="str">
        <f>IF(VLOOKUP(A62,'High Risk Non-Compliant'!B:K,$E$49,FALSE)=0,"N/A",VLOOKUP(A62,'High Risk Non-Compliant'!B:K,$E$49,FALSE))</f>
        <v>N/A</v>
      </c>
      <c r="E62" s="68" t="str">
        <f>IF(D62="N/A","N/A",VLOOKUP(D62,'Crosswalk Detail'!A:B,2,FALSE))</f>
        <v>N/A</v>
      </c>
    </row>
    <row r="63" spans="1:5" ht="144" customHeight="1" x14ac:dyDescent="0.2">
      <c r="A63" s="69">
        <f>'High Risk Non-Compliant'!B18</f>
        <v>0</v>
      </c>
      <c r="B63" s="422">
        <f>'High Risk Non-Compliant'!C18</f>
        <v>0</v>
      </c>
      <c r="C63" s="422"/>
      <c r="D63" s="68" t="str">
        <f>IF(VLOOKUP(A63,'High Risk Non-Compliant'!B:K,$E$49,FALSE)=0,"N/A",VLOOKUP(A63,'High Risk Non-Compliant'!B:K,$E$49,FALSE))</f>
        <v>N/A</v>
      </c>
      <c r="E63" s="68" t="str">
        <f>IF(D63="N/A","N/A",VLOOKUP(D63,'Crosswalk Detail'!A:B,2,FALSE))</f>
        <v>N/A</v>
      </c>
    </row>
    <row r="64" spans="1:5" ht="144" customHeight="1" x14ac:dyDescent="0.2">
      <c r="A64" s="69">
        <f>'High Risk Non-Compliant'!B19</f>
        <v>0</v>
      </c>
      <c r="B64" s="422">
        <f>'High Risk Non-Compliant'!C19</f>
        <v>0</v>
      </c>
      <c r="C64" s="422"/>
      <c r="D64" s="68" t="str">
        <f>IF(VLOOKUP(A64,'High Risk Non-Compliant'!B:K,$E$49,FALSE)=0,"N/A",VLOOKUP(A64,'High Risk Non-Compliant'!B:K,$E$49,FALSE))</f>
        <v>N/A</v>
      </c>
      <c r="E64" s="68" t="str">
        <f>IF(D64="N/A","N/A",VLOOKUP(D64,'Crosswalk Detail'!A:B,2,FALSE))</f>
        <v>N/A</v>
      </c>
    </row>
    <row r="65" spans="1:5" ht="144" customHeight="1" x14ac:dyDescent="0.2">
      <c r="A65" s="69">
        <f>'High Risk Non-Compliant'!B20</f>
        <v>0</v>
      </c>
      <c r="B65" s="422">
        <f>'High Risk Non-Compliant'!C20</f>
        <v>0</v>
      </c>
      <c r="C65" s="422"/>
      <c r="D65" s="68" t="str">
        <f>IF(VLOOKUP(A65,'High Risk Non-Compliant'!B:K,$E$49,FALSE)=0,"N/A",VLOOKUP(A65,'High Risk Non-Compliant'!B:K,$E$49,FALSE))</f>
        <v>N/A</v>
      </c>
      <c r="E65" s="68" t="str">
        <f>IF(D65="N/A","N/A",VLOOKUP(D65,'Crosswalk Detail'!A:B,2,FALSE))</f>
        <v>N/A</v>
      </c>
    </row>
    <row r="66" spans="1:5" ht="144" customHeight="1" x14ac:dyDescent="0.2">
      <c r="A66" s="69">
        <f>'High Risk Non-Compliant'!B21</f>
        <v>0</v>
      </c>
      <c r="B66" s="422">
        <f>'High Risk Non-Compliant'!C21</f>
        <v>0</v>
      </c>
      <c r="C66" s="422"/>
      <c r="D66" s="68" t="str">
        <f>IF(VLOOKUP(A66,'High Risk Non-Compliant'!B:K,$E$49,FALSE)=0,"N/A",VLOOKUP(A66,'High Risk Non-Compliant'!B:K,$E$49,FALSE))</f>
        <v>N/A</v>
      </c>
      <c r="E66" s="68" t="str">
        <f>IF(D66="N/A","N/A",VLOOKUP(D66,'Crosswalk Detail'!A:B,2,FALSE))</f>
        <v>N/A</v>
      </c>
    </row>
    <row r="67" spans="1:5" ht="144" customHeight="1" x14ac:dyDescent="0.2">
      <c r="A67" s="69">
        <f>'High Risk Non-Compliant'!B22</f>
        <v>0</v>
      </c>
      <c r="B67" s="422">
        <f>'High Risk Non-Compliant'!C22</f>
        <v>0</v>
      </c>
      <c r="C67" s="422"/>
      <c r="D67" s="68" t="str">
        <f>IF(VLOOKUP(A67,'High Risk Non-Compliant'!B:K,$E$49,FALSE)=0,"N/A",VLOOKUP(A67,'High Risk Non-Compliant'!B:K,$E$49,FALSE))</f>
        <v>N/A</v>
      </c>
      <c r="E67" s="68" t="str">
        <f>IF(D67="N/A","N/A",VLOOKUP(D67,'Crosswalk Detail'!A:B,2,FALSE))</f>
        <v>N/A</v>
      </c>
    </row>
    <row r="68" spans="1:5" ht="144" customHeight="1" x14ac:dyDescent="0.2">
      <c r="A68" s="69">
        <f>'High Risk Non-Compliant'!B23</f>
        <v>0</v>
      </c>
      <c r="B68" s="422">
        <f>'High Risk Non-Compliant'!C23</f>
        <v>0</v>
      </c>
      <c r="C68" s="422"/>
      <c r="D68" s="68" t="str">
        <f>IF(VLOOKUP(A68,'High Risk Non-Compliant'!B:K,$E$49,FALSE)=0,"N/A",VLOOKUP(A68,'High Risk Non-Compliant'!B:K,$E$49,FALSE))</f>
        <v>N/A</v>
      </c>
      <c r="E68" s="68" t="str">
        <f>IF(D68="N/A","N/A",VLOOKUP(D68,'Crosswalk Detail'!A:B,2,FALSE))</f>
        <v>N/A</v>
      </c>
    </row>
    <row r="69" spans="1:5" ht="144" customHeight="1" x14ac:dyDescent="0.2">
      <c r="A69" s="69">
        <f>'High Risk Non-Compliant'!B24</f>
        <v>0</v>
      </c>
      <c r="B69" s="422">
        <f>'High Risk Non-Compliant'!C24</f>
        <v>0</v>
      </c>
      <c r="C69" s="422"/>
      <c r="D69" s="68" t="str">
        <f>IF(VLOOKUP(A69,'High Risk Non-Compliant'!B:K,$E$49,FALSE)=0,"N/A",VLOOKUP(A69,'High Risk Non-Compliant'!B:K,$E$49,FALSE))</f>
        <v>N/A</v>
      </c>
      <c r="E69" s="68" t="str">
        <f>IF(D69="N/A","N/A",VLOOKUP(D69,'Crosswalk Detail'!A:B,2,FALSE))</f>
        <v>N/A</v>
      </c>
    </row>
    <row r="70" spans="1:5" ht="144" customHeight="1" x14ac:dyDescent="0.2">
      <c r="A70" s="69">
        <f>'High Risk Non-Compliant'!B25</f>
        <v>0</v>
      </c>
      <c r="B70" s="422">
        <f>'High Risk Non-Compliant'!C25</f>
        <v>0</v>
      </c>
      <c r="C70" s="422"/>
      <c r="D70" s="68" t="str">
        <f>IF(VLOOKUP(A70,'High Risk Non-Compliant'!B:K,$E$49,FALSE)=0,"N/A",VLOOKUP(A70,'High Risk Non-Compliant'!B:K,$E$49,FALSE))</f>
        <v>N/A</v>
      </c>
      <c r="E70" s="68" t="str">
        <f>IF(D70="N/A","N/A",VLOOKUP(D70,'Crosswalk Detail'!A:B,2,FALSE))</f>
        <v>N/A</v>
      </c>
    </row>
    <row r="71" spans="1:5" ht="144" customHeight="1" x14ac:dyDescent="0.2">
      <c r="A71" s="69">
        <f>'High Risk Non-Compliant'!B26</f>
        <v>0</v>
      </c>
      <c r="B71" s="422">
        <f>'High Risk Non-Compliant'!C26</f>
        <v>0</v>
      </c>
      <c r="C71" s="422"/>
      <c r="D71" s="68" t="str">
        <f>IF(VLOOKUP(A71,'High Risk Non-Compliant'!B:K,$E$49,FALSE)=0,"N/A",VLOOKUP(A71,'High Risk Non-Compliant'!B:K,$E$49,FALSE))</f>
        <v>N/A</v>
      </c>
      <c r="E71" s="68" t="str">
        <f>IF(D71="N/A","N/A",VLOOKUP(D71,'Crosswalk Detail'!A:B,2,FALSE))</f>
        <v>N/A</v>
      </c>
    </row>
    <row r="72" spans="1:5" ht="144" customHeight="1" x14ac:dyDescent="0.2">
      <c r="A72" s="69">
        <f>'High Risk Non-Compliant'!B27</f>
        <v>0</v>
      </c>
      <c r="B72" s="422">
        <f>'High Risk Non-Compliant'!C27</f>
        <v>0</v>
      </c>
      <c r="C72" s="422"/>
      <c r="D72" s="68" t="str">
        <f>IF(VLOOKUP(A72,'High Risk Non-Compliant'!B:K,$E$49,FALSE)=0,"N/A",VLOOKUP(A72,'High Risk Non-Compliant'!B:K,$E$49,FALSE))</f>
        <v>N/A</v>
      </c>
      <c r="E72" s="68" t="str">
        <f>IF(D72="N/A","N/A",VLOOKUP(D72,'Crosswalk Detail'!A:B,2,FALSE))</f>
        <v>N/A</v>
      </c>
    </row>
    <row r="73" spans="1:5" ht="144" customHeight="1" x14ac:dyDescent="0.2">
      <c r="A73" s="69">
        <f>'High Risk Non-Compliant'!B28</f>
        <v>0</v>
      </c>
      <c r="B73" s="422">
        <f>'High Risk Non-Compliant'!C28</f>
        <v>0</v>
      </c>
      <c r="C73" s="422"/>
      <c r="D73" s="68" t="str">
        <f>IF(VLOOKUP(A73,'High Risk Non-Compliant'!B:K,$E$49,FALSE)=0,"N/A",VLOOKUP(A73,'High Risk Non-Compliant'!B:K,$E$49,FALSE))</f>
        <v>N/A</v>
      </c>
      <c r="E73" s="68" t="str">
        <f>IF(D73="N/A","N/A",VLOOKUP(D73,'Crosswalk Detail'!A:B,2,FALSE))</f>
        <v>N/A</v>
      </c>
    </row>
    <row r="74" spans="1:5" ht="144" customHeight="1" x14ac:dyDescent="0.2">
      <c r="A74" s="69">
        <f>'High Risk Non-Compliant'!B29</f>
        <v>0</v>
      </c>
      <c r="B74" s="422">
        <f>'High Risk Non-Compliant'!C29</f>
        <v>0</v>
      </c>
      <c r="C74" s="422"/>
      <c r="D74" s="68" t="str">
        <f>IF(VLOOKUP(A74,'High Risk Non-Compliant'!B:K,$E$49,FALSE)=0,"N/A",VLOOKUP(A74,'High Risk Non-Compliant'!B:K,$E$49,FALSE))</f>
        <v>N/A</v>
      </c>
      <c r="E74" s="68" t="str">
        <f>IF(D74="N/A","N/A",VLOOKUP(D74,'Crosswalk Detail'!A:B,2,FALSE))</f>
        <v>N/A</v>
      </c>
    </row>
    <row r="75" spans="1:5" ht="144" customHeight="1" x14ac:dyDescent="0.2">
      <c r="A75" s="69">
        <f>'High Risk Non-Compliant'!B30</f>
        <v>0</v>
      </c>
      <c r="B75" s="422">
        <f>'High Risk Non-Compliant'!C30</f>
        <v>0</v>
      </c>
      <c r="C75" s="422"/>
      <c r="D75" s="68" t="str">
        <f>IF(VLOOKUP(A75,'High Risk Non-Compliant'!B:K,$E$49,FALSE)=0,"N/A",VLOOKUP(A75,'High Risk Non-Compliant'!B:K,$E$49,FALSE))</f>
        <v>N/A</v>
      </c>
      <c r="E75" s="68" t="str">
        <f>IF(D75="N/A","N/A",VLOOKUP(D75,'Crosswalk Detail'!A:B,2,FALSE))</f>
        <v>N/A</v>
      </c>
    </row>
    <row r="76" spans="1:5" ht="144" customHeight="1" x14ac:dyDescent="0.2">
      <c r="A76" s="69">
        <f>'High Risk Non-Compliant'!B31</f>
        <v>0</v>
      </c>
      <c r="B76" s="422">
        <f>'High Risk Non-Compliant'!C31</f>
        <v>0</v>
      </c>
      <c r="C76" s="422"/>
      <c r="D76" s="68" t="str">
        <f>IF(VLOOKUP(A76,'High Risk Non-Compliant'!B:K,$E$49,FALSE)=0,"N/A",VLOOKUP(A76,'High Risk Non-Compliant'!B:K,$E$49,FALSE))</f>
        <v>N/A</v>
      </c>
      <c r="E76" s="68" t="str">
        <f>IF(D76="N/A","N/A",VLOOKUP(D76,'Crosswalk Detail'!A:B,2,FALSE))</f>
        <v>N/A</v>
      </c>
    </row>
    <row r="77" spans="1:5" ht="144" customHeight="1" x14ac:dyDescent="0.2">
      <c r="A77" s="69">
        <f>'High Risk Non-Compliant'!B32</f>
        <v>0</v>
      </c>
      <c r="B77" s="422">
        <f>'High Risk Non-Compliant'!C32</f>
        <v>0</v>
      </c>
      <c r="C77" s="422"/>
      <c r="D77" s="68" t="str">
        <f>IF(VLOOKUP(A77,'High Risk Non-Compliant'!B:K,$E$49,FALSE)=0,"N/A",VLOOKUP(A77,'High Risk Non-Compliant'!B:K,$E$49,FALSE))</f>
        <v>N/A</v>
      </c>
      <c r="E77" s="68" t="str">
        <f>IF(D77="N/A","N/A",VLOOKUP(D77,'Crosswalk Detail'!A:B,2,FALSE))</f>
        <v>N/A</v>
      </c>
    </row>
    <row r="78" spans="1:5" ht="144" customHeight="1" x14ac:dyDescent="0.2">
      <c r="A78" s="69">
        <f>'High Risk Non-Compliant'!B33</f>
        <v>0</v>
      </c>
      <c r="B78" s="422">
        <f>'High Risk Non-Compliant'!C33</f>
        <v>0</v>
      </c>
      <c r="C78" s="422"/>
      <c r="D78" s="68" t="str">
        <f>IF(VLOOKUP(A78,'High Risk Non-Compliant'!B:K,$E$49,FALSE)=0,"N/A",VLOOKUP(A78,'High Risk Non-Compliant'!B:K,$E$49,FALSE))</f>
        <v>N/A</v>
      </c>
      <c r="E78" s="68" t="str">
        <f>IF(D78="N/A","N/A",VLOOKUP(D78,'Crosswalk Detail'!A:B,2,FALSE))</f>
        <v>N/A</v>
      </c>
    </row>
    <row r="79" spans="1:5" ht="144" customHeight="1" x14ac:dyDescent="0.2">
      <c r="A79" s="69">
        <f>'High Risk Non-Compliant'!B34</f>
        <v>0</v>
      </c>
      <c r="B79" s="422">
        <f>'High Risk Non-Compliant'!C34</f>
        <v>0</v>
      </c>
      <c r="C79" s="422"/>
      <c r="D79" s="68" t="str">
        <f>IF(VLOOKUP(A79,'High Risk Non-Compliant'!B:K,$E$49,FALSE)=0,"N/A",VLOOKUP(A79,'High Risk Non-Compliant'!B:K,$E$49,FALSE))</f>
        <v>N/A</v>
      </c>
      <c r="E79" s="68" t="str">
        <f>IF(D79="N/A","N/A",VLOOKUP(D79,'Crosswalk Detail'!A:B,2,FALSE))</f>
        <v>N/A</v>
      </c>
    </row>
    <row r="80" spans="1:5" ht="144" customHeight="1" x14ac:dyDescent="0.2">
      <c r="A80" s="69">
        <f>'High Risk Non-Compliant'!B35</f>
        <v>0</v>
      </c>
      <c r="B80" s="422">
        <f>'High Risk Non-Compliant'!C35</f>
        <v>0</v>
      </c>
      <c r="C80" s="422"/>
      <c r="D80" s="68" t="str">
        <f>IF(VLOOKUP(A80,'High Risk Non-Compliant'!B:K,$E$49,FALSE)=0,"N/A",VLOOKUP(A80,'High Risk Non-Compliant'!B:K,$E$49,FALSE))</f>
        <v>N/A</v>
      </c>
      <c r="E80" s="68" t="str">
        <f>IF(D80="N/A","N/A",VLOOKUP(D80,'Crosswalk Detail'!A:B,2,FALSE))</f>
        <v>N/A</v>
      </c>
    </row>
    <row r="81" spans="1:5" ht="144" customHeight="1" x14ac:dyDescent="0.2">
      <c r="A81" s="69">
        <f>'High Risk Non-Compliant'!B36</f>
        <v>0</v>
      </c>
      <c r="B81" s="422">
        <f>'High Risk Non-Compliant'!C36</f>
        <v>0</v>
      </c>
      <c r="C81" s="422"/>
      <c r="D81" s="68" t="str">
        <f>IF(VLOOKUP(A81,'High Risk Non-Compliant'!B:K,$E$49,FALSE)=0,"N/A",VLOOKUP(A81,'High Risk Non-Compliant'!B:K,$E$49,FALSE))</f>
        <v>N/A</v>
      </c>
      <c r="E81" s="68" t="str">
        <f>IF(D81="N/A","N/A",VLOOKUP(D81,'Crosswalk Detail'!A:B,2,FALSE))</f>
        <v>N/A</v>
      </c>
    </row>
    <row r="82" spans="1:5" ht="144" customHeight="1" x14ac:dyDescent="0.2">
      <c r="A82" s="69">
        <f>'High Risk Non-Compliant'!B37</f>
        <v>0</v>
      </c>
      <c r="B82" s="422">
        <f>'High Risk Non-Compliant'!C37</f>
        <v>0</v>
      </c>
      <c r="C82" s="422"/>
      <c r="D82" s="68" t="str">
        <f>IF(VLOOKUP(A82,'High Risk Non-Compliant'!B:K,$E$49,FALSE)=0,"N/A",VLOOKUP(A82,'High Risk Non-Compliant'!B:K,$E$49,FALSE))</f>
        <v>N/A</v>
      </c>
      <c r="E82" s="68" t="str">
        <f>IF(D82="N/A","N/A",VLOOKUP(D82,'Crosswalk Detail'!A:B,2,FALSE))</f>
        <v>N/A</v>
      </c>
    </row>
    <row r="83" spans="1:5" ht="144" customHeight="1" x14ac:dyDescent="0.2">
      <c r="A83" s="69">
        <f>'High Risk Non-Compliant'!B38</f>
        <v>0</v>
      </c>
      <c r="B83" s="422">
        <f>'High Risk Non-Compliant'!C38</f>
        <v>0</v>
      </c>
      <c r="C83" s="422"/>
      <c r="D83" s="68" t="str">
        <f>IF(VLOOKUP(A83,'High Risk Non-Compliant'!B:K,$E$49,FALSE)=0,"N/A",VLOOKUP(A83,'High Risk Non-Compliant'!B:K,$E$49,FALSE))</f>
        <v>N/A</v>
      </c>
      <c r="E83" s="68" t="str">
        <f>IF(D83="N/A","N/A",VLOOKUP(D83,'Crosswalk Detail'!A:B,2,FALSE))</f>
        <v>N/A</v>
      </c>
    </row>
    <row r="84" spans="1:5" ht="144" customHeight="1" x14ac:dyDescent="0.2">
      <c r="A84" s="69">
        <f>'High Risk Non-Compliant'!B39</f>
        <v>0</v>
      </c>
      <c r="B84" s="422">
        <f>'High Risk Non-Compliant'!C39</f>
        <v>0</v>
      </c>
      <c r="C84" s="422"/>
      <c r="D84" s="68" t="str">
        <f>IF(VLOOKUP(A84,'High Risk Non-Compliant'!B:K,$E$49,FALSE)=0,"N/A",VLOOKUP(A84,'High Risk Non-Compliant'!B:K,$E$49,FALSE))</f>
        <v>N/A</v>
      </c>
      <c r="E84" s="68" t="str">
        <f>IF(D84="N/A","N/A",VLOOKUP(D84,'Crosswalk Detail'!A:B,2,FALSE))</f>
        <v>N/A</v>
      </c>
    </row>
    <row r="85" spans="1:5" ht="144" customHeight="1" x14ac:dyDescent="0.2">
      <c r="A85" s="69">
        <f>'High Risk Non-Compliant'!B40</f>
        <v>0</v>
      </c>
      <c r="B85" s="422">
        <f>'High Risk Non-Compliant'!C40</f>
        <v>0</v>
      </c>
      <c r="C85" s="422"/>
      <c r="D85" s="68" t="str">
        <f>IF(VLOOKUP(A85,'High Risk Non-Compliant'!B:K,$E$49,FALSE)=0,"N/A",VLOOKUP(A85,'High Risk Non-Compliant'!B:K,$E$49,FALSE))</f>
        <v>N/A</v>
      </c>
      <c r="E85" s="68" t="str">
        <f>IF(D85="N/A","N/A",VLOOKUP(D85,'Crosswalk Detail'!A:B,2,FALSE))</f>
        <v>N/A</v>
      </c>
    </row>
    <row r="86" spans="1:5" ht="144" customHeight="1" x14ac:dyDescent="0.2">
      <c r="A86" s="69">
        <f>'High Risk Non-Compliant'!B41</f>
        <v>0</v>
      </c>
      <c r="B86" s="422">
        <f>'High Risk Non-Compliant'!C41</f>
        <v>0</v>
      </c>
      <c r="C86" s="422"/>
      <c r="D86" s="68" t="str">
        <f>IF(VLOOKUP(A86,'High Risk Non-Compliant'!B:K,$E$49,FALSE)=0,"N/A",VLOOKUP(A86,'High Risk Non-Compliant'!B:K,$E$49,FALSE))</f>
        <v>N/A</v>
      </c>
      <c r="E86" s="68" t="str">
        <f>IF(D86="N/A","N/A",VLOOKUP(D86,'Crosswalk Detail'!A:B,2,FALSE))</f>
        <v>N/A</v>
      </c>
    </row>
    <row r="87" spans="1:5" ht="144" customHeight="1" x14ac:dyDescent="0.2">
      <c r="A87" s="69">
        <f>'High Risk Non-Compliant'!B42</f>
        <v>0</v>
      </c>
      <c r="B87" s="422">
        <f>'High Risk Non-Compliant'!C42</f>
        <v>0</v>
      </c>
      <c r="C87" s="422"/>
      <c r="D87" s="68" t="str">
        <f>IF(VLOOKUP(A87,'High Risk Non-Compliant'!B:K,$E$49,FALSE)=0,"N/A",VLOOKUP(A87,'High Risk Non-Compliant'!B:K,$E$49,FALSE))</f>
        <v>N/A</v>
      </c>
      <c r="E87" s="68" t="str">
        <f>IF(D87="N/A","N/A",VLOOKUP(D87,'Crosswalk Detail'!A:B,2,FALSE))</f>
        <v>N/A</v>
      </c>
    </row>
    <row r="88" spans="1:5" ht="144" customHeight="1" x14ac:dyDescent="0.2">
      <c r="A88" s="69">
        <f>'High Risk Non-Compliant'!B43</f>
        <v>0</v>
      </c>
      <c r="B88" s="422">
        <f>'High Risk Non-Compliant'!C43</f>
        <v>0</v>
      </c>
      <c r="C88" s="422"/>
      <c r="D88" s="68" t="str">
        <f>IF(VLOOKUP(A88,'High Risk Non-Compliant'!B:K,$E$49,FALSE)=0,"N/A",VLOOKUP(A88,'High Risk Non-Compliant'!B:K,$E$49,FALSE))</f>
        <v>N/A</v>
      </c>
      <c r="E88" s="68" t="str">
        <f>IF(D88="N/A","N/A",VLOOKUP(D88,'Crosswalk Detail'!A:B,2,FALSE))</f>
        <v>N/A</v>
      </c>
    </row>
    <row r="89" spans="1:5" ht="144" customHeight="1" x14ac:dyDescent="0.2">
      <c r="A89" s="69">
        <f>'High Risk Non-Compliant'!B44</f>
        <v>0</v>
      </c>
      <c r="B89" s="422">
        <f>'High Risk Non-Compliant'!C44</f>
        <v>0</v>
      </c>
      <c r="C89" s="422"/>
      <c r="D89" s="68" t="str">
        <f>IF(VLOOKUP(A89,'High Risk Non-Compliant'!B:K,$E$49,FALSE)=0,"N/A",VLOOKUP(A89,'High Risk Non-Compliant'!B:K,$E$49,FALSE))</f>
        <v>N/A</v>
      </c>
      <c r="E89" s="68" t="str">
        <f>IF(D89="N/A","N/A",VLOOKUP(D89,'Crosswalk Detail'!A:B,2,FALSE))</f>
        <v>N/A</v>
      </c>
    </row>
    <row r="90" spans="1:5" ht="144" customHeight="1" x14ac:dyDescent="0.2">
      <c r="A90" s="69">
        <f>'High Risk Non-Compliant'!B45</f>
        <v>0</v>
      </c>
      <c r="B90" s="422">
        <f>'High Risk Non-Compliant'!C45</f>
        <v>0</v>
      </c>
      <c r="C90" s="422"/>
      <c r="D90" s="68" t="str">
        <f>IF(VLOOKUP(A90,'High Risk Non-Compliant'!B:K,$E$49,FALSE)=0,"N/A",VLOOKUP(A90,'High Risk Non-Compliant'!B:K,$E$49,FALSE))</f>
        <v>N/A</v>
      </c>
      <c r="E90" s="68" t="str">
        <f>IF(D90="N/A","N/A",VLOOKUP(D90,'Crosswalk Detail'!A:B,2,FALSE))</f>
        <v>N/A</v>
      </c>
    </row>
    <row r="91" spans="1:5" ht="144" customHeight="1" x14ac:dyDescent="0.2">
      <c r="A91" s="69">
        <f>'High Risk Non-Compliant'!B46</f>
        <v>0</v>
      </c>
      <c r="B91" s="422">
        <f>'High Risk Non-Compliant'!C46</f>
        <v>0</v>
      </c>
      <c r="C91" s="422"/>
      <c r="D91" s="68" t="str">
        <f>IF(VLOOKUP(A91,'High Risk Non-Compliant'!B:K,$E$49,FALSE)=0,"N/A",VLOOKUP(A91,'High Risk Non-Compliant'!B:K,$E$49,FALSE))</f>
        <v>N/A</v>
      </c>
      <c r="E91" s="68" t="str">
        <f>IF(D91="N/A","N/A",VLOOKUP(D91,'Crosswalk Detail'!A:B,2,FALSE))</f>
        <v>N/A</v>
      </c>
    </row>
    <row r="92" spans="1:5" ht="144" customHeight="1" x14ac:dyDescent="0.2">
      <c r="A92" s="69">
        <f>'High Risk Non-Compliant'!B47</f>
        <v>0</v>
      </c>
      <c r="B92" s="422">
        <f>'High Risk Non-Compliant'!C47</f>
        <v>0</v>
      </c>
      <c r="C92" s="422"/>
      <c r="D92" s="68" t="str">
        <f>IF(VLOOKUP(A92,'High Risk Non-Compliant'!B:K,$E$49,FALSE)=0,"N/A",VLOOKUP(A92,'High Risk Non-Compliant'!B:K,$E$49,FALSE))</f>
        <v>N/A</v>
      </c>
      <c r="E92" s="68" t="str">
        <f>IF(D92="N/A","N/A",VLOOKUP(D92,'Crosswalk Detail'!A:B,2,FALSE))</f>
        <v>N/A</v>
      </c>
    </row>
    <row r="93" spans="1:5" ht="144" customHeight="1" x14ac:dyDescent="0.2">
      <c r="A93" s="69">
        <f>'High Risk Non-Compliant'!B48</f>
        <v>0</v>
      </c>
      <c r="B93" s="422">
        <f>'High Risk Non-Compliant'!C48</f>
        <v>0</v>
      </c>
      <c r="C93" s="422"/>
      <c r="D93" s="68" t="str">
        <f>IF(VLOOKUP(A93,'High Risk Non-Compliant'!B:K,$E$49,FALSE)=0,"N/A",VLOOKUP(A93,'High Risk Non-Compliant'!B:K,$E$49,FALSE))</f>
        <v>N/A</v>
      </c>
      <c r="E93" s="68" t="str">
        <f>IF(D93="N/A","N/A",VLOOKUP(D93,'Crosswalk Detail'!A:B,2,FALSE))</f>
        <v>N/A</v>
      </c>
    </row>
    <row r="94" spans="1:5" ht="144" customHeight="1" x14ac:dyDescent="0.2">
      <c r="A94" s="69">
        <f>'High Risk Non-Compliant'!B49</f>
        <v>0</v>
      </c>
      <c r="B94" s="422">
        <f>'High Risk Non-Compliant'!C49</f>
        <v>0</v>
      </c>
      <c r="C94" s="422"/>
      <c r="D94" s="68" t="str">
        <f>IF(VLOOKUP(A94,'High Risk Non-Compliant'!B:K,$E$49,FALSE)=0,"N/A",VLOOKUP(A94,'High Risk Non-Compliant'!B:K,$E$49,FALSE))</f>
        <v>N/A</v>
      </c>
      <c r="E94" s="68" t="str">
        <f>IF(D94="N/A","N/A",VLOOKUP(D94,'Crosswalk Detail'!A:B,2,FALSE))</f>
        <v>N/A</v>
      </c>
    </row>
    <row r="95" spans="1:5" ht="144" customHeight="1" x14ac:dyDescent="0.2">
      <c r="A95" s="69">
        <f>'High Risk Non-Compliant'!B50</f>
        <v>0</v>
      </c>
      <c r="B95" s="422">
        <f>'High Risk Non-Compliant'!C50</f>
        <v>0</v>
      </c>
      <c r="C95" s="422"/>
      <c r="D95" s="68" t="str">
        <f>IF(VLOOKUP(A95,'High Risk Non-Compliant'!B:K,$E$49,FALSE)=0,"N/A",VLOOKUP(A95,'High Risk Non-Compliant'!B:K,$E$49,FALSE))</f>
        <v>N/A</v>
      </c>
      <c r="E95" s="68" t="str">
        <f>IF(D95="N/A","N/A",VLOOKUP(D95,'Crosswalk Detail'!A:B,2,FALSE))</f>
        <v>N/A</v>
      </c>
    </row>
    <row r="96" spans="1:5" ht="144" customHeight="1" x14ac:dyDescent="0.2">
      <c r="A96" s="69">
        <f>'High Risk Non-Compliant'!B51</f>
        <v>0</v>
      </c>
      <c r="B96" s="422">
        <f>'High Risk Non-Compliant'!C51</f>
        <v>0</v>
      </c>
      <c r="C96" s="422"/>
      <c r="D96" s="68" t="str">
        <f>IF(VLOOKUP(A96,'High Risk Non-Compliant'!B:K,$E$49,FALSE)=0,"N/A",VLOOKUP(A96,'High Risk Non-Compliant'!B:K,$E$49,FALSE))</f>
        <v>N/A</v>
      </c>
      <c r="E96" s="68" t="str">
        <f>IF(D96="N/A","N/A",VLOOKUP(D96,'Crosswalk Detail'!A:B,2,FALSE))</f>
        <v>N/A</v>
      </c>
    </row>
    <row r="97" spans="1:5" ht="144" customHeight="1" x14ac:dyDescent="0.2">
      <c r="A97" s="69">
        <f>'High Risk Non-Compliant'!B52</f>
        <v>0</v>
      </c>
      <c r="B97" s="422">
        <f>'High Risk Non-Compliant'!C52</f>
        <v>0</v>
      </c>
      <c r="C97" s="422"/>
      <c r="D97" s="68" t="str">
        <f>IF(VLOOKUP(A97,'High Risk Non-Compliant'!B:K,$E$49,FALSE)=0,"N/A",VLOOKUP(A97,'High Risk Non-Compliant'!B:K,$E$49,FALSE))</f>
        <v>N/A</v>
      </c>
      <c r="E97" s="68" t="str">
        <f>IF(D97="N/A","N/A",VLOOKUP(D97,'Crosswalk Detail'!A:B,2,FALSE))</f>
        <v>N/A</v>
      </c>
    </row>
    <row r="98" spans="1:5" ht="144" customHeight="1" x14ac:dyDescent="0.2">
      <c r="A98" s="69">
        <f>'High Risk Non-Compliant'!B53</f>
        <v>0</v>
      </c>
      <c r="B98" s="422">
        <f>'High Risk Non-Compliant'!C53</f>
        <v>0</v>
      </c>
      <c r="C98" s="422"/>
      <c r="D98" s="68" t="str">
        <f>IF(VLOOKUP(A98,'High Risk Non-Compliant'!B:K,$E$49,FALSE)=0,"N/A",VLOOKUP(A98,'High Risk Non-Compliant'!B:K,$E$49,FALSE))</f>
        <v>N/A</v>
      </c>
      <c r="E98" s="68" t="str">
        <f>IF(D98="N/A","N/A",VLOOKUP(D98,'Crosswalk Detail'!A:B,2,FALSE))</f>
        <v>N/A</v>
      </c>
    </row>
    <row r="99" spans="1:5" ht="144" customHeight="1" x14ac:dyDescent="0.2">
      <c r="A99" s="69">
        <f>'High Risk Non-Compliant'!B54</f>
        <v>0</v>
      </c>
      <c r="B99" s="422">
        <f>'High Risk Non-Compliant'!C54</f>
        <v>0</v>
      </c>
      <c r="C99" s="422"/>
      <c r="D99" s="68" t="str">
        <f>IF(VLOOKUP(A99,'High Risk Non-Compliant'!B:K,$E$49,FALSE)=0,"N/A",VLOOKUP(A99,'High Risk Non-Compliant'!B:K,$E$49,FALSE))</f>
        <v>N/A</v>
      </c>
      <c r="E99" s="68" t="str">
        <f>IF(D99="N/A","N/A",VLOOKUP(D99,'Crosswalk Detail'!A:B,2,FALSE))</f>
        <v>N/A</v>
      </c>
    </row>
    <row r="100" spans="1:5" ht="144" customHeight="1" x14ac:dyDescent="0.2">
      <c r="A100" s="69">
        <f>'High Risk Non-Compliant'!B55</f>
        <v>0</v>
      </c>
      <c r="B100" s="422">
        <f>'High Risk Non-Compliant'!C55</f>
        <v>0</v>
      </c>
      <c r="C100" s="422"/>
      <c r="D100" s="68" t="str">
        <f>IF(VLOOKUP(A100,'High Risk Non-Compliant'!B:K,$E$49,FALSE)=0,"N/A",VLOOKUP(A100,'High Risk Non-Compliant'!B:K,$E$49,FALSE))</f>
        <v>N/A</v>
      </c>
      <c r="E100" s="68" t="str">
        <f>IF(D100="N/A","N/A",VLOOKUP(D100,'Crosswalk Detail'!A:B,2,FALSE))</f>
        <v>N/A</v>
      </c>
    </row>
    <row r="101" spans="1:5" ht="144" customHeight="1" x14ac:dyDescent="0.2">
      <c r="A101" s="69">
        <f>'High Risk Non-Compliant'!B56</f>
        <v>0</v>
      </c>
      <c r="B101" s="422">
        <f>'High Risk Non-Compliant'!C56</f>
        <v>0</v>
      </c>
      <c r="C101" s="422"/>
      <c r="D101" s="68" t="str">
        <f>IF(VLOOKUP(A101,'High Risk Non-Compliant'!B:K,$E$49,FALSE)=0,"N/A",VLOOKUP(A101,'High Risk Non-Compliant'!B:K,$E$49,FALSE))</f>
        <v>N/A</v>
      </c>
      <c r="E101" s="68" t="str">
        <f>IF(D101="N/A","N/A",VLOOKUP(D101,'Crosswalk Detail'!A:B,2,FALSE))</f>
        <v>N/A</v>
      </c>
    </row>
    <row r="102" spans="1:5" ht="144" customHeight="1" x14ac:dyDescent="0.2">
      <c r="A102" s="69">
        <f>'High Risk Non-Compliant'!B57</f>
        <v>0</v>
      </c>
      <c r="B102" s="422">
        <f>'High Risk Non-Compliant'!C57</f>
        <v>0</v>
      </c>
      <c r="C102" s="422"/>
      <c r="D102" s="68" t="str">
        <f>IF(VLOOKUP(A102,'High Risk Non-Compliant'!B:K,$E$49,FALSE)=0,"N/A",VLOOKUP(A102,'High Risk Non-Compliant'!B:K,$E$49,FALSE))</f>
        <v>N/A</v>
      </c>
      <c r="E102" s="68" t="str">
        <f>IF(D102="N/A","N/A",VLOOKUP(D102,'Crosswalk Detail'!A:B,2,FALSE))</f>
        <v>N/A</v>
      </c>
    </row>
    <row r="103" spans="1:5" ht="144" customHeight="1" x14ac:dyDescent="0.2">
      <c r="A103" s="69">
        <f>'High Risk Non-Compliant'!B58</f>
        <v>0</v>
      </c>
      <c r="B103" s="422">
        <f>'High Risk Non-Compliant'!C58</f>
        <v>0</v>
      </c>
      <c r="C103" s="422"/>
      <c r="D103" s="68" t="str">
        <f>IF(VLOOKUP(A103,'High Risk Non-Compliant'!B:K,$E$49,FALSE)=0,"N/A",VLOOKUP(A103,'High Risk Non-Compliant'!B:K,$E$49,FALSE))</f>
        <v>N/A</v>
      </c>
      <c r="E103" s="68" t="str">
        <f>IF(D103="N/A","N/A",VLOOKUP(D103,'Crosswalk Detail'!A:B,2,FALSE))</f>
        <v>N/A</v>
      </c>
    </row>
    <row r="104" spans="1:5" ht="144" customHeight="1" x14ac:dyDescent="0.2">
      <c r="A104" s="69">
        <f>'High Risk Non-Compliant'!B59</f>
        <v>0</v>
      </c>
      <c r="B104" s="422">
        <f>'High Risk Non-Compliant'!C59</f>
        <v>0</v>
      </c>
      <c r="C104" s="422"/>
      <c r="D104" s="68" t="str">
        <f>IF(VLOOKUP(A104,'High Risk Non-Compliant'!B:K,$E$49,FALSE)=0,"N/A",VLOOKUP(A104,'High Risk Non-Compliant'!B:K,$E$49,FALSE))</f>
        <v>N/A</v>
      </c>
      <c r="E104" s="68" t="str">
        <f>IF(D104="N/A","N/A",VLOOKUP(D104,'Crosswalk Detail'!A:B,2,FALSE))</f>
        <v>N/A</v>
      </c>
    </row>
    <row r="105" spans="1:5" ht="144" customHeight="1" x14ac:dyDescent="0.2">
      <c r="A105" s="69">
        <f>'High Risk Non-Compliant'!B60</f>
        <v>0</v>
      </c>
      <c r="B105" s="422">
        <f>'High Risk Non-Compliant'!C60</f>
        <v>0</v>
      </c>
      <c r="C105" s="422"/>
      <c r="D105" s="68" t="str">
        <f>IF(VLOOKUP(A105,'High Risk Non-Compliant'!B:K,$E$49,FALSE)=0,"N/A",VLOOKUP(A105,'High Risk Non-Compliant'!B:K,$E$49,FALSE))</f>
        <v>N/A</v>
      </c>
      <c r="E105" s="68" t="str">
        <f>IF(D105="N/A","N/A",VLOOKUP(D105,'Crosswalk Detail'!A:B,2,FALSE))</f>
        <v>N/A</v>
      </c>
    </row>
    <row r="106" spans="1:5" ht="144" customHeight="1" x14ac:dyDescent="0.2">
      <c r="A106" s="69">
        <f>'High Risk Non-Compliant'!B61</f>
        <v>0</v>
      </c>
      <c r="B106" s="422">
        <f>'High Risk Non-Compliant'!C61</f>
        <v>0</v>
      </c>
      <c r="C106" s="422"/>
      <c r="D106" s="68" t="str">
        <f>IF(VLOOKUP(A106,'High Risk Non-Compliant'!B:K,$E$49,FALSE)=0,"N/A",VLOOKUP(A106,'High Risk Non-Compliant'!B:K,$E$49,FALSE))</f>
        <v>N/A</v>
      </c>
      <c r="E106" s="68" t="str">
        <f>IF(D106="N/A","N/A",VLOOKUP(D106,'Crosswalk Detail'!A:B,2,FALSE))</f>
        <v>N/A</v>
      </c>
    </row>
    <row r="107" spans="1:5" ht="144" customHeight="1" x14ac:dyDescent="0.2">
      <c r="A107" s="69">
        <f>'High Risk Non-Compliant'!B62</f>
        <v>0</v>
      </c>
      <c r="B107" s="422">
        <f>'High Risk Non-Compliant'!C62</f>
        <v>0</v>
      </c>
      <c r="C107" s="422"/>
      <c r="D107" s="68" t="str">
        <f>IF(VLOOKUP(A107,'High Risk Non-Compliant'!B:K,$E$49,FALSE)=0,"N/A",VLOOKUP(A107,'High Risk Non-Compliant'!B:K,$E$49,FALSE))</f>
        <v>N/A</v>
      </c>
      <c r="E107" s="68" t="str">
        <f>IF(D107="N/A","N/A",VLOOKUP(D107,'Crosswalk Detail'!A:B,2,FALSE))</f>
        <v>N/A</v>
      </c>
    </row>
    <row r="108" spans="1:5" ht="144" customHeight="1" x14ac:dyDescent="0.2">
      <c r="A108" s="69">
        <f>'High Risk Non-Compliant'!B63</f>
        <v>0</v>
      </c>
      <c r="B108" s="422">
        <f>'High Risk Non-Compliant'!C63</f>
        <v>0</v>
      </c>
      <c r="C108" s="422"/>
      <c r="D108" s="68" t="str">
        <f>IF(VLOOKUP(A108,'High Risk Non-Compliant'!B:K,$E$49,FALSE)=0,"N/A",VLOOKUP(A108,'High Risk Non-Compliant'!B:K,$E$49,FALSE))</f>
        <v>N/A</v>
      </c>
      <c r="E108" s="68" t="str">
        <f>IF(D108="N/A","N/A",VLOOKUP(D108,'Crosswalk Detail'!A:B,2,FALSE))</f>
        <v>N/A</v>
      </c>
    </row>
    <row r="109" spans="1:5" ht="144" customHeight="1" x14ac:dyDescent="0.2">
      <c r="A109" s="69">
        <f>'High Risk Non-Compliant'!B64</f>
        <v>0</v>
      </c>
      <c r="B109" s="422">
        <f>'High Risk Non-Compliant'!C64</f>
        <v>0</v>
      </c>
      <c r="C109" s="422"/>
      <c r="D109" s="68" t="str">
        <f>IF(VLOOKUP(A109,'High Risk Non-Compliant'!B:K,$E$49,FALSE)=0,"N/A",VLOOKUP(A109,'High Risk Non-Compliant'!B:K,$E$49,FALSE))</f>
        <v>N/A</v>
      </c>
      <c r="E109" s="68" t="str">
        <f>IF(D109="N/A","N/A",VLOOKUP(D109,'Crosswalk Detail'!A:B,2,FALSE))</f>
        <v>N/A</v>
      </c>
    </row>
    <row r="110" spans="1:5" ht="144" customHeight="1" x14ac:dyDescent="0.2">
      <c r="A110" s="69">
        <f>'High Risk Non-Compliant'!B65</f>
        <v>0</v>
      </c>
      <c r="B110" s="422">
        <f>'High Risk Non-Compliant'!C65</f>
        <v>0</v>
      </c>
      <c r="C110" s="422"/>
      <c r="D110" s="68" t="str">
        <f>IF(VLOOKUP(A110,'High Risk Non-Compliant'!B:K,$E$49,FALSE)=0,"N/A",VLOOKUP(A110,'High Risk Non-Compliant'!B:K,$E$49,FALSE))</f>
        <v>N/A</v>
      </c>
      <c r="E110" s="68" t="str">
        <f>IF(D110="N/A","N/A",VLOOKUP(D110,'Crosswalk Detail'!A:B,2,FALSE))</f>
        <v>N/A</v>
      </c>
    </row>
    <row r="111" spans="1:5" ht="144" customHeight="1" x14ac:dyDescent="0.2">
      <c r="A111" s="69">
        <f>'High Risk Non-Compliant'!B66</f>
        <v>0</v>
      </c>
      <c r="B111" s="422">
        <f>'High Risk Non-Compliant'!C66</f>
        <v>0</v>
      </c>
      <c r="C111" s="422"/>
      <c r="D111" s="68" t="str">
        <f>IF(VLOOKUP(A111,'High Risk Non-Compliant'!B:K,$E$49,FALSE)=0,"N/A",VLOOKUP(A111,'High Risk Non-Compliant'!B:K,$E$49,FALSE))</f>
        <v>N/A</v>
      </c>
      <c r="E111" s="68" t="str">
        <f>IF(D111="N/A","N/A",VLOOKUP(D111,'Crosswalk Detail'!A:B,2,FALSE))</f>
        <v>N/A</v>
      </c>
    </row>
    <row r="112" spans="1:5" ht="144" customHeight="1" x14ac:dyDescent="0.2">
      <c r="A112" s="69">
        <f>'High Risk Non-Compliant'!B67</f>
        <v>0</v>
      </c>
      <c r="B112" s="422">
        <f>'High Risk Non-Compliant'!C67</f>
        <v>0</v>
      </c>
      <c r="C112" s="422"/>
      <c r="D112" s="68" t="str">
        <f>IF(VLOOKUP(A112,'High Risk Non-Compliant'!B:K,$E$49,FALSE)=0,"N/A",VLOOKUP(A112,'High Risk Non-Compliant'!B:K,$E$49,FALSE))</f>
        <v>N/A</v>
      </c>
      <c r="E112" s="68" t="str">
        <f>IF(D112="N/A","N/A",VLOOKUP(D112,'Crosswalk Detail'!A:B,2,FALSE))</f>
        <v>N/A</v>
      </c>
    </row>
    <row r="113" spans="1:5" ht="144" customHeight="1" x14ac:dyDescent="0.2">
      <c r="A113" s="69">
        <f>'High Risk Non-Compliant'!B68</f>
        <v>0</v>
      </c>
      <c r="B113" s="422">
        <f>'High Risk Non-Compliant'!C68</f>
        <v>0</v>
      </c>
      <c r="C113" s="422"/>
      <c r="D113" s="68" t="str">
        <f>IF(VLOOKUP(A113,'High Risk Non-Compliant'!B:K,$E$49,FALSE)=0,"N/A",VLOOKUP(A113,'High Risk Non-Compliant'!B:K,$E$49,FALSE))</f>
        <v>N/A</v>
      </c>
      <c r="E113" s="68" t="str">
        <f>IF(D113="N/A","N/A",VLOOKUP(D113,'Crosswalk Detail'!A:B,2,FALSE))</f>
        <v>N/A</v>
      </c>
    </row>
    <row r="114" spans="1:5" ht="144" customHeight="1" x14ac:dyDescent="0.2">
      <c r="A114" s="69">
        <f>'High Risk Non-Compliant'!B69</f>
        <v>0</v>
      </c>
      <c r="B114" s="422">
        <f>'High Risk Non-Compliant'!C69</f>
        <v>0</v>
      </c>
      <c r="C114" s="422"/>
      <c r="D114" s="68" t="str">
        <f>IF(VLOOKUP(A114,'High Risk Non-Compliant'!B:K,$E$49,FALSE)=0,"N/A",VLOOKUP(A114,'High Risk Non-Compliant'!B:K,$E$49,FALSE))</f>
        <v>N/A</v>
      </c>
      <c r="E114" s="68" t="str">
        <f>IF(D114="N/A","N/A",VLOOKUP(D114,'Crosswalk Detail'!A:B,2,FALSE))</f>
        <v>N/A</v>
      </c>
    </row>
    <row r="115" spans="1:5" ht="144" customHeight="1" x14ac:dyDescent="0.2">
      <c r="A115" s="69">
        <f>'High Risk Non-Compliant'!B70</f>
        <v>0</v>
      </c>
      <c r="B115" s="422">
        <f>'High Risk Non-Compliant'!C70</f>
        <v>0</v>
      </c>
      <c r="C115" s="422"/>
      <c r="D115" s="68" t="str">
        <f>IF(VLOOKUP(A115,'High Risk Non-Compliant'!B:K,$E$49,FALSE)=0,"N/A",VLOOKUP(A115,'High Risk Non-Compliant'!B:K,$E$49,FALSE))</f>
        <v>N/A</v>
      </c>
      <c r="E115" s="68" t="str">
        <f>IF(D115="N/A","N/A",VLOOKUP(D115,'Crosswalk Detail'!A:B,2,FALSE))</f>
        <v>N/A</v>
      </c>
    </row>
    <row r="116" spans="1:5" ht="144" customHeight="1" x14ac:dyDescent="0.2">
      <c r="A116" s="69">
        <f>'High Risk Non-Compliant'!B71</f>
        <v>0</v>
      </c>
      <c r="B116" s="422">
        <f>'High Risk Non-Compliant'!C71</f>
        <v>0</v>
      </c>
      <c r="C116" s="422"/>
      <c r="D116" s="68" t="str">
        <f>IF(VLOOKUP(A116,'High Risk Non-Compliant'!B:K,$E$49,FALSE)=0,"N/A",VLOOKUP(A116,'High Risk Non-Compliant'!B:K,$E$49,FALSE))</f>
        <v>N/A</v>
      </c>
      <c r="E116" s="68" t="str">
        <f>IF(D116="N/A","N/A",VLOOKUP(D116,'Crosswalk Detail'!A:B,2,FALSE))</f>
        <v>N/A</v>
      </c>
    </row>
    <row r="117" spans="1:5" ht="144" customHeight="1" x14ac:dyDescent="0.2">
      <c r="A117" s="69">
        <f>'High Risk Non-Compliant'!B72</f>
        <v>0</v>
      </c>
      <c r="B117" s="422">
        <f>'High Risk Non-Compliant'!C72</f>
        <v>0</v>
      </c>
      <c r="C117" s="422"/>
      <c r="D117" s="68" t="str">
        <f>IF(VLOOKUP(A117,'High Risk Non-Compliant'!B:K,$E$49,FALSE)=0,"N/A",VLOOKUP(A117,'High Risk Non-Compliant'!B:K,$E$49,FALSE))</f>
        <v>N/A</v>
      </c>
      <c r="E117" s="68" t="str">
        <f>IF(D117="N/A","N/A",VLOOKUP(D117,'Crosswalk Detail'!A:B,2,FALSE))</f>
        <v>N/A</v>
      </c>
    </row>
    <row r="118" spans="1:5" ht="144" customHeight="1" x14ac:dyDescent="0.2">
      <c r="A118" s="69">
        <f>'High Risk Non-Compliant'!B73</f>
        <v>0</v>
      </c>
      <c r="B118" s="422">
        <f>'High Risk Non-Compliant'!C73</f>
        <v>0</v>
      </c>
      <c r="C118" s="422"/>
      <c r="D118" s="68" t="str">
        <f>IF(VLOOKUP(A118,'High Risk Non-Compliant'!B:K,$E$49,FALSE)=0,"N/A",VLOOKUP(A118,'High Risk Non-Compliant'!B:K,$E$49,FALSE))</f>
        <v>N/A</v>
      </c>
      <c r="E118" s="68" t="str">
        <f>IF(D118="N/A","N/A",VLOOKUP(D118,'Crosswalk Detail'!A:B,2,FALSE))</f>
        <v>N/A</v>
      </c>
    </row>
    <row r="119" spans="1:5" ht="144" customHeight="1" x14ac:dyDescent="0.2">
      <c r="A119" s="69">
        <f>'High Risk Non-Compliant'!B74</f>
        <v>0</v>
      </c>
      <c r="B119" s="422">
        <f>'High Risk Non-Compliant'!C74</f>
        <v>0</v>
      </c>
      <c r="C119" s="422"/>
      <c r="D119" s="68" t="str">
        <f>IF(VLOOKUP(A119,'High Risk Non-Compliant'!B:K,$E$49,FALSE)=0,"N/A",VLOOKUP(A119,'High Risk Non-Compliant'!B:K,$E$49,FALSE))</f>
        <v>N/A</v>
      </c>
      <c r="E119" s="68" t="str">
        <f>IF(D119="N/A","N/A",VLOOKUP(D119,'Crosswalk Detail'!A:B,2,FALSE))</f>
        <v>N/A</v>
      </c>
    </row>
    <row r="120" spans="1:5" ht="144" customHeight="1" x14ac:dyDescent="0.2">
      <c r="A120" s="69">
        <f>'High Risk Non-Compliant'!B75</f>
        <v>0</v>
      </c>
      <c r="B120" s="422">
        <f>'High Risk Non-Compliant'!C75</f>
        <v>0</v>
      </c>
      <c r="C120" s="422"/>
      <c r="D120" s="68" t="str">
        <f>IF(VLOOKUP(A120,'High Risk Non-Compliant'!B:K,$E$49,FALSE)=0,"N/A",VLOOKUP(A120,'High Risk Non-Compliant'!B:K,$E$49,FALSE))</f>
        <v>N/A</v>
      </c>
      <c r="E120" s="68" t="str">
        <f>IF(D120="N/A","N/A",VLOOKUP(D120,'Crosswalk Detail'!A:B,2,FALSE))</f>
        <v>N/A</v>
      </c>
    </row>
    <row r="121" spans="1:5" ht="144" customHeight="1" x14ac:dyDescent="0.2">
      <c r="A121" s="69">
        <f>'High Risk Non-Compliant'!B76</f>
        <v>0</v>
      </c>
      <c r="B121" s="422">
        <f>'High Risk Non-Compliant'!C76</f>
        <v>0</v>
      </c>
      <c r="C121" s="422"/>
      <c r="D121" s="68" t="str">
        <f>IF(VLOOKUP(A121,'High Risk Non-Compliant'!B:K,$E$49,FALSE)=0,"N/A",VLOOKUP(A121,'High Risk Non-Compliant'!B:K,$E$49,FALSE))</f>
        <v>N/A</v>
      </c>
      <c r="E121" s="68" t="str">
        <f>IF(D121="N/A","N/A",VLOOKUP(D121,'Crosswalk Detail'!A:B,2,FALSE))</f>
        <v>N/A</v>
      </c>
    </row>
    <row r="122" spans="1:5" ht="144" customHeight="1" x14ac:dyDescent="0.2">
      <c r="A122" s="69">
        <f>'High Risk Non-Compliant'!B77</f>
        <v>0</v>
      </c>
      <c r="B122" s="422">
        <f>'High Risk Non-Compliant'!C77</f>
        <v>0</v>
      </c>
      <c r="C122" s="422"/>
      <c r="D122" s="68" t="str">
        <f>IF(VLOOKUP(A122,'High Risk Non-Compliant'!B:K,$E$49,FALSE)=0,"N/A",VLOOKUP(A122,'High Risk Non-Compliant'!B:K,$E$49,FALSE))</f>
        <v>N/A</v>
      </c>
      <c r="E122" s="68" t="str">
        <f>IF(D122="N/A","N/A",VLOOKUP(D122,'Crosswalk Detail'!A:B,2,FALSE))</f>
        <v>N/A</v>
      </c>
    </row>
    <row r="123" spans="1:5" ht="144" customHeight="1" x14ac:dyDescent="0.2">
      <c r="A123" s="69">
        <f>'High Risk Non-Compliant'!B78</f>
        <v>0</v>
      </c>
      <c r="B123" s="422">
        <f>'High Risk Non-Compliant'!C78</f>
        <v>0</v>
      </c>
      <c r="C123" s="422"/>
      <c r="D123" s="68" t="str">
        <f>IF(VLOOKUP(A123,'High Risk Non-Compliant'!B:K,$E$49,FALSE)=0,"N/A",VLOOKUP(A123,'High Risk Non-Compliant'!B:K,$E$49,FALSE))</f>
        <v>N/A</v>
      </c>
      <c r="E123" s="68" t="str">
        <f>IF(D123="N/A","N/A",VLOOKUP(D123,'Crosswalk Detail'!A:B,2,FALSE))</f>
        <v>N/A</v>
      </c>
    </row>
    <row r="124" spans="1:5" ht="144" customHeight="1" x14ac:dyDescent="0.2">
      <c r="A124" s="69">
        <f>'High Risk Non-Compliant'!B79</f>
        <v>0</v>
      </c>
      <c r="B124" s="422">
        <f>'High Risk Non-Compliant'!C79</f>
        <v>0</v>
      </c>
      <c r="C124" s="422"/>
      <c r="D124" s="68" t="str">
        <f>IF(VLOOKUP(A124,'High Risk Non-Compliant'!B:K,$E$49,FALSE)=0,"N/A",VLOOKUP(A124,'High Risk Non-Compliant'!B:K,$E$49,FALSE))</f>
        <v>N/A</v>
      </c>
      <c r="E124" s="68" t="str">
        <f>IF(D124="N/A","N/A",VLOOKUP(D124,'Crosswalk Detail'!A:B,2,FALSE))</f>
        <v>N/A</v>
      </c>
    </row>
    <row r="125" spans="1:5" ht="144" customHeight="1" x14ac:dyDescent="0.2">
      <c r="A125" s="69">
        <f>'High Risk Non-Compliant'!B80</f>
        <v>0</v>
      </c>
      <c r="B125" s="422">
        <f>'High Risk Non-Compliant'!C80</f>
        <v>0</v>
      </c>
      <c r="C125" s="422"/>
      <c r="D125" s="68" t="str">
        <f>IF(VLOOKUP(A125,'High Risk Non-Compliant'!B:K,$E$49,FALSE)=0,"N/A",VLOOKUP(A125,'High Risk Non-Compliant'!B:K,$E$49,FALSE))</f>
        <v>N/A</v>
      </c>
      <c r="E125" s="68" t="str">
        <f>IF(D125="N/A","N/A",VLOOKUP(D125,'Crosswalk Detail'!A:B,2,FALSE))</f>
        <v>N/A</v>
      </c>
    </row>
    <row r="126" spans="1:5" ht="144" customHeight="1" x14ac:dyDescent="0.2">
      <c r="A126" s="69">
        <f>'High Risk Non-Compliant'!B81</f>
        <v>0</v>
      </c>
      <c r="B126" s="422">
        <f>'High Risk Non-Compliant'!C81</f>
        <v>0</v>
      </c>
      <c r="C126" s="422"/>
      <c r="D126" s="68" t="str">
        <f>IF(VLOOKUP(A126,'High Risk Non-Compliant'!B:K,$E$49,FALSE)=0,"N/A",VLOOKUP(A126,'High Risk Non-Compliant'!B:K,$E$49,FALSE))</f>
        <v>N/A</v>
      </c>
      <c r="E126" s="68" t="str">
        <f>IF(D126="N/A","N/A",VLOOKUP(D126,'Crosswalk Detail'!A:B,2,FALSE))</f>
        <v>N/A</v>
      </c>
    </row>
    <row r="127" spans="1:5" ht="144" customHeight="1" x14ac:dyDescent="0.2">
      <c r="A127" s="69">
        <f>'High Risk Non-Compliant'!B82</f>
        <v>0</v>
      </c>
      <c r="B127" s="422">
        <f>'High Risk Non-Compliant'!C82</f>
        <v>0</v>
      </c>
      <c r="C127" s="422"/>
      <c r="D127" s="68" t="str">
        <f>IF(VLOOKUP(A127,'High Risk Non-Compliant'!B:K,$E$49,FALSE)=0,"N/A",VLOOKUP(A127,'High Risk Non-Compliant'!B:K,$E$49,FALSE))</f>
        <v>N/A</v>
      </c>
      <c r="E127" s="68" t="str">
        <f>IF(D127="N/A","N/A",VLOOKUP(D127,'Crosswalk Detail'!A:B,2,FALSE))</f>
        <v>N/A</v>
      </c>
    </row>
    <row r="128" spans="1:5" ht="144" customHeight="1" x14ac:dyDescent="0.2">
      <c r="A128" s="69">
        <f>'High Risk Non-Compliant'!B83</f>
        <v>0</v>
      </c>
      <c r="B128" s="422">
        <f>'High Risk Non-Compliant'!C83</f>
        <v>0</v>
      </c>
      <c r="C128" s="422"/>
      <c r="D128" s="68" t="str">
        <f>IF(VLOOKUP(A128,'High Risk Non-Compliant'!B:K,$E$49,FALSE)=0,"N/A",VLOOKUP(A128,'High Risk Non-Compliant'!B:K,$E$49,FALSE))</f>
        <v>N/A</v>
      </c>
      <c r="E128" s="68" t="str">
        <f>IF(D128="N/A","N/A",VLOOKUP(D128,'Crosswalk Detail'!A:B,2,FALSE))</f>
        <v>N/A</v>
      </c>
    </row>
    <row r="129" spans="1:5" ht="144" customHeight="1" x14ac:dyDescent="0.2">
      <c r="A129" s="69">
        <f>'High Risk Non-Compliant'!B84</f>
        <v>0</v>
      </c>
      <c r="B129" s="422">
        <f>'High Risk Non-Compliant'!C84</f>
        <v>0</v>
      </c>
      <c r="C129" s="422"/>
      <c r="D129" s="68" t="str">
        <f>IF(VLOOKUP(A129,'High Risk Non-Compliant'!B:K,$E$49,FALSE)=0,"N/A",VLOOKUP(A129,'High Risk Non-Compliant'!B:K,$E$49,FALSE))</f>
        <v>N/A</v>
      </c>
      <c r="E129" s="68" t="str">
        <f>IF(D129="N/A","N/A",VLOOKUP(D129,'Crosswalk Detail'!A:B,2,FALSE))</f>
        <v>N/A</v>
      </c>
    </row>
    <row r="130" spans="1:5" ht="144" customHeight="1" x14ac:dyDescent="0.2">
      <c r="A130" s="69">
        <f>'High Risk Non-Compliant'!B85</f>
        <v>0</v>
      </c>
      <c r="B130" s="422">
        <f>'High Risk Non-Compliant'!C85</f>
        <v>0</v>
      </c>
      <c r="C130" s="422"/>
      <c r="D130" s="68" t="str">
        <f>IF(VLOOKUP(A130,'High Risk Non-Compliant'!B:K,$E$49,FALSE)=0,"N/A",VLOOKUP(A130,'High Risk Non-Compliant'!B:K,$E$49,FALSE))</f>
        <v>N/A</v>
      </c>
      <c r="E130" s="68" t="str">
        <f>IF(D130="N/A","N/A",VLOOKUP(D130,'Crosswalk Detail'!A:B,2,FALSE))</f>
        <v>N/A</v>
      </c>
    </row>
    <row r="131" spans="1:5" ht="144" customHeight="1" x14ac:dyDescent="0.2">
      <c r="A131" s="69">
        <f>'High Risk Non-Compliant'!B86</f>
        <v>0</v>
      </c>
      <c r="B131" s="422">
        <f>'High Risk Non-Compliant'!C86</f>
        <v>0</v>
      </c>
      <c r="C131" s="422"/>
      <c r="D131" s="68" t="str">
        <f>IF(VLOOKUP(A131,'High Risk Non-Compliant'!B:K,$E$49,FALSE)=0,"N/A",VLOOKUP(A131,'High Risk Non-Compliant'!B:K,$E$49,FALSE))</f>
        <v>N/A</v>
      </c>
      <c r="E131" s="68" t="str">
        <f>IF(D131="N/A","N/A",VLOOKUP(D131,'Crosswalk Detail'!A:B,2,FALSE))</f>
        <v>N/A</v>
      </c>
    </row>
    <row r="132" spans="1:5" ht="144" customHeight="1" x14ac:dyDescent="0.2">
      <c r="A132" s="69">
        <f>'High Risk Non-Compliant'!B87</f>
        <v>0</v>
      </c>
      <c r="B132" s="422">
        <f>'High Risk Non-Compliant'!C87</f>
        <v>0</v>
      </c>
      <c r="C132" s="422"/>
      <c r="D132" s="68" t="str">
        <f>IF(VLOOKUP(A132,'High Risk Non-Compliant'!B:K,$E$49,FALSE)=0,"N/A",VLOOKUP(A132,'High Risk Non-Compliant'!B:K,$E$49,FALSE))</f>
        <v>N/A</v>
      </c>
      <c r="E132" s="68" t="str">
        <f>IF(D132="N/A","N/A",VLOOKUP(D132,'Crosswalk Detail'!A:B,2,FALSE))</f>
        <v>N/A</v>
      </c>
    </row>
    <row r="133" spans="1:5" ht="144" customHeight="1" x14ac:dyDescent="0.2">
      <c r="A133" s="69">
        <f>'High Risk Non-Compliant'!B88</f>
        <v>0</v>
      </c>
      <c r="B133" s="422">
        <f>'High Risk Non-Compliant'!C88</f>
        <v>0</v>
      </c>
      <c r="C133" s="422"/>
      <c r="D133" s="68" t="str">
        <f>IF(VLOOKUP(A133,'High Risk Non-Compliant'!B:K,$E$49,FALSE)=0,"N/A",VLOOKUP(A133,'High Risk Non-Compliant'!B:K,$E$49,FALSE))</f>
        <v>N/A</v>
      </c>
      <c r="E133" s="68" t="str">
        <f>IF(D133="N/A","N/A",VLOOKUP(D133,'Crosswalk Detail'!A:B,2,FALSE))</f>
        <v>N/A</v>
      </c>
    </row>
    <row r="134" spans="1:5" ht="144" customHeight="1" x14ac:dyDescent="0.2">
      <c r="A134" s="69">
        <f>'High Risk Non-Compliant'!B89</f>
        <v>0</v>
      </c>
      <c r="B134" s="422">
        <f>'High Risk Non-Compliant'!C89</f>
        <v>0</v>
      </c>
      <c r="C134" s="422"/>
      <c r="D134" s="68" t="str">
        <f>IF(VLOOKUP(A134,'High Risk Non-Compliant'!B:K,$E$49,FALSE)=0,"N/A",VLOOKUP(A134,'High Risk Non-Compliant'!B:K,$E$49,FALSE))</f>
        <v>N/A</v>
      </c>
      <c r="E134" s="68" t="str">
        <f>IF(D134="N/A","N/A",VLOOKUP(D134,'Crosswalk Detail'!A:B,2,FALSE))</f>
        <v>N/A</v>
      </c>
    </row>
    <row r="135" spans="1:5" ht="144" customHeight="1" x14ac:dyDescent="0.2">
      <c r="A135" s="69">
        <f>'High Risk Non-Compliant'!B90</f>
        <v>0</v>
      </c>
      <c r="B135" s="422">
        <f>'High Risk Non-Compliant'!C90</f>
        <v>0</v>
      </c>
      <c r="C135" s="422"/>
      <c r="D135" s="68" t="str">
        <f>IF(VLOOKUP(A135,'High Risk Non-Compliant'!B:K,$E$49,FALSE)=0,"N/A",VLOOKUP(A135,'High Risk Non-Compliant'!B:K,$E$49,FALSE))</f>
        <v>N/A</v>
      </c>
      <c r="E135" s="68" t="str">
        <f>IF(D135="N/A","N/A",VLOOKUP(D135,'Crosswalk Detail'!A:B,2,FALSE))</f>
        <v>N/A</v>
      </c>
    </row>
    <row r="136" spans="1:5" ht="144" customHeight="1" x14ac:dyDescent="0.2">
      <c r="A136" s="69">
        <f>'High Risk Non-Compliant'!B91</f>
        <v>0</v>
      </c>
      <c r="B136" s="422">
        <f>'High Risk Non-Compliant'!C91</f>
        <v>0</v>
      </c>
      <c r="C136" s="422"/>
      <c r="D136" s="68" t="str">
        <f>IF(VLOOKUP(A136,'High Risk Non-Compliant'!B:K,$E$49,FALSE)=0,"N/A",VLOOKUP(A136,'High Risk Non-Compliant'!B:K,$E$49,FALSE))</f>
        <v>N/A</v>
      </c>
      <c r="E136" s="68" t="str">
        <f>IF(D136="N/A","N/A",VLOOKUP(D136,'Crosswalk Detail'!A:B,2,FALSE))</f>
        <v>N/A</v>
      </c>
    </row>
    <row r="137" spans="1:5" ht="144" customHeight="1" x14ac:dyDescent="0.2">
      <c r="A137" s="69">
        <f>'High Risk Non-Compliant'!B92</f>
        <v>0</v>
      </c>
      <c r="B137" s="422">
        <f>'High Risk Non-Compliant'!C92</f>
        <v>0</v>
      </c>
      <c r="C137" s="422"/>
      <c r="D137" s="68" t="str">
        <f>IF(VLOOKUP(A137,'High Risk Non-Compliant'!B:K,$E$49,FALSE)=0,"N/A",VLOOKUP(A137,'High Risk Non-Compliant'!B:K,$E$49,FALSE))</f>
        <v>N/A</v>
      </c>
      <c r="E137" s="68" t="str">
        <f>IF(D137="N/A","N/A",VLOOKUP(D137,'Crosswalk Detail'!A:B,2,FALSE))</f>
        <v>N/A</v>
      </c>
    </row>
    <row r="138" spans="1:5" ht="144" customHeight="1" x14ac:dyDescent="0.2">
      <c r="A138" s="69">
        <f>'High Risk Non-Compliant'!B93</f>
        <v>0</v>
      </c>
      <c r="B138" s="422">
        <f>'High Risk Non-Compliant'!C93</f>
        <v>0</v>
      </c>
      <c r="C138" s="422"/>
      <c r="D138" s="68" t="str">
        <f>IF(VLOOKUP(A138,'High Risk Non-Compliant'!B:K,$E$49,FALSE)=0,"N/A",VLOOKUP(A138,'High Risk Non-Compliant'!B:K,$E$49,FALSE))</f>
        <v>N/A</v>
      </c>
      <c r="E138" s="68" t="str">
        <f>IF(D138="N/A","N/A",VLOOKUP(D138,'Crosswalk Detail'!A:B,2,FALSE))</f>
        <v>N/A</v>
      </c>
    </row>
    <row r="139" spans="1:5" ht="144" customHeight="1" x14ac:dyDescent="0.2">
      <c r="A139" s="69">
        <f>'High Risk Non-Compliant'!B94</f>
        <v>0</v>
      </c>
      <c r="B139" s="422">
        <f>'High Risk Non-Compliant'!C94</f>
        <v>0</v>
      </c>
      <c r="C139" s="422"/>
      <c r="D139" s="68" t="str">
        <f>IF(VLOOKUP(A139,'High Risk Non-Compliant'!B:K,$E$49,FALSE)=0,"N/A",VLOOKUP(A139,'High Risk Non-Compliant'!B:K,$E$49,FALSE))</f>
        <v>N/A</v>
      </c>
      <c r="E139" s="68" t="str">
        <f>IF(D139="N/A","N/A",VLOOKUP(D139,'Crosswalk Detail'!A:B,2,FALSE))</f>
        <v>N/A</v>
      </c>
    </row>
    <row r="140" spans="1:5" ht="144" customHeight="1" x14ac:dyDescent="0.2">
      <c r="A140" s="69">
        <f>'High Risk Non-Compliant'!B95</f>
        <v>0</v>
      </c>
      <c r="B140" s="422">
        <f>'High Risk Non-Compliant'!C95</f>
        <v>0</v>
      </c>
      <c r="C140" s="422"/>
      <c r="D140" s="68" t="str">
        <f>IF(VLOOKUP(A140,'High Risk Non-Compliant'!B:K,$E$49,FALSE)=0,"N/A",VLOOKUP(A140,'High Risk Non-Compliant'!B:K,$E$49,FALSE))</f>
        <v>N/A</v>
      </c>
      <c r="E140" s="68" t="str">
        <f>IF(D140="N/A","N/A",VLOOKUP(D140,'Crosswalk Detail'!A:B,2,FALSE))</f>
        <v>N/A</v>
      </c>
    </row>
    <row r="141" spans="1:5" ht="144" customHeight="1" x14ac:dyDescent="0.2">
      <c r="A141" s="69">
        <f>'High Risk Non-Compliant'!B96</f>
        <v>0</v>
      </c>
      <c r="B141" s="422">
        <f>'High Risk Non-Compliant'!C96</f>
        <v>0</v>
      </c>
      <c r="C141" s="422"/>
      <c r="D141" s="68" t="str">
        <f>IF(VLOOKUP(A141,'High Risk Non-Compliant'!B:K,$E$49,FALSE)=0,"N/A",VLOOKUP(A141,'High Risk Non-Compliant'!B:K,$E$49,FALSE))</f>
        <v>N/A</v>
      </c>
      <c r="E141" s="68" t="str">
        <f>IF(D141="N/A","N/A",VLOOKUP(D141,'Crosswalk Detail'!A:B,2,FALSE))</f>
        <v>N/A</v>
      </c>
    </row>
    <row r="142" spans="1:5" ht="144" customHeight="1" x14ac:dyDescent="0.2">
      <c r="A142" s="69">
        <f>'High Risk Non-Compliant'!B97</f>
        <v>0</v>
      </c>
      <c r="B142" s="422">
        <f>'High Risk Non-Compliant'!C97</f>
        <v>0</v>
      </c>
      <c r="C142" s="422"/>
      <c r="D142" s="68" t="str">
        <f>IF(VLOOKUP(A142,'High Risk Non-Compliant'!B:K,$E$49,FALSE)=0,"N/A",VLOOKUP(A142,'High Risk Non-Compliant'!B:K,$E$49,FALSE))</f>
        <v>N/A</v>
      </c>
      <c r="E142" s="68" t="str">
        <f>IF(D142="N/A","N/A",VLOOKUP(D142,'Crosswalk Detail'!A:B,2,FALSE))</f>
        <v>N/A</v>
      </c>
    </row>
    <row r="143" spans="1:5" ht="144" customHeight="1" x14ac:dyDescent="0.2">
      <c r="A143" s="69">
        <f>'High Risk Non-Compliant'!B98</f>
        <v>0</v>
      </c>
      <c r="B143" s="422">
        <f>'High Risk Non-Compliant'!C98</f>
        <v>0</v>
      </c>
      <c r="C143" s="422"/>
      <c r="D143" s="68" t="str">
        <f>IF(VLOOKUP(A143,'High Risk Non-Compliant'!B:K,$E$49,FALSE)=0,"N/A",VLOOKUP(A143,'High Risk Non-Compliant'!B:K,$E$49,FALSE))</f>
        <v>N/A</v>
      </c>
      <c r="E143" s="68" t="str">
        <f>IF(D143="N/A","N/A",VLOOKUP(D143,'Crosswalk Detail'!A:B,2,FALSE))</f>
        <v>N/A</v>
      </c>
    </row>
    <row r="144" spans="1:5" ht="144" customHeight="1" x14ac:dyDescent="0.2">
      <c r="A144" s="69">
        <f>'High Risk Non-Compliant'!B99</f>
        <v>0</v>
      </c>
      <c r="B144" s="422">
        <f>'High Risk Non-Compliant'!C99</f>
        <v>0</v>
      </c>
      <c r="C144" s="422"/>
      <c r="D144" s="68" t="str">
        <f>IF(VLOOKUP(A144,'High Risk Non-Compliant'!B:K,$E$49,FALSE)=0,"N/A",VLOOKUP(A144,'High Risk Non-Compliant'!B:K,$E$49,FALSE))</f>
        <v>N/A</v>
      </c>
      <c r="E144" s="68" t="str">
        <f>IF(D144="N/A","N/A",VLOOKUP(D144,'Crosswalk Detail'!A:B,2,FALSE))</f>
        <v>N/A</v>
      </c>
    </row>
    <row r="145" spans="1:5" ht="144" customHeight="1" x14ac:dyDescent="0.2">
      <c r="A145" s="69">
        <f>'High Risk Non-Compliant'!B100</f>
        <v>0</v>
      </c>
      <c r="B145" s="422">
        <f>'High Risk Non-Compliant'!C100</f>
        <v>0</v>
      </c>
      <c r="C145" s="422"/>
      <c r="D145" s="68" t="str">
        <f>IF(VLOOKUP(A145,'High Risk Non-Compliant'!B:K,$E$49,FALSE)=0,"N/A",VLOOKUP(A145,'High Risk Non-Compliant'!B:K,$E$49,FALSE))</f>
        <v>N/A</v>
      </c>
      <c r="E145" s="68" t="str">
        <f>IF(D145="N/A","N/A",VLOOKUP(D145,'Crosswalk Detail'!A:B,2,FALSE))</f>
        <v>N/A</v>
      </c>
    </row>
    <row r="146" spans="1:5" ht="144" customHeight="1" x14ac:dyDescent="0.2">
      <c r="A146" s="69">
        <f>'High Risk Non-Compliant'!B101</f>
        <v>0</v>
      </c>
      <c r="B146" s="422">
        <f>'High Risk Non-Compliant'!C101</f>
        <v>0</v>
      </c>
      <c r="C146" s="422"/>
      <c r="D146" s="68" t="str">
        <f>IF(VLOOKUP(A146,'High Risk Non-Compliant'!B:K,$E$49,FALSE)=0,"N/A",VLOOKUP(A146,'High Risk Non-Compliant'!B:K,$E$49,FALSE))</f>
        <v>N/A</v>
      </c>
      <c r="E146" s="68" t="str">
        <f>IF(D146="N/A","N/A",VLOOKUP(D146,'Crosswalk Detail'!A:B,2,FALSE))</f>
        <v>N/A</v>
      </c>
    </row>
    <row r="147" spans="1:5" ht="144" customHeight="1" x14ac:dyDescent="0.2">
      <c r="A147" s="69">
        <f>'High Risk Non-Compliant'!B102</f>
        <v>0</v>
      </c>
      <c r="B147" s="422">
        <f>'High Risk Non-Compliant'!C102</f>
        <v>0</v>
      </c>
      <c r="C147" s="422"/>
      <c r="D147" s="68" t="str">
        <f>IF(VLOOKUP(A147,'High Risk Non-Compliant'!B:K,$E$49,FALSE)=0,"N/A",VLOOKUP(A147,'High Risk Non-Compliant'!B:K,$E$49,FALSE))</f>
        <v>N/A</v>
      </c>
      <c r="E147" s="68" t="str">
        <f>IF(D147="N/A","N/A",VLOOKUP(D147,'Crosswalk Detail'!A:B,2,FALSE))</f>
        <v>N/A</v>
      </c>
    </row>
    <row r="148" spans="1:5" ht="144" customHeight="1" x14ac:dyDescent="0.2">
      <c r="A148" s="69">
        <f>'High Risk Non-Compliant'!B103</f>
        <v>0</v>
      </c>
      <c r="B148" s="422">
        <f>'High Risk Non-Compliant'!C103</f>
        <v>0</v>
      </c>
      <c r="C148" s="422"/>
      <c r="D148" s="68" t="str">
        <f>IF(VLOOKUP(A148,'High Risk Non-Compliant'!B:K,$E$49,FALSE)=0,"N/A",VLOOKUP(A148,'High Risk Non-Compliant'!B:K,$E$49,FALSE))</f>
        <v>N/A</v>
      </c>
      <c r="E148" s="68" t="str">
        <f>IF(D148="N/A","N/A",VLOOKUP(D148,'Crosswalk Detail'!A:B,2,FALSE))</f>
        <v>N/A</v>
      </c>
    </row>
    <row r="149" spans="1:5" ht="144" customHeight="1" x14ac:dyDescent="0.2">
      <c r="A149" s="69">
        <f>'High Risk Non-Compliant'!B104</f>
        <v>0</v>
      </c>
      <c r="B149" s="422">
        <f>'High Risk Non-Compliant'!C104</f>
        <v>0</v>
      </c>
      <c r="C149" s="422"/>
      <c r="D149" s="68" t="str">
        <f>IF(VLOOKUP(A149,'High Risk Non-Compliant'!B:K,$E$49,FALSE)=0,"N/A",VLOOKUP(A149,'High Risk Non-Compliant'!B:K,$E$49,FALSE))</f>
        <v>N/A</v>
      </c>
      <c r="E149" s="68" t="str">
        <f>IF(D149="N/A","N/A",VLOOKUP(D149,'Crosswalk Detail'!A:B,2,FALSE))</f>
        <v>N/A</v>
      </c>
    </row>
    <row r="150" spans="1:5" ht="144" customHeight="1" x14ac:dyDescent="0.2">
      <c r="A150" s="69">
        <f>'High Risk Non-Compliant'!B105</f>
        <v>0</v>
      </c>
      <c r="B150" s="422">
        <f>'High Risk Non-Compliant'!C105</f>
        <v>0</v>
      </c>
      <c r="C150" s="422"/>
      <c r="D150" s="68" t="str">
        <f>IF(VLOOKUP(A150,'High Risk Non-Compliant'!B:K,$E$49,FALSE)=0,"N/A",VLOOKUP(A150,'High Risk Non-Compliant'!B:K,$E$49,FALSE))</f>
        <v>N/A</v>
      </c>
      <c r="E150" s="68" t="str">
        <f>IF(D150="N/A","N/A",VLOOKUP(D150,'Crosswalk Detail'!A:B,2,FALSE))</f>
        <v>N/A</v>
      </c>
    </row>
    <row r="151" spans="1:5" ht="144" customHeight="1" x14ac:dyDescent="0.2">
      <c r="A151" s="69">
        <f>'High Risk Non-Compliant'!B106</f>
        <v>0</v>
      </c>
      <c r="B151" s="422">
        <f>'High Risk Non-Compliant'!C106</f>
        <v>0</v>
      </c>
      <c r="C151" s="422"/>
      <c r="D151" s="68" t="str">
        <f>IF(VLOOKUP(A151,'High Risk Non-Compliant'!B:K,$E$49,FALSE)=0,"N/A",VLOOKUP(A151,'High Risk Non-Compliant'!B:K,$E$49,FALSE))</f>
        <v>N/A</v>
      </c>
      <c r="E151" s="68" t="str">
        <f>IF(D151="N/A","N/A",VLOOKUP(D151,'Crosswalk Detail'!A:B,2,FALSE))</f>
        <v>N/A</v>
      </c>
    </row>
    <row r="152" spans="1:5" ht="144" customHeight="1" x14ac:dyDescent="0.2">
      <c r="A152" s="69">
        <f>'High Risk Non-Compliant'!B107</f>
        <v>0</v>
      </c>
      <c r="B152" s="422">
        <f>'High Risk Non-Compliant'!C107</f>
        <v>0</v>
      </c>
      <c r="C152" s="422"/>
      <c r="D152" s="68" t="str">
        <f>IF(VLOOKUP(A152,'High Risk Non-Compliant'!B:K,$E$49,FALSE)=0,"N/A",VLOOKUP(A152,'High Risk Non-Compliant'!B:K,$E$49,FALSE))</f>
        <v>N/A</v>
      </c>
      <c r="E152" s="68" t="str">
        <f>IF(D152="N/A","N/A",VLOOKUP(D152,'Crosswalk Detail'!A:B,2,FALSE))</f>
        <v>N/A</v>
      </c>
    </row>
    <row r="153" spans="1:5" ht="144" customHeight="1" x14ac:dyDescent="0.2">
      <c r="A153" s="69">
        <f>'High Risk Non-Compliant'!B108</f>
        <v>0</v>
      </c>
      <c r="B153" s="422">
        <f>'High Risk Non-Compliant'!C108</f>
        <v>0</v>
      </c>
      <c r="C153" s="422"/>
      <c r="D153" s="68" t="str">
        <f>IF(VLOOKUP(A153,'High Risk Non-Compliant'!B:K,$E$49,FALSE)=0,"N/A",VLOOKUP(A153,'High Risk Non-Compliant'!B:K,$E$49,FALSE))</f>
        <v>N/A</v>
      </c>
      <c r="E153" s="68" t="str">
        <f>IF(D153="N/A","N/A",VLOOKUP(D153,'Crosswalk Detail'!A:B,2,FALSE))</f>
        <v>N/A</v>
      </c>
    </row>
    <row r="154" spans="1:5" ht="144" customHeight="1" x14ac:dyDescent="0.2">
      <c r="A154" s="69">
        <f>'High Risk Non-Compliant'!B109</f>
        <v>0</v>
      </c>
      <c r="B154" s="422">
        <f>'High Risk Non-Compliant'!C109</f>
        <v>0</v>
      </c>
      <c r="C154" s="422"/>
      <c r="D154" s="68" t="str">
        <f>IF(VLOOKUP(A154,'High Risk Non-Compliant'!B:K,$E$49,FALSE)=0,"N/A",VLOOKUP(A154,'High Risk Non-Compliant'!B:K,$E$49,FALSE))</f>
        <v>N/A</v>
      </c>
      <c r="E154" s="68" t="str">
        <f>IF(D154="N/A","N/A",VLOOKUP(D154,'Crosswalk Detail'!A:B,2,FALSE))</f>
        <v>N/A</v>
      </c>
    </row>
    <row r="155" spans="1:5" ht="144" customHeight="1" x14ac:dyDescent="0.2">
      <c r="A155" s="69">
        <f>'High Risk Non-Compliant'!B110</f>
        <v>0</v>
      </c>
      <c r="B155" s="422">
        <f>'High Risk Non-Compliant'!C110</f>
        <v>0</v>
      </c>
      <c r="C155" s="422"/>
      <c r="D155" s="68" t="str">
        <f>IF(VLOOKUP(A155,'High Risk Non-Compliant'!B:K,$E$49,FALSE)=0,"N/A",VLOOKUP(A155,'High Risk Non-Compliant'!B:K,$E$49,FALSE))</f>
        <v>N/A</v>
      </c>
      <c r="E155" s="68" t="str">
        <f>IF(D155="N/A","N/A",VLOOKUP(D155,'Crosswalk Detail'!A:B,2,FALSE))</f>
        <v>N/A</v>
      </c>
    </row>
    <row r="156" spans="1:5" ht="144" customHeight="1" x14ac:dyDescent="0.2">
      <c r="A156" s="69">
        <f>'High Risk Non-Compliant'!B111</f>
        <v>0</v>
      </c>
      <c r="B156" s="422">
        <f>'High Risk Non-Compliant'!C111</f>
        <v>0</v>
      </c>
      <c r="C156" s="422"/>
      <c r="D156" s="68" t="str">
        <f>IF(VLOOKUP(A156,'High Risk Non-Compliant'!B:K,$E$49,FALSE)=0,"N/A",VLOOKUP(A156,'High Risk Non-Compliant'!B:K,$E$49,FALSE))</f>
        <v>N/A</v>
      </c>
      <c r="E156" s="68" t="str">
        <f>IF(D156="N/A","N/A",VLOOKUP(D156,'Crosswalk Detail'!A:B,2,FALSE))</f>
        <v>N/A</v>
      </c>
    </row>
    <row r="157" spans="1:5" ht="144" customHeight="1" x14ac:dyDescent="0.2">
      <c r="A157" s="69">
        <f>'High Risk Non-Compliant'!B112</f>
        <v>0</v>
      </c>
      <c r="B157" s="422">
        <f>'High Risk Non-Compliant'!C112</f>
        <v>0</v>
      </c>
      <c r="C157" s="422"/>
      <c r="D157" s="68" t="str">
        <f>IF(VLOOKUP(A157,'High Risk Non-Compliant'!B:K,$E$49,FALSE)=0,"N/A",VLOOKUP(A157,'High Risk Non-Compliant'!B:K,$E$49,FALSE))</f>
        <v>N/A</v>
      </c>
      <c r="E157" s="68" t="str">
        <f>IF(D157="N/A","N/A",VLOOKUP(D157,'Crosswalk Detail'!A:B,2,FALSE))</f>
        <v>N/A</v>
      </c>
    </row>
    <row r="158" spans="1:5" ht="144" customHeight="1" x14ac:dyDescent="0.2">
      <c r="A158" s="69">
        <f>'High Risk Non-Compliant'!B113</f>
        <v>0</v>
      </c>
      <c r="B158" s="422">
        <f>'High Risk Non-Compliant'!C113</f>
        <v>0</v>
      </c>
      <c r="C158" s="422"/>
      <c r="D158" s="68" t="str">
        <f>IF(VLOOKUP(A158,'High Risk Non-Compliant'!B:K,$E$49,FALSE)=0,"N/A",VLOOKUP(A158,'High Risk Non-Compliant'!B:K,$E$49,FALSE))</f>
        <v>N/A</v>
      </c>
      <c r="E158" s="68" t="str">
        <f>IF(D158="N/A","N/A",VLOOKUP(D158,'Crosswalk Detail'!A:B,2,FALSE))</f>
        <v>N/A</v>
      </c>
    </row>
    <row r="159" spans="1:5" ht="144" customHeight="1" x14ac:dyDescent="0.2">
      <c r="A159" s="69">
        <f>'High Risk Non-Compliant'!B114</f>
        <v>0</v>
      </c>
      <c r="B159" s="422">
        <f>'High Risk Non-Compliant'!C114</f>
        <v>0</v>
      </c>
      <c r="C159" s="422"/>
      <c r="D159" s="68" t="str">
        <f>IF(VLOOKUP(A159,'High Risk Non-Compliant'!B:K,$E$49,FALSE)=0,"N/A",VLOOKUP(A159,'High Risk Non-Compliant'!B:K,$E$49,FALSE))</f>
        <v>N/A</v>
      </c>
      <c r="E159" s="68" t="str">
        <f>IF(D159="N/A","N/A",VLOOKUP(D159,'Crosswalk Detail'!A:B,2,FALSE))</f>
        <v>N/A</v>
      </c>
    </row>
    <row r="160" spans="1:5" ht="144" customHeight="1" x14ac:dyDescent="0.2">
      <c r="A160" s="69">
        <f>'High Risk Non-Compliant'!B115</f>
        <v>0</v>
      </c>
      <c r="B160" s="422">
        <f>'High Risk Non-Compliant'!C115</f>
        <v>0</v>
      </c>
      <c r="C160" s="422"/>
      <c r="D160" s="68" t="str">
        <f>IF(VLOOKUP(A160,'High Risk Non-Compliant'!B:K,$E$49,FALSE)=0,"N/A",VLOOKUP(A160,'High Risk Non-Compliant'!B:K,$E$49,FALSE))</f>
        <v>N/A</v>
      </c>
      <c r="E160" s="68" t="str">
        <f>IF(D160="N/A","N/A",VLOOKUP(D160,'Crosswalk Detail'!A:B,2,FALSE))</f>
        <v>N/A</v>
      </c>
    </row>
    <row r="161" spans="1:5" ht="144" customHeight="1" x14ac:dyDescent="0.2">
      <c r="A161" s="69">
        <f>'High Risk Non-Compliant'!B116</f>
        <v>0</v>
      </c>
      <c r="B161" s="422">
        <f>'High Risk Non-Compliant'!C116</f>
        <v>0</v>
      </c>
      <c r="C161" s="422"/>
      <c r="D161" s="68" t="str">
        <f>IF(VLOOKUP(A161,'High Risk Non-Compliant'!B:K,$E$49,FALSE)=0,"N/A",VLOOKUP(A161,'High Risk Non-Compliant'!B:K,$E$49,FALSE))</f>
        <v>N/A</v>
      </c>
      <c r="E161" s="68" t="str">
        <f>IF(D161="N/A","N/A",VLOOKUP(D161,'Crosswalk Detail'!A:B,2,FALSE))</f>
        <v>N/A</v>
      </c>
    </row>
    <row r="162" spans="1:5" ht="144" customHeight="1" x14ac:dyDescent="0.2">
      <c r="A162" s="69">
        <f>'High Risk Non-Compliant'!B117</f>
        <v>0</v>
      </c>
      <c r="B162" s="422">
        <f>'High Risk Non-Compliant'!C117</f>
        <v>0</v>
      </c>
      <c r="C162" s="422"/>
      <c r="D162" s="68" t="str">
        <f>IF(VLOOKUP(A162,'High Risk Non-Compliant'!B:K,$E$49,FALSE)=0,"N/A",VLOOKUP(A162,'High Risk Non-Compliant'!B:K,$E$49,FALSE))</f>
        <v>N/A</v>
      </c>
      <c r="E162" s="68" t="str">
        <f>IF(D162="N/A","N/A",VLOOKUP(D162,'Crosswalk Detail'!A:B,2,FALSE))</f>
        <v>N/A</v>
      </c>
    </row>
    <row r="163" spans="1:5" ht="144" customHeight="1" x14ac:dyDescent="0.2">
      <c r="A163" s="69">
        <f>'High Risk Non-Compliant'!B118</f>
        <v>0</v>
      </c>
      <c r="B163" s="422">
        <f>'High Risk Non-Compliant'!C118</f>
        <v>0</v>
      </c>
      <c r="C163" s="422"/>
      <c r="D163" s="68" t="str">
        <f>IF(VLOOKUP(A163,'High Risk Non-Compliant'!B:K,$E$49,FALSE)=0,"N/A",VLOOKUP(A163,'High Risk Non-Compliant'!B:K,$E$49,FALSE))</f>
        <v>N/A</v>
      </c>
      <c r="E163" s="68" t="str">
        <f>IF(D163="N/A","N/A",VLOOKUP(D163,'Crosswalk Detail'!A:B,2,FALSE))</f>
        <v>N/A</v>
      </c>
    </row>
    <row r="164" spans="1:5" ht="144" customHeight="1" x14ac:dyDescent="0.2">
      <c r="A164" s="69">
        <f>'High Risk Non-Compliant'!B119</f>
        <v>0</v>
      </c>
      <c r="B164" s="422">
        <f>'High Risk Non-Compliant'!C119</f>
        <v>0</v>
      </c>
      <c r="C164" s="422"/>
      <c r="D164" s="68" t="str">
        <f>IF(VLOOKUP(A164,'High Risk Non-Compliant'!B:K,$E$49,FALSE)=0,"N/A",VLOOKUP(A164,'High Risk Non-Compliant'!B:K,$E$49,FALSE))</f>
        <v>N/A</v>
      </c>
      <c r="E164" s="68" t="str">
        <f>IF(D164="N/A","N/A",VLOOKUP(D164,'Crosswalk Detail'!A:B,2,FALSE))</f>
        <v>N/A</v>
      </c>
    </row>
    <row r="165" spans="1:5" ht="144" customHeight="1" x14ac:dyDescent="0.2">
      <c r="A165" s="69">
        <f>'High Risk Non-Compliant'!B120</f>
        <v>0</v>
      </c>
      <c r="B165" s="422">
        <f>'High Risk Non-Compliant'!C120</f>
        <v>0</v>
      </c>
      <c r="C165" s="422"/>
      <c r="D165" s="68" t="str">
        <f>IF(VLOOKUP(A165,'High Risk Non-Compliant'!B:K,$E$49,FALSE)=0,"N/A",VLOOKUP(A165,'High Risk Non-Compliant'!B:K,$E$49,FALSE))</f>
        <v>N/A</v>
      </c>
      <c r="E165" s="68" t="str">
        <f>IF(D165="N/A","N/A",VLOOKUP(D165,'Crosswalk Detail'!A:B,2,FALSE))</f>
        <v>N/A</v>
      </c>
    </row>
    <row r="166" spans="1:5" ht="144" customHeight="1" x14ac:dyDescent="0.2">
      <c r="A166" s="69">
        <f>'High Risk Non-Compliant'!B121</f>
        <v>0</v>
      </c>
      <c r="B166" s="422">
        <f>'High Risk Non-Compliant'!C121</f>
        <v>0</v>
      </c>
      <c r="C166" s="422"/>
      <c r="D166" s="68" t="str">
        <f>IF(VLOOKUP(A166,'High Risk Non-Compliant'!B:K,$E$49,FALSE)=0,"N/A",VLOOKUP(A166,'High Risk Non-Compliant'!B:K,$E$49,FALSE))</f>
        <v>N/A</v>
      </c>
      <c r="E166" s="68" t="str">
        <f>IF(D166="N/A","N/A",VLOOKUP(D166,'Crosswalk Detail'!A:B,2,FALSE))</f>
        <v>N/A</v>
      </c>
    </row>
    <row r="167" spans="1:5" ht="144" customHeight="1" x14ac:dyDescent="0.2">
      <c r="A167" s="69">
        <f>'High Risk Non-Compliant'!B122</f>
        <v>0</v>
      </c>
      <c r="B167" s="422">
        <f>'High Risk Non-Compliant'!C122</f>
        <v>0</v>
      </c>
      <c r="C167" s="422"/>
      <c r="D167" s="68" t="str">
        <f>IF(VLOOKUP(A167,'High Risk Non-Compliant'!B:K,$E$49,FALSE)=0,"N/A",VLOOKUP(A167,'High Risk Non-Compliant'!B:K,$E$49,FALSE))</f>
        <v>N/A</v>
      </c>
      <c r="E167" s="68" t="str">
        <f>IF(D167="N/A","N/A",VLOOKUP(D167,'Crosswalk Detail'!A:B,2,FALSE))</f>
        <v>N/A</v>
      </c>
    </row>
    <row r="168" spans="1:5" ht="144" customHeight="1" x14ac:dyDescent="0.2">
      <c r="A168" s="69">
        <f>'High Risk Non-Compliant'!B123</f>
        <v>0</v>
      </c>
      <c r="B168" s="422">
        <f>'High Risk Non-Compliant'!C123</f>
        <v>0</v>
      </c>
      <c r="C168" s="422"/>
      <c r="D168" s="68" t="str">
        <f>IF(VLOOKUP(A168,'High Risk Non-Compliant'!B:K,$E$49,FALSE)=0,"N/A",VLOOKUP(A168,'High Risk Non-Compliant'!B:K,$E$49,FALSE))</f>
        <v>N/A</v>
      </c>
      <c r="E168" s="68" t="str">
        <f>IF(D168="N/A","N/A",VLOOKUP(D168,'Crosswalk Detail'!A:B,2,FALSE))</f>
        <v>N/A</v>
      </c>
    </row>
    <row r="169" spans="1:5" ht="144" customHeight="1" x14ac:dyDescent="0.2">
      <c r="A169" s="69">
        <f>'High Risk Non-Compliant'!B124</f>
        <v>0</v>
      </c>
      <c r="B169" s="422">
        <f>'High Risk Non-Compliant'!C124</f>
        <v>0</v>
      </c>
      <c r="C169" s="422"/>
      <c r="D169" s="68" t="str">
        <f>IF(VLOOKUP(A169,'High Risk Non-Compliant'!B:K,$E$49,FALSE)=0,"N/A",VLOOKUP(A169,'High Risk Non-Compliant'!B:K,$E$49,FALSE))</f>
        <v>N/A</v>
      </c>
      <c r="E169" s="68" t="str">
        <f>IF(D169="N/A","N/A",VLOOKUP(D169,'Crosswalk Detail'!A:B,2,FALSE))</f>
        <v>N/A</v>
      </c>
    </row>
    <row r="170" spans="1:5" ht="144" customHeight="1" x14ac:dyDescent="0.2">
      <c r="A170" s="69">
        <f>'High Risk Non-Compliant'!B125</f>
        <v>0</v>
      </c>
      <c r="B170" s="422">
        <f>'High Risk Non-Compliant'!C125</f>
        <v>0</v>
      </c>
      <c r="C170" s="422"/>
      <c r="D170" s="68" t="str">
        <f>IF(VLOOKUP(A170,'High Risk Non-Compliant'!B:K,$E$49,FALSE)=0,"N/A",VLOOKUP(A170,'High Risk Non-Compliant'!B:K,$E$49,FALSE))</f>
        <v>N/A</v>
      </c>
      <c r="E170" s="68" t="str">
        <f>IF(D170="N/A","N/A",VLOOKUP(D170,'Crosswalk Detail'!A:B,2,FALSE))</f>
        <v>N/A</v>
      </c>
    </row>
    <row r="171" spans="1:5" ht="144" customHeight="1" x14ac:dyDescent="0.2">
      <c r="A171" s="69">
        <f>'High Risk Non-Compliant'!B126</f>
        <v>0</v>
      </c>
      <c r="B171" s="422">
        <f>'High Risk Non-Compliant'!C126</f>
        <v>0</v>
      </c>
      <c r="C171" s="422"/>
      <c r="D171" s="68" t="str">
        <f>IF(VLOOKUP(A171,'High Risk Non-Compliant'!B:K,$E$49,FALSE)=0,"N/A",VLOOKUP(A171,'High Risk Non-Compliant'!B:K,$E$49,FALSE))</f>
        <v>N/A</v>
      </c>
      <c r="E171" s="68" t="str">
        <f>IF(D171="N/A","N/A",VLOOKUP(D171,'Crosswalk Detail'!A:B,2,FALSE))</f>
        <v>N/A</v>
      </c>
    </row>
    <row r="172" spans="1:5" ht="144" customHeight="1" x14ac:dyDescent="0.2">
      <c r="A172" s="69">
        <f>'High Risk Non-Compliant'!B127</f>
        <v>0</v>
      </c>
      <c r="B172" s="422">
        <f>'High Risk Non-Compliant'!C127</f>
        <v>0</v>
      </c>
      <c r="C172" s="422"/>
      <c r="D172" s="68" t="str">
        <f>IF(VLOOKUP(A172,'High Risk Non-Compliant'!B:K,$E$49,FALSE)=0,"N/A",VLOOKUP(A172,'High Risk Non-Compliant'!B:K,$E$49,FALSE))</f>
        <v>N/A</v>
      </c>
      <c r="E172" s="68" t="str">
        <f>IF(D172="N/A","N/A",VLOOKUP(D172,'Crosswalk Detail'!A:B,2,FALSE))</f>
        <v>N/A</v>
      </c>
    </row>
    <row r="173" spans="1:5" ht="144" customHeight="1" x14ac:dyDescent="0.2">
      <c r="A173" s="69">
        <f>'High Risk Non-Compliant'!B128</f>
        <v>0</v>
      </c>
      <c r="B173" s="422">
        <f>'High Risk Non-Compliant'!C128</f>
        <v>0</v>
      </c>
      <c r="C173" s="422"/>
      <c r="D173" s="68" t="str">
        <f>IF(VLOOKUP(A173,'High Risk Non-Compliant'!B:K,$E$49,FALSE)=0,"N/A",VLOOKUP(A173,'High Risk Non-Compliant'!B:K,$E$49,FALSE))</f>
        <v>N/A</v>
      </c>
      <c r="E173" s="68" t="str">
        <f>IF(D173="N/A","N/A",VLOOKUP(D173,'Crosswalk Detail'!A:B,2,FALSE))</f>
        <v>N/A</v>
      </c>
    </row>
    <row r="174" spans="1:5" ht="144" customHeight="1" x14ac:dyDescent="0.2">
      <c r="A174" s="69">
        <f>'High Risk Non-Compliant'!B129</f>
        <v>0</v>
      </c>
      <c r="B174" s="422">
        <f>'High Risk Non-Compliant'!C129</f>
        <v>0</v>
      </c>
      <c r="C174" s="422"/>
      <c r="D174" s="68" t="str">
        <f>IF(VLOOKUP(A174,'High Risk Non-Compliant'!B:K,$E$49,FALSE)=0,"N/A",VLOOKUP(A174,'High Risk Non-Compliant'!B:K,$E$49,FALSE))</f>
        <v>N/A</v>
      </c>
      <c r="E174" s="68" t="str">
        <f>IF(D174="N/A","N/A",VLOOKUP(D174,'Crosswalk Detail'!A:B,2,FALSE))</f>
        <v>N/A</v>
      </c>
    </row>
    <row r="175" spans="1:5" ht="144" customHeight="1" x14ac:dyDescent="0.2">
      <c r="A175" s="69">
        <f>'High Risk Non-Compliant'!B130</f>
        <v>0</v>
      </c>
      <c r="B175" s="422">
        <f>'High Risk Non-Compliant'!C130</f>
        <v>0</v>
      </c>
      <c r="C175" s="422"/>
      <c r="D175" s="68" t="str">
        <f>IF(VLOOKUP(A175,'High Risk Non-Compliant'!B:K,$E$49,FALSE)=0,"N/A",VLOOKUP(A175,'High Risk Non-Compliant'!B:K,$E$49,FALSE))</f>
        <v>N/A</v>
      </c>
      <c r="E175" s="68" t="str">
        <f>IF(D175="N/A","N/A",VLOOKUP(D175,'Crosswalk Detail'!A:B,2,FALSE))</f>
        <v>N/A</v>
      </c>
    </row>
    <row r="176" spans="1:5" ht="144" customHeight="1" x14ac:dyDescent="0.2">
      <c r="A176" s="69">
        <f>'High Risk Non-Compliant'!B131</f>
        <v>0</v>
      </c>
      <c r="B176" s="422">
        <f>'High Risk Non-Compliant'!C131</f>
        <v>0</v>
      </c>
      <c r="C176" s="422"/>
      <c r="D176" s="68" t="str">
        <f>IF(VLOOKUP(A176,'High Risk Non-Compliant'!B:K,$E$49,FALSE)=0,"N/A",VLOOKUP(A176,'High Risk Non-Compliant'!B:K,$E$49,FALSE))</f>
        <v>N/A</v>
      </c>
      <c r="E176" s="68" t="str">
        <f>IF(D176="N/A","N/A",VLOOKUP(D176,'Crosswalk Detail'!A:B,2,FALSE))</f>
        <v>N/A</v>
      </c>
    </row>
    <row r="177" spans="1:5" ht="144" customHeight="1" x14ac:dyDescent="0.2">
      <c r="A177" s="69">
        <f>'High Risk Non-Compliant'!B132</f>
        <v>0</v>
      </c>
      <c r="B177" s="422">
        <f>'High Risk Non-Compliant'!C132</f>
        <v>0</v>
      </c>
      <c r="C177" s="422"/>
      <c r="D177" s="68" t="str">
        <f>IF(VLOOKUP(A177,'High Risk Non-Compliant'!B:K,$E$49,FALSE)=0,"N/A",VLOOKUP(A177,'High Risk Non-Compliant'!B:K,$E$49,FALSE))</f>
        <v>N/A</v>
      </c>
      <c r="E177" s="68" t="str">
        <f>IF(D177="N/A","N/A",VLOOKUP(D177,'Crosswalk Detail'!A:B,2,FALSE))</f>
        <v>N/A</v>
      </c>
    </row>
    <row r="178" spans="1:5" ht="144" customHeight="1" x14ac:dyDescent="0.2">
      <c r="A178" s="69">
        <f>'High Risk Non-Compliant'!B133</f>
        <v>0</v>
      </c>
      <c r="B178" s="422">
        <f>'High Risk Non-Compliant'!C133</f>
        <v>0</v>
      </c>
      <c r="C178" s="422"/>
      <c r="D178" s="68" t="str">
        <f>IF(VLOOKUP(A178,'High Risk Non-Compliant'!B:K,$E$49,FALSE)=0,"N/A",VLOOKUP(A178,'High Risk Non-Compliant'!B:K,$E$49,FALSE))</f>
        <v>N/A</v>
      </c>
      <c r="E178" s="68" t="str">
        <f>IF(D178="N/A","N/A",VLOOKUP(D178,'Crosswalk Detail'!A:B,2,FALSE))</f>
        <v>N/A</v>
      </c>
    </row>
    <row r="179" spans="1:5" ht="144" customHeight="1" x14ac:dyDescent="0.2">
      <c r="A179" s="69">
        <f>'High Risk Non-Compliant'!B134</f>
        <v>0</v>
      </c>
      <c r="B179" s="422">
        <f>'High Risk Non-Compliant'!C134</f>
        <v>0</v>
      </c>
      <c r="C179" s="422"/>
      <c r="D179" s="68" t="str">
        <f>IF(VLOOKUP(A179,'High Risk Non-Compliant'!B:K,$E$49,FALSE)=0,"N/A",VLOOKUP(A179,'High Risk Non-Compliant'!B:K,$E$49,FALSE))</f>
        <v>N/A</v>
      </c>
      <c r="E179" s="68" t="str">
        <f>IF(D179="N/A","N/A",VLOOKUP(D179,'Crosswalk Detail'!A:B,2,FALSE))</f>
        <v>N/A</v>
      </c>
    </row>
    <row r="180" spans="1:5" ht="144" customHeight="1" x14ac:dyDescent="0.2">
      <c r="A180" s="69">
        <f>'High Risk Non-Compliant'!B135</f>
        <v>0</v>
      </c>
      <c r="B180" s="422">
        <f>'High Risk Non-Compliant'!C135</f>
        <v>0</v>
      </c>
      <c r="C180" s="422"/>
      <c r="D180" s="68" t="str">
        <f>IF(VLOOKUP(A180,'High Risk Non-Compliant'!B:K,$E$49,FALSE)=0,"N/A",VLOOKUP(A180,'High Risk Non-Compliant'!B:K,$E$49,FALSE))</f>
        <v>N/A</v>
      </c>
      <c r="E180" s="68" t="str">
        <f>IF(D180="N/A","N/A",VLOOKUP(D180,'Crosswalk Detail'!A:B,2,FALSE))</f>
        <v>N/A</v>
      </c>
    </row>
    <row r="181" spans="1:5" ht="144" customHeight="1" x14ac:dyDescent="0.2">
      <c r="A181" s="69">
        <f>'High Risk Non-Compliant'!B136</f>
        <v>0</v>
      </c>
      <c r="B181" s="422">
        <f>'High Risk Non-Compliant'!C136</f>
        <v>0</v>
      </c>
      <c r="C181" s="422"/>
      <c r="D181" s="68" t="str">
        <f>IF(VLOOKUP(A181,'High Risk Non-Compliant'!B:K,$E$49,FALSE)=0,"N/A",VLOOKUP(A181,'High Risk Non-Compliant'!B:K,$E$49,FALSE))</f>
        <v>N/A</v>
      </c>
      <c r="E181" s="68" t="str">
        <f>IF(D181="N/A","N/A",VLOOKUP(D181,'Crosswalk Detail'!A:B,2,FALSE))</f>
        <v>N/A</v>
      </c>
    </row>
    <row r="182" spans="1:5" ht="144" customHeight="1" x14ac:dyDescent="0.2">
      <c r="A182" s="69">
        <f>'High Risk Non-Compliant'!B137</f>
        <v>0</v>
      </c>
      <c r="B182" s="422">
        <f>'High Risk Non-Compliant'!C137</f>
        <v>0</v>
      </c>
      <c r="C182" s="422"/>
      <c r="D182" s="68" t="str">
        <f>IF(VLOOKUP(A182,'High Risk Non-Compliant'!B:K,$E$49,FALSE)=0,"N/A",VLOOKUP(A182,'High Risk Non-Compliant'!B:K,$E$49,FALSE))</f>
        <v>N/A</v>
      </c>
      <c r="E182" s="68" t="str">
        <f>IF(D182="N/A","N/A",VLOOKUP(D182,'Crosswalk Detail'!A:B,2,FALSE))</f>
        <v>N/A</v>
      </c>
    </row>
    <row r="183" spans="1:5" ht="144" customHeight="1" x14ac:dyDescent="0.2">
      <c r="A183" s="69">
        <f>'High Risk Non-Compliant'!B138</f>
        <v>0</v>
      </c>
      <c r="B183" s="422">
        <f>'High Risk Non-Compliant'!C138</f>
        <v>0</v>
      </c>
      <c r="C183" s="422"/>
      <c r="D183" s="68" t="str">
        <f>IF(VLOOKUP(A183,'High Risk Non-Compliant'!B:K,$E$49,FALSE)=0,"N/A",VLOOKUP(A183,'High Risk Non-Compliant'!B:K,$E$49,FALSE))</f>
        <v>N/A</v>
      </c>
      <c r="E183" s="68" t="str">
        <f>IF(D183="N/A","N/A",VLOOKUP(D183,'Crosswalk Detail'!A:B,2,FALSE))</f>
        <v>N/A</v>
      </c>
    </row>
    <row r="184" spans="1:5" ht="144" customHeight="1" x14ac:dyDescent="0.2">
      <c r="A184" s="69">
        <f>'High Risk Non-Compliant'!B139</f>
        <v>0</v>
      </c>
      <c r="B184" s="422">
        <f>'High Risk Non-Compliant'!C139</f>
        <v>0</v>
      </c>
      <c r="C184" s="422"/>
      <c r="D184" s="68" t="str">
        <f>IF(VLOOKUP(A184,'High Risk Non-Compliant'!B:K,$E$49,FALSE)=0,"N/A",VLOOKUP(A184,'High Risk Non-Compliant'!B:K,$E$49,FALSE))</f>
        <v>N/A</v>
      </c>
      <c r="E184" s="68" t="str">
        <f>IF(D184="N/A","N/A",VLOOKUP(D184,'Crosswalk Detail'!A:B,2,FALSE))</f>
        <v>N/A</v>
      </c>
    </row>
    <row r="185" spans="1:5" ht="144" customHeight="1" x14ac:dyDescent="0.2">
      <c r="A185" s="69">
        <f>'High Risk Non-Compliant'!B140</f>
        <v>0</v>
      </c>
      <c r="B185" s="422">
        <f>'High Risk Non-Compliant'!C140</f>
        <v>0</v>
      </c>
      <c r="C185" s="422"/>
      <c r="D185" s="68" t="str">
        <f>IF(VLOOKUP(A185,'High Risk Non-Compliant'!B:K,$E$49,FALSE)=0,"N/A",VLOOKUP(A185,'High Risk Non-Compliant'!B:K,$E$49,FALSE))</f>
        <v>N/A</v>
      </c>
      <c r="E185" s="68" t="str">
        <f>IF(D185="N/A","N/A",VLOOKUP(D185,'Crosswalk Detail'!A:B,2,FALSE))</f>
        <v>N/A</v>
      </c>
    </row>
    <row r="186" spans="1:5" ht="144" customHeight="1" x14ac:dyDescent="0.2">
      <c r="A186" s="69">
        <f>'High Risk Non-Compliant'!B141</f>
        <v>0</v>
      </c>
      <c r="B186" s="422">
        <f>'High Risk Non-Compliant'!C141</f>
        <v>0</v>
      </c>
      <c r="C186" s="422"/>
      <c r="D186" s="68" t="str">
        <f>IF(VLOOKUP(A186,'High Risk Non-Compliant'!B:K,$E$49,FALSE)=0,"N/A",VLOOKUP(A186,'High Risk Non-Compliant'!B:K,$E$49,FALSE))</f>
        <v>N/A</v>
      </c>
      <c r="E186" s="68" t="str">
        <f>IF(D186="N/A","N/A",VLOOKUP(D186,'Crosswalk Detail'!A:B,2,FALSE))</f>
        <v>N/A</v>
      </c>
    </row>
    <row r="187" spans="1:5" ht="144" customHeight="1" x14ac:dyDescent="0.2">
      <c r="A187" s="69">
        <f>'High Risk Non-Compliant'!B142</f>
        <v>0</v>
      </c>
      <c r="B187" s="422">
        <f>'High Risk Non-Compliant'!C142</f>
        <v>0</v>
      </c>
      <c r="C187" s="422"/>
      <c r="D187" s="68" t="str">
        <f>IF(VLOOKUP(A187,'High Risk Non-Compliant'!B:K,$E$49,FALSE)=0,"N/A",VLOOKUP(A187,'High Risk Non-Compliant'!B:K,$E$49,FALSE))</f>
        <v>N/A</v>
      </c>
      <c r="E187" s="68" t="str">
        <f>IF(D187="N/A","N/A",VLOOKUP(D187,'Crosswalk Detail'!A:B,2,FALSE))</f>
        <v>N/A</v>
      </c>
    </row>
    <row r="188" spans="1:5" ht="144" customHeight="1" x14ac:dyDescent="0.2">
      <c r="A188" s="69">
        <f>'High Risk Non-Compliant'!B143</f>
        <v>0</v>
      </c>
      <c r="B188" s="422">
        <f>'High Risk Non-Compliant'!C143</f>
        <v>0</v>
      </c>
      <c r="C188" s="422"/>
      <c r="D188" s="68" t="str">
        <f>IF(VLOOKUP(A188,'High Risk Non-Compliant'!B:K,$E$49,FALSE)=0,"N/A",VLOOKUP(A188,'High Risk Non-Compliant'!B:K,$E$49,FALSE))</f>
        <v>N/A</v>
      </c>
      <c r="E188" s="68" t="str">
        <f>IF(D188="N/A","N/A",VLOOKUP(D188,'Crosswalk Detail'!A:B,2,FALSE))</f>
        <v>N/A</v>
      </c>
    </row>
    <row r="189" spans="1:5" ht="144" customHeight="1" x14ac:dyDescent="0.2">
      <c r="A189" s="69">
        <f>'High Risk Non-Compliant'!B144</f>
        <v>0</v>
      </c>
      <c r="B189" s="422">
        <f>'High Risk Non-Compliant'!C144</f>
        <v>0</v>
      </c>
      <c r="C189" s="422"/>
      <c r="D189" s="68" t="str">
        <f>IF(VLOOKUP(A189,'High Risk Non-Compliant'!B:K,$E$49,FALSE)=0,"N/A",VLOOKUP(A189,'High Risk Non-Compliant'!B:K,$E$49,FALSE))</f>
        <v>N/A</v>
      </c>
      <c r="E189" s="68" t="str">
        <f>IF(D189="N/A","N/A",VLOOKUP(D189,'Crosswalk Detail'!A:B,2,FALSE))</f>
        <v>N/A</v>
      </c>
    </row>
    <row r="190" spans="1:5" ht="144" customHeight="1" x14ac:dyDescent="0.2">
      <c r="A190" s="69">
        <f>'High Risk Non-Compliant'!B145</f>
        <v>0</v>
      </c>
      <c r="B190" s="422">
        <f>'High Risk Non-Compliant'!C145</f>
        <v>0</v>
      </c>
      <c r="C190" s="422"/>
      <c r="D190" s="68" t="str">
        <f>IF(VLOOKUP(A190,'High Risk Non-Compliant'!B:K,$E$49,FALSE)=0,"N/A",VLOOKUP(A190,'High Risk Non-Compliant'!B:K,$E$49,FALSE))</f>
        <v>N/A</v>
      </c>
      <c r="E190" s="68" t="str">
        <f>IF(D190="N/A","N/A",VLOOKUP(D190,'Crosswalk Detail'!A:B,2,FALSE))</f>
        <v>N/A</v>
      </c>
    </row>
    <row r="191" spans="1:5" ht="144" customHeight="1" x14ac:dyDescent="0.2">
      <c r="A191" s="69">
        <f>'High Risk Non-Compliant'!B146</f>
        <v>0</v>
      </c>
      <c r="B191" s="422">
        <f>'High Risk Non-Compliant'!C146</f>
        <v>0</v>
      </c>
      <c r="C191" s="422"/>
      <c r="D191" s="68" t="str">
        <f>IF(VLOOKUP(A191,'High Risk Non-Compliant'!B:K,$E$49,FALSE)=0,"N/A",VLOOKUP(A191,'High Risk Non-Compliant'!B:K,$E$49,FALSE))</f>
        <v>N/A</v>
      </c>
      <c r="E191" s="68" t="str">
        <f>IF(D191="N/A","N/A",VLOOKUP(D191,'Crosswalk Detail'!A:B,2,FALSE))</f>
        <v>N/A</v>
      </c>
    </row>
    <row r="192" spans="1:5" ht="144" customHeight="1" x14ac:dyDescent="0.2">
      <c r="A192" s="69">
        <f>'High Risk Non-Compliant'!B147</f>
        <v>0</v>
      </c>
      <c r="B192" s="422">
        <f>'High Risk Non-Compliant'!C147</f>
        <v>0</v>
      </c>
      <c r="C192" s="422"/>
      <c r="D192" s="68" t="str">
        <f>IF(VLOOKUP(A192,'High Risk Non-Compliant'!B:K,$E$49,FALSE)=0,"N/A",VLOOKUP(A192,'High Risk Non-Compliant'!B:K,$E$49,FALSE))</f>
        <v>N/A</v>
      </c>
      <c r="E192" s="68" t="str">
        <f>IF(D192="N/A","N/A",VLOOKUP(D192,'Crosswalk Detail'!A:B,2,FALSE))</f>
        <v>N/A</v>
      </c>
    </row>
    <row r="193" spans="1:5" ht="144" customHeight="1" x14ac:dyDescent="0.2">
      <c r="A193" s="69">
        <f>'High Risk Non-Compliant'!B148</f>
        <v>0</v>
      </c>
      <c r="B193" s="422">
        <f>'High Risk Non-Compliant'!C148</f>
        <v>0</v>
      </c>
      <c r="C193" s="422"/>
      <c r="D193" s="68" t="str">
        <f>IF(VLOOKUP(A193,'High Risk Non-Compliant'!B:K,$E$49,FALSE)=0,"N/A",VLOOKUP(A193,'High Risk Non-Compliant'!B:K,$E$49,FALSE))</f>
        <v>N/A</v>
      </c>
      <c r="E193" s="68" t="str">
        <f>IF(D193="N/A","N/A",VLOOKUP(D193,'Crosswalk Detail'!A:B,2,FALSE))</f>
        <v>N/A</v>
      </c>
    </row>
    <row r="194" spans="1:5" ht="144" customHeight="1" x14ac:dyDescent="0.2">
      <c r="A194" s="69">
        <f>'High Risk Non-Compliant'!B149</f>
        <v>0</v>
      </c>
      <c r="B194" s="422">
        <f>'High Risk Non-Compliant'!C149</f>
        <v>0</v>
      </c>
      <c r="C194" s="422"/>
      <c r="D194" s="68" t="str">
        <f>IF(VLOOKUP(A194,'High Risk Non-Compliant'!B:K,$E$49,FALSE)=0,"N/A",VLOOKUP(A194,'High Risk Non-Compliant'!B:K,$E$49,FALSE))</f>
        <v>N/A</v>
      </c>
      <c r="E194" s="68" t="str">
        <f>IF(D194="N/A","N/A",VLOOKUP(D194,'Crosswalk Detail'!A:B,2,FALSE))</f>
        <v>N/A</v>
      </c>
    </row>
    <row r="195" spans="1:5" ht="144" customHeight="1" x14ac:dyDescent="0.2">
      <c r="A195" s="69">
        <f>'High Risk Non-Compliant'!B150</f>
        <v>0</v>
      </c>
      <c r="B195" s="422">
        <f>'High Risk Non-Compliant'!C150</f>
        <v>0</v>
      </c>
      <c r="C195" s="422"/>
      <c r="D195" s="68" t="str">
        <f>IF(VLOOKUP(A195,'High Risk Non-Compliant'!B:K,$E$49,FALSE)=0,"N/A",VLOOKUP(A195,'High Risk Non-Compliant'!B:K,$E$49,FALSE))</f>
        <v>N/A</v>
      </c>
      <c r="E195" s="68" t="str">
        <f>IF(D195="N/A","N/A",VLOOKUP(D195,'Crosswalk Detail'!A:B,2,FALSE))</f>
        <v>N/A</v>
      </c>
    </row>
    <row r="196" spans="1:5" ht="144" customHeight="1" x14ac:dyDescent="0.2">
      <c r="A196" s="69">
        <f>'High Risk Non-Compliant'!B151</f>
        <v>0</v>
      </c>
      <c r="B196" s="422">
        <f>'High Risk Non-Compliant'!C151</f>
        <v>0</v>
      </c>
      <c r="C196" s="422"/>
      <c r="D196" s="68" t="str">
        <f>IF(VLOOKUP(A196,'High Risk Non-Compliant'!B:K,$E$49,FALSE)=0,"N/A",VLOOKUP(A196,'High Risk Non-Compliant'!B:K,$E$49,FALSE))</f>
        <v>N/A</v>
      </c>
      <c r="E196" s="68" t="str">
        <f>IF(D196="N/A","N/A",VLOOKUP(D196,'Crosswalk Detail'!A:B,2,FALSE))</f>
        <v>N/A</v>
      </c>
    </row>
    <row r="197" spans="1:5" ht="144" customHeight="1" x14ac:dyDescent="0.2">
      <c r="A197" s="69">
        <f>'High Risk Non-Compliant'!B152</f>
        <v>0</v>
      </c>
      <c r="B197" s="422">
        <f>'High Risk Non-Compliant'!C152</f>
        <v>0</v>
      </c>
      <c r="C197" s="422"/>
      <c r="D197" s="68" t="str">
        <f>IF(VLOOKUP(A197,'High Risk Non-Compliant'!B:K,$E$49,FALSE)=0,"N/A",VLOOKUP(A197,'High Risk Non-Compliant'!B:K,$E$49,FALSE))</f>
        <v>N/A</v>
      </c>
      <c r="E197" s="68" t="str">
        <f>IF(D197="N/A","N/A",VLOOKUP(D197,'Crosswalk Detail'!A:B,2,FALSE))</f>
        <v>N/A</v>
      </c>
    </row>
    <row r="198" spans="1:5" ht="144" customHeight="1" x14ac:dyDescent="0.2">
      <c r="A198" s="69">
        <f>'High Risk Non-Compliant'!B153</f>
        <v>0</v>
      </c>
      <c r="B198" s="422">
        <f>'High Risk Non-Compliant'!C153</f>
        <v>0</v>
      </c>
      <c r="C198" s="422"/>
      <c r="D198" s="68" t="str">
        <f>IF(VLOOKUP(A198,'High Risk Non-Compliant'!B:K,$E$49,FALSE)=0,"N/A",VLOOKUP(A198,'High Risk Non-Compliant'!B:K,$E$49,FALSE))</f>
        <v>N/A</v>
      </c>
      <c r="E198" s="68" t="str">
        <f>IF(D198="N/A","N/A",VLOOKUP(D198,'Crosswalk Detail'!A:B,2,FALSE))</f>
        <v>N/A</v>
      </c>
    </row>
    <row r="199" spans="1:5" ht="144" customHeight="1" x14ac:dyDescent="0.2">
      <c r="A199" s="69">
        <f>'High Risk Non-Compliant'!B154</f>
        <v>0</v>
      </c>
      <c r="B199" s="422">
        <f>'High Risk Non-Compliant'!C154</f>
        <v>0</v>
      </c>
      <c r="C199" s="422"/>
      <c r="D199" s="68" t="str">
        <f>IF(VLOOKUP(A199,'High Risk Non-Compliant'!B:K,$E$49,FALSE)=0,"N/A",VLOOKUP(A199,'High Risk Non-Compliant'!B:K,$E$49,FALSE))</f>
        <v>N/A</v>
      </c>
      <c r="E199" s="68" t="str">
        <f>IF(D199="N/A","N/A",VLOOKUP(D199,'Crosswalk Detail'!A:B,2,FALSE))</f>
        <v>N/A</v>
      </c>
    </row>
    <row r="200" spans="1:5" ht="144" customHeight="1" x14ac:dyDescent="0.2">
      <c r="A200" s="69">
        <f>'High Risk Non-Compliant'!B155</f>
        <v>0</v>
      </c>
      <c r="B200" s="422">
        <f>'High Risk Non-Compliant'!C155</f>
        <v>0</v>
      </c>
      <c r="C200" s="422"/>
      <c r="D200" s="68" t="str">
        <f>IF(VLOOKUP(A200,'High Risk Non-Compliant'!B:K,$E$49,FALSE)=0,"N/A",VLOOKUP(A200,'High Risk Non-Compliant'!B:K,$E$49,FALSE))</f>
        <v>N/A</v>
      </c>
      <c r="E200" s="68" t="str">
        <f>IF(D200="N/A","N/A",VLOOKUP(D200,'Crosswalk Detail'!A:B,2,FALSE))</f>
        <v>N/A</v>
      </c>
    </row>
    <row r="201" spans="1:5" ht="144" customHeight="1" x14ac:dyDescent="0.2">
      <c r="A201" s="69">
        <f>'High Risk Non-Compliant'!B156</f>
        <v>0</v>
      </c>
      <c r="B201" s="422">
        <f>'High Risk Non-Compliant'!C156</f>
        <v>0</v>
      </c>
      <c r="C201" s="422"/>
      <c r="D201" s="68" t="str">
        <f>IF(VLOOKUP(A201,'High Risk Non-Compliant'!B:K,$E$49,FALSE)=0,"N/A",VLOOKUP(A201,'High Risk Non-Compliant'!B:K,$E$49,FALSE))</f>
        <v>N/A</v>
      </c>
      <c r="E201" s="68" t="str">
        <f>IF(D201="N/A","N/A",VLOOKUP(D201,'Crosswalk Detail'!A:B,2,FALSE))</f>
        <v>N/A</v>
      </c>
    </row>
    <row r="202" spans="1:5" ht="144" customHeight="1" x14ac:dyDescent="0.2">
      <c r="A202" s="69">
        <f>'High Risk Non-Compliant'!B157</f>
        <v>0</v>
      </c>
      <c r="B202" s="422">
        <f>'High Risk Non-Compliant'!C157</f>
        <v>0</v>
      </c>
      <c r="C202" s="422"/>
      <c r="D202" s="68" t="str">
        <f>IF(VLOOKUP(A202,'High Risk Non-Compliant'!B:K,$E$49,FALSE)=0,"N/A",VLOOKUP(A202,'High Risk Non-Compliant'!B:K,$E$49,FALSE))</f>
        <v>N/A</v>
      </c>
      <c r="E202" s="68" t="str">
        <f>IF(D202="N/A","N/A",VLOOKUP(D202,'Crosswalk Detail'!A:B,2,FALSE))</f>
        <v>N/A</v>
      </c>
    </row>
    <row r="203" spans="1:5" ht="144" customHeight="1" x14ac:dyDescent="0.2">
      <c r="A203" s="69">
        <f>'High Risk Non-Compliant'!B158</f>
        <v>0</v>
      </c>
      <c r="B203" s="422">
        <f>'High Risk Non-Compliant'!C158</f>
        <v>0</v>
      </c>
      <c r="C203" s="422"/>
      <c r="D203" s="68" t="str">
        <f>IF(VLOOKUP(A203,'High Risk Non-Compliant'!B:K,$E$49,FALSE)=0,"N/A",VLOOKUP(A203,'High Risk Non-Compliant'!B:K,$E$49,FALSE))</f>
        <v>N/A</v>
      </c>
      <c r="E203" s="68" t="str">
        <f>IF(D203="N/A","N/A",VLOOKUP(D203,'Crosswalk Detail'!A:B,2,FALSE))</f>
        <v>N/A</v>
      </c>
    </row>
    <row r="204" spans="1:5" ht="144" customHeight="1" x14ac:dyDescent="0.2">
      <c r="A204" s="69">
        <f>'High Risk Non-Compliant'!B159</f>
        <v>0</v>
      </c>
      <c r="B204" s="422">
        <f>'High Risk Non-Compliant'!C159</f>
        <v>0</v>
      </c>
      <c r="C204" s="422"/>
      <c r="D204" s="68" t="str">
        <f>IF(VLOOKUP(A204,'High Risk Non-Compliant'!B:K,$E$49,FALSE)=0,"N/A",VLOOKUP(A204,'High Risk Non-Compliant'!B:K,$E$49,FALSE))</f>
        <v>N/A</v>
      </c>
      <c r="E204" s="68" t="str">
        <f>IF(D204="N/A","N/A",VLOOKUP(D204,'Crosswalk Detail'!A:B,2,FALSE))</f>
        <v>N/A</v>
      </c>
    </row>
    <row r="205" spans="1:5" ht="144" customHeight="1" x14ac:dyDescent="0.2">
      <c r="A205" s="69">
        <f>'High Risk Non-Compliant'!B160</f>
        <v>0</v>
      </c>
      <c r="B205" s="422">
        <f>'High Risk Non-Compliant'!C160</f>
        <v>0</v>
      </c>
      <c r="C205" s="422"/>
      <c r="D205" s="68" t="str">
        <f>IF(VLOOKUP(A205,'High Risk Non-Compliant'!B:K,$E$49,FALSE)=0,"N/A",VLOOKUP(A205,'High Risk Non-Compliant'!B:K,$E$49,FALSE))</f>
        <v>N/A</v>
      </c>
      <c r="E205" s="68" t="str">
        <f>IF(D205="N/A","N/A",VLOOKUP(D205,'Crosswalk Detail'!A:B,2,FALSE))</f>
        <v>N/A</v>
      </c>
    </row>
    <row r="206" spans="1:5" ht="144" customHeight="1" x14ac:dyDescent="0.2">
      <c r="A206" s="69">
        <f>'High Risk Non-Compliant'!B161</f>
        <v>0</v>
      </c>
      <c r="B206" s="422">
        <f>'High Risk Non-Compliant'!C161</f>
        <v>0</v>
      </c>
      <c r="C206" s="422"/>
      <c r="D206" s="68" t="str">
        <f>IF(VLOOKUP(A206,'High Risk Non-Compliant'!B:K,$E$49,FALSE)=0,"N/A",VLOOKUP(A206,'High Risk Non-Compliant'!B:K,$E$49,FALSE))</f>
        <v>N/A</v>
      </c>
      <c r="E206" s="68" t="str">
        <f>IF(D206="N/A","N/A",VLOOKUP(D206,'Crosswalk Detail'!A:B,2,FALSE))</f>
        <v>N/A</v>
      </c>
    </row>
    <row r="207" spans="1:5" ht="144" customHeight="1" x14ac:dyDescent="0.2">
      <c r="A207" s="69">
        <f>'High Risk Non-Compliant'!B162</f>
        <v>0</v>
      </c>
      <c r="B207" s="422">
        <f>'High Risk Non-Compliant'!C162</f>
        <v>0</v>
      </c>
      <c r="C207" s="422"/>
      <c r="D207" s="68" t="str">
        <f>IF(VLOOKUP(A207,'High Risk Non-Compliant'!B:K,$E$49,FALSE)=0,"N/A",VLOOKUP(A207,'High Risk Non-Compliant'!B:K,$E$49,FALSE))</f>
        <v>N/A</v>
      </c>
      <c r="E207" s="68" t="str">
        <f>IF(D207="N/A","N/A",VLOOKUP(D207,'Crosswalk Detail'!A:B,2,FALSE))</f>
        <v>N/A</v>
      </c>
    </row>
    <row r="208" spans="1:5" ht="144" customHeight="1" x14ac:dyDescent="0.2">
      <c r="A208" s="69">
        <f>'High Risk Non-Compliant'!B163</f>
        <v>0</v>
      </c>
      <c r="B208" s="422">
        <f>'High Risk Non-Compliant'!C163</f>
        <v>0</v>
      </c>
      <c r="C208" s="422"/>
      <c r="D208" s="68" t="str">
        <f>IF(VLOOKUP(A208,'High Risk Non-Compliant'!B:K,$E$49,FALSE)=0,"N/A",VLOOKUP(A208,'High Risk Non-Compliant'!B:K,$E$49,FALSE))</f>
        <v>N/A</v>
      </c>
      <c r="E208" s="68" t="str">
        <f>IF(D208="N/A","N/A",VLOOKUP(D208,'Crosswalk Detail'!A:B,2,FALSE))</f>
        <v>N/A</v>
      </c>
    </row>
    <row r="209" spans="1:5" ht="144" customHeight="1" x14ac:dyDescent="0.2">
      <c r="A209" s="69">
        <f>'High Risk Non-Compliant'!B164</f>
        <v>0</v>
      </c>
      <c r="B209" s="422">
        <f>'High Risk Non-Compliant'!C164</f>
        <v>0</v>
      </c>
      <c r="C209" s="422"/>
      <c r="D209" s="68" t="str">
        <f>IF(VLOOKUP(A209,'High Risk Non-Compliant'!B:K,$E$49,FALSE)=0,"N/A",VLOOKUP(A209,'High Risk Non-Compliant'!B:K,$E$49,FALSE))</f>
        <v>N/A</v>
      </c>
      <c r="E209" s="68" t="str">
        <f>IF(D209="N/A","N/A",VLOOKUP(D209,'Crosswalk Detail'!A:B,2,FALSE))</f>
        <v>N/A</v>
      </c>
    </row>
    <row r="210" spans="1:5" ht="144" customHeight="1" x14ac:dyDescent="0.2">
      <c r="A210" s="69">
        <f>'High Risk Non-Compliant'!B165</f>
        <v>0</v>
      </c>
      <c r="B210" s="422">
        <f>'High Risk Non-Compliant'!C165</f>
        <v>0</v>
      </c>
      <c r="C210" s="422"/>
      <c r="D210" s="68" t="str">
        <f>IF(VLOOKUP(A210,'High Risk Non-Compliant'!B:K,$E$49,FALSE)=0,"N/A",VLOOKUP(A210,'High Risk Non-Compliant'!B:K,$E$49,FALSE))</f>
        <v>N/A</v>
      </c>
      <c r="E210" s="68" t="str">
        <f>IF(D210="N/A","N/A",VLOOKUP(D210,'Crosswalk Detail'!A:B,2,FALSE))</f>
        <v>N/A</v>
      </c>
    </row>
    <row r="211" spans="1:5" ht="144" customHeight="1" x14ac:dyDescent="0.2">
      <c r="A211" s="69">
        <f>'High Risk Non-Compliant'!B166</f>
        <v>0</v>
      </c>
      <c r="B211" s="422">
        <f>'High Risk Non-Compliant'!C166</f>
        <v>0</v>
      </c>
      <c r="C211" s="422"/>
      <c r="D211" s="68" t="str">
        <f>IF(VLOOKUP(A211,'High Risk Non-Compliant'!B:K,$E$49,FALSE)=0,"N/A",VLOOKUP(A211,'High Risk Non-Compliant'!B:K,$E$49,FALSE))</f>
        <v>N/A</v>
      </c>
      <c r="E211" s="68" t="str">
        <f>IF(D211="N/A","N/A",VLOOKUP(D211,'Crosswalk Detail'!A:B,2,FALSE))</f>
        <v>N/A</v>
      </c>
    </row>
    <row r="212" spans="1:5" ht="144" customHeight="1" x14ac:dyDescent="0.2">
      <c r="A212" s="69">
        <f>'High Risk Non-Compliant'!B167</f>
        <v>0</v>
      </c>
      <c r="B212" s="422">
        <f>'High Risk Non-Compliant'!C167</f>
        <v>0</v>
      </c>
      <c r="C212" s="422"/>
      <c r="D212" s="68" t="str">
        <f>IF(VLOOKUP(A212,'High Risk Non-Compliant'!B:K,$E$49,FALSE)=0,"N/A",VLOOKUP(A212,'High Risk Non-Compliant'!B:K,$E$49,FALSE))</f>
        <v>N/A</v>
      </c>
      <c r="E212" s="68" t="str">
        <f>IF(D212="N/A","N/A",VLOOKUP(D212,'Crosswalk Detail'!A:B,2,FALSE))</f>
        <v>N/A</v>
      </c>
    </row>
    <row r="213" spans="1:5" ht="144" customHeight="1" x14ac:dyDescent="0.2">
      <c r="A213" s="69">
        <f>'High Risk Non-Compliant'!B168</f>
        <v>0</v>
      </c>
      <c r="B213" s="422">
        <f>'High Risk Non-Compliant'!C168</f>
        <v>0</v>
      </c>
      <c r="C213" s="422"/>
      <c r="D213" s="68" t="str">
        <f>IF(VLOOKUP(A213,'High Risk Non-Compliant'!B:K,$E$49,FALSE)=0,"N/A",VLOOKUP(A213,'High Risk Non-Compliant'!B:K,$E$49,FALSE))</f>
        <v>N/A</v>
      </c>
      <c r="E213" s="68" t="str">
        <f>IF(D213="N/A","N/A",VLOOKUP(D213,'Crosswalk Detail'!A:B,2,FALSE))</f>
        <v>N/A</v>
      </c>
    </row>
    <row r="214" spans="1:5" ht="144" customHeight="1" x14ac:dyDescent="0.2">
      <c r="A214" s="69">
        <f>'High Risk Non-Compliant'!B169</f>
        <v>0</v>
      </c>
      <c r="B214" s="422">
        <f>'High Risk Non-Compliant'!C169</f>
        <v>0</v>
      </c>
      <c r="C214" s="422"/>
      <c r="D214" s="68" t="str">
        <f>IF(VLOOKUP(A214,'High Risk Non-Compliant'!B:K,$E$49,FALSE)=0,"N/A",VLOOKUP(A214,'High Risk Non-Compliant'!B:K,$E$49,FALSE))</f>
        <v>N/A</v>
      </c>
      <c r="E214" s="68" t="str">
        <f>IF(D214="N/A","N/A",VLOOKUP(D214,'Crosswalk Detail'!A:B,2,FALSE))</f>
        <v>N/A</v>
      </c>
    </row>
    <row r="215" spans="1:5" ht="144" customHeight="1" x14ac:dyDescent="0.2">
      <c r="A215" s="69">
        <f>'High Risk Non-Compliant'!B170</f>
        <v>0</v>
      </c>
      <c r="B215" s="422">
        <f>'High Risk Non-Compliant'!C170</f>
        <v>0</v>
      </c>
      <c r="C215" s="422"/>
      <c r="D215" s="68" t="str">
        <f>IF(VLOOKUP(A215,'High Risk Non-Compliant'!B:K,$E$49,FALSE)=0,"N/A",VLOOKUP(A215,'High Risk Non-Compliant'!B:K,$E$49,FALSE))</f>
        <v>N/A</v>
      </c>
      <c r="E215" s="68" t="str">
        <f>IF(D215="N/A","N/A",VLOOKUP(D215,'Crosswalk Detail'!A:B,2,FALSE))</f>
        <v>N/A</v>
      </c>
    </row>
    <row r="216" spans="1:5" ht="144" customHeight="1" x14ac:dyDescent="0.2">
      <c r="A216" s="69">
        <f>'High Risk Non-Compliant'!B171</f>
        <v>0</v>
      </c>
      <c r="B216" s="422">
        <f>'High Risk Non-Compliant'!C171</f>
        <v>0</v>
      </c>
      <c r="C216" s="422"/>
      <c r="D216" s="68" t="str">
        <f>IF(VLOOKUP(A216,'High Risk Non-Compliant'!B:K,$E$49,FALSE)=0,"N/A",VLOOKUP(A216,'High Risk Non-Compliant'!B:K,$E$49,FALSE))</f>
        <v>N/A</v>
      </c>
      <c r="E216" s="68" t="str">
        <f>IF(D216="N/A","N/A",VLOOKUP(D216,'Crosswalk Detail'!A:B,2,FALSE))</f>
        <v>N/A</v>
      </c>
    </row>
    <row r="217" spans="1:5" ht="144" customHeight="1" x14ac:dyDescent="0.2">
      <c r="A217" s="69">
        <f>'High Risk Non-Compliant'!B172</f>
        <v>0</v>
      </c>
      <c r="B217" s="422">
        <f>'High Risk Non-Compliant'!C172</f>
        <v>0</v>
      </c>
      <c r="C217" s="422"/>
      <c r="D217" s="68" t="str">
        <f>IF(VLOOKUP(A217,'High Risk Non-Compliant'!B:K,$E$49,FALSE)=0,"N/A",VLOOKUP(A217,'High Risk Non-Compliant'!B:K,$E$49,FALSE))</f>
        <v>N/A</v>
      </c>
      <c r="E217" s="68" t="str">
        <f>IF(D217="N/A","N/A",VLOOKUP(D217,'Crosswalk Detail'!A:B,2,FALSE))</f>
        <v>N/A</v>
      </c>
    </row>
    <row r="218" spans="1:5" ht="144" customHeight="1" x14ac:dyDescent="0.2">
      <c r="A218" s="70">
        <f>'High Risk Non-Compliant'!B173</f>
        <v>0</v>
      </c>
      <c r="B218" s="421">
        <f>'High Risk Non-Compliant'!C173</f>
        <v>0</v>
      </c>
      <c r="C218" s="421"/>
      <c r="D218" s="68" t="str">
        <f>IF(VLOOKUP(A218,'High Risk Non-Compliant'!B:K,$E$49,FALSE)=0,"N/A",VLOOKUP(A218,'High Risk Non-Compliant'!B:K,$E$49,FALSE))</f>
        <v>N/A</v>
      </c>
      <c r="E218" s="68" t="str">
        <f>IF(D218="N/A","N/A",VLOOKUP(D218,'Crosswalk Detail'!A:B,2,FALSE))</f>
        <v>N/A</v>
      </c>
    </row>
    <row r="219" spans="1:5" ht="144" customHeight="1" x14ac:dyDescent="0.2">
      <c r="A219" s="70">
        <f>'High Risk Non-Compliant'!B174</f>
        <v>0</v>
      </c>
      <c r="B219" s="421">
        <f>'High Risk Non-Compliant'!C174</f>
        <v>0</v>
      </c>
      <c r="C219" s="421"/>
      <c r="D219" s="68" t="str">
        <f>IF(VLOOKUP(A219,'High Risk Non-Compliant'!B:K,$E$49,FALSE)=0,"N/A",VLOOKUP(A219,'High Risk Non-Compliant'!B:K,$E$49,FALSE))</f>
        <v>N/A</v>
      </c>
      <c r="E219" s="68" t="str">
        <f>IF(D219="N/A","N/A",VLOOKUP(D219,'Crosswalk Detail'!A:B,2,FALSE))</f>
        <v>N/A</v>
      </c>
    </row>
    <row r="220" spans="1:5" ht="144" customHeight="1" x14ac:dyDescent="0.2">
      <c r="A220" s="70">
        <f>'High Risk Non-Compliant'!B175</f>
        <v>0</v>
      </c>
      <c r="B220" s="421">
        <f>'High Risk Non-Compliant'!C175</f>
        <v>0</v>
      </c>
      <c r="C220" s="421"/>
      <c r="D220" s="68" t="str">
        <f>IF(VLOOKUP(A220,'High Risk Non-Compliant'!B:K,$E$49,FALSE)=0,"N/A",VLOOKUP(A220,'High Risk Non-Compliant'!B:K,$E$49,FALSE))</f>
        <v>N/A</v>
      </c>
      <c r="E220" s="68" t="str">
        <f>IF(D220="N/A","N/A",VLOOKUP(D220,'Crosswalk Detail'!A:B,2,FALSE))</f>
        <v>N/A</v>
      </c>
    </row>
    <row r="221" spans="1:5" ht="144" customHeight="1" x14ac:dyDescent="0.2">
      <c r="A221" s="70">
        <f>'High Risk Non-Compliant'!B176</f>
        <v>0</v>
      </c>
      <c r="B221" s="421">
        <f>'High Risk Non-Compliant'!C176</f>
        <v>0</v>
      </c>
      <c r="C221" s="421"/>
      <c r="D221" s="68">
        <f>VLOOKUP(A221,'High Risk Non-Compliant'!B:K,$E$49,FALSE)</f>
        <v>0</v>
      </c>
      <c r="E221" s="68" t="e">
        <f>VLOOKUP(D221,'Crosswalk Detail'!A:B,2,FALSE)</f>
        <v>#N/A</v>
      </c>
    </row>
    <row r="222" spans="1:5" ht="144" customHeight="1" x14ac:dyDescent="0.2">
      <c r="A222" s="70">
        <f>'High Risk Non-Compliant'!B177</f>
        <v>0</v>
      </c>
      <c r="B222" s="421">
        <f>'High Risk Non-Compliant'!C177</f>
        <v>0</v>
      </c>
      <c r="C222" s="421"/>
      <c r="D222" s="68">
        <f>VLOOKUP(A222,'High Risk Non-Compliant'!B:K,$E$49,FALSE)</f>
        <v>0</v>
      </c>
      <c r="E222" s="68" t="e">
        <f>VLOOKUP(D222,'Crosswalk Detail'!A:B,2,FALSE)</f>
        <v>#N/A</v>
      </c>
    </row>
    <row r="223" spans="1:5" ht="144" customHeight="1" x14ac:dyDescent="0.2">
      <c r="A223" s="70">
        <f>'High Risk Non-Compliant'!B178</f>
        <v>0</v>
      </c>
      <c r="B223" s="421">
        <f>'High Risk Non-Compliant'!C178</f>
        <v>0</v>
      </c>
      <c r="C223" s="421"/>
      <c r="D223" s="68">
        <f>VLOOKUP(A223,'High Risk Non-Compliant'!B:K,$E$49,FALSE)</f>
        <v>0</v>
      </c>
      <c r="E223" s="68" t="e">
        <f>VLOOKUP(D223,'Crosswalk Detail'!A:B,2,FALSE)</f>
        <v>#N/A</v>
      </c>
    </row>
    <row r="224" spans="1:5" ht="144" customHeight="1" x14ac:dyDescent="0.2">
      <c r="A224" s="70">
        <f>'High Risk Non-Compliant'!B179</f>
        <v>0</v>
      </c>
      <c r="B224" s="421">
        <f>'High Risk Non-Compliant'!C179</f>
        <v>0</v>
      </c>
      <c r="C224" s="421"/>
      <c r="D224" s="68">
        <f>VLOOKUP(A224,'High Risk Non-Compliant'!B:K,$E$49,FALSE)</f>
        <v>0</v>
      </c>
      <c r="E224" s="68" t="e">
        <f>VLOOKUP(D224,'Crosswalk Detail'!A:B,2,FALSE)</f>
        <v>#N/A</v>
      </c>
    </row>
    <row r="225" spans="1:5" ht="144" customHeight="1" x14ac:dyDescent="0.2">
      <c r="A225" s="70">
        <f>'High Risk Non-Compliant'!B180</f>
        <v>0</v>
      </c>
      <c r="B225" s="421">
        <f>'High Risk Non-Compliant'!C180</f>
        <v>0</v>
      </c>
      <c r="C225" s="421"/>
      <c r="D225" s="68">
        <f>VLOOKUP(A225,'High Risk Non-Compliant'!B:K,$E$49,FALSE)</f>
        <v>0</v>
      </c>
      <c r="E225" s="68" t="e">
        <f>VLOOKUP(D225,'Crosswalk Detail'!A:B,2,FALSE)</f>
        <v>#N/A</v>
      </c>
    </row>
    <row r="226" spans="1:5" ht="144" customHeight="1" x14ac:dyDescent="0.2">
      <c r="A226" s="70">
        <f>'High Risk Non-Compliant'!B181</f>
        <v>0</v>
      </c>
      <c r="B226" s="421">
        <f>'High Risk Non-Compliant'!C181</f>
        <v>0</v>
      </c>
      <c r="C226" s="421"/>
      <c r="D226" s="68">
        <f>VLOOKUP(A226,'High Risk Non-Compliant'!B:K,$E$49,FALSE)</f>
        <v>0</v>
      </c>
      <c r="E226" s="68" t="e">
        <f>VLOOKUP(D226,'Crosswalk Detail'!A:B,2,FALSE)</f>
        <v>#N/A</v>
      </c>
    </row>
    <row r="227" spans="1:5" x14ac:dyDescent="0.2">
      <c r="A227" s="71">
        <f>'High Risk Non-Compliant'!B182</f>
        <v>0</v>
      </c>
      <c r="B227" s="419">
        <f>'High Risk Non-Compliant'!C182</f>
        <v>0</v>
      </c>
      <c r="C227" s="419"/>
      <c r="D227" s="68"/>
      <c r="E227" s="68"/>
    </row>
    <row r="228" spans="1:5" ht="29.25" customHeight="1" x14ac:dyDescent="0.2">
      <c r="A228" s="71">
        <f>'High Risk Non-Compliant'!B183</f>
        <v>0</v>
      </c>
      <c r="B228" s="419">
        <f>'High Risk Non-Compliant'!C183</f>
        <v>0</v>
      </c>
      <c r="C228" s="419"/>
      <c r="D228" s="68"/>
      <c r="E228" s="68"/>
    </row>
    <row r="229" spans="1:5" ht="29.25" customHeight="1" x14ac:dyDescent="0.2">
      <c r="A229" s="71">
        <f>'High Risk Non-Compliant'!B184</f>
        <v>0</v>
      </c>
      <c r="B229" s="419">
        <f>'High Risk Non-Compliant'!C184</f>
        <v>0</v>
      </c>
      <c r="C229" s="419"/>
      <c r="D229" s="68"/>
      <c r="E229" s="68"/>
    </row>
    <row r="230" spans="1:5" x14ac:dyDescent="0.2">
      <c r="A230" s="71">
        <f>'High Risk Non-Compliant'!B185</f>
        <v>0</v>
      </c>
      <c r="B230" s="419">
        <f>'High Risk Non-Compliant'!C185</f>
        <v>0</v>
      </c>
      <c r="C230" s="419"/>
      <c r="D230" s="68"/>
      <c r="E230" s="68"/>
    </row>
    <row r="231" spans="1:5" ht="29.25" customHeight="1" x14ac:dyDescent="0.2">
      <c r="A231" s="71">
        <f>'High Risk Non-Compliant'!B186</f>
        <v>0</v>
      </c>
      <c r="B231" s="419">
        <f>'High Risk Non-Compliant'!C186</f>
        <v>0</v>
      </c>
      <c r="C231" s="419"/>
      <c r="D231" s="68"/>
      <c r="E231" s="68"/>
    </row>
    <row r="232" spans="1:5" ht="29.25" customHeight="1" x14ac:dyDescent="0.2">
      <c r="A232" s="71">
        <f>'High Risk Non-Compliant'!B187</f>
        <v>0</v>
      </c>
      <c r="B232" s="419">
        <f>'High Risk Non-Compliant'!C187</f>
        <v>0</v>
      </c>
      <c r="C232" s="419"/>
      <c r="D232" s="68"/>
      <c r="E232" s="68"/>
    </row>
    <row r="233" spans="1:5" ht="44" customHeight="1" x14ac:dyDescent="0.2">
      <c r="A233" s="71">
        <f>'High Risk Non-Compliant'!B188</f>
        <v>0</v>
      </c>
      <c r="B233" s="419">
        <f>'High Risk Non-Compliant'!C188</f>
        <v>0</v>
      </c>
      <c r="C233" s="419"/>
      <c r="D233" s="68"/>
      <c r="E233" s="68"/>
    </row>
    <row r="234" spans="1:5" x14ac:dyDescent="0.2">
      <c r="A234" s="71">
        <f>'High Risk Non-Compliant'!B189</f>
        <v>0</v>
      </c>
      <c r="B234" s="419">
        <f>'High Risk Non-Compliant'!C189</f>
        <v>0</v>
      </c>
      <c r="C234" s="419"/>
      <c r="D234" s="68"/>
      <c r="E234" s="68"/>
    </row>
    <row r="235" spans="1:5" x14ac:dyDescent="0.2">
      <c r="A235" s="71">
        <f>'High Risk Non-Compliant'!B190</f>
        <v>0</v>
      </c>
      <c r="B235" s="419">
        <f>'High Risk Non-Compliant'!C190</f>
        <v>0</v>
      </c>
      <c r="C235" s="419"/>
      <c r="D235" s="68"/>
      <c r="E235" s="68"/>
    </row>
    <row r="236" spans="1:5" x14ac:dyDescent="0.2">
      <c r="A236" s="71">
        <f>'High Risk Non-Compliant'!B191</f>
        <v>0</v>
      </c>
      <c r="B236" s="419">
        <f>'High Risk Non-Compliant'!C191</f>
        <v>0</v>
      </c>
      <c r="C236" s="419"/>
      <c r="D236" s="68"/>
      <c r="E236" s="68"/>
    </row>
    <row r="237" spans="1:5" x14ac:dyDescent="0.2">
      <c r="A237" s="71">
        <f>'High Risk Non-Compliant'!B192</f>
        <v>0</v>
      </c>
      <c r="B237" s="419">
        <f>'High Risk Non-Compliant'!C192</f>
        <v>0</v>
      </c>
      <c r="C237" s="419"/>
      <c r="D237" s="68"/>
      <c r="E237" s="68"/>
    </row>
    <row r="238" spans="1:5" x14ac:dyDescent="0.2">
      <c r="A238" s="71">
        <f>'High Risk Non-Compliant'!B193</f>
        <v>0</v>
      </c>
      <c r="B238" s="419">
        <f>'High Risk Non-Compliant'!C193</f>
        <v>0</v>
      </c>
      <c r="C238" s="419"/>
      <c r="D238" s="68"/>
      <c r="E238" s="68"/>
    </row>
    <row r="239" spans="1:5" x14ac:dyDescent="0.2">
      <c r="A239" s="71">
        <f>'High Risk Non-Compliant'!B194</f>
        <v>0</v>
      </c>
      <c r="B239" s="419">
        <f>'High Risk Non-Compliant'!C194</f>
        <v>0</v>
      </c>
      <c r="C239" s="419"/>
      <c r="D239" s="68"/>
      <c r="E239" s="68"/>
    </row>
    <row r="240" spans="1:5" x14ac:dyDescent="0.2">
      <c r="A240" s="71">
        <f>'High Risk Non-Compliant'!B195</f>
        <v>0</v>
      </c>
      <c r="B240" s="419">
        <f>'High Risk Non-Compliant'!C195</f>
        <v>0</v>
      </c>
      <c r="C240" s="419"/>
      <c r="D240" s="68"/>
      <c r="E240" s="68"/>
    </row>
    <row r="241" spans="1:5" x14ac:dyDescent="0.2">
      <c r="A241" s="71">
        <f>'High Risk Non-Compliant'!B196</f>
        <v>0</v>
      </c>
      <c r="B241" s="419">
        <f>'High Risk Non-Compliant'!C196</f>
        <v>0</v>
      </c>
      <c r="C241" s="419"/>
      <c r="D241" s="68"/>
      <c r="E241" s="68"/>
    </row>
    <row r="242" spans="1:5" x14ac:dyDescent="0.2">
      <c r="A242" s="71">
        <f>'High Risk Non-Compliant'!B197</f>
        <v>0</v>
      </c>
      <c r="B242" s="419">
        <f>'High Risk Non-Compliant'!C197</f>
        <v>0</v>
      </c>
      <c r="C242" s="419"/>
      <c r="D242" s="68"/>
      <c r="E242" s="68"/>
    </row>
    <row r="243" spans="1:5" x14ac:dyDescent="0.2">
      <c r="A243" s="71">
        <f>'High Risk Non-Compliant'!B198</f>
        <v>0</v>
      </c>
      <c r="B243" s="419">
        <f>'High Risk Non-Compliant'!C198</f>
        <v>0</v>
      </c>
      <c r="C243" s="419"/>
      <c r="D243" s="68"/>
      <c r="E243" s="68"/>
    </row>
    <row r="244" spans="1:5" ht="29.25" customHeight="1" x14ac:dyDescent="0.2">
      <c r="A244" s="71">
        <f>'High Risk Non-Compliant'!B199</f>
        <v>0</v>
      </c>
      <c r="B244" s="419">
        <f>'High Risk Non-Compliant'!C199</f>
        <v>0</v>
      </c>
      <c r="C244" s="419"/>
      <c r="D244" s="68"/>
      <c r="E244" s="68"/>
    </row>
    <row r="245" spans="1:5" ht="29.25" customHeight="1" x14ac:dyDescent="0.2">
      <c r="A245" s="71">
        <f>'High Risk Non-Compliant'!B200</f>
        <v>0</v>
      </c>
      <c r="B245" s="419">
        <f>'High Risk Non-Compliant'!C200</f>
        <v>0</v>
      </c>
      <c r="C245" s="419"/>
      <c r="D245" s="68"/>
      <c r="E245" s="68"/>
    </row>
    <row r="246" spans="1:5" ht="58.5" customHeight="1" x14ac:dyDescent="0.2">
      <c r="A246" s="71">
        <f>'High Risk Non-Compliant'!B201</f>
        <v>0</v>
      </c>
      <c r="B246" s="419">
        <f>'High Risk Non-Compliant'!C201</f>
        <v>0</v>
      </c>
      <c r="C246" s="419"/>
      <c r="D246" s="68"/>
      <c r="E246" s="68"/>
    </row>
    <row r="247" spans="1:5" ht="44" customHeight="1" x14ac:dyDescent="0.2">
      <c r="A247" s="71">
        <f>'High Risk Non-Compliant'!B202</f>
        <v>0</v>
      </c>
      <c r="B247" s="419">
        <f>'High Risk Non-Compliant'!C202</f>
        <v>0</v>
      </c>
      <c r="C247" s="419"/>
      <c r="D247" s="68"/>
      <c r="E247" s="68"/>
    </row>
    <row r="248" spans="1:5" ht="29.25" customHeight="1" x14ac:dyDescent="0.2">
      <c r="A248" s="71">
        <f>'High Risk Non-Compliant'!B203</f>
        <v>0</v>
      </c>
      <c r="B248" s="419">
        <f>'High Risk Non-Compliant'!C203</f>
        <v>0</v>
      </c>
      <c r="C248" s="419"/>
      <c r="D248" s="68"/>
      <c r="E248" s="68"/>
    </row>
    <row r="249" spans="1:5" ht="44" customHeight="1" x14ac:dyDescent="0.2">
      <c r="A249" s="71">
        <f>'High Risk Non-Compliant'!B204</f>
        <v>0</v>
      </c>
      <c r="B249" s="419">
        <f>'High Risk Non-Compliant'!C204</f>
        <v>0</v>
      </c>
      <c r="C249" s="419"/>
      <c r="D249" s="68"/>
      <c r="E249" s="68"/>
    </row>
    <row r="250" spans="1:5" ht="29.25" customHeight="1" x14ac:dyDescent="0.2">
      <c r="A250" s="71">
        <f>'High Risk Non-Compliant'!B205</f>
        <v>0</v>
      </c>
      <c r="B250" s="419">
        <f>'High Risk Non-Compliant'!C205</f>
        <v>0</v>
      </c>
      <c r="C250" s="419"/>
      <c r="D250" s="68"/>
      <c r="E250" s="68"/>
    </row>
    <row r="251" spans="1:5" ht="175.5" customHeight="1" x14ac:dyDescent="0.2">
      <c r="A251" s="71">
        <f>'High Risk Non-Compliant'!B206</f>
        <v>0</v>
      </c>
      <c r="B251" s="419">
        <f>'High Risk Non-Compliant'!C206</f>
        <v>0</v>
      </c>
      <c r="C251" s="419"/>
      <c r="D251" s="68"/>
      <c r="E251" s="68"/>
    </row>
    <row r="252" spans="1:5" ht="73.25" customHeight="1" x14ac:dyDescent="0.2">
      <c r="A252" s="71">
        <f>'High Risk Non-Compliant'!B207</f>
        <v>0</v>
      </c>
      <c r="B252" s="419">
        <f>'High Risk Non-Compliant'!C207</f>
        <v>0</v>
      </c>
      <c r="C252" s="419"/>
      <c r="D252" s="68"/>
      <c r="E252" s="68"/>
    </row>
    <row r="253" spans="1:5" ht="87.75" customHeight="1" x14ac:dyDescent="0.2">
      <c r="A253" s="71">
        <f>'High Risk Non-Compliant'!B208</f>
        <v>0</v>
      </c>
      <c r="B253" s="419">
        <f>'High Risk Non-Compliant'!C208</f>
        <v>0</v>
      </c>
      <c r="C253" s="419"/>
      <c r="D253" s="68"/>
      <c r="E253" s="68"/>
    </row>
    <row r="254" spans="1:5" x14ac:dyDescent="0.2">
      <c r="A254" s="71">
        <f>'High Risk Non-Compliant'!B209</f>
        <v>0</v>
      </c>
      <c r="B254" s="419">
        <f>'High Risk Non-Compliant'!C209</f>
        <v>0</v>
      </c>
      <c r="C254" s="419"/>
      <c r="D254" s="68"/>
      <c r="E254" s="68"/>
    </row>
    <row r="255" spans="1:5" ht="29.25" customHeight="1" x14ac:dyDescent="0.2">
      <c r="A255" s="71">
        <f>'High Risk Non-Compliant'!B210</f>
        <v>0</v>
      </c>
      <c r="B255" s="419">
        <f>'High Risk Non-Compliant'!C210</f>
        <v>0</v>
      </c>
      <c r="C255" s="419"/>
      <c r="D255" s="68"/>
      <c r="E255" s="68"/>
    </row>
    <row r="256" spans="1:5" x14ac:dyDescent="0.2">
      <c r="A256" s="71">
        <f>'High Risk Non-Compliant'!B211</f>
        <v>0</v>
      </c>
      <c r="B256" s="419">
        <f>'High Risk Non-Compliant'!C211</f>
        <v>0</v>
      </c>
      <c r="C256" s="419"/>
      <c r="D256" s="68"/>
      <c r="E256" s="68"/>
    </row>
    <row r="257" spans="1:5" x14ac:dyDescent="0.2">
      <c r="A257" s="71">
        <f>'High Risk Non-Compliant'!B212</f>
        <v>0</v>
      </c>
      <c r="B257" s="419">
        <f>'High Risk Non-Compliant'!C212</f>
        <v>0</v>
      </c>
      <c r="C257" s="419"/>
      <c r="D257" s="68"/>
      <c r="E257" s="68"/>
    </row>
    <row r="258" spans="1:5" x14ac:dyDescent="0.2">
      <c r="A258" s="71">
        <f>'High Risk Non-Compliant'!B213</f>
        <v>0</v>
      </c>
      <c r="B258" s="419">
        <f>'High Risk Non-Compliant'!C213</f>
        <v>0</v>
      </c>
      <c r="C258" s="419"/>
      <c r="D258" s="68"/>
      <c r="E258" s="68"/>
    </row>
    <row r="259" spans="1:5" x14ac:dyDescent="0.2">
      <c r="A259" s="71">
        <f>'High Risk Non-Compliant'!B214</f>
        <v>0</v>
      </c>
      <c r="B259" s="419">
        <f>'High Risk Non-Compliant'!C214</f>
        <v>0</v>
      </c>
      <c r="C259" s="419"/>
      <c r="D259" s="68"/>
      <c r="E259" s="68"/>
    </row>
    <row r="260" spans="1:5" x14ac:dyDescent="0.2">
      <c r="A260" s="71">
        <f>'High Risk Non-Compliant'!B215</f>
        <v>0</v>
      </c>
      <c r="B260" s="419">
        <f>'High Risk Non-Compliant'!C215</f>
        <v>0</v>
      </c>
      <c r="C260" s="419"/>
      <c r="D260" s="68"/>
      <c r="E260" s="68"/>
    </row>
    <row r="261" spans="1:5" x14ac:dyDescent="0.2">
      <c r="A261" s="71">
        <f>'High Risk Non-Compliant'!B216</f>
        <v>0</v>
      </c>
      <c r="B261" s="419">
        <f>'High Risk Non-Compliant'!C216</f>
        <v>0</v>
      </c>
      <c r="C261" s="419"/>
      <c r="D261" s="68"/>
      <c r="E261" s="68"/>
    </row>
    <row r="262" spans="1:5" x14ac:dyDescent="0.2">
      <c r="A262" s="71">
        <f>'High Risk Non-Compliant'!B217</f>
        <v>0</v>
      </c>
      <c r="B262" s="419">
        <f>'High Risk Non-Compliant'!C217</f>
        <v>0</v>
      </c>
      <c r="C262" s="419"/>
      <c r="D262" s="68"/>
      <c r="E262" s="68"/>
    </row>
    <row r="263" spans="1:5" x14ac:dyDescent="0.2">
      <c r="A263" s="71">
        <f>'High Risk Non-Compliant'!B218</f>
        <v>0</v>
      </c>
      <c r="B263" s="419">
        <f>'High Risk Non-Compliant'!C218</f>
        <v>0</v>
      </c>
      <c r="C263" s="419"/>
      <c r="D263" s="68"/>
      <c r="E263" s="68"/>
    </row>
    <row r="264" spans="1:5" x14ac:dyDescent="0.2">
      <c r="A264" s="71">
        <f>'High Risk Non-Compliant'!B219</f>
        <v>0</v>
      </c>
      <c r="B264" s="419">
        <f>'High Risk Non-Compliant'!C219</f>
        <v>0</v>
      </c>
      <c r="C264" s="419"/>
      <c r="D264" s="68"/>
      <c r="E264" s="68"/>
    </row>
    <row r="265" spans="1:5" x14ac:dyDescent="0.2">
      <c r="A265" s="71">
        <f>'High Risk Non-Compliant'!B220</f>
        <v>0</v>
      </c>
      <c r="B265" s="419">
        <f>'High Risk Non-Compliant'!C220</f>
        <v>0</v>
      </c>
      <c r="C265" s="419"/>
      <c r="D265" s="68"/>
      <c r="E265" s="68"/>
    </row>
    <row r="266" spans="1:5" ht="58.5" customHeight="1" x14ac:dyDescent="0.2">
      <c r="A266" s="71">
        <f>'High Risk Non-Compliant'!B221</f>
        <v>0</v>
      </c>
      <c r="B266" s="419">
        <f>'High Risk Non-Compliant'!C221</f>
        <v>0</v>
      </c>
      <c r="C266" s="419"/>
      <c r="D266" s="68"/>
      <c r="E266" s="68"/>
    </row>
    <row r="267" spans="1:5" ht="58.5" customHeight="1" x14ac:dyDescent="0.2">
      <c r="A267" s="71">
        <f>'High Risk Non-Compliant'!B222</f>
        <v>0</v>
      </c>
      <c r="B267" s="419">
        <f>'High Risk Non-Compliant'!C222</f>
        <v>0</v>
      </c>
      <c r="C267" s="419"/>
      <c r="D267" s="68"/>
      <c r="E267" s="68"/>
    </row>
    <row r="268" spans="1:5" ht="58.5" customHeight="1" x14ac:dyDescent="0.2">
      <c r="A268" s="71">
        <f>'High Risk Non-Compliant'!B223</f>
        <v>0</v>
      </c>
      <c r="B268" s="419">
        <f>'High Risk Non-Compliant'!C223</f>
        <v>0</v>
      </c>
      <c r="C268" s="419"/>
      <c r="D268" s="68"/>
      <c r="E268" s="68"/>
    </row>
    <row r="269" spans="1:5" ht="58.5" customHeight="1" x14ac:dyDescent="0.2">
      <c r="A269" s="71">
        <f>'High Risk Non-Compliant'!B224</f>
        <v>0</v>
      </c>
      <c r="B269" s="419">
        <f>'High Risk Non-Compliant'!C224</f>
        <v>0</v>
      </c>
      <c r="C269" s="419"/>
      <c r="D269" s="68"/>
      <c r="E269" s="68"/>
    </row>
    <row r="270" spans="1:5" ht="58.5" customHeight="1" x14ac:dyDescent="0.2">
      <c r="A270" s="71">
        <f>'High Risk Non-Compliant'!B225</f>
        <v>0</v>
      </c>
      <c r="B270" s="419">
        <f>'High Risk Non-Compliant'!C225</f>
        <v>0</v>
      </c>
      <c r="C270" s="419"/>
      <c r="D270" s="68"/>
      <c r="E270" s="68"/>
    </row>
    <row r="271" spans="1:5" ht="58.5" customHeight="1" x14ac:dyDescent="0.2">
      <c r="A271" s="71">
        <f>'High Risk Non-Compliant'!B226</f>
        <v>0</v>
      </c>
      <c r="B271" s="419">
        <f>'High Risk Non-Compliant'!C226</f>
        <v>0</v>
      </c>
      <c r="C271" s="419"/>
      <c r="D271" s="68"/>
      <c r="E271" s="68"/>
    </row>
    <row r="272" spans="1:5" ht="58.5" customHeight="1" x14ac:dyDescent="0.2">
      <c r="A272" s="71">
        <f>'High Risk Non-Compliant'!B227</f>
        <v>0</v>
      </c>
      <c r="B272" s="419">
        <f>'High Risk Non-Compliant'!C227</f>
        <v>0</v>
      </c>
      <c r="C272" s="419"/>
      <c r="D272" s="68"/>
      <c r="E272" s="68"/>
    </row>
    <row r="273" spans="1:5" x14ac:dyDescent="0.2">
      <c r="A273" s="71">
        <f>'High Risk Non-Compliant'!B228</f>
        <v>0</v>
      </c>
      <c r="B273" s="419">
        <f>'High Risk Non-Compliant'!C228</f>
        <v>0</v>
      </c>
      <c r="C273" s="419"/>
      <c r="D273" s="68"/>
      <c r="E273" s="68"/>
    </row>
    <row r="274" spans="1:5" x14ac:dyDescent="0.2">
      <c r="A274" s="71">
        <f>'High Risk Non-Compliant'!B229</f>
        <v>0</v>
      </c>
      <c r="B274" s="419">
        <f>'High Risk Non-Compliant'!C229</f>
        <v>0</v>
      </c>
      <c r="C274" s="419"/>
      <c r="D274" s="68"/>
      <c r="E274" s="68"/>
    </row>
    <row r="275" spans="1:5" x14ac:dyDescent="0.2">
      <c r="A275" s="71">
        <f>'High Risk Non-Compliant'!B230</f>
        <v>0</v>
      </c>
      <c r="B275" s="419">
        <f>'High Risk Non-Compliant'!C230</f>
        <v>0</v>
      </c>
      <c r="C275" s="419"/>
      <c r="D275" s="68"/>
      <c r="E275" s="68"/>
    </row>
    <row r="276" spans="1:5" ht="44" customHeight="1" x14ac:dyDescent="0.2">
      <c r="A276" s="71">
        <f>'High Risk Non-Compliant'!B231</f>
        <v>0</v>
      </c>
      <c r="B276" s="419">
        <f>'High Risk Non-Compliant'!C231</f>
        <v>0</v>
      </c>
      <c r="C276" s="419"/>
      <c r="D276" s="68"/>
      <c r="E276" s="68"/>
    </row>
    <row r="277" spans="1:5" ht="44" customHeight="1" x14ac:dyDescent="0.2">
      <c r="A277" s="71">
        <f>'High Risk Non-Compliant'!B232</f>
        <v>0</v>
      </c>
      <c r="B277" s="419">
        <f>'High Risk Non-Compliant'!C232</f>
        <v>0</v>
      </c>
      <c r="C277" s="419"/>
      <c r="D277" s="68"/>
      <c r="E277" s="68"/>
    </row>
    <row r="278" spans="1:5" ht="44" customHeight="1" x14ac:dyDescent="0.2">
      <c r="A278" s="71">
        <f>'High Risk Non-Compliant'!B233</f>
        <v>0</v>
      </c>
      <c r="B278" s="419">
        <f>'High Risk Non-Compliant'!C233</f>
        <v>0</v>
      </c>
      <c r="C278" s="419"/>
      <c r="D278" s="68"/>
      <c r="E278" s="68"/>
    </row>
    <row r="279" spans="1:5" ht="44" customHeight="1" x14ac:dyDescent="0.2">
      <c r="A279" s="71">
        <f>'High Risk Non-Compliant'!B234</f>
        <v>0</v>
      </c>
      <c r="B279" s="419">
        <f>'High Risk Non-Compliant'!C234</f>
        <v>0</v>
      </c>
      <c r="C279" s="419"/>
      <c r="D279" s="68"/>
      <c r="E279" s="68"/>
    </row>
    <row r="280" spans="1:5" ht="44" customHeight="1" x14ac:dyDescent="0.2">
      <c r="A280" s="71">
        <f>'High Risk Non-Compliant'!B235</f>
        <v>0</v>
      </c>
      <c r="B280" s="419">
        <f>'High Risk Non-Compliant'!C235</f>
        <v>0</v>
      </c>
      <c r="C280" s="419"/>
      <c r="D280" s="68"/>
      <c r="E280" s="68"/>
    </row>
    <row r="281" spans="1:5" ht="44" customHeight="1" x14ac:dyDescent="0.2">
      <c r="A281" s="71">
        <f>'High Risk Non-Compliant'!B236</f>
        <v>0</v>
      </c>
      <c r="B281" s="419">
        <f>'High Risk Non-Compliant'!C236</f>
        <v>0</v>
      </c>
      <c r="C281" s="419"/>
      <c r="D281" s="68"/>
      <c r="E281" s="68"/>
    </row>
    <row r="282" spans="1:5" ht="44" customHeight="1" x14ac:dyDescent="0.2">
      <c r="A282" s="71">
        <f>'High Risk Non-Compliant'!B237</f>
        <v>0</v>
      </c>
      <c r="B282" s="419">
        <f>'High Risk Non-Compliant'!C237</f>
        <v>0</v>
      </c>
      <c r="C282" s="419"/>
      <c r="D282" s="68"/>
      <c r="E282" s="68"/>
    </row>
    <row r="283" spans="1:5" ht="29.25" customHeight="1" x14ac:dyDescent="0.2">
      <c r="A283" s="71">
        <f>'High Risk Non-Compliant'!B238</f>
        <v>0</v>
      </c>
      <c r="B283" s="419">
        <f>'High Risk Non-Compliant'!C238</f>
        <v>0</v>
      </c>
      <c r="C283" s="419"/>
      <c r="D283" s="68"/>
      <c r="E283" s="68"/>
    </row>
    <row r="284" spans="1:5" ht="29.25" customHeight="1" x14ac:dyDescent="0.2">
      <c r="A284" s="71">
        <f>'High Risk Non-Compliant'!B239</f>
        <v>0</v>
      </c>
      <c r="B284" s="419">
        <f>'High Risk Non-Compliant'!C239</f>
        <v>0</v>
      </c>
      <c r="C284" s="419"/>
      <c r="D284" s="68"/>
      <c r="E284" s="68"/>
    </row>
    <row r="285" spans="1:5" ht="29.25" customHeight="1" x14ac:dyDescent="0.2">
      <c r="A285" s="71">
        <f>'High Risk Non-Compliant'!B240</f>
        <v>0</v>
      </c>
      <c r="B285" s="419">
        <f>'High Risk Non-Compliant'!C240</f>
        <v>0</v>
      </c>
      <c r="C285" s="419"/>
      <c r="D285" s="68"/>
      <c r="E285" s="68"/>
    </row>
    <row r="286" spans="1:5" x14ac:dyDescent="0.2">
      <c r="A286" s="71">
        <f>'High Risk Non-Compliant'!B241</f>
        <v>0</v>
      </c>
      <c r="B286" s="419">
        <f>'High Risk Non-Compliant'!C241</f>
        <v>0</v>
      </c>
      <c r="C286" s="419"/>
      <c r="D286" s="68"/>
      <c r="E286" s="68"/>
    </row>
    <row r="287" spans="1:5" x14ac:dyDescent="0.2">
      <c r="A287" s="71">
        <f>'High Risk Non-Compliant'!B242</f>
        <v>0</v>
      </c>
      <c r="B287" s="419">
        <f>'High Risk Non-Compliant'!C242</f>
        <v>0</v>
      </c>
      <c r="C287" s="419"/>
      <c r="D287" s="68"/>
      <c r="E287" s="68"/>
    </row>
    <row r="288" spans="1:5" ht="44" customHeight="1" x14ac:dyDescent="0.2">
      <c r="A288" s="71">
        <f>'High Risk Non-Compliant'!B243</f>
        <v>0</v>
      </c>
      <c r="B288" s="419">
        <f>'High Risk Non-Compliant'!C243</f>
        <v>0</v>
      </c>
      <c r="C288" s="419"/>
      <c r="D288" s="68"/>
      <c r="E288" s="68"/>
    </row>
    <row r="289" spans="1:5" ht="44" customHeight="1" x14ac:dyDescent="0.2">
      <c r="A289" s="71">
        <f>'High Risk Non-Compliant'!B244</f>
        <v>0</v>
      </c>
      <c r="B289" s="419">
        <f>'High Risk Non-Compliant'!C244</f>
        <v>0</v>
      </c>
      <c r="C289" s="419"/>
      <c r="D289" s="68"/>
      <c r="E289" s="68"/>
    </row>
    <row r="290" spans="1:5" ht="87.75" customHeight="1" x14ac:dyDescent="0.2">
      <c r="A290" s="71">
        <f>'High Risk Non-Compliant'!B245</f>
        <v>0</v>
      </c>
      <c r="B290" s="419">
        <f>'High Risk Non-Compliant'!C245</f>
        <v>0</v>
      </c>
      <c r="C290" s="419"/>
      <c r="D290" s="68"/>
      <c r="E290" s="68"/>
    </row>
    <row r="291" spans="1:5" ht="73.25" customHeight="1" x14ac:dyDescent="0.2">
      <c r="A291" s="71">
        <f>'High Risk Non-Compliant'!B246</f>
        <v>0</v>
      </c>
      <c r="B291" s="419">
        <f>'High Risk Non-Compliant'!C246</f>
        <v>0</v>
      </c>
      <c r="C291" s="419"/>
      <c r="D291" s="68"/>
      <c r="E291" s="68"/>
    </row>
    <row r="292" spans="1:5" ht="73.25" customHeight="1" x14ac:dyDescent="0.2">
      <c r="A292" s="71">
        <f>'High Risk Non-Compliant'!B247</f>
        <v>0</v>
      </c>
      <c r="B292" s="419">
        <f>'High Risk Non-Compliant'!C247</f>
        <v>0</v>
      </c>
      <c r="C292" s="419"/>
      <c r="D292" s="68"/>
      <c r="E292" s="68"/>
    </row>
    <row r="293" spans="1:5" ht="44" customHeight="1" x14ac:dyDescent="0.2">
      <c r="A293" s="71">
        <f>'High Risk Non-Compliant'!B248</f>
        <v>0</v>
      </c>
      <c r="B293" s="419">
        <f>'High Risk Non-Compliant'!C248</f>
        <v>0</v>
      </c>
      <c r="C293" s="419"/>
      <c r="D293" s="68"/>
      <c r="E293" s="68"/>
    </row>
    <row r="294" spans="1:5" ht="29.25" customHeight="1" x14ac:dyDescent="0.2">
      <c r="A294" s="71">
        <f>'High Risk Non-Compliant'!B249</f>
        <v>0</v>
      </c>
      <c r="B294" s="419">
        <f>'High Risk Non-Compliant'!C249</f>
        <v>0</v>
      </c>
      <c r="C294" s="419"/>
      <c r="D294" s="68"/>
      <c r="E294" s="68"/>
    </row>
    <row r="295" spans="1:5" ht="29.25" customHeight="1" x14ac:dyDescent="0.2">
      <c r="A295" s="71">
        <f>'High Risk Non-Compliant'!B250</f>
        <v>0</v>
      </c>
      <c r="B295" s="419">
        <f>'High Risk Non-Compliant'!C250</f>
        <v>0</v>
      </c>
      <c r="C295" s="419"/>
      <c r="D295" s="68"/>
      <c r="E295" s="68"/>
    </row>
    <row r="296" spans="1:5" ht="29.25" customHeight="1" x14ac:dyDescent="0.2">
      <c r="A296" s="71">
        <f>'High Risk Non-Compliant'!B251</f>
        <v>0</v>
      </c>
      <c r="B296" s="419">
        <f>'High Risk Non-Compliant'!C251</f>
        <v>0</v>
      </c>
      <c r="C296" s="419"/>
      <c r="D296" s="68"/>
      <c r="E296" s="68"/>
    </row>
    <row r="297" spans="1:5" ht="44" customHeight="1" x14ac:dyDescent="0.2">
      <c r="A297" s="71">
        <f>'High Risk Non-Compliant'!B252</f>
        <v>0</v>
      </c>
      <c r="B297" s="419">
        <f>'High Risk Non-Compliant'!C252</f>
        <v>0</v>
      </c>
      <c r="C297" s="419"/>
      <c r="D297" s="68"/>
      <c r="E297" s="68"/>
    </row>
    <row r="298" spans="1:5" ht="29.25" customHeight="1" x14ac:dyDescent="0.2">
      <c r="A298" s="71">
        <f>'High Risk Non-Compliant'!B253</f>
        <v>0</v>
      </c>
      <c r="B298" s="419">
        <f>'High Risk Non-Compliant'!C253</f>
        <v>0</v>
      </c>
      <c r="C298" s="419"/>
      <c r="D298" s="68"/>
      <c r="E298" s="68"/>
    </row>
    <row r="299" spans="1:5" ht="73.25" customHeight="1" x14ac:dyDescent="0.2">
      <c r="A299" s="71">
        <f>'High Risk Non-Compliant'!B254</f>
        <v>0</v>
      </c>
      <c r="B299" s="419">
        <f>'High Risk Non-Compliant'!C254</f>
        <v>0</v>
      </c>
      <c r="C299" s="419"/>
      <c r="D299" s="68"/>
      <c r="E299" s="68"/>
    </row>
    <row r="300" spans="1:5" ht="58.5" customHeight="1" x14ac:dyDescent="0.2">
      <c r="A300" s="71">
        <f>'High Risk Non-Compliant'!B255</f>
        <v>0</v>
      </c>
      <c r="B300" s="419">
        <f>'High Risk Non-Compliant'!C255</f>
        <v>0</v>
      </c>
      <c r="C300" s="419"/>
      <c r="D300" s="68"/>
      <c r="E300" s="68"/>
    </row>
    <row r="301" spans="1:5" ht="73.25" customHeight="1" x14ac:dyDescent="0.2">
      <c r="A301" s="71">
        <f>'High Risk Non-Compliant'!B256</f>
        <v>0</v>
      </c>
      <c r="B301" s="419">
        <f>'High Risk Non-Compliant'!C256</f>
        <v>0</v>
      </c>
      <c r="C301" s="419"/>
      <c r="D301" s="68"/>
      <c r="E301" s="68"/>
    </row>
    <row r="302" spans="1:5" ht="87.75" customHeight="1" x14ac:dyDescent="0.2">
      <c r="A302" s="71">
        <f>'High Risk Non-Compliant'!B257</f>
        <v>0</v>
      </c>
      <c r="B302" s="419">
        <f>'High Risk Non-Compliant'!C257</f>
        <v>0</v>
      </c>
      <c r="C302" s="419"/>
      <c r="D302" s="68"/>
      <c r="E302" s="68"/>
    </row>
    <row r="303" spans="1:5" ht="29.25" customHeight="1" x14ac:dyDescent="0.2">
      <c r="A303" s="71">
        <f>'High Risk Non-Compliant'!B258</f>
        <v>0</v>
      </c>
      <c r="B303" s="419">
        <f>'High Risk Non-Compliant'!C258</f>
        <v>0</v>
      </c>
      <c r="C303" s="419"/>
      <c r="D303" s="68"/>
      <c r="E303" s="68"/>
    </row>
    <row r="304" spans="1:5" ht="29.25" customHeight="1" x14ac:dyDescent="0.2">
      <c r="A304" s="71">
        <f>'High Risk Non-Compliant'!B259</f>
        <v>0</v>
      </c>
      <c r="B304" s="419">
        <f>'High Risk Non-Compliant'!C259</f>
        <v>0</v>
      </c>
      <c r="C304" s="419"/>
      <c r="D304" s="68"/>
      <c r="E304" s="68"/>
    </row>
    <row r="305" spans="1:6" ht="29.25" customHeight="1" x14ac:dyDescent="0.2">
      <c r="A305" s="71">
        <f>'High Risk Non-Compliant'!B260</f>
        <v>0</v>
      </c>
      <c r="B305" s="419">
        <f>'High Risk Non-Compliant'!C260</f>
        <v>0</v>
      </c>
      <c r="C305" s="419"/>
      <c r="D305" s="68"/>
      <c r="E305" s="68"/>
    </row>
    <row r="306" spans="1:6" ht="29.25" customHeight="1" x14ac:dyDescent="0.2">
      <c r="A306" s="71">
        <f>'High Risk Non-Compliant'!B261</f>
        <v>0</v>
      </c>
      <c r="B306" s="419">
        <f>'High Risk Non-Compliant'!C261</f>
        <v>0</v>
      </c>
      <c r="C306" s="419"/>
      <c r="D306" s="68"/>
      <c r="E306" s="68"/>
    </row>
    <row r="307" spans="1:6" ht="29.25" customHeight="1" x14ac:dyDescent="0.2">
      <c r="A307" s="71">
        <f>'High Risk Non-Compliant'!B262</f>
        <v>0</v>
      </c>
      <c r="B307" s="419">
        <f>'High Risk Non-Compliant'!C262</f>
        <v>0</v>
      </c>
      <c r="C307" s="419"/>
      <c r="D307" s="68"/>
      <c r="E307" s="68"/>
    </row>
    <row r="308" spans="1:6" ht="44" customHeight="1" x14ac:dyDescent="0.2">
      <c r="A308" s="71">
        <f>'High Risk Non-Compliant'!B263</f>
        <v>0</v>
      </c>
      <c r="B308" s="419">
        <f>'High Risk Non-Compliant'!C263</f>
        <v>0</v>
      </c>
      <c r="C308" s="419"/>
      <c r="D308" s="68"/>
      <c r="E308" s="68"/>
    </row>
    <row r="309" spans="1:6" ht="29.25" customHeight="1" x14ac:dyDescent="0.2">
      <c r="A309" s="71">
        <f>'High Risk Non-Compliant'!B264</f>
        <v>0</v>
      </c>
      <c r="B309" s="419">
        <f>'High Risk Non-Compliant'!C264</f>
        <v>0</v>
      </c>
      <c r="C309" s="419"/>
      <c r="D309" s="68"/>
      <c r="E309" s="68"/>
    </row>
    <row r="310" spans="1:6" x14ac:dyDescent="0.2">
      <c r="A310" s="71">
        <f>'High Risk Non-Compliant'!B265</f>
        <v>0</v>
      </c>
      <c r="B310" s="419">
        <f>'High Risk Non-Compliant'!C265</f>
        <v>0</v>
      </c>
      <c r="C310" s="419"/>
      <c r="D310" s="68"/>
      <c r="E310" s="68"/>
    </row>
    <row r="311" spans="1:6" x14ac:dyDescent="0.2">
      <c r="A311" s="71">
        <f>'High Risk Non-Compliant'!B266</f>
        <v>0</v>
      </c>
      <c r="B311" s="419">
        <f>'High Risk Non-Compliant'!C266</f>
        <v>0</v>
      </c>
      <c r="C311" s="419"/>
      <c r="D311" s="68"/>
      <c r="E311" s="68"/>
    </row>
    <row r="312" spans="1:6" ht="44" customHeight="1" x14ac:dyDescent="0.2">
      <c r="A312" s="71">
        <f>'High Risk Non-Compliant'!B267</f>
        <v>0</v>
      </c>
      <c r="B312" s="419">
        <f>'High Risk Non-Compliant'!C267</f>
        <v>0</v>
      </c>
      <c r="C312" s="419"/>
      <c r="D312" s="68"/>
      <c r="E312" s="68"/>
    </row>
    <row r="313" spans="1:6" ht="44" customHeight="1" x14ac:dyDescent="0.2">
      <c r="A313" s="71">
        <f>'High Risk Non-Compliant'!B268</f>
        <v>0</v>
      </c>
      <c r="B313" s="419">
        <f>'High Risk Non-Compliant'!C268</f>
        <v>0</v>
      </c>
      <c r="C313" s="419"/>
      <c r="D313" s="68"/>
      <c r="E313" s="68"/>
    </row>
    <row r="314" spans="1:6" ht="44" customHeight="1" x14ac:dyDescent="0.2">
      <c r="A314" s="71">
        <f>'High Risk Non-Compliant'!B269</f>
        <v>0</v>
      </c>
      <c r="B314" s="419">
        <f>'High Risk Non-Compliant'!C269</f>
        <v>0</v>
      </c>
      <c r="C314" s="419"/>
      <c r="D314" s="68"/>
      <c r="E314" s="68"/>
    </row>
    <row r="315" spans="1:6" ht="44" customHeight="1" x14ac:dyDescent="0.2">
      <c r="A315" s="71">
        <f>'High Risk Non-Compliant'!B270</f>
        <v>0</v>
      </c>
      <c r="B315" s="419">
        <f>'High Risk Non-Compliant'!C270</f>
        <v>0</v>
      </c>
      <c r="C315" s="419"/>
      <c r="D315" s="68"/>
      <c r="E315" s="68"/>
    </row>
    <row r="316" spans="1:6" ht="29.25" customHeight="1" x14ac:dyDescent="0.2">
      <c r="A316" s="71">
        <f>'High Risk Non-Compliant'!B271</f>
        <v>0</v>
      </c>
      <c r="B316" s="419">
        <f>'High Risk Non-Compliant'!C271</f>
        <v>0</v>
      </c>
      <c r="C316" s="419"/>
      <c r="D316" s="68"/>
      <c r="E316" s="68"/>
    </row>
    <row r="317" spans="1:6" ht="29.25" customHeight="1" x14ac:dyDescent="0.2">
      <c r="A317" s="71">
        <f>'High Risk Non-Compliant'!B272</f>
        <v>0</v>
      </c>
      <c r="B317" s="419">
        <f>'High Risk Non-Compliant'!C272</f>
        <v>0</v>
      </c>
      <c r="C317" s="419"/>
      <c r="D317" s="68"/>
      <c r="E317" s="68"/>
      <c r="F317" s="274" t="s">
        <v>3233</v>
      </c>
    </row>
    <row r="318" spans="1:6" x14ac:dyDescent="0.2">
      <c r="A318" s="274" t="s">
        <v>3238</v>
      </c>
    </row>
  </sheetData>
  <mergeCells count="277">
    <mergeCell ref="B56:C56"/>
    <mergeCell ref="B57:C57"/>
    <mergeCell ref="B58:C58"/>
    <mergeCell ref="B53:C53"/>
    <mergeCell ref="B54:C54"/>
    <mergeCell ref="B55:C55"/>
    <mergeCell ref="B50:C50"/>
    <mergeCell ref="B51:C51"/>
    <mergeCell ref="B52:C52"/>
    <mergeCell ref="B65:C65"/>
    <mergeCell ref="B66:C66"/>
    <mergeCell ref="B67:C67"/>
    <mergeCell ref="B62:C62"/>
    <mergeCell ref="B63:C63"/>
    <mergeCell ref="B64:C64"/>
    <mergeCell ref="B59:C59"/>
    <mergeCell ref="B60:C60"/>
    <mergeCell ref="B61:C61"/>
    <mergeCell ref="B74:C74"/>
    <mergeCell ref="B75:C75"/>
    <mergeCell ref="B76:C76"/>
    <mergeCell ref="B71:C71"/>
    <mergeCell ref="B72:C72"/>
    <mergeCell ref="B73:C73"/>
    <mergeCell ref="B68:C68"/>
    <mergeCell ref="B69:C69"/>
    <mergeCell ref="B70:C70"/>
    <mergeCell ref="B83:C83"/>
    <mergeCell ref="B84:C84"/>
    <mergeCell ref="B85:C85"/>
    <mergeCell ref="B80:C80"/>
    <mergeCell ref="B81:C81"/>
    <mergeCell ref="B82:C82"/>
    <mergeCell ref="B77:C77"/>
    <mergeCell ref="B78:C78"/>
    <mergeCell ref="B79:C79"/>
    <mergeCell ref="B92:C92"/>
    <mergeCell ref="B93:C93"/>
    <mergeCell ref="B94:C94"/>
    <mergeCell ref="B89:C89"/>
    <mergeCell ref="B90:C90"/>
    <mergeCell ref="B91:C91"/>
    <mergeCell ref="B86:C86"/>
    <mergeCell ref="B87:C87"/>
    <mergeCell ref="B88:C88"/>
    <mergeCell ref="B101:C101"/>
    <mergeCell ref="B102:C102"/>
    <mergeCell ref="B103:C103"/>
    <mergeCell ref="B98:C98"/>
    <mergeCell ref="B99:C99"/>
    <mergeCell ref="B100:C100"/>
    <mergeCell ref="B95:C95"/>
    <mergeCell ref="B96:C96"/>
    <mergeCell ref="B97:C97"/>
    <mergeCell ref="B110:C110"/>
    <mergeCell ref="B111:C111"/>
    <mergeCell ref="B112:C112"/>
    <mergeCell ref="B107:C107"/>
    <mergeCell ref="B108:C108"/>
    <mergeCell ref="B109:C109"/>
    <mergeCell ref="B104:C104"/>
    <mergeCell ref="B105:C105"/>
    <mergeCell ref="B106:C106"/>
    <mergeCell ref="B119:C119"/>
    <mergeCell ref="B120:C120"/>
    <mergeCell ref="B121:C121"/>
    <mergeCell ref="B116:C116"/>
    <mergeCell ref="B117:C117"/>
    <mergeCell ref="B118:C118"/>
    <mergeCell ref="B113:C113"/>
    <mergeCell ref="B114:C114"/>
    <mergeCell ref="B115:C115"/>
    <mergeCell ref="B128:C128"/>
    <mergeCell ref="B129:C129"/>
    <mergeCell ref="B130:C130"/>
    <mergeCell ref="B125:C125"/>
    <mergeCell ref="B126:C126"/>
    <mergeCell ref="B127:C127"/>
    <mergeCell ref="B122:C122"/>
    <mergeCell ref="B123:C123"/>
    <mergeCell ref="B124:C124"/>
    <mergeCell ref="B137:C137"/>
    <mergeCell ref="B138:C138"/>
    <mergeCell ref="B139:C139"/>
    <mergeCell ref="B134:C134"/>
    <mergeCell ref="B135:C135"/>
    <mergeCell ref="B136:C136"/>
    <mergeCell ref="B131:C131"/>
    <mergeCell ref="B132:C132"/>
    <mergeCell ref="B133:C133"/>
    <mergeCell ref="B146:C146"/>
    <mergeCell ref="B147:C147"/>
    <mergeCell ref="B148:C148"/>
    <mergeCell ref="B143:C143"/>
    <mergeCell ref="B144:C144"/>
    <mergeCell ref="B145:C145"/>
    <mergeCell ref="B140:C140"/>
    <mergeCell ref="B141:C141"/>
    <mergeCell ref="B142:C142"/>
    <mergeCell ref="B155:C155"/>
    <mergeCell ref="B156:C156"/>
    <mergeCell ref="B157:C157"/>
    <mergeCell ref="B152:C152"/>
    <mergeCell ref="B153:C153"/>
    <mergeCell ref="B154:C154"/>
    <mergeCell ref="B149:C149"/>
    <mergeCell ref="B150:C150"/>
    <mergeCell ref="B151:C151"/>
    <mergeCell ref="B164:C164"/>
    <mergeCell ref="B165:C165"/>
    <mergeCell ref="B166:C166"/>
    <mergeCell ref="B161:C161"/>
    <mergeCell ref="B162:C162"/>
    <mergeCell ref="B163:C163"/>
    <mergeCell ref="B158:C158"/>
    <mergeCell ref="B159:C159"/>
    <mergeCell ref="B160:C160"/>
    <mergeCell ref="B173:C173"/>
    <mergeCell ref="B174:C174"/>
    <mergeCell ref="B175:C175"/>
    <mergeCell ref="B170:C170"/>
    <mergeCell ref="B171:C171"/>
    <mergeCell ref="B172:C172"/>
    <mergeCell ref="B167:C167"/>
    <mergeCell ref="B168:C168"/>
    <mergeCell ref="B169:C169"/>
    <mergeCell ref="B182:C182"/>
    <mergeCell ref="B183:C183"/>
    <mergeCell ref="B184:C184"/>
    <mergeCell ref="B179:C179"/>
    <mergeCell ref="B180:C180"/>
    <mergeCell ref="B181:C181"/>
    <mergeCell ref="B176:C176"/>
    <mergeCell ref="B177:C177"/>
    <mergeCell ref="B178:C178"/>
    <mergeCell ref="B191:C191"/>
    <mergeCell ref="B192:C192"/>
    <mergeCell ref="B193:C193"/>
    <mergeCell ref="B188:C188"/>
    <mergeCell ref="B189:C189"/>
    <mergeCell ref="B190:C190"/>
    <mergeCell ref="B185:C185"/>
    <mergeCell ref="B186:C186"/>
    <mergeCell ref="B187:C187"/>
    <mergeCell ref="B200:C200"/>
    <mergeCell ref="B201:C201"/>
    <mergeCell ref="B202:C202"/>
    <mergeCell ref="B197:C197"/>
    <mergeCell ref="B198:C198"/>
    <mergeCell ref="B199:C199"/>
    <mergeCell ref="B194:C194"/>
    <mergeCell ref="B195:C195"/>
    <mergeCell ref="B196:C196"/>
    <mergeCell ref="B209:C209"/>
    <mergeCell ref="B210:C210"/>
    <mergeCell ref="B211:C211"/>
    <mergeCell ref="B206:C206"/>
    <mergeCell ref="B207:C207"/>
    <mergeCell ref="B208:C208"/>
    <mergeCell ref="B203:C203"/>
    <mergeCell ref="B204:C204"/>
    <mergeCell ref="B205:C205"/>
    <mergeCell ref="B218:C218"/>
    <mergeCell ref="B219:C219"/>
    <mergeCell ref="B220:C220"/>
    <mergeCell ref="B215:C215"/>
    <mergeCell ref="B216:C216"/>
    <mergeCell ref="B217:C217"/>
    <mergeCell ref="B212:C212"/>
    <mergeCell ref="B213:C213"/>
    <mergeCell ref="B214:C214"/>
    <mergeCell ref="B227:C227"/>
    <mergeCell ref="B228:C228"/>
    <mergeCell ref="B229:C229"/>
    <mergeCell ref="B224:C224"/>
    <mergeCell ref="B225:C225"/>
    <mergeCell ref="B226:C226"/>
    <mergeCell ref="B221:C221"/>
    <mergeCell ref="B222:C222"/>
    <mergeCell ref="B223:C223"/>
    <mergeCell ref="B236:C236"/>
    <mergeCell ref="B237:C237"/>
    <mergeCell ref="B238:C238"/>
    <mergeCell ref="B233:C233"/>
    <mergeCell ref="B234:C234"/>
    <mergeCell ref="B235:C235"/>
    <mergeCell ref="B230:C230"/>
    <mergeCell ref="B231:C231"/>
    <mergeCell ref="B232:C232"/>
    <mergeCell ref="B245:C245"/>
    <mergeCell ref="B246:C246"/>
    <mergeCell ref="B247:C247"/>
    <mergeCell ref="B242:C242"/>
    <mergeCell ref="B243:C243"/>
    <mergeCell ref="B244:C244"/>
    <mergeCell ref="B239:C239"/>
    <mergeCell ref="B240:C240"/>
    <mergeCell ref="B241:C241"/>
    <mergeCell ref="B254:C254"/>
    <mergeCell ref="B255:C255"/>
    <mergeCell ref="B256:C256"/>
    <mergeCell ref="B251:C251"/>
    <mergeCell ref="B252:C252"/>
    <mergeCell ref="B253:C253"/>
    <mergeCell ref="B248:C248"/>
    <mergeCell ref="B249:C249"/>
    <mergeCell ref="B250:C250"/>
    <mergeCell ref="B263:C263"/>
    <mergeCell ref="B264:C264"/>
    <mergeCell ref="B265:C265"/>
    <mergeCell ref="B260:C260"/>
    <mergeCell ref="B261:C261"/>
    <mergeCell ref="B262:C262"/>
    <mergeCell ref="B257:C257"/>
    <mergeCell ref="B258:C258"/>
    <mergeCell ref="B259:C259"/>
    <mergeCell ref="B272:C272"/>
    <mergeCell ref="B273:C273"/>
    <mergeCell ref="B274:C274"/>
    <mergeCell ref="B269:C269"/>
    <mergeCell ref="B270:C270"/>
    <mergeCell ref="B271:C271"/>
    <mergeCell ref="B266:C266"/>
    <mergeCell ref="B267:C267"/>
    <mergeCell ref="B268:C268"/>
    <mergeCell ref="B281:C281"/>
    <mergeCell ref="B282:C282"/>
    <mergeCell ref="B283:C283"/>
    <mergeCell ref="B278:C278"/>
    <mergeCell ref="B279:C279"/>
    <mergeCell ref="B280:C280"/>
    <mergeCell ref="B275:C275"/>
    <mergeCell ref="B276:C276"/>
    <mergeCell ref="B277:C277"/>
    <mergeCell ref="B290:C290"/>
    <mergeCell ref="B291:C291"/>
    <mergeCell ref="B292:C292"/>
    <mergeCell ref="B287:C287"/>
    <mergeCell ref="B288:C288"/>
    <mergeCell ref="B289:C289"/>
    <mergeCell ref="B284:C284"/>
    <mergeCell ref="B285:C285"/>
    <mergeCell ref="B286:C286"/>
    <mergeCell ref="B304:C304"/>
    <mergeCell ref="B299:C299"/>
    <mergeCell ref="B300:C300"/>
    <mergeCell ref="B301:C301"/>
    <mergeCell ref="B296:C296"/>
    <mergeCell ref="B297:C297"/>
    <mergeCell ref="B298:C298"/>
    <mergeCell ref="B293:C293"/>
    <mergeCell ref="B294:C294"/>
    <mergeCell ref="B295:C295"/>
    <mergeCell ref="A47:E47"/>
    <mergeCell ref="A48:C48"/>
    <mergeCell ref="D48:E48"/>
    <mergeCell ref="A2:D2"/>
    <mergeCell ref="A3:E3"/>
    <mergeCell ref="B5:E5"/>
    <mergeCell ref="B4:C4"/>
    <mergeCell ref="D4:E4"/>
    <mergeCell ref="B317:C317"/>
    <mergeCell ref="B49:C49"/>
    <mergeCell ref="B314:C314"/>
    <mergeCell ref="B315:C315"/>
    <mergeCell ref="B316:C316"/>
    <mergeCell ref="B311:C311"/>
    <mergeCell ref="B312:C312"/>
    <mergeCell ref="B313:C313"/>
    <mergeCell ref="B308:C308"/>
    <mergeCell ref="B309:C309"/>
    <mergeCell ref="B310:C310"/>
    <mergeCell ref="B305:C305"/>
    <mergeCell ref="B306:C306"/>
    <mergeCell ref="B307:C307"/>
    <mergeCell ref="B302:C302"/>
    <mergeCell ref="B303:C303"/>
  </mergeCells>
  <pageMargins left="0.7" right="0.7" top="0.75" bottom="0.75" header="0.3" footer="0.3"/>
  <pageSetup orientation="portrait" verticalDpi="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B958"/>
  <sheetViews>
    <sheetView topLeftCell="A913" workbookViewId="0">
      <selection activeCell="A956" sqref="A956"/>
    </sheetView>
  </sheetViews>
  <sheetFormatPr baseColWidth="10" defaultColWidth="8.5" defaultRowHeight="16" x14ac:dyDescent="0.2"/>
  <sheetData>
    <row r="1" spans="1:2" ht="51" x14ac:dyDescent="0.2">
      <c r="A1" s="37" t="s">
        <v>337</v>
      </c>
      <c r="B1" s="38" t="s">
        <v>338</v>
      </c>
    </row>
    <row r="2" spans="1:2" ht="85" x14ac:dyDescent="0.2">
      <c r="A2" s="37" t="s">
        <v>339</v>
      </c>
      <c r="B2" s="38" t="s">
        <v>340</v>
      </c>
    </row>
    <row r="3" spans="1:2" ht="85" x14ac:dyDescent="0.2">
      <c r="A3" s="37" t="s">
        <v>341</v>
      </c>
      <c r="B3" s="38" t="s">
        <v>342</v>
      </c>
    </row>
    <row r="4" spans="1:2" ht="34" x14ac:dyDescent="0.2">
      <c r="A4" s="37" t="s">
        <v>343</v>
      </c>
      <c r="B4" s="38" t="s">
        <v>344</v>
      </c>
    </row>
    <row r="5" spans="1:2" ht="51" x14ac:dyDescent="0.2">
      <c r="A5" s="37" t="s">
        <v>345</v>
      </c>
      <c r="B5" s="38" t="s">
        <v>346</v>
      </c>
    </row>
    <row r="6" spans="1:2" ht="85" x14ac:dyDescent="0.2">
      <c r="A6" s="37" t="s">
        <v>347</v>
      </c>
      <c r="B6" s="38" t="s">
        <v>348</v>
      </c>
    </row>
    <row r="7" spans="1:2" ht="85" x14ac:dyDescent="0.2">
      <c r="A7" s="37" t="s">
        <v>349</v>
      </c>
      <c r="B7" s="38" t="s">
        <v>350</v>
      </c>
    </row>
    <row r="8" spans="1:2" ht="51" x14ac:dyDescent="0.2">
      <c r="A8" s="37" t="s">
        <v>351</v>
      </c>
      <c r="B8" s="38" t="s">
        <v>352</v>
      </c>
    </row>
    <row r="9" spans="1:2" ht="34" x14ac:dyDescent="0.2">
      <c r="A9" s="37" t="s">
        <v>353</v>
      </c>
      <c r="B9" s="38" t="s">
        <v>354</v>
      </c>
    </row>
    <row r="10" spans="1:2" ht="17" x14ac:dyDescent="0.2">
      <c r="A10" s="37" t="s">
        <v>355</v>
      </c>
      <c r="B10" s="38" t="s">
        <v>356</v>
      </c>
    </row>
    <row r="11" spans="1:2" ht="85" x14ac:dyDescent="0.2">
      <c r="A11" s="37" t="s">
        <v>357</v>
      </c>
      <c r="B11" s="38" t="s">
        <v>358</v>
      </c>
    </row>
    <row r="12" spans="1:2" ht="68" x14ac:dyDescent="0.2">
      <c r="A12" s="37" t="s">
        <v>359</v>
      </c>
      <c r="B12" s="38" t="s">
        <v>360</v>
      </c>
    </row>
    <row r="13" spans="1:2" ht="102" x14ac:dyDescent="0.2">
      <c r="A13" s="37" t="s">
        <v>361</v>
      </c>
      <c r="B13" s="38" t="s">
        <v>362</v>
      </c>
    </row>
    <row r="14" spans="1:2" ht="34" x14ac:dyDescent="0.2">
      <c r="A14" s="37" t="s">
        <v>363</v>
      </c>
      <c r="B14" s="38" t="s">
        <v>364</v>
      </c>
    </row>
    <row r="15" spans="1:2" ht="119" x14ac:dyDescent="0.2">
      <c r="A15" s="37" t="s">
        <v>365</v>
      </c>
      <c r="B15" s="38" t="s">
        <v>366</v>
      </c>
    </row>
    <row r="16" spans="1:2" ht="34" x14ac:dyDescent="0.2">
      <c r="A16" s="37" t="s">
        <v>367</v>
      </c>
      <c r="B16" s="38" t="s">
        <v>368</v>
      </c>
    </row>
    <row r="17" spans="1:2" ht="34" x14ac:dyDescent="0.2">
      <c r="A17" s="37" t="s">
        <v>369</v>
      </c>
      <c r="B17" s="38" t="s">
        <v>370</v>
      </c>
    </row>
    <row r="18" spans="1:2" ht="51" x14ac:dyDescent="0.2">
      <c r="A18" s="37" t="s">
        <v>371</v>
      </c>
      <c r="B18" s="38" t="s">
        <v>372</v>
      </c>
    </row>
    <row r="19" spans="1:2" ht="34" x14ac:dyDescent="0.2">
      <c r="A19" s="37" t="s">
        <v>373</v>
      </c>
      <c r="B19" s="38" t="s">
        <v>374</v>
      </c>
    </row>
    <row r="20" spans="1:2" ht="51" x14ac:dyDescent="0.2">
      <c r="A20" s="37" t="s">
        <v>375</v>
      </c>
      <c r="B20" s="38" t="s">
        <v>376</v>
      </c>
    </row>
    <row r="21" spans="1:2" ht="51" x14ac:dyDescent="0.2">
      <c r="A21" s="37" t="s">
        <v>377</v>
      </c>
      <c r="B21" s="38" t="s">
        <v>378</v>
      </c>
    </row>
    <row r="22" spans="1:2" ht="34" x14ac:dyDescent="0.2">
      <c r="A22" s="37" t="s">
        <v>379</v>
      </c>
      <c r="B22" s="38" t="s">
        <v>380</v>
      </c>
    </row>
    <row r="23" spans="1:2" ht="68" x14ac:dyDescent="0.2">
      <c r="A23" s="37" t="s">
        <v>381</v>
      </c>
      <c r="B23" s="38" t="s">
        <v>382</v>
      </c>
    </row>
    <row r="24" spans="1:2" ht="34" x14ac:dyDescent="0.2">
      <c r="A24" s="37" t="s">
        <v>383</v>
      </c>
      <c r="B24" s="38" t="s">
        <v>384</v>
      </c>
    </row>
    <row r="25" spans="1:2" ht="51" x14ac:dyDescent="0.2">
      <c r="A25" s="37" t="s">
        <v>385</v>
      </c>
      <c r="B25" s="38" t="s">
        <v>386</v>
      </c>
    </row>
    <row r="26" spans="1:2" ht="51" x14ac:dyDescent="0.2">
      <c r="A26" s="37" t="s">
        <v>387</v>
      </c>
      <c r="B26" s="38" t="s">
        <v>388</v>
      </c>
    </row>
    <row r="27" spans="1:2" ht="85" x14ac:dyDescent="0.2">
      <c r="A27" s="37" t="s">
        <v>389</v>
      </c>
      <c r="B27" s="38" t="s">
        <v>390</v>
      </c>
    </row>
    <row r="28" spans="1:2" ht="68" x14ac:dyDescent="0.2">
      <c r="A28" s="37" t="s">
        <v>391</v>
      </c>
      <c r="B28" s="38" t="s">
        <v>392</v>
      </c>
    </row>
    <row r="29" spans="1:2" ht="68" x14ac:dyDescent="0.2">
      <c r="A29" s="37" t="s">
        <v>393</v>
      </c>
      <c r="B29" s="38" t="s">
        <v>394</v>
      </c>
    </row>
    <row r="30" spans="1:2" ht="85" x14ac:dyDescent="0.2">
      <c r="A30" s="37" t="s">
        <v>395</v>
      </c>
      <c r="B30" s="38" t="s">
        <v>396</v>
      </c>
    </row>
    <row r="31" spans="1:2" ht="119" x14ac:dyDescent="0.2">
      <c r="A31" s="37" t="s">
        <v>397</v>
      </c>
      <c r="B31" s="38" t="s">
        <v>398</v>
      </c>
    </row>
    <row r="32" spans="1:2" ht="68" x14ac:dyDescent="0.2">
      <c r="A32" s="37" t="s">
        <v>399</v>
      </c>
      <c r="B32" s="38" t="s">
        <v>400</v>
      </c>
    </row>
    <row r="33" spans="1:2" ht="85" x14ac:dyDescent="0.2">
      <c r="A33" s="37" t="s">
        <v>401</v>
      </c>
      <c r="B33" s="38" t="s">
        <v>402</v>
      </c>
    </row>
    <row r="34" spans="1:2" ht="85" x14ac:dyDescent="0.2">
      <c r="A34" s="37" t="s">
        <v>403</v>
      </c>
      <c r="B34" s="38" t="s">
        <v>404</v>
      </c>
    </row>
    <row r="35" spans="1:2" ht="51" x14ac:dyDescent="0.2">
      <c r="A35" s="37" t="s">
        <v>405</v>
      </c>
      <c r="B35" s="38" t="s">
        <v>406</v>
      </c>
    </row>
    <row r="36" spans="1:2" ht="68" x14ac:dyDescent="0.2">
      <c r="A36" s="37" t="s">
        <v>407</v>
      </c>
      <c r="B36" s="38" t="s">
        <v>408</v>
      </c>
    </row>
    <row r="37" spans="1:2" ht="51" x14ac:dyDescent="0.2">
      <c r="A37" s="37" t="s">
        <v>409</v>
      </c>
      <c r="B37" s="38" t="s">
        <v>410</v>
      </c>
    </row>
    <row r="38" spans="1:2" ht="68" x14ac:dyDescent="0.2">
      <c r="A38" s="37" t="s">
        <v>411</v>
      </c>
      <c r="B38" s="38" t="s">
        <v>412</v>
      </c>
    </row>
    <row r="39" spans="1:2" ht="85" x14ac:dyDescent="0.2">
      <c r="A39" s="37" t="s">
        <v>413</v>
      </c>
      <c r="B39" s="38" t="s">
        <v>414</v>
      </c>
    </row>
    <row r="40" spans="1:2" ht="85" x14ac:dyDescent="0.2">
      <c r="A40" s="37" t="s">
        <v>415</v>
      </c>
      <c r="B40" s="38" t="s">
        <v>416</v>
      </c>
    </row>
    <row r="41" spans="1:2" ht="51" x14ac:dyDescent="0.2">
      <c r="A41" s="37" t="s">
        <v>417</v>
      </c>
      <c r="B41" s="38" t="s">
        <v>418</v>
      </c>
    </row>
    <row r="42" spans="1:2" ht="51" x14ac:dyDescent="0.2">
      <c r="A42" s="37" t="s">
        <v>419</v>
      </c>
      <c r="B42" s="38" t="s">
        <v>420</v>
      </c>
    </row>
    <row r="43" spans="1:2" ht="51" x14ac:dyDescent="0.2">
      <c r="A43" s="37" t="s">
        <v>421</v>
      </c>
      <c r="B43" s="38" t="s">
        <v>422</v>
      </c>
    </row>
    <row r="44" spans="1:2" ht="68" x14ac:dyDescent="0.2">
      <c r="A44" s="37" t="s">
        <v>423</v>
      </c>
      <c r="B44" s="38" t="s">
        <v>424</v>
      </c>
    </row>
    <row r="45" spans="1:2" ht="102" x14ac:dyDescent="0.2">
      <c r="A45" s="37" t="s">
        <v>425</v>
      </c>
      <c r="B45" s="38" t="s">
        <v>426</v>
      </c>
    </row>
    <row r="46" spans="1:2" ht="51" x14ac:dyDescent="0.2">
      <c r="A46" s="37" t="s">
        <v>427</v>
      </c>
      <c r="B46" s="38" t="s">
        <v>428</v>
      </c>
    </row>
    <row r="47" spans="1:2" ht="68" x14ac:dyDescent="0.2">
      <c r="A47" s="37" t="s">
        <v>429</v>
      </c>
      <c r="B47" s="38" t="s">
        <v>430</v>
      </c>
    </row>
    <row r="48" spans="1:2" ht="51" x14ac:dyDescent="0.2">
      <c r="A48" s="37" t="s">
        <v>431</v>
      </c>
      <c r="B48" s="38" t="s">
        <v>432</v>
      </c>
    </row>
    <row r="49" spans="1:2" ht="34" x14ac:dyDescent="0.2">
      <c r="A49" s="37" t="s">
        <v>433</v>
      </c>
      <c r="B49" s="38" t="s">
        <v>434</v>
      </c>
    </row>
    <row r="50" spans="1:2" ht="34" x14ac:dyDescent="0.2">
      <c r="A50" s="37" t="s">
        <v>435</v>
      </c>
      <c r="B50" s="38" t="s">
        <v>436</v>
      </c>
    </row>
    <row r="51" spans="1:2" ht="51" x14ac:dyDescent="0.2">
      <c r="A51" s="37" t="s">
        <v>437</v>
      </c>
      <c r="B51" s="38" t="s">
        <v>438</v>
      </c>
    </row>
    <row r="52" spans="1:2" ht="34" x14ac:dyDescent="0.2">
      <c r="A52" s="37" t="s">
        <v>439</v>
      </c>
      <c r="B52" s="38" t="s">
        <v>440</v>
      </c>
    </row>
    <row r="53" spans="1:2" ht="85" x14ac:dyDescent="0.2">
      <c r="A53" s="37" t="s">
        <v>441</v>
      </c>
      <c r="B53" s="38" t="s">
        <v>442</v>
      </c>
    </row>
    <row r="54" spans="1:2" ht="68" x14ac:dyDescent="0.2">
      <c r="A54" s="37" t="s">
        <v>443</v>
      </c>
      <c r="B54" s="38" t="s">
        <v>444</v>
      </c>
    </row>
    <row r="55" spans="1:2" ht="51" x14ac:dyDescent="0.2">
      <c r="A55" s="37" t="s">
        <v>445</v>
      </c>
      <c r="B55" s="38" t="s">
        <v>446</v>
      </c>
    </row>
    <row r="56" spans="1:2" ht="68" x14ac:dyDescent="0.2">
      <c r="A56" s="37" t="s">
        <v>447</v>
      </c>
      <c r="B56" s="38" t="s">
        <v>448</v>
      </c>
    </row>
    <row r="57" spans="1:2" ht="85" x14ac:dyDescent="0.2">
      <c r="A57" s="37" t="s">
        <v>449</v>
      </c>
      <c r="B57" s="38" t="s">
        <v>450</v>
      </c>
    </row>
    <row r="58" spans="1:2" ht="51" x14ac:dyDescent="0.2">
      <c r="A58" s="37" t="s">
        <v>451</v>
      </c>
      <c r="B58" s="38" t="s">
        <v>452</v>
      </c>
    </row>
    <row r="59" spans="1:2" ht="51" x14ac:dyDescent="0.2">
      <c r="A59" s="37" t="s">
        <v>453</v>
      </c>
      <c r="B59" s="38" t="s">
        <v>454</v>
      </c>
    </row>
    <row r="60" spans="1:2" ht="153" x14ac:dyDescent="0.2">
      <c r="A60" s="37" t="s">
        <v>455</v>
      </c>
      <c r="B60" s="38" t="s">
        <v>456</v>
      </c>
    </row>
    <row r="61" spans="1:2" ht="51" x14ac:dyDescent="0.2">
      <c r="A61" s="37" t="s">
        <v>457</v>
      </c>
      <c r="B61" s="38" t="s">
        <v>458</v>
      </c>
    </row>
    <row r="62" spans="1:2" ht="34" x14ac:dyDescent="0.2">
      <c r="A62" s="37" t="s">
        <v>459</v>
      </c>
      <c r="B62" s="38" t="s">
        <v>460</v>
      </c>
    </row>
    <row r="63" spans="1:2" ht="34" x14ac:dyDescent="0.2">
      <c r="A63" s="37" t="s">
        <v>461</v>
      </c>
      <c r="B63" s="38" t="s">
        <v>462</v>
      </c>
    </row>
    <row r="64" spans="1:2" ht="51" x14ac:dyDescent="0.2">
      <c r="A64" s="37" t="s">
        <v>463</v>
      </c>
      <c r="B64" s="38" t="s">
        <v>464</v>
      </c>
    </row>
    <row r="65" spans="1:2" ht="68" x14ac:dyDescent="0.2">
      <c r="A65" s="37" t="s">
        <v>465</v>
      </c>
      <c r="B65" s="38" t="s">
        <v>466</v>
      </c>
    </row>
    <row r="66" spans="1:2" ht="51" x14ac:dyDescent="0.2">
      <c r="A66" s="37" t="s">
        <v>467</v>
      </c>
      <c r="B66" s="38" t="s">
        <v>468</v>
      </c>
    </row>
    <row r="67" spans="1:2" ht="85" x14ac:dyDescent="0.2">
      <c r="A67" s="37" t="s">
        <v>469</v>
      </c>
      <c r="B67" s="38" t="s">
        <v>470</v>
      </c>
    </row>
    <row r="68" spans="1:2" ht="85" x14ac:dyDescent="0.2">
      <c r="A68" s="37" t="s">
        <v>471</v>
      </c>
      <c r="B68" s="38" t="s">
        <v>472</v>
      </c>
    </row>
    <row r="69" spans="1:2" ht="68" x14ac:dyDescent="0.2">
      <c r="A69" s="37" t="s">
        <v>473</v>
      </c>
      <c r="B69" s="38" t="s">
        <v>474</v>
      </c>
    </row>
    <row r="70" spans="1:2" ht="68" x14ac:dyDescent="0.2">
      <c r="A70" s="37" t="s">
        <v>475</v>
      </c>
      <c r="B70" s="38" t="s">
        <v>476</v>
      </c>
    </row>
    <row r="71" spans="1:2" ht="34" x14ac:dyDescent="0.2">
      <c r="A71" s="37" t="s">
        <v>477</v>
      </c>
      <c r="B71" s="38" t="s">
        <v>478</v>
      </c>
    </row>
    <row r="72" spans="1:2" ht="51" x14ac:dyDescent="0.2">
      <c r="A72" s="37" t="s">
        <v>479</v>
      </c>
      <c r="B72" s="38" t="s">
        <v>480</v>
      </c>
    </row>
    <row r="73" spans="1:2" ht="51" x14ac:dyDescent="0.2">
      <c r="A73" s="37" t="s">
        <v>481</v>
      </c>
      <c r="B73" s="38" t="s">
        <v>482</v>
      </c>
    </row>
    <row r="74" spans="1:2" ht="102" x14ac:dyDescent="0.2">
      <c r="A74" s="37" t="s">
        <v>483</v>
      </c>
      <c r="B74" s="38" t="s">
        <v>484</v>
      </c>
    </row>
    <row r="75" spans="1:2" ht="68" x14ac:dyDescent="0.2">
      <c r="A75" s="37" t="s">
        <v>485</v>
      </c>
      <c r="B75" s="38" t="s">
        <v>486</v>
      </c>
    </row>
    <row r="76" spans="1:2" ht="34" x14ac:dyDescent="0.2">
      <c r="A76" s="37" t="s">
        <v>487</v>
      </c>
      <c r="B76" s="38" t="s">
        <v>488</v>
      </c>
    </row>
    <row r="77" spans="1:2" ht="85" x14ac:dyDescent="0.2">
      <c r="A77" s="37" t="s">
        <v>489</v>
      </c>
      <c r="B77" s="38" t="s">
        <v>490</v>
      </c>
    </row>
    <row r="78" spans="1:2" ht="136" x14ac:dyDescent="0.2">
      <c r="A78" s="37" t="s">
        <v>491</v>
      </c>
      <c r="B78" s="38" t="s">
        <v>492</v>
      </c>
    </row>
    <row r="79" spans="1:2" ht="85" x14ac:dyDescent="0.2">
      <c r="A79" s="37" t="s">
        <v>493</v>
      </c>
      <c r="B79" s="38" t="s">
        <v>494</v>
      </c>
    </row>
    <row r="80" spans="1:2" ht="85" x14ac:dyDescent="0.2">
      <c r="A80" s="37" t="s">
        <v>495</v>
      </c>
      <c r="B80" s="38" t="s">
        <v>496</v>
      </c>
    </row>
    <row r="81" spans="1:2" ht="51" x14ac:dyDescent="0.2">
      <c r="A81" s="37" t="s">
        <v>497</v>
      </c>
      <c r="B81" s="38" t="s">
        <v>498</v>
      </c>
    </row>
    <row r="82" spans="1:2" ht="85" x14ac:dyDescent="0.2">
      <c r="A82" s="37" t="s">
        <v>499</v>
      </c>
      <c r="B82" s="38" t="s">
        <v>500</v>
      </c>
    </row>
    <row r="83" spans="1:2" ht="119" x14ac:dyDescent="0.2">
      <c r="A83" s="37" t="s">
        <v>501</v>
      </c>
      <c r="B83" s="38" t="s">
        <v>502</v>
      </c>
    </row>
    <row r="84" spans="1:2" ht="85" x14ac:dyDescent="0.2">
      <c r="A84" s="37" t="s">
        <v>503</v>
      </c>
      <c r="B84" s="38" t="s">
        <v>504</v>
      </c>
    </row>
    <row r="85" spans="1:2" ht="85" x14ac:dyDescent="0.2">
      <c r="A85" s="37" t="s">
        <v>505</v>
      </c>
      <c r="B85" s="38" t="s">
        <v>506</v>
      </c>
    </row>
    <row r="86" spans="1:2" ht="85" x14ac:dyDescent="0.2">
      <c r="A86" s="37" t="s">
        <v>507</v>
      </c>
      <c r="B86" s="38" t="s">
        <v>508</v>
      </c>
    </row>
    <row r="87" spans="1:2" ht="68" x14ac:dyDescent="0.2">
      <c r="A87" s="37" t="s">
        <v>509</v>
      </c>
      <c r="B87" s="38" t="s">
        <v>510</v>
      </c>
    </row>
    <row r="88" spans="1:2" ht="51" x14ac:dyDescent="0.2">
      <c r="A88" s="37" t="s">
        <v>511</v>
      </c>
      <c r="B88" s="38" t="s">
        <v>512</v>
      </c>
    </row>
    <row r="89" spans="1:2" ht="51" x14ac:dyDescent="0.2">
      <c r="A89" s="37" t="s">
        <v>513</v>
      </c>
      <c r="B89" s="38" t="s">
        <v>514</v>
      </c>
    </row>
    <row r="90" spans="1:2" ht="34" x14ac:dyDescent="0.2">
      <c r="A90" s="37" t="s">
        <v>515</v>
      </c>
      <c r="B90" s="38" t="s">
        <v>516</v>
      </c>
    </row>
    <row r="91" spans="1:2" ht="102" x14ac:dyDescent="0.2">
      <c r="A91" s="37" t="s">
        <v>517</v>
      </c>
      <c r="B91" s="38" t="s">
        <v>518</v>
      </c>
    </row>
    <row r="92" spans="1:2" ht="102" x14ac:dyDescent="0.2">
      <c r="A92" s="37" t="s">
        <v>519</v>
      </c>
      <c r="B92" s="38" t="s">
        <v>520</v>
      </c>
    </row>
    <row r="93" spans="1:2" ht="119" x14ac:dyDescent="0.2">
      <c r="A93" s="37" t="s">
        <v>521</v>
      </c>
      <c r="B93" s="38" t="s">
        <v>522</v>
      </c>
    </row>
    <row r="94" spans="1:2" ht="68" x14ac:dyDescent="0.2">
      <c r="A94" s="37" t="s">
        <v>523</v>
      </c>
      <c r="B94" s="38" t="s">
        <v>524</v>
      </c>
    </row>
    <row r="95" spans="1:2" ht="68" x14ac:dyDescent="0.2">
      <c r="A95" s="37" t="s">
        <v>525</v>
      </c>
      <c r="B95" s="38" t="s">
        <v>526</v>
      </c>
    </row>
    <row r="96" spans="1:2" ht="68" x14ac:dyDescent="0.2">
      <c r="A96" s="37" t="s">
        <v>527</v>
      </c>
      <c r="B96" s="38" t="s">
        <v>528</v>
      </c>
    </row>
    <row r="97" spans="1:2" ht="68" x14ac:dyDescent="0.2">
      <c r="A97" s="37" t="s">
        <v>529</v>
      </c>
      <c r="B97" s="38" t="s">
        <v>530</v>
      </c>
    </row>
    <row r="98" spans="1:2" ht="85" x14ac:dyDescent="0.2">
      <c r="A98" s="37" t="s">
        <v>531</v>
      </c>
      <c r="B98" s="38" t="s">
        <v>532</v>
      </c>
    </row>
    <row r="99" spans="1:2" ht="119" x14ac:dyDescent="0.2">
      <c r="A99" s="37" t="s">
        <v>533</v>
      </c>
      <c r="B99" s="38" t="s">
        <v>534</v>
      </c>
    </row>
    <row r="100" spans="1:2" ht="85" x14ac:dyDescent="0.2">
      <c r="A100" s="37" t="s">
        <v>535</v>
      </c>
      <c r="B100" s="38" t="s">
        <v>536</v>
      </c>
    </row>
    <row r="101" spans="1:2" ht="85" x14ac:dyDescent="0.2">
      <c r="A101" s="37" t="s">
        <v>537</v>
      </c>
      <c r="B101" s="38" t="s">
        <v>538</v>
      </c>
    </row>
    <row r="102" spans="1:2" ht="51" x14ac:dyDescent="0.2">
      <c r="A102" s="37" t="s">
        <v>539</v>
      </c>
      <c r="B102" s="38" t="s">
        <v>540</v>
      </c>
    </row>
    <row r="103" spans="1:2" ht="68" x14ac:dyDescent="0.2">
      <c r="A103" s="37" t="s">
        <v>541</v>
      </c>
      <c r="B103" s="38" t="s">
        <v>542</v>
      </c>
    </row>
    <row r="104" spans="1:2" ht="85" x14ac:dyDescent="0.2">
      <c r="A104" s="37" t="s">
        <v>543</v>
      </c>
      <c r="B104" s="38" t="s">
        <v>544</v>
      </c>
    </row>
    <row r="105" spans="1:2" ht="102" x14ac:dyDescent="0.2">
      <c r="A105" s="37" t="s">
        <v>545</v>
      </c>
      <c r="B105" s="38" t="s">
        <v>546</v>
      </c>
    </row>
    <row r="106" spans="1:2" ht="85" x14ac:dyDescent="0.2">
      <c r="A106" s="37" t="s">
        <v>547</v>
      </c>
      <c r="B106" s="38" t="s">
        <v>548</v>
      </c>
    </row>
    <row r="107" spans="1:2" ht="136" x14ac:dyDescent="0.2">
      <c r="A107" s="37" t="s">
        <v>549</v>
      </c>
      <c r="B107" s="38" t="s">
        <v>550</v>
      </c>
    </row>
    <row r="108" spans="1:2" ht="51" x14ac:dyDescent="0.2">
      <c r="A108" s="37" t="s">
        <v>551</v>
      </c>
      <c r="B108" s="38" t="s">
        <v>552</v>
      </c>
    </row>
    <row r="109" spans="1:2" ht="34" x14ac:dyDescent="0.2">
      <c r="A109" s="37" t="s">
        <v>553</v>
      </c>
      <c r="B109" s="38" t="s">
        <v>554</v>
      </c>
    </row>
    <row r="110" spans="1:2" ht="119" x14ac:dyDescent="0.2">
      <c r="A110" s="37" t="s">
        <v>555</v>
      </c>
      <c r="B110" s="38" t="s">
        <v>556</v>
      </c>
    </row>
    <row r="111" spans="1:2" ht="85" x14ac:dyDescent="0.2">
      <c r="A111" s="37" t="s">
        <v>557</v>
      </c>
      <c r="B111" s="38" t="s">
        <v>558</v>
      </c>
    </row>
    <row r="112" spans="1:2" ht="85" x14ac:dyDescent="0.2">
      <c r="A112" s="37" t="s">
        <v>559</v>
      </c>
      <c r="B112" s="38" t="s">
        <v>560</v>
      </c>
    </row>
    <row r="113" spans="1:2" ht="102" x14ac:dyDescent="0.2">
      <c r="A113" s="37" t="s">
        <v>561</v>
      </c>
      <c r="B113" s="38" t="s">
        <v>562</v>
      </c>
    </row>
    <row r="114" spans="1:2" ht="51" x14ac:dyDescent="0.2">
      <c r="A114" s="37" t="s">
        <v>563</v>
      </c>
      <c r="B114" s="38" t="s">
        <v>564</v>
      </c>
    </row>
    <row r="115" spans="1:2" ht="30" x14ac:dyDescent="0.15">
      <c r="A115" s="245" t="s">
        <v>565</v>
      </c>
      <c r="B115" s="246" t="s">
        <v>566</v>
      </c>
    </row>
    <row r="116" spans="1:2" ht="34" x14ac:dyDescent="0.15">
      <c r="A116" s="35" t="s">
        <v>567</v>
      </c>
      <c r="B116" s="246" t="s">
        <v>568</v>
      </c>
    </row>
    <row r="117" spans="1:2" ht="45" x14ac:dyDescent="0.15">
      <c r="A117" s="247" t="s">
        <v>569</v>
      </c>
      <c r="B117" s="246" t="s">
        <v>570</v>
      </c>
    </row>
    <row r="118" spans="1:2" ht="60" x14ac:dyDescent="0.15">
      <c r="A118" s="247" t="s">
        <v>571</v>
      </c>
      <c r="B118" s="246" t="s">
        <v>572</v>
      </c>
    </row>
    <row r="119" spans="1:2" ht="17" x14ac:dyDescent="0.2">
      <c r="A119" s="36" t="s">
        <v>573</v>
      </c>
      <c r="B119" s="40" t="s">
        <v>574</v>
      </c>
    </row>
    <row r="120" spans="1:2" ht="17" x14ac:dyDescent="0.2">
      <c r="A120" s="36" t="s">
        <v>575</v>
      </c>
      <c r="B120" s="40" t="s">
        <v>576</v>
      </c>
    </row>
    <row r="121" spans="1:2" ht="17" x14ac:dyDescent="0.2">
      <c r="A121" s="36" t="s">
        <v>577</v>
      </c>
      <c r="B121" s="39" t="s">
        <v>578</v>
      </c>
    </row>
    <row r="122" spans="1:2" ht="17" x14ac:dyDescent="0.2">
      <c r="A122" s="36" t="s">
        <v>579</v>
      </c>
      <c r="B122" s="39" t="s">
        <v>580</v>
      </c>
    </row>
    <row r="123" spans="1:2" ht="17" x14ac:dyDescent="0.2">
      <c r="A123" s="36" t="s">
        <v>581</v>
      </c>
      <c r="B123" s="40" t="s">
        <v>582</v>
      </c>
    </row>
    <row r="124" spans="1:2" ht="17" x14ac:dyDescent="0.2">
      <c r="A124" s="36" t="s">
        <v>583</v>
      </c>
      <c r="B124" s="40" t="s">
        <v>584</v>
      </c>
    </row>
    <row r="125" spans="1:2" ht="17" x14ac:dyDescent="0.2">
      <c r="A125" s="36" t="s">
        <v>585</v>
      </c>
      <c r="B125" s="39" t="s">
        <v>586</v>
      </c>
    </row>
    <row r="126" spans="1:2" ht="17" x14ac:dyDescent="0.2">
      <c r="A126" s="36" t="s">
        <v>587</v>
      </c>
      <c r="B126" s="40" t="s">
        <v>588</v>
      </c>
    </row>
    <row r="127" spans="1:2" ht="17" x14ac:dyDescent="0.2">
      <c r="A127" s="36" t="s">
        <v>589</v>
      </c>
      <c r="B127" s="39" t="s">
        <v>590</v>
      </c>
    </row>
    <row r="128" spans="1:2" ht="17" x14ac:dyDescent="0.2">
      <c r="A128" s="36" t="s">
        <v>591</v>
      </c>
      <c r="B128" s="39" t="s">
        <v>592</v>
      </c>
    </row>
    <row r="129" spans="1:2" ht="17" x14ac:dyDescent="0.2">
      <c r="A129" s="36" t="s">
        <v>593</v>
      </c>
      <c r="B129" s="40" t="s">
        <v>594</v>
      </c>
    </row>
    <row r="130" spans="1:2" ht="17" x14ac:dyDescent="0.2">
      <c r="A130" s="36" t="s">
        <v>595</v>
      </c>
      <c r="B130" s="40" t="s">
        <v>596</v>
      </c>
    </row>
    <row r="131" spans="1:2" ht="17" x14ac:dyDescent="0.2">
      <c r="A131" s="36" t="s">
        <v>597</v>
      </c>
      <c r="B131" s="40" t="s">
        <v>598</v>
      </c>
    </row>
    <row r="132" spans="1:2" ht="17" x14ac:dyDescent="0.2">
      <c r="A132" s="36" t="s">
        <v>599</v>
      </c>
      <c r="B132" s="40" t="s">
        <v>600</v>
      </c>
    </row>
    <row r="133" spans="1:2" ht="17" x14ac:dyDescent="0.2">
      <c r="A133" s="36" t="s">
        <v>601</v>
      </c>
      <c r="B133" s="39" t="s">
        <v>602</v>
      </c>
    </row>
    <row r="134" spans="1:2" ht="17" x14ac:dyDescent="0.2">
      <c r="A134" s="36" t="s">
        <v>603</v>
      </c>
      <c r="B134" s="40" t="s">
        <v>604</v>
      </c>
    </row>
    <row r="135" spans="1:2" ht="17" x14ac:dyDescent="0.2">
      <c r="A135" s="36" t="s">
        <v>605</v>
      </c>
      <c r="B135" s="40" t="s">
        <v>606</v>
      </c>
    </row>
    <row r="136" spans="1:2" ht="17" x14ac:dyDescent="0.2">
      <c r="A136" s="36" t="s">
        <v>607</v>
      </c>
      <c r="B136" s="40" t="s">
        <v>608</v>
      </c>
    </row>
    <row r="137" spans="1:2" ht="17" x14ac:dyDescent="0.2">
      <c r="A137" s="36" t="s">
        <v>609</v>
      </c>
      <c r="B137" s="40" t="s">
        <v>610</v>
      </c>
    </row>
    <row r="138" spans="1:2" ht="17" x14ac:dyDescent="0.2">
      <c r="A138" s="36" t="s">
        <v>611</v>
      </c>
      <c r="B138" s="40" t="s">
        <v>612</v>
      </c>
    </row>
    <row r="139" spans="1:2" x14ac:dyDescent="0.2">
      <c r="A139" s="41" t="s">
        <v>613</v>
      </c>
      <c r="B139" s="41" t="s">
        <v>614</v>
      </c>
    </row>
    <row r="140" spans="1:2" x14ac:dyDescent="0.2">
      <c r="A140" s="41" t="s">
        <v>615</v>
      </c>
      <c r="B140" s="41" t="s">
        <v>616</v>
      </c>
    </row>
    <row r="141" spans="1:2" x14ac:dyDescent="0.2">
      <c r="A141" s="41" t="s">
        <v>617</v>
      </c>
      <c r="B141" s="41" t="s">
        <v>618</v>
      </c>
    </row>
    <row r="142" spans="1:2" x14ac:dyDescent="0.2">
      <c r="A142" s="41" t="s">
        <v>619</v>
      </c>
      <c r="B142" s="41" t="s">
        <v>620</v>
      </c>
    </row>
    <row r="143" spans="1:2" x14ac:dyDescent="0.2">
      <c r="A143" s="41" t="s">
        <v>621</v>
      </c>
      <c r="B143" s="41" t="s">
        <v>622</v>
      </c>
    </row>
    <row r="144" spans="1:2" x14ac:dyDescent="0.2">
      <c r="A144" s="41" t="s">
        <v>623</v>
      </c>
      <c r="B144" s="41" t="s">
        <v>624</v>
      </c>
    </row>
    <row r="145" spans="1:2" x14ac:dyDescent="0.2">
      <c r="A145" s="41" t="s">
        <v>625</v>
      </c>
      <c r="B145" s="41" t="s">
        <v>626</v>
      </c>
    </row>
    <row r="146" spans="1:2" x14ac:dyDescent="0.2">
      <c r="A146" s="41" t="s">
        <v>627</v>
      </c>
      <c r="B146" s="41" t="s">
        <v>628</v>
      </c>
    </row>
    <row r="147" spans="1:2" x14ac:dyDescent="0.2">
      <c r="A147" s="41" t="s">
        <v>629</v>
      </c>
      <c r="B147" s="41" t="s">
        <v>630</v>
      </c>
    </row>
    <row r="148" spans="1:2" x14ac:dyDescent="0.2">
      <c r="A148" s="41" t="s">
        <v>631</v>
      </c>
      <c r="B148" s="41" t="s">
        <v>632</v>
      </c>
    </row>
    <row r="149" spans="1:2" x14ac:dyDescent="0.2">
      <c r="A149" s="41" t="s">
        <v>633</v>
      </c>
      <c r="B149" s="41" t="s">
        <v>634</v>
      </c>
    </row>
    <row r="150" spans="1:2" x14ac:dyDescent="0.2">
      <c r="A150" s="41" t="s">
        <v>635</v>
      </c>
      <c r="B150" s="41" t="s">
        <v>636</v>
      </c>
    </row>
    <row r="151" spans="1:2" x14ac:dyDescent="0.2">
      <c r="A151" s="41" t="s">
        <v>637</v>
      </c>
      <c r="B151" s="41" t="s">
        <v>638</v>
      </c>
    </row>
    <row r="152" spans="1:2" x14ac:dyDescent="0.2">
      <c r="A152" s="41" t="s">
        <v>639</v>
      </c>
      <c r="B152" s="41" t="s">
        <v>640</v>
      </c>
    </row>
    <row r="153" spans="1:2" x14ac:dyDescent="0.2">
      <c r="A153" s="41" t="s">
        <v>641</v>
      </c>
      <c r="B153" s="41" t="s">
        <v>642</v>
      </c>
    </row>
    <row r="154" spans="1:2" x14ac:dyDescent="0.2">
      <c r="A154" s="41" t="s">
        <v>643</v>
      </c>
      <c r="B154" s="41" t="s">
        <v>644</v>
      </c>
    </row>
    <row r="155" spans="1:2" x14ac:dyDescent="0.2">
      <c r="A155" s="41" t="s">
        <v>645</v>
      </c>
      <c r="B155" s="41" t="s">
        <v>646</v>
      </c>
    </row>
    <row r="156" spans="1:2" x14ac:dyDescent="0.2">
      <c r="A156" s="41" t="s">
        <v>647</v>
      </c>
      <c r="B156" s="41" t="s">
        <v>648</v>
      </c>
    </row>
    <row r="157" spans="1:2" x14ac:dyDescent="0.2">
      <c r="A157" s="41" t="s">
        <v>649</v>
      </c>
      <c r="B157" s="41" t="s">
        <v>650</v>
      </c>
    </row>
    <row r="158" spans="1:2" x14ac:dyDescent="0.2">
      <c r="A158" s="41" t="s">
        <v>651</v>
      </c>
      <c r="B158" s="41" t="s">
        <v>652</v>
      </c>
    </row>
    <row r="159" spans="1:2" x14ac:dyDescent="0.2">
      <c r="A159" s="41" t="s">
        <v>653</v>
      </c>
      <c r="B159" s="41" t="s">
        <v>654</v>
      </c>
    </row>
    <row r="160" spans="1:2" x14ac:dyDescent="0.2">
      <c r="A160" s="41" t="s">
        <v>655</v>
      </c>
      <c r="B160" s="41" t="s">
        <v>656</v>
      </c>
    </row>
    <row r="161" spans="1:2" x14ac:dyDescent="0.2">
      <c r="A161" s="41" t="s">
        <v>657</v>
      </c>
      <c r="B161" s="41" t="s">
        <v>658</v>
      </c>
    </row>
    <row r="162" spans="1:2" x14ac:dyDescent="0.2">
      <c r="A162" s="41" t="s">
        <v>659</v>
      </c>
      <c r="B162" s="41" t="s">
        <v>660</v>
      </c>
    </row>
    <row r="163" spans="1:2" x14ac:dyDescent="0.2">
      <c r="A163" s="41" t="s">
        <v>661</v>
      </c>
      <c r="B163" s="41" t="s">
        <v>662</v>
      </c>
    </row>
    <row r="164" spans="1:2" x14ac:dyDescent="0.2">
      <c r="A164" s="41" t="s">
        <v>663</v>
      </c>
      <c r="B164" s="41" t="s">
        <v>664</v>
      </c>
    </row>
    <row r="165" spans="1:2" x14ac:dyDescent="0.2">
      <c r="A165" s="41" t="s">
        <v>665</v>
      </c>
      <c r="B165" s="41" t="s">
        <v>666</v>
      </c>
    </row>
    <row r="166" spans="1:2" x14ac:dyDescent="0.2">
      <c r="A166" s="41" t="s">
        <v>667</v>
      </c>
      <c r="B166" s="41" t="s">
        <v>668</v>
      </c>
    </row>
    <row r="167" spans="1:2" x14ac:dyDescent="0.2">
      <c r="A167" s="41" t="s">
        <v>669</v>
      </c>
      <c r="B167" s="41" t="s">
        <v>670</v>
      </c>
    </row>
    <row r="168" spans="1:2" x14ac:dyDescent="0.2">
      <c r="A168" s="41" t="s">
        <v>671</v>
      </c>
      <c r="B168" s="41" t="s">
        <v>672</v>
      </c>
    </row>
    <row r="169" spans="1:2" x14ac:dyDescent="0.2">
      <c r="A169" s="41" t="s">
        <v>673</v>
      </c>
      <c r="B169" s="41" t="s">
        <v>674</v>
      </c>
    </row>
    <row r="170" spans="1:2" x14ac:dyDescent="0.2">
      <c r="A170" s="41" t="s">
        <v>675</v>
      </c>
      <c r="B170" s="41" t="s">
        <v>676</v>
      </c>
    </row>
    <row r="171" spans="1:2" x14ac:dyDescent="0.2">
      <c r="A171" s="41" t="s">
        <v>677</v>
      </c>
      <c r="B171" s="41" t="s">
        <v>678</v>
      </c>
    </row>
    <row r="172" spans="1:2" x14ac:dyDescent="0.2">
      <c r="A172" s="41" t="s">
        <v>679</v>
      </c>
      <c r="B172" s="41" t="s">
        <v>680</v>
      </c>
    </row>
    <row r="173" spans="1:2" x14ac:dyDescent="0.2">
      <c r="A173" s="41" t="s">
        <v>681</v>
      </c>
      <c r="B173" s="41" t="s">
        <v>682</v>
      </c>
    </row>
    <row r="174" spans="1:2" x14ac:dyDescent="0.2">
      <c r="A174" s="41" t="s">
        <v>683</v>
      </c>
      <c r="B174" s="41" t="s">
        <v>684</v>
      </c>
    </row>
    <row r="175" spans="1:2" x14ac:dyDescent="0.2">
      <c r="A175" s="41" t="s">
        <v>685</v>
      </c>
      <c r="B175" s="41" t="s">
        <v>686</v>
      </c>
    </row>
    <row r="176" spans="1:2" x14ac:dyDescent="0.2">
      <c r="A176" s="41" t="s">
        <v>687</v>
      </c>
      <c r="B176" s="41" t="s">
        <v>688</v>
      </c>
    </row>
    <row r="177" spans="1:2" x14ac:dyDescent="0.2">
      <c r="A177" s="41" t="s">
        <v>689</v>
      </c>
      <c r="B177" s="41" t="s">
        <v>690</v>
      </c>
    </row>
    <row r="178" spans="1:2" x14ac:dyDescent="0.2">
      <c r="A178" s="41" t="s">
        <v>691</v>
      </c>
      <c r="B178" s="41" t="s">
        <v>692</v>
      </c>
    </row>
    <row r="179" spans="1:2" x14ac:dyDescent="0.2">
      <c r="A179" s="41" t="s">
        <v>693</v>
      </c>
      <c r="B179" s="41" t="s">
        <v>694</v>
      </c>
    </row>
    <row r="180" spans="1:2" x14ac:dyDescent="0.2">
      <c r="A180" s="41" t="s">
        <v>695</v>
      </c>
      <c r="B180" s="41" t="s">
        <v>696</v>
      </c>
    </row>
    <row r="181" spans="1:2" x14ac:dyDescent="0.2">
      <c r="A181" s="41" t="s">
        <v>697</v>
      </c>
      <c r="B181" s="41" t="s">
        <v>698</v>
      </c>
    </row>
    <row r="182" spans="1:2" x14ac:dyDescent="0.2">
      <c r="A182" s="41" t="s">
        <v>699</v>
      </c>
      <c r="B182" s="41" t="s">
        <v>700</v>
      </c>
    </row>
    <row r="183" spans="1:2" x14ac:dyDescent="0.2">
      <c r="A183" s="41" t="s">
        <v>701</v>
      </c>
      <c r="B183" s="41" t="s">
        <v>702</v>
      </c>
    </row>
    <row r="184" spans="1:2" x14ac:dyDescent="0.2">
      <c r="A184" s="41" t="s">
        <v>703</v>
      </c>
      <c r="B184" s="41" t="s">
        <v>704</v>
      </c>
    </row>
    <row r="185" spans="1:2" x14ac:dyDescent="0.2">
      <c r="A185" s="41" t="s">
        <v>705</v>
      </c>
      <c r="B185" s="41" t="s">
        <v>706</v>
      </c>
    </row>
    <row r="186" spans="1:2" x14ac:dyDescent="0.2">
      <c r="A186" s="41" t="s">
        <v>707</v>
      </c>
      <c r="B186" s="41" t="s">
        <v>708</v>
      </c>
    </row>
    <row r="187" spans="1:2" x14ac:dyDescent="0.2">
      <c r="A187" s="41" t="s">
        <v>709</v>
      </c>
      <c r="B187" s="41" t="s">
        <v>710</v>
      </c>
    </row>
    <row r="188" spans="1:2" x14ac:dyDescent="0.2">
      <c r="A188" s="41" t="s">
        <v>711</v>
      </c>
      <c r="B188" s="41" t="s">
        <v>712</v>
      </c>
    </row>
    <row r="189" spans="1:2" x14ac:dyDescent="0.2">
      <c r="A189" s="41" t="s">
        <v>713</v>
      </c>
      <c r="B189" s="41" t="s">
        <v>714</v>
      </c>
    </row>
    <row r="190" spans="1:2" x14ac:dyDescent="0.2">
      <c r="A190" s="41" t="s">
        <v>715</v>
      </c>
      <c r="B190" s="41" t="s">
        <v>716</v>
      </c>
    </row>
    <row r="191" spans="1:2" x14ac:dyDescent="0.2">
      <c r="A191" s="41" t="s">
        <v>717</v>
      </c>
      <c r="B191" s="41" t="s">
        <v>718</v>
      </c>
    </row>
    <row r="192" spans="1:2" x14ac:dyDescent="0.2">
      <c r="A192" s="41" t="s">
        <v>719</v>
      </c>
      <c r="B192" s="41" t="s">
        <v>720</v>
      </c>
    </row>
    <row r="193" spans="1:2" x14ac:dyDescent="0.2">
      <c r="A193" s="41" t="s">
        <v>721</v>
      </c>
      <c r="B193" s="41" t="s">
        <v>722</v>
      </c>
    </row>
    <row r="194" spans="1:2" x14ac:dyDescent="0.2">
      <c r="A194" s="41" t="s">
        <v>723</v>
      </c>
      <c r="B194" s="41" t="s">
        <v>724</v>
      </c>
    </row>
    <row r="195" spans="1:2" x14ac:dyDescent="0.2">
      <c r="A195" s="41" t="s">
        <v>725</v>
      </c>
      <c r="B195" s="41" t="s">
        <v>726</v>
      </c>
    </row>
    <row r="196" spans="1:2" x14ac:dyDescent="0.2">
      <c r="A196" s="41" t="s">
        <v>727</v>
      </c>
      <c r="B196" s="41" t="s">
        <v>728</v>
      </c>
    </row>
    <row r="197" spans="1:2" x14ac:dyDescent="0.2">
      <c r="A197" s="41" t="s">
        <v>729</v>
      </c>
      <c r="B197" s="41" t="s">
        <v>730</v>
      </c>
    </row>
    <row r="198" spans="1:2" x14ac:dyDescent="0.2">
      <c r="A198" s="41" t="s">
        <v>731</v>
      </c>
      <c r="B198" s="41" t="s">
        <v>732</v>
      </c>
    </row>
    <row r="199" spans="1:2" x14ac:dyDescent="0.2">
      <c r="A199" s="41" t="s">
        <v>733</v>
      </c>
      <c r="B199" s="41" t="s">
        <v>734</v>
      </c>
    </row>
    <row r="200" spans="1:2" x14ac:dyDescent="0.2">
      <c r="A200" s="41" t="s">
        <v>735</v>
      </c>
      <c r="B200" s="41" t="s">
        <v>736</v>
      </c>
    </row>
    <row r="201" spans="1:2" x14ac:dyDescent="0.2">
      <c r="A201" s="41" t="s">
        <v>737</v>
      </c>
      <c r="B201" s="41" t="s">
        <v>738</v>
      </c>
    </row>
    <row r="202" spans="1:2" x14ac:dyDescent="0.2">
      <c r="A202" s="41" t="s">
        <v>739</v>
      </c>
      <c r="B202" s="41" t="s">
        <v>740</v>
      </c>
    </row>
    <row r="203" spans="1:2" x14ac:dyDescent="0.2">
      <c r="A203" s="41" t="s">
        <v>741</v>
      </c>
      <c r="B203" s="41" t="s">
        <v>742</v>
      </c>
    </row>
    <row r="204" spans="1:2" x14ac:dyDescent="0.2">
      <c r="A204" s="41" t="s">
        <v>743</v>
      </c>
      <c r="B204" s="41" t="s">
        <v>744</v>
      </c>
    </row>
    <row r="205" spans="1:2" x14ac:dyDescent="0.2">
      <c r="A205" s="41" t="s">
        <v>745</v>
      </c>
      <c r="B205" s="41" t="s">
        <v>746</v>
      </c>
    </row>
    <row r="206" spans="1:2" x14ac:dyDescent="0.2">
      <c r="A206" s="41" t="s">
        <v>747</v>
      </c>
      <c r="B206" s="41" t="s">
        <v>748</v>
      </c>
    </row>
    <row r="207" spans="1:2" x14ac:dyDescent="0.2">
      <c r="A207" s="41" t="s">
        <v>749</v>
      </c>
      <c r="B207" s="41" t="s">
        <v>750</v>
      </c>
    </row>
    <row r="208" spans="1:2" x14ac:dyDescent="0.2">
      <c r="A208" s="41" t="s">
        <v>751</v>
      </c>
      <c r="B208" s="41" t="s">
        <v>752</v>
      </c>
    </row>
    <row r="209" spans="1:2" x14ac:dyDescent="0.2">
      <c r="A209" s="41" t="s">
        <v>753</v>
      </c>
      <c r="B209" s="41" t="s">
        <v>754</v>
      </c>
    </row>
    <row r="210" spans="1:2" x14ac:dyDescent="0.2">
      <c r="A210" s="41" t="s">
        <v>755</v>
      </c>
      <c r="B210" s="41" t="s">
        <v>756</v>
      </c>
    </row>
    <row r="211" spans="1:2" x14ac:dyDescent="0.2">
      <c r="A211" s="41" t="s">
        <v>757</v>
      </c>
      <c r="B211" s="41" t="s">
        <v>758</v>
      </c>
    </row>
    <row r="212" spans="1:2" x14ac:dyDescent="0.2">
      <c r="A212" s="41" t="s">
        <v>759</v>
      </c>
      <c r="B212" s="41" t="s">
        <v>760</v>
      </c>
    </row>
    <row r="213" spans="1:2" x14ac:dyDescent="0.2">
      <c r="A213" s="41" t="s">
        <v>761</v>
      </c>
      <c r="B213" s="41" t="s">
        <v>762</v>
      </c>
    </row>
    <row r="214" spans="1:2" x14ac:dyDescent="0.2">
      <c r="A214" s="41" t="s">
        <v>763</v>
      </c>
      <c r="B214" s="41" t="s">
        <v>764</v>
      </c>
    </row>
    <row r="215" spans="1:2" x14ac:dyDescent="0.2">
      <c r="A215" s="41" t="s">
        <v>765</v>
      </c>
      <c r="B215" s="41" t="s">
        <v>766</v>
      </c>
    </row>
    <row r="216" spans="1:2" x14ac:dyDescent="0.2">
      <c r="A216" s="41" t="s">
        <v>767</v>
      </c>
      <c r="B216" s="41" t="s">
        <v>768</v>
      </c>
    </row>
    <row r="217" spans="1:2" x14ac:dyDescent="0.2">
      <c r="A217" s="41" t="s">
        <v>769</v>
      </c>
      <c r="B217" s="41" t="s">
        <v>770</v>
      </c>
    </row>
    <row r="218" spans="1:2" x14ac:dyDescent="0.2">
      <c r="A218" s="41" t="s">
        <v>771</v>
      </c>
      <c r="B218" s="41" t="s">
        <v>772</v>
      </c>
    </row>
    <row r="219" spans="1:2" x14ac:dyDescent="0.2">
      <c r="A219" s="41" t="s">
        <v>773</v>
      </c>
      <c r="B219" s="41" t="s">
        <v>774</v>
      </c>
    </row>
    <row r="220" spans="1:2" x14ac:dyDescent="0.2">
      <c r="A220" s="41" t="s">
        <v>775</v>
      </c>
      <c r="B220" s="41" t="s">
        <v>776</v>
      </c>
    </row>
    <row r="221" spans="1:2" x14ac:dyDescent="0.2">
      <c r="A221" s="41" t="s">
        <v>777</v>
      </c>
      <c r="B221" s="41" t="s">
        <v>778</v>
      </c>
    </row>
    <row r="222" spans="1:2" x14ac:dyDescent="0.2">
      <c r="A222" s="41" t="s">
        <v>779</v>
      </c>
      <c r="B222" s="41" t="s">
        <v>780</v>
      </c>
    </row>
    <row r="223" spans="1:2" x14ac:dyDescent="0.2">
      <c r="A223" s="41" t="s">
        <v>781</v>
      </c>
      <c r="B223" s="41" t="s">
        <v>782</v>
      </c>
    </row>
    <row r="224" spans="1:2" x14ac:dyDescent="0.2">
      <c r="A224" s="41" t="s">
        <v>783</v>
      </c>
      <c r="B224" s="41" t="s">
        <v>784</v>
      </c>
    </row>
    <row r="225" spans="1:2" x14ac:dyDescent="0.2">
      <c r="A225" s="41" t="s">
        <v>785</v>
      </c>
      <c r="B225" s="41" t="s">
        <v>786</v>
      </c>
    </row>
    <row r="226" spans="1:2" x14ac:dyDescent="0.2">
      <c r="A226" s="41" t="s">
        <v>787</v>
      </c>
      <c r="B226" s="41" t="s">
        <v>788</v>
      </c>
    </row>
    <row r="227" spans="1:2" x14ac:dyDescent="0.2">
      <c r="A227" s="41" t="s">
        <v>789</v>
      </c>
      <c r="B227" s="41" t="s">
        <v>790</v>
      </c>
    </row>
    <row r="228" spans="1:2" x14ac:dyDescent="0.2">
      <c r="A228" s="41" t="s">
        <v>791</v>
      </c>
      <c r="B228" s="41" t="s">
        <v>792</v>
      </c>
    </row>
    <row r="229" spans="1:2" x14ac:dyDescent="0.2">
      <c r="A229" s="41" t="s">
        <v>793</v>
      </c>
      <c r="B229" s="41" t="s">
        <v>794</v>
      </c>
    </row>
    <row r="230" spans="1:2" x14ac:dyDescent="0.2">
      <c r="A230" s="41" t="s">
        <v>795</v>
      </c>
      <c r="B230" s="41" t="s">
        <v>796</v>
      </c>
    </row>
    <row r="231" spans="1:2" x14ac:dyDescent="0.2">
      <c r="A231" s="41" t="s">
        <v>797</v>
      </c>
      <c r="B231" s="41" t="s">
        <v>798</v>
      </c>
    </row>
    <row r="232" spans="1:2" x14ac:dyDescent="0.2">
      <c r="A232" s="41" t="s">
        <v>799</v>
      </c>
      <c r="B232" s="41" t="s">
        <v>800</v>
      </c>
    </row>
    <row r="233" spans="1:2" x14ac:dyDescent="0.2">
      <c r="A233" s="41" t="s">
        <v>801</v>
      </c>
      <c r="B233" s="41" t="s">
        <v>802</v>
      </c>
    </row>
    <row r="234" spans="1:2" x14ac:dyDescent="0.2">
      <c r="A234" s="41" t="s">
        <v>803</v>
      </c>
      <c r="B234" s="41" t="s">
        <v>804</v>
      </c>
    </row>
    <row r="235" spans="1:2" x14ac:dyDescent="0.2">
      <c r="A235" s="41" t="s">
        <v>805</v>
      </c>
      <c r="B235" s="41" t="s">
        <v>806</v>
      </c>
    </row>
    <row r="236" spans="1:2" x14ac:dyDescent="0.2">
      <c r="A236" s="41" t="s">
        <v>807</v>
      </c>
      <c r="B236" s="41" t="s">
        <v>808</v>
      </c>
    </row>
    <row r="237" spans="1:2" ht="34" x14ac:dyDescent="0.2">
      <c r="A237" s="35" t="s">
        <v>809</v>
      </c>
      <c r="B237" s="40" t="s">
        <v>810</v>
      </c>
    </row>
    <row r="238" spans="1:2" ht="51" x14ac:dyDescent="0.2">
      <c r="A238" s="35" t="s">
        <v>811</v>
      </c>
      <c r="B238" s="40" t="s">
        <v>812</v>
      </c>
    </row>
    <row r="239" spans="1:2" ht="34" x14ac:dyDescent="0.2">
      <c r="A239" s="35" t="s">
        <v>813</v>
      </c>
      <c r="B239" s="40" t="s">
        <v>814</v>
      </c>
    </row>
    <row r="240" spans="1:2" ht="34" x14ac:dyDescent="0.2">
      <c r="A240" s="35" t="s">
        <v>815</v>
      </c>
      <c r="B240" s="40" t="s">
        <v>816</v>
      </c>
    </row>
    <row r="241" spans="1:2" ht="34" x14ac:dyDescent="0.2">
      <c r="A241" s="35" t="s">
        <v>817</v>
      </c>
      <c r="B241" s="40" t="s">
        <v>818</v>
      </c>
    </row>
    <row r="242" spans="1:2" ht="51" x14ac:dyDescent="0.2">
      <c r="A242" s="35" t="s">
        <v>819</v>
      </c>
      <c r="B242" s="40" t="s">
        <v>820</v>
      </c>
    </row>
    <row r="243" spans="1:2" ht="68" x14ac:dyDescent="0.2">
      <c r="A243" s="35" t="s">
        <v>821</v>
      </c>
      <c r="B243" s="40" t="s">
        <v>822</v>
      </c>
    </row>
    <row r="244" spans="1:2" ht="85" x14ac:dyDescent="0.2">
      <c r="A244" s="35" t="s">
        <v>823</v>
      </c>
      <c r="B244" s="40" t="s">
        <v>824</v>
      </c>
    </row>
    <row r="245" spans="1:2" ht="34" x14ac:dyDescent="0.2">
      <c r="A245" s="35" t="s">
        <v>825</v>
      </c>
      <c r="B245" s="40" t="s">
        <v>826</v>
      </c>
    </row>
    <row r="246" spans="1:2" ht="17" x14ac:dyDescent="0.2">
      <c r="A246" s="35" t="s">
        <v>827</v>
      </c>
      <c r="B246" s="40" t="s">
        <v>828</v>
      </c>
    </row>
    <row r="247" spans="1:2" ht="17" x14ac:dyDescent="0.2">
      <c r="A247" s="35" t="s">
        <v>829</v>
      </c>
      <c r="B247" s="40" t="s">
        <v>830</v>
      </c>
    </row>
    <row r="248" spans="1:2" ht="17" x14ac:dyDescent="0.2">
      <c r="A248" s="35" t="s">
        <v>831</v>
      </c>
      <c r="B248" s="40" t="s">
        <v>832</v>
      </c>
    </row>
    <row r="249" spans="1:2" ht="17" x14ac:dyDescent="0.2">
      <c r="A249" s="35" t="s">
        <v>833</v>
      </c>
      <c r="B249" s="40" t="s">
        <v>834</v>
      </c>
    </row>
    <row r="250" spans="1:2" ht="17" x14ac:dyDescent="0.2">
      <c r="A250" s="35" t="s">
        <v>835</v>
      </c>
      <c r="B250" s="40" t="s">
        <v>836</v>
      </c>
    </row>
    <row r="251" spans="1:2" ht="17" x14ac:dyDescent="0.2">
      <c r="A251" s="35" t="s">
        <v>837</v>
      </c>
      <c r="B251" s="40" t="s">
        <v>838</v>
      </c>
    </row>
    <row r="252" spans="1:2" ht="17" x14ac:dyDescent="0.2">
      <c r="A252" s="35" t="s">
        <v>839</v>
      </c>
      <c r="B252" s="40" t="s">
        <v>840</v>
      </c>
    </row>
    <row r="253" spans="1:2" ht="17" x14ac:dyDescent="0.2">
      <c r="A253" s="35" t="s">
        <v>841</v>
      </c>
      <c r="B253" s="40" t="s">
        <v>842</v>
      </c>
    </row>
    <row r="254" spans="1:2" ht="17" x14ac:dyDescent="0.2">
      <c r="A254" s="35" t="s">
        <v>843</v>
      </c>
      <c r="B254" s="40" t="s">
        <v>844</v>
      </c>
    </row>
    <row r="255" spans="1:2" ht="17" x14ac:dyDescent="0.2">
      <c r="A255" s="35" t="s">
        <v>845</v>
      </c>
      <c r="B255" s="40" t="s">
        <v>846</v>
      </c>
    </row>
    <row r="256" spans="1:2" ht="17" x14ac:dyDescent="0.2">
      <c r="A256" s="35" t="s">
        <v>847</v>
      </c>
      <c r="B256" s="40" t="s">
        <v>848</v>
      </c>
    </row>
    <row r="257" spans="1:2" ht="17" x14ac:dyDescent="0.2">
      <c r="A257" s="35" t="s">
        <v>849</v>
      </c>
      <c r="B257" s="40" t="s">
        <v>850</v>
      </c>
    </row>
    <row r="258" spans="1:2" ht="17" x14ac:dyDescent="0.2">
      <c r="A258" s="35" t="s">
        <v>851</v>
      </c>
      <c r="B258" s="40" t="s">
        <v>852</v>
      </c>
    </row>
    <row r="259" spans="1:2" ht="17" x14ac:dyDescent="0.2">
      <c r="A259" s="35" t="s">
        <v>853</v>
      </c>
      <c r="B259" s="40" t="s">
        <v>854</v>
      </c>
    </row>
    <row r="260" spans="1:2" ht="17" x14ac:dyDescent="0.2">
      <c r="A260" s="35" t="s">
        <v>855</v>
      </c>
      <c r="B260" s="40" t="s">
        <v>856</v>
      </c>
    </row>
    <row r="261" spans="1:2" ht="17" x14ac:dyDescent="0.2">
      <c r="A261" s="35" t="s">
        <v>857</v>
      </c>
      <c r="B261" s="39" t="s">
        <v>858</v>
      </c>
    </row>
    <row r="262" spans="1:2" ht="17" x14ac:dyDescent="0.2">
      <c r="A262" s="35" t="s">
        <v>859</v>
      </c>
      <c r="B262" s="39" t="s">
        <v>860</v>
      </c>
    </row>
    <row r="263" spans="1:2" ht="17" x14ac:dyDescent="0.2">
      <c r="A263" s="35" t="s">
        <v>861</v>
      </c>
      <c r="B263" s="39" t="s">
        <v>862</v>
      </c>
    </row>
    <row r="264" spans="1:2" ht="17" x14ac:dyDescent="0.2">
      <c r="A264" s="35" t="s">
        <v>863</v>
      </c>
      <c r="B264" s="39" t="s">
        <v>864</v>
      </c>
    </row>
    <row r="265" spans="1:2" ht="17" x14ac:dyDescent="0.2">
      <c r="A265" s="35" t="s">
        <v>865</v>
      </c>
      <c r="B265" s="39" t="s">
        <v>866</v>
      </c>
    </row>
    <row r="266" spans="1:2" ht="17" x14ac:dyDescent="0.2">
      <c r="A266" s="35" t="s">
        <v>867</v>
      </c>
      <c r="B266" s="39" t="s">
        <v>868</v>
      </c>
    </row>
    <row r="267" spans="1:2" ht="17" x14ac:dyDescent="0.2">
      <c r="A267" s="35" t="s">
        <v>869</v>
      </c>
      <c r="B267" s="39" t="s">
        <v>870</v>
      </c>
    </row>
    <row r="268" spans="1:2" ht="17" x14ac:dyDescent="0.2">
      <c r="A268" s="35" t="s">
        <v>871</v>
      </c>
      <c r="B268" s="39" t="s">
        <v>872</v>
      </c>
    </row>
    <row r="269" spans="1:2" ht="17" x14ac:dyDescent="0.2">
      <c r="A269" s="35" t="s">
        <v>873</v>
      </c>
      <c r="B269" s="39" t="s">
        <v>874</v>
      </c>
    </row>
    <row r="270" spans="1:2" ht="17" x14ac:dyDescent="0.2">
      <c r="A270" s="35" t="s">
        <v>875</v>
      </c>
      <c r="B270" s="39" t="s">
        <v>876</v>
      </c>
    </row>
    <row r="271" spans="1:2" ht="17" x14ac:dyDescent="0.2">
      <c r="A271" s="35" t="s">
        <v>877</v>
      </c>
      <c r="B271" s="39" t="s">
        <v>878</v>
      </c>
    </row>
    <row r="272" spans="1:2" ht="17" x14ac:dyDescent="0.2">
      <c r="A272" s="35" t="s">
        <v>879</v>
      </c>
      <c r="B272" s="39" t="s">
        <v>880</v>
      </c>
    </row>
    <row r="273" spans="1:2" ht="17" x14ac:dyDescent="0.2">
      <c r="A273" s="35" t="s">
        <v>881</v>
      </c>
      <c r="B273" s="39" t="s">
        <v>882</v>
      </c>
    </row>
    <row r="274" spans="1:2" ht="17" x14ac:dyDescent="0.2">
      <c r="A274" s="35" t="s">
        <v>883</v>
      </c>
      <c r="B274" s="39" t="s">
        <v>884</v>
      </c>
    </row>
    <row r="275" spans="1:2" ht="17" x14ac:dyDescent="0.2">
      <c r="A275" s="35" t="s">
        <v>885</v>
      </c>
      <c r="B275" s="39" t="s">
        <v>886</v>
      </c>
    </row>
    <row r="276" spans="1:2" ht="17" x14ac:dyDescent="0.2">
      <c r="A276" s="35" t="s">
        <v>887</v>
      </c>
      <c r="B276" s="39" t="s">
        <v>888</v>
      </c>
    </row>
    <row r="277" spans="1:2" ht="17" x14ac:dyDescent="0.2">
      <c r="A277" s="35" t="s">
        <v>889</v>
      </c>
      <c r="B277" s="39" t="s">
        <v>890</v>
      </c>
    </row>
    <row r="278" spans="1:2" ht="17" x14ac:dyDescent="0.2">
      <c r="A278" s="35" t="s">
        <v>891</v>
      </c>
      <c r="B278" s="39" t="s">
        <v>892</v>
      </c>
    </row>
    <row r="279" spans="1:2" ht="17" x14ac:dyDescent="0.2">
      <c r="A279" s="35" t="s">
        <v>893</v>
      </c>
      <c r="B279" s="39" t="s">
        <v>894</v>
      </c>
    </row>
    <row r="280" spans="1:2" ht="17" x14ac:dyDescent="0.2">
      <c r="A280" s="35" t="s">
        <v>895</v>
      </c>
      <c r="B280" s="39" t="s">
        <v>896</v>
      </c>
    </row>
    <row r="281" spans="1:2" ht="17" x14ac:dyDescent="0.2">
      <c r="A281" s="35" t="s">
        <v>897</v>
      </c>
      <c r="B281" s="39" t="s">
        <v>898</v>
      </c>
    </row>
    <row r="282" spans="1:2" ht="17" x14ac:dyDescent="0.2">
      <c r="A282" s="35" t="s">
        <v>899</v>
      </c>
      <c r="B282" s="39" t="s">
        <v>900</v>
      </c>
    </row>
    <row r="283" spans="1:2" ht="17" x14ac:dyDescent="0.2">
      <c r="A283" s="35" t="s">
        <v>901</v>
      </c>
      <c r="B283" s="39" t="s">
        <v>902</v>
      </c>
    </row>
    <row r="284" spans="1:2" ht="17" x14ac:dyDescent="0.2">
      <c r="A284" s="35" t="s">
        <v>903</v>
      </c>
      <c r="B284" s="39" t="s">
        <v>904</v>
      </c>
    </row>
    <row r="285" spans="1:2" ht="17" x14ac:dyDescent="0.2">
      <c r="A285" s="35" t="s">
        <v>905</v>
      </c>
      <c r="B285" s="39" t="s">
        <v>906</v>
      </c>
    </row>
    <row r="286" spans="1:2" ht="17" x14ac:dyDescent="0.2">
      <c r="A286" s="35" t="s">
        <v>907</v>
      </c>
      <c r="B286" s="39" t="s">
        <v>908</v>
      </c>
    </row>
    <row r="287" spans="1:2" ht="17" x14ac:dyDescent="0.2">
      <c r="A287" s="35" t="s">
        <v>909</v>
      </c>
      <c r="B287" s="39" t="s">
        <v>910</v>
      </c>
    </row>
    <row r="288" spans="1:2" ht="17" x14ac:dyDescent="0.2">
      <c r="A288" s="35" t="s">
        <v>911</v>
      </c>
      <c r="B288" s="39" t="s">
        <v>912</v>
      </c>
    </row>
    <row r="289" spans="1:2" ht="17" x14ac:dyDescent="0.2">
      <c r="A289" s="35" t="s">
        <v>913</v>
      </c>
      <c r="B289" s="39" t="s">
        <v>914</v>
      </c>
    </row>
    <row r="290" spans="1:2" ht="17" x14ac:dyDescent="0.2">
      <c r="A290" s="35" t="s">
        <v>915</v>
      </c>
      <c r="B290" s="39" t="s">
        <v>916</v>
      </c>
    </row>
    <row r="291" spans="1:2" ht="17" x14ac:dyDescent="0.2">
      <c r="A291" s="35" t="s">
        <v>917</v>
      </c>
      <c r="B291" s="39" t="s">
        <v>918</v>
      </c>
    </row>
    <row r="292" spans="1:2" ht="17" x14ac:dyDescent="0.2">
      <c r="A292" s="35" t="s">
        <v>919</v>
      </c>
      <c r="B292" s="39" t="s">
        <v>920</v>
      </c>
    </row>
    <row r="293" spans="1:2" ht="17" x14ac:dyDescent="0.2">
      <c r="A293" s="35" t="s">
        <v>921</v>
      </c>
      <c r="B293" s="39" t="s">
        <v>922</v>
      </c>
    </row>
    <row r="294" spans="1:2" ht="17" x14ac:dyDescent="0.2">
      <c r="A294" s="35" t="s">
        <v>923</v>
      </c>
      <c r="B294" s="39" t="s">
        <v>924</v>
      </c>
    </row>
    <row r="295" spans="1:2" ht="17" x14ac:dyDescent="0.2">
      <c r="A295" s="35" t="s">
        <v>925</v>
      </c>
      <c r="B295" s="39" t="s">
        <v>926</v>
      </c>
    </row>
    <row r="296" spans="1:2" ht="17" x14ac:dyDescent="0.2">
      <c r="A296" s="35" t="s">
        <v>927</v>
      </c>
      <c r="B296" s="39" t="s">
        <v>928</v>
      </c>
    </row>
    <row r="297" spans="1:2" ht="17" x14ac:dyDescent="0.2">
      <c r="A297" s="35" t="s">
        <v>929</v>
      </c>
      <c r="B297" s="39" t="s">
        <v>930</v>
      </c>
    </row>
    <row r="298" spans="1:2" ht="17" x14ac:dyDescent="0.2">
      <c r="A298" s="35" t="s">
        <v>931</v>
      </c>
      <c r="B298" s="39" t="s">
        <v>932</v>
      </c>
    </row>
    <row r="299" spans="1:2" ht="17" x14ac:dyDescent="0.2">
      <c r="A299" s="35" t="s">
        <v>933</v>
      </c>
      <c r="B299" s="39" t="s">
        <v>934</v>
      </c>
    </row>
    <row r="300" spans="1:2" ht="17" x14ac:dyDescent="0.2">
      <c r="A300" s="35" t="s">
        <v>935</v>
      </c>
      <c r="B300" s="39" t="s">
        <v>936</v>
      </c>
    </row>
    <row r="301" spans="1:2" ht="17" x14ac:dyDescent="0.2">
      <c r="A301" s="35" t="s">
        <v>937</v>
      </c>
      <c r="B301" s="39" t="s">
        <v>938</v>
      </c>
    </row>
    <row r="302" spans="1:2" ht="17" x14ac:dyDescent="0.2">
      <c r="A302" s="35" t="s">
        <v>939</v>
      </c>
      <c r="B302" s="39" t="s">
        <v>940</v>
      </c>
    </row>
    <row r="303" spans="1:2" ht="17" x14ac:dyDescent="0.2">
      <c r="A303" s="35" t="s">
        <v>941</v>
      </c>
      <c r="B303" s="39" t="s">
        <v>942</v>
      </c>
    </row>
    <row r="304" spans="1:2" ht="17" x14ac:dyDescent="0.2">
      <c r="A304" s="35" t="s">
        <v>943</v>
      </c>
      <c r="B304" s="39" t="s">
        <v>944</v>
      </c>
    </row>
    <row r="305" spans="1:2" ht="17" x14ac:dyDescent="0.2">
      <c r="A305" s="35" t="s">
        <v>945</v>
      </c>
      <c r="B305" s="39" t="s">
        <v>946</v>
      </c>
    </row>
    <row r="306" spans="1:2" ht="17" x14ac:dyDescent="0.2">
      <c r="A306" s="35" t="s">
        <v>947</v>
      </c>
      <c r="B306" s="39" t="s">
        <v>948</v>
      </c>
    </row>
    <row r="307" spans="1:2" ht="17" x14ac:dyDescent="0.2">
      <c r="A307" s="35" t="s">
        <v>949</v>
      </c>
      <c r="B307" s="39" t="s">
        <v>950</v>
      </c>
    </row>
    <row r="308" spans="1:2" ht="17" x14ac:dyDescent="0.2">
      <c r="A308" s="35" t="s">
        <v>951</v>
      </c>
      <c r="B308" s="39" t="s">
        <v>952</v>
      </c>
    </row>
    <row r="309" spans="1:2" ht="17" x14ac:dyDescent="0.2">
      <c r="A309" s="35" t="s">
        <v>953</v>
      </c>
      <c r="B309" s="39" t="s">
        <v>954</v>
      </c>
    </row>
    <row r="310" spans="1:2" ht="17" x14ac:dyDescent="0.2">
      <c r="A310" s="35" t="s">
        <v>955</v>
      </c>
      <c r="B310" s="39" t="s">
        <v>956</v>
      </c>
    </row>
    <row r="311" spans="1:2" ht="17" x14ac:dyDescent="0.2">
      <c r="A311" s="35" t="s">
        <v>957</v>
      </c>
      <c r="B311" s="39" t="s">
        <v>958</v>
      </c>
    </row>
    <row r="312" spans="1:2" ht="17" x14ac:dyDescent="0.2">
      <c r="A312" s="35" t="s">
        <v>959</v>
      </c>
      <c r="B312" s="39" t="s">
        <v>960</v>
      </c>
    </row>
    <row r="313" spans="1:2" ht="17" x14ac:dyDescent="0.2">
      <c r="A313" s="35" t="s">
        <v>961</v>
      </c>
      <c r="B313" s="39" t="s">
        <v>962</v>
      </c>
    </row>
    <row r="314" spans="1:2" ht="17" x14ac:dyDescent="0.2">
      <c r="A314" s="35" t="s">
        <v>963</v>
      </c>
      <c r="B314" s="39" t="s">
        <v>964</v>
      </c>
    </row>
    <row r="315" spans="1:2" ht="17" x14ac:dyDescent="0.2">
      <c r="A315" s="35" t="s">
        <v>965</v>
      </c>
      <c r="B315" s="39" t="s">
        <v>966</v>
      </c>
    </row>
    <row r="316" spans="1:2" ht="17" x14ac:dyDescent="0.2">
      <c r="A316" s="35" t="s">
        <v>967</v>
      </c>
      <c r="B316" s="39" t="s">
        <v>968</v>
      </c>
    </row>
    <row r="317" spans="1:2" ht="17" x14ac:dyDescent="0.2">
      <c r="A317" s="35" t="s">
        <v>969</v>
      </c>
      <c r="B317" s="39" t="s">
        <v>970</v>
      </c>
    </row>
    <row r="318" spans="1:2" ht="17" x14ac:dyDescent="0.2">
      <c r="A318" s="35" t="s">
        <v>971</v>
      </c>
      <c r="B318" s="39" t="s">
        <v>972</v>
      </c>
    </row>
    <row r="319" spans="1:2" ht="17" x14ac:dyDescent="0.2">
      <c r="A319" s="35" t="s">
        <v>973</v>
      </c>
      <c r="B319" s="39" t="s">
        <v>974</v>
      </c>
    </row>
    <row r="320" spans="1:2" ht="17" x14ac:dyDescent="0.2">
      <c r="A320" s="35" t="s">
        <v>975</v>
      </c>
      <c r="B320" s="39" t="s">
        <v>976</v>
      </c>
    </row>
    <row r="321" spans="1:2" ht="17" x14ac:dyDescent="0.2">
      <c r="A321" s="35" t="s">
        <v>977</v>
      </c>
      <c r="B321" s="39" t="s">
        <v>978</v>
      </c>
    </row>
    <row r="322" spans="1:2" ht="17" x14ac:dyDescent="0.2">
      <c r="A322" s="35" t="s">
        <v>979</v>
      </c>
      <c r="B322" s="39" t="s">
        <v>980</v>
      </c>
    </row>
    <row r="323" spans="1:2" ht="17" x14ac:dyDescent="0.2">
      <c r="A323" s="35" t="s">
        <v>981</v>
      </c>
      <c r="B323" s="39" t="s">
        <v>982</v>
      </c>
    </row>
    <row r="324" spans="1:2" ht="17" x14ac:dyDescent="0.2">
      <c r="A324" s="35" t="s">
        <v>983</v>
      </c>
      <c r="B324" s="39" t="s">
        <v>984</v>
      </c>
    </row>
    <row r="325" spans="1:2" ht="17" x14ac:dyDescent="0.2">
      <c r="A325" s="35" t="s">
        <v>985</v>
      </c>
      <c r="B325" s="39" t="s">
        <v>986</v>
      </c>
    </row>
    <row r="326" spans="1:2" ht="17" x14ac:dyDescent="0.2">
      <c r="A326" s="35" t="s">
        <v>987</v>
      </c>
      <c r="B326" s="39" t="s">
        <v>988</v>
      </c>
    </row>
    <row r="327" spans="1:2" ht="17" x14ac:dyDescent="0.2">
      <c r="A327" s="35" t="s">
        <v>989</v>
      </c>
      <c r="B327" s="40" t="s">
        <v>990</v>
      </c>
    </row>
    <row r="328" spans="1:2" ht="17" x14ac:dyDescent="0.2">
      <c r="A328" s="35" t="s">
        <v>991</v>
      </c>
      <c r="B328" s="40" t="s">
        <v>992</v>
      </c>
    </row>
    <row r="329" spans="1:2" ht="17" x14ac:dyDescent="0.2">
      <c r="A329" s="35" t="s">
        <v>993</v>
      </c>
      <c r="B329" s="40" t="s">
        <v>994</v>
      </c>
    </row>
    <row r="330" spans="1:2" ht="17" x14ac:dyDescent="0.2">
      <c r="A330" s="35" t="s">
        <v>995</v>
      </c>
      <c r="B330" s="40" t="s">
        <v>996</v>
      </c>
    </row>
    <row r="331" spans="1:2" ht="17" x14ac:dyDescent="0.2">
      <c r="A331" s="35" t="s">
        <v>997</v>
      </c>
      <c r="B331" s="40" t="s">
        <v>998</v>
      </c>
    </row>
    <row r="332" spans="1:2" ht="17" x14ac:dyDescent="0.2">
      <c r="A332" s="35" t="s">
        <v>999</v>
      </c>
      <c r="B332" s="40" t="s">
        <v>1000</v>
      </c>
    </row>
    <row r="333" spans="1:2" ht="17" x14ac:dyDescent="0.2">
      <c r="A333" s="35" t="s">
        <v>1001</v>
      </c>
      <c r="B333" s="40" t="s">
        <v>1002</v>
      </c>
    </row>
    <row r="334" spans="1:2" ht="17" x14ac:dyDescent="0.2">
      <c r="A334" s="35" t="s">
        <v>1003</v>
      </c>
      <c r="B334" s="40" t="s">
        <v>1004</v>
      </c>
    </row>
    <row r="335" spans="1:2" ht="17" x14ac:dyDescent="0.2">
      <c r="A335" s="35" t="s">
        <v>1005</v>
      </c>
      <c r="B335" s="40" t="s">
        <v>1006</v>
      </c>
    </row>
    <row r="336" spans="1:2" ht="17" x14ac:dyDescent="0.2">
      <c r="A336" s="35" t="s">
        <v>1007</v>
      </c>
      <c r="B336" s="40" t="s">
        <v>1008</v>
      </c>
    </row>
    <row r="337" spans="1:2" ht="17" x14ac:dyDescent="0.2">
      <c r="A337" s="35" t="s">
        <v>1009</v>
      </c>
      <c r="B337" s="40" t="s">
        <v>1010</v>
      </c>
    </row>
    <row r="338" spans="1:2" ht="17" x14ac:dyDescent="0.2">
      <c r="A338" s="35" t="s">
        <v>1011</v>
      </c>
      <c r="B338" s="40" t="s">
        <v>1012</v>
      </c>
    </row>
    <row r="339" spans="1:2" ht="17" x14ac:dyDescent="0.2">
      <c r="A339" s="35" t="s">
        <v>1013</v>
      </c>
      <c r="B339" s="40" t="s">
        <v>1014</v>
      </c>
    </row>
    <row r="340" spans="1:2" ht="17" x14ac:dyDescent="0.2">
      <c r="A340" s="35" t="s">
        <v>1015</v>
      </c>
      <c r="B340" s="40" t="s">
        <v>1016</v>
      </c>
    </row>
    <row r="341" spans="1:2" ht="17" x14ac:dyDescent="0.2">
      <c r="A341" s="35" t="s">
        <v>1017</v>
      </c>
      <c r="B341" s="40" t="s">
        <v>1018</v>
      </c>
    </row>
    <row r="342" spans="1:2" ht="17" x14ac:dyDescent="0.2">
      <c r="A342" s="35" t="s">
        <v>1019</v>
      </c>
      <c r="B342" s="40" t="s">
        <v>1020</v>
      </c>
    </row>
    <row r="343" spans="1:2" ht="17" x14ac:dyDescent="0.2">
      <c r="A343" s="35" t="s">
        <v>1021</v>
      </c>
      <c r="B343" s="40" t="s">
        <v>1022</v>
      </c>
    </row>
    <row r="344" spans="1:2" ht="17" x14ac:dyDescent="0.2">
      <c r="A344" s="35" t="s">
        <v>1023</v>
      </c>
      <c r="B344" s="40" t="s">
        <v>1024</v>
      </c>
    </row>
    <row r="345" spans="1:2" ht="17" x14ac:dyDescent="0.2">
      <c r="A345" s="35" t="s">
        <v>1025</v>
      </c>
      <c r="B345" s="40" t="s">
        <v>1026</v>
      </c>
    </row>
    <row r="346" spans="1:2" ht="17" x14ac:dyDescent="0.2">
      <c r="A346" s="35" t="s">
        <v>1027</v>
      </c>
      <c r="B346" s="40" t="s">
        <v>1028</v>
      </c>
    </row>
    <row r="347" spans="1:2" ht="17" x14ac:dyDescent="0.2">
      <c r="A347" s="35" t="s">
        <v>1029</v>
      </c>
      <c r="B347" s="40" t="s">
        <v>1030</v>
      </c>
    </row>
    <row r="348" spans="1:2" ht="17" x14ac:dyDescent="0.2">
      <c r="A348" s="35" t="s">
        <v>1031</v>
      </c>
      <c r="B348" s="40" t="s">
        <v>1032</v>
      </c>
    </row>
    <row r="349" spans="1:2" ht="17" x14ac:dyDescent="0.2">
      <c r="A349" s="35" t="s">
        <v>1033</v>
      </c>
      <c r="B349" s="40" t="s">
        <v>1034</v>
      </c>
    </row>
    <row r="350" spans="1:2" ht="17" x14ac:dyDescent="0.2">
      <c r="A350" s="35" t="s">
        <v>1035</v>
      </c>
      <c r="B350" s="40" t="s">
        <v>1036</v>
      </c>
    </row>
    <row r="351" spans="1:2" ht="17" x14ac:dyDescent="0.2">
      <c r="A351" s="35" t="s">
        <v>1037</v>
      </c>
      <c r="B351" s="40" t="s">
        <v>1038</v>
      </c>
    </row>
    <row r="352" spans="1:2" ht="17" x14ac:dyDescent="0.2">
      <c r="A352" s="35" t="s">
        <v>1039</v>
      </c>
      <c r="B352" s="40" t="s">
        <v>1040</v>
      </c>
    </row>
    <row r="353" spans="1:2" ht="17" x14ac:dyDescent="0.2">
      <c r="A353" s="35" t="s">
        <v>1041</v>
      </c>
      <c r="B353" s="40" t="s">
        <v>1042</v>
      </c>
    </row>
    <row r="354" spans="1:2" ht="17" x14ac:dyDescent="0.2">
      <c r="A354" s="35" t="s">
        <v>1043</v>
      </c>
      <c r="B354" s="40" t="s">
        <v>1044</v>
      </c>
    </row>
    <row r="355" spans="1:2" ht="17" x14ac:dyDescent="0.2">
      <c r="A355" s="35" t="s">
        <v>1045</v>
      </c>
      <c r="B355" s="39" t="s">
        <v>1046</v>
      </c>
    </row>
    <row r="356" spans="1:2" ht="45" x14ac:dyDescent="0.2">
      <c r="A356" s="248" t="s">
        <v>1047</v>
      </c>
      <c r="B356" s="40" t="s">
        <v>1048</v>
      </c>
    </row>
    <row r="357" spans="1:2" ht="150" x14ac:dyDescent="0.2">
      <c r="A357" s="248" t="s">
        <v>1049</v>
      </c>
      <c r="B357" s="40" t="s">
        <v>1050</v>
      </c>
    </row>
    <row r="358" spans="1:2" ht="150" x14ac:dyDescent="0.2">
      <c r="A358" s="248" t="s">
        <v>1051</v>
      </c>
      <c r="B358" s="40" t="s">
        <v>1052</v>
      </c>
    </row>
    <row r="359" spans="1:2" ht="34" x14ac:dyDescent="0.2">
      <c r="A359" s="35" t="s">
        <v>1053</v>
      </c>
      <c r="B359" s="40" t="s">
        <v>1054</v>
      </c>
    </row>
    <row r="360" spans="1:2" ht="30" x14ac:dyDescent="0.2">
      <c r="A360" s="248" t="s">
        <v>1055</v>
      </c>
      <c r="B360" s="40" t="s">
        <v>1056</v>
      </c>
    </row>
    <row r="361" spans="1:2" ht="34" x14ac:dyDescent="0.2">
      <c r="A361" s="35" t="s">
        <v>1057</v>
      </c>
      <c r="B361" s="40" t="s">
        <v>1058</v>
      </c>
    </row>
    <row r="362" spans="1:2" ht="51" x14ac:dyDescent="0.2">
      <c r="A362" s="35" t="s">
        <v>1059</v>
      </c>
      <c r="B362" s="40" t="s">
        <v>1060</v>
      </c>
    </row>
    <row r="363" spans="1:2" ht="34" x14ac:dyDescent="0.2">
      <c r="A363" s="35" t="s">
        <v>1061</v>
      </c>
      <c r="B363" s="40" t="s">
        <v>1062</v>
      </c>
    </row>
    <row r="364" spans="1:2" ht="51" x14ac:dyDescent="0.2">
      <c r="A364" s="35" t="s">
        <v>1063</v>
      </c>
      <c r="B364" s="40" t="s">
        <v>1064</v>
      </c>
    </row>
    <row r="365" spans="1:2" ht="90" x14ac:dyDescent="0.2">
      <c r="A365" s="248" t="s">
        <v>1065</v>
      </c>
      <c r="B365" s="40" t="s">
        <v>1066</v>
      </c>
    </row>
    <row r="366" spans="1:2" ht="45" x14ac:dyDescent="0.2">
      <c r="A366" s="248" t="s">
        <v>1067</v>
      </c>
      <c r="B366" s="40" t="s">
        <v>1068</v>
      </c>
    </row>
    <row r="367" spans="1:2" ht="34" x14ac:dyDescent="0.2">
      <c r="A367" s="35" t="s">
        <v>1069</v>
      </c>
      <c r="B367" s="40" t="s">
        <v>1070</v>
      </c>
    </row>
    <row r="368" spans="1:2" ht="34" x14ac:dyDescent="0.2">
      <c r="A368" s="35" t="s">
        <v>1071</v>
      </c>
      <c r="B368" s="40" t="s">
        <v>1072</v>
      </c>
    </row>
    <row r="369" spans="1:2" ht="45" x14ac:dyDescent="0.2">
      <c r="A369" s="248" t="s">
        <v>1073</v>
      </c>
      <c r="B369" s="40" t="s">
        <v>1074</v>
      </c>
    </row>
    <row r="370" spans="1:2" ht="45" x14ac:dyDescent="0.2">
      <c r="A370" s="248" t="s">
        <v>1075</v>
      </c>
      <c r="B370" s="40" t="s">
        <v>1076</v>
      </c>
    </row>
    <row r="371" spans="1:2" x14ac:dyDescent="0.2">
      <c r="A371" s="42" t="s">
        <v>1077</v>
      </c>
      <c r="B371" s="48" t="s">
        <v>1078</v>
      </c>
    </row>
    <row r="372" spans="1:2" x14ac:dyDescent="0.2">
      <c r="A372" s="42" t="s">
        <v>1079</v>
      </c>
      <c r="B372" s="48" t="s">
        <v>1080</v>
      </c>
    </row>
    <row r="373" spans="1:2" x14ac:dyDescent="0.2">
      <c r="A373" s="42" t="s">
        <v>1081</v>
      </c>
      <c r="B373" s="48" t="s">
        <v>1082</v>
      </c>
    </row>
    <row r="374" spans="1:2" x14ac:dyDescent="0.2">
      <c r="A374" s="42" t="s">
        <v>1083</v>
      </c>
      <c r="B374" s="48" t="s">
        <v>1084</v>
      </c>
    </row>
    <row r="375" spans="1:2" x14ac:dyDescent="0.2">
      <c r="A375" s="42" t="s">
        <v>1085</v>
      </c>
      <c r="B375" s="48" t="s">
        <v>1086</v>
      </c>
    </row>
    <row r="376" spans="1:2" x14ac:dyDescent="0.2">
      <c r="A376" s="42" t="s">
        <v>1087</v>
      </c>
      <c r="B376" s="48" t="s">
        <v>1088</v>
      </c>
    </row>
    <row r="377" spans="1:2" x14ac:dyDescent="0.2">
      <c r="A377" s="43" t="s">
        <v>1089</v>
      </c>
      <c r="B377" s="47" t="s">
        <v>1090</v>
      </c>
    </row>
    <row r="378" spans="1:2" x14ac:dyDescent="0.2">
      <c r="A378" s="42" t="s">
        <v>1091</v>
      </c>
      <c r="B378" s="48" t="s">
        <v>1092</v>
      </c>
    </row>
    <row r="379" spans="1:2" x14ac:dyDescent="0.2">
      <c r="A379" s="42" t="s">
        <v>1093</v>
      </c>
      <c r="B379" s="48" t="s">
        <v>1094</v>
      </c>
    </row>
    <row r="380" spans="1:2" x14ac:dyDescent="0.2">
      <c r="A380" s="42" t="s">
        <v>1095</v>
      </c>
      <c r="B380" s="48" t="s">
        <v>1096</v>
      </c>
    </row>
    <row r="381" spans="1:2" x14ac:dyDescent="0.2">
      <c r="A381" s="42" t="s">
        <v>1097</v>
      </c>
      <c r="B381" s="48" t="s">
        <v>1098</v>
      </c>
    </row>
    <row r="382" spans="1:2" x14ac:dyDescent="0.2">
      <c r="A382" s="42" t="s">
        <v>1099</v>
      </c>
      <c r="B382" s="48" t="s">
        <v>1100</v>
      </c>
    </row>
    <row r="383" spans="1:2" x14ac:dyDescent="0.2">
      <c r="A383" s="42" t="s">
        <v>1101</v>
      </c>
      <c r="B383" s="48" t="s">
        <v>1102</v>
      </c>
    </row>
    <row r="384" spans="1:2" x14ac:dyDescent="0.2">
      <c r="A384" s="42" t="s">
        <v>1103</v>
      </c>
      <c r="B384" s="48" t="s">
        <v>1104</v>
      </c>
    </row>
    <row r="385" spans="1:2" x14ac:dyDescent="0.2">
      <c r="A385" s="42" t="s">
        <v>1105</v>
      </c>
      <c r="B385" s="49" t="s">
        <v>1106</v>
      </c>
    </row>
    <row r="386" spans="1:2" x14ac:dyDescent="0.2">
      <c r="A386" s="42" t="s">
        <v>1107</v>
      </c>
      <c r="B386" s="48" t="s">
        <v>1104</v>
      </c>
    </row>
    <row r="387" spans="1:2" x14ac:dyDescent="0.2">
      <c r="A387" s="42" t="s">
        <v>1108</v>
      </c>
      <c r="B387" s="48" t="s">
        <v>1109</v>
      </c>
    </row>
    <row r="388" spans="1:2" x14ac:dyDescent="0.2">
      <c r="A388" s="42" t="s">
        <v>1110</v>
      </c>
      <c r="B388" s="48" t="s">
        <v>1111</v>
      </c>
    </row>
    <row r="389" spans="1:2" x14ac:dyDescent="0.2">
      <c r="A389" s="42" t="s">
        <v>1112</v>
      </c>
      <c r="B389" s="48" t="s">
        <v>1113</v>
      </c>
    </row>
    <row r="390" spans="1:2" x14ac:dyDescent="0.2">
      <c r="A390" s="42" t="s">
        <v>1114</v>
      </c>
      <c r="B390" s="48" t="s">
        <v>1115</v>
      </c>
    </row>
    <row r="391" spans="1:2" x14ac:dyDescent="0.2">
      <c r="A391" s="42" t="s">
        <v>1116</v>
      </c>
      <c r="B391" s="48" t="s">
        <v>1117</v>
      </c>
    </row>
    <row r="392" spans="1:2" x14ac:dyDescent="0.2">
      <c r="A392" s="42" t="s">
        <v>1118</v>
      </c>
      <c r="B392" s="48" t="s">
        <v>1119</v>
      </c>
    </row>
    <row r="393" spans="1:2" x14ac:dyDescent="0.2">
      <c r="A393" s="42" t="s">
        <v>1120</v>
      </c>
      <c r="B393" s="48" t="s">
        <v>1121</v>
      </c>
    </row>
    <row r="394" spans="1:2" x14ac:dyDescent="0.2">
      <c r="A394" s="42" t="s">
        <v>1122</v>
      </c>
      <c r="B394" s="48" t="s">
        <v>1123</v>
      </c>
    </row>
    <row r="395" spans="1:2" x14ac:dyDescent="0.2">
      <c r="A395" s="42" t="s">
        <v>1124</v>
      </c>
      <c r="B395" s="48" t="s">
        <v>1125</v>
      </c>
    </row>
    <row r="396" spans="1:2" x14ac:dyDescent="0.2">
      <c r="A396" s="42" t="s">
        <v>1126</v>
      </c>
      <c r="B396" s="48" t="s">
        <v>1127</v>
      </c>
    </row>
    <row r="397" spans="1:2" x14ac:dyDescent="0.2">
      <c r="A397" s="42" t="s">
        <v>1128</v>
      </c>
      <c r="B397" s="48" t="s">
        <v>1129</v>
      </c>
    </row>
    <row r="398" spans="1:2" x14ac:dyDescent="0.2">
      <c r="A398" s="42" t="s">
        <v>1130</v>
      </c>
      <c r="B398" s="49" t="s">
        <v>1131</v>
      </c>
    </row>
    <row r="399" spans="1:2" x14ac:dyDescent="0.2">
      <c r="A399" s="42" t="s">
        <v>1132</v>
      </c>
      <c r="B399" s="48" t="s">
        <v>1133</v>
      </c>
    </row>
    <row r="400" spans="1:2" x14ac:dyDescent="0.2">
      <c r="A400" s="42" t="s">
        <v>1134</v>
      </c>
      <c r="B400" s="48" t="s">
        <v>1135</v>
      </c>
    </row>
    <row r="401" spans="1:2" x14ac:dyDescent="0.2">
      <c r="A401" s="42" t="s">
        <v>1136</v>
      </c>
      <c r="B401" s="48" t="s">
        <v>1137</v>
      </c>
    </row>
    <row r="402" spans="1:2" x14ac:dyDescent="0.2">
      <c r="A402" s="42" t="s">
        <v>1138</v>
      </c>
      <c r="B402" s="48" t="s">
        <v>1104</v>
      </c>
    </row>
    <row r="403" spans="1:2" x14ac:dyDescent="0.2">
      <c r="A403" s="42" t="s">
        <v>1139</v>
      </c>
      <c r="B403" s="49" t="s">
        <v>1140</v>
      </c>
    </row>
    <row r="404" spans="1:2" x14ac:dyDescent="0.2">
      <c r="A404" s="42" t="s">
        <v>1141</v>
      </c>
      <c r="B404" s="48" t="s">
        <v>1142</v>
      </c>
    </row>
    <row r="405" spans="1:2" x14ac:dyDescent="0.2">
      <c r="A405" s="43" t="s">
        <v>1143</v>
      </c>
      <c r="B405" s="47" t="s">
        <v>1144</v>
      </c>
    </row>
    <row r="406" spans="1:2" x14ac:dyDescent="0.2">
      <c r="A406" s="42" t="s">
        <v>1145</v>
      </c>
      <c r="B406" s="48" t="s">
        <v>1146</v>
      </c>
    </row>
    <row r="407" spans="1:2" x14ac:dyDescent="0.2">
      <c r="A407" s="42" t="s">
        <v>1147</v>
      </c>
      <c r="B407" s="48" t="s">
        <v>1148</v>
      </c>
    </row>
    <row r="408" spans="1:2" x14ac:dyDescent="0.2">
      <c r="A408" s="42" t="s">
        <v>1149</v>
      </c>
      <c r="B408" s="48" t="s">
        <v>1150</v>
      </c>
    </row>
    <row r="409" spans="1:2" x14ac:dyDescent="0.2">
      <c r="A409" s="42" t="s">
        <v>1151</v>
      </c>
      <c r="B409" s="48" t="s">
        <v>1152</v>
      </c>
    </row>
    <row r="410" spans="1:2" x14ac:dyDescent="0.2">
      <c r="A410" s="42" t="s">
        <v>1153</v>
      </c>
      <c r="B410" s="48" t="s">
        <v>1154</v>
      </c>
    </row>
    <row r="411" spans="1:2" x14ac:dyDescent="0.2">
      <c r="A411" s="42" t="s">
        <v>1155</v>
      </c>
      <c r="B411" s="48" t="s">
        <v>1156</v>
      </c>
    </row>
    <row r="412" spans="1:2" x14ac:dyDescent="0.2">
      <c r="A412" s="42" t="s">
        <v>1157</v>
      </c>
      <c r="B412" s="48" t="s">
        <v>1158</v>
      </c>
    </row>
    <row r="413" spans="1:2" x14ac:dyDescent="0.2">
      <c r="A413" s="42" t="s">
        <v>1159</v>
      </c>
      <c r="B413" s="48" t="s">
        <v>1160</v>
      </c>
    </row>
    <row r="414" spans="1:2" x14ac:dyDescent="0.2">
      <c r="A414" s="42" t="s">
        <v>1161</v>
      </c>
      <c r="B414" s="48" t="s">
        <v>1162</v>
      </c>
    </row>
    <row r="415" spans="1:2" x14ac:dyDescent="0.2">
      <c r="A415" s="42" t="s">
        <v>1163</v>
      </c>
      <c r="B415" s="48" t="s">
        <v>1164</v>
      </c>
    </row>
    <row r="416" spans="1:2" x14ac:dyDescent="0.2">
      <c r="A416" s="42" t="s">
        <v>1165</v>
      </c>
      <c r="B416" s="48" t="s">
        <v>1166</v>
      </c>
    </row>
    <row r="417" spans="1:2" x14ac:dyDescent="0.2">
      <c r="A417" s="42" t="s">
        <v>1167</v>
      </c>
      <c r="B417" s="48" t="s">
        <v>1168</v>
      </c>
    </row>
    <row r="418" spans="1:2" x14ac:dyDescent="0.2">
      <c r="A418" s="42" t="s">
        <v>1169</v>
      </c>
      <c r="B418" s="48" t="s">
        <v>1170</v>
      </c>
    </row>
    <row r="419" spans="1:2" x14ac:dyDescent="0.2">
      <c r="A419" s="42" t="s">
        <v>1171</v>
      </c>
      <c r="B419" s="48" t="s">
        <v>1172</v>
      </c>
    </row>
    <row r="420" spans="1:2" x14ac:dyDescent="0.2">
      <c r="A420" s="42" t="s">
        <v>1173</v>
      </c>
      <c r="B420" s="49" t="s">
        <v>1174</v>
      </c>
    </row>
    <row r="421" spans="1:2" x14ac:dyDescent="0.2">
      <c r="A421" s="42" t="s">
        <v>1175</v>
      </c>
      <c r="B421" s="48" t="s">
        <v>1176</v>
      </c>
    </row>
    <row r="422" spans="1:2" x14ac:dyDescent="0.2">
      <c r="A422" s="42" t="s">
        <v>1177</v>
      </c>
      <c r="B422" s="48" t="s">
        <v>1178</v>
      </c>
    </row>
    <row r="423" spans="1:2" x14ac:dyDescent="0.2">
      <c r="A423" s="42" t="s">
        <v>1179</v>
      </c>
      <c r="B423" s="48" t="s">
        <v>1104</v>
      </c>
    </row>
    <row r="424" spans="1:2" x14ac:dyDescent="0.2">
      <c r="A424" s="42" t="s">
        <v>1180</v>
      </c>
      <c r="B424" s="48" t="s">
        <v>1181</v>
      </c>
    </row>
    <row r="425" spans="1:2" x14ac:dyDescent="0.2">
      <c r="A425" s="42" t="s">
        <v>1182</v>
      </c>
      <c r="B425" s="48" t="s">
        <v>1183</v>
      </c>
    </row>
    <row r="426" spans="1:2" x14ac:dyDescent="0.2">
      <c r="A426" s="42" t="s">
        <v>1184</v>
      </c>
      <c r="B426" s="48" t="s">
        <v>1185</v>
      </c>
    </row>
    <row r="427" spans="1:2" x14ac:dyDescent="0.2">
      <c r="A427" s="42" t="s">
        <v>1186</v>
      </c>
      <c r="B427" s="48" t="s">
        <v>1187</v>
      </c>
    </row>
    <row r="428" spans="1:2" x14ac:dyDescent="0.2">
      <c r="A428" s="42" t="s">
        <v>1188</v>
      </c>
      <c r="B428" s="48" t="s">
        <v>1189</v>
      </c>
    </row>
    <row r="429" spans="1:2" x14ac:dyDescent="0.2">
      <c r="A429" s="42" t="s">
        <v>1190</v>
      </c>
      <c r="B429" s="49" t="s">
        <v>1191</v>
      </c>
    </row>
    <row r="430" spans="1:2" x14ac:dyDescent="0.2">
      <c r="A430" s="42" t="s">
        <v>1192</v>
      </c>
      <c r="B430" s="48" t="s">
        <v>1193</v>
      </c>
    </row>
    <row r="431" spans="1:2" x14ac:dyDescent="0.2">
      <c r="A431" s="42" t="s">
        <v>1194</v>
      </c>
      <c r="B431" s="48" t="s">
        <v>1195</v>
      </c>
    </row>
    <row r="432" spans="1:2" x14ac:dyDescent="0.2">
      <c r="A432" s="42" t="s">
        <v>1196</v>
      </c>
      <c r="B432" s="48" t="s">
        <v>1197</v>
      </c>
    </row>
    <row r="433" spans="1:2" x14ac:dyDescent="0.2">
      <c r="A433" s="42" t="s">
        <v>1198</v>
      </c>
      <c r="B433" s="48" t="s">
        <v>1199</v>
      </c>
    </row>
    <row r="434" spans="1:2" x14ac:dyDescent="0.2">
      <c r="A434" s="42" t="s">
        <v>1200</v>
      </c>
      <c r="B434" s="48" t="s">
        <v>1201</v>
      </c>
    </row>
    <row r="435" spans="1:2" x14ac:dyDescent="0.2">
      <c r="A435" s="42" t="s">
        <v>1202</v>
      </c>
      <c r="B435" s="48" t="s">
        <v>1203</v>
      </c>
    </row>
    <row r="436" spans="1:2" x14ac:dyDescent="0.2">
      <c r="A436" s="42" t="s">
        <v>1204</v>
      </c>
      <c r="B436" s="48" t="s">
        <v>1205</v>
      </c>
    </row>
    <row r="437" spans="1:2" x14ac:dyDescent="0.2">
      <c r="A437" s="42" t="s">
        <v>1206</v>
      </c>
      <c r="B437" s="48" t="s">
        <v>1207</v>
      </c>
    </row>
    <row r="438" spans="1:2" x14ac:dyDescent="0.2">
      <c r="A438" s="42" t="s">
        <v>1208</v>
      </c>
      <c r="B438" s="48" t="s">
        <v>1209</v>
      </c>
    </row>
    <row r="439" spans="1:2" x14ac:dyDescent="0.2">
      <c r="A439" s="42" t="s">
        <v>1210</v>
      </c>
      <c r="B439" s="48" t="s">
        <v>1211</v>
      </c>
    </row>
    <row r="440" spans="1:2" x14ac:dyDescent="0.2">
      <c r="A440" s="42" t="s">
        <v>1212</v>
      </c>
      <c r="B440" s="49" t="s">
        <v>1213</v>
      </c>
    </row>
    <row r="441" spans="1:2" x14ac:dyDescent="0.2">
      <c r="A441" s="42" t="s">
        <v>1214</v>
      </c>
      <c r="B441" s="48" t="s">
        <v>1215</v>
      </c>
    </row>
    <row r="442" spans="1:2" x14ac:dyDescent="0.2">
      <c r="A442" s="42" t="s">
        <v>1216</v>
      </c>
      <c r="B442" s="48" t="s">
        <v>1217</v>
      </c>
    </row>
    <row r="443" spans="1:2" x14ac:dyDescent="0.2">
      <c r="A443" s="42" t="s">
        <v>1218</v>
      </c>
      <c r="B443" s="48" t="s">
        <v>1219</v>
      </c>
    </row>
    <row r="444" spans="1:2" x14ac:dyDescent="0.2">
      <c r="A444" s="42" t="s">
        <v>1220</v>
      </c>
      <c r="B444" s="48" t="s">
        <v>1104</v>
      </c>
    </row>
    <row r="445" spans="1:2" x14ac:dyDescent="0.2">
      <c r="A445" s="42" t="s">
        <v>1221</v>
      </c>
      <c r="B445" s="48" t="s">
        <v>1222</v>
      </c>
    </row>
    <row r="446" spans="1:2" x14ac:dyDescent="0.2">
      <c r="A446" s="42" t="s">
        <v>1223</v>
      </c>
      <c r="B446" s="48" t="s">
        <v>1224</v>
      </c>
    </row>
    <row r="447" spans="1:2" x14ac:dyDescent="0.2">
      <c r="A447" s="42" t="s">
        <v>1225</v>
      </c>
      <c r="B447" s="48" t="s">
        <v>1226</v>
      </c>
    </row>
    <row r="448" spans="1:2" x14ac:dyDescent="0.2">
      <c r="A448" s="42" t="s">
        <v>1227</v>
      </c>
      <c r="B448" s="48" t="s">
        <v>1228</v>
      </c>
    </row>
    <row r="449" spans="1:2" x14ac:dyDescent="0.2">
      <c r="A449" s="42" t="s">
        <v>1229</v>
      </c>
      <c r="B449" s="49" t="s">
        <v>1230</v>
      </c>
    </row>
    <row r="450" spans="1:2" x14ac:dyDescent="0.2">
      <c r="A450" s="42" t="s">
        <v>1231</v>
      </c>
      <c r="B450" s="48" t="s">
        <v>1232</v>
      </c>
    </row>
    <row r="451" spans="1:2" x14ac:dyDescent="0.2">
      <c r="A451" s="42" t="s">
        <v>1233</v>
      </c>
      <c r="B451" s="48" t="s">
        <v>1234</v>
      </c>
    </row>
    <row r="452" spans="1:2" x14ac:dyDescent="0.2">
      <c r="A452" s="42" t="s">
        <v>1235</v>
      </c>
      <c r="B452" s="48" t="s">
        <v>1236</v>
      </c>
    </row>
    <row r="453" spans="1:2" x14ac:dyDescent="0.2">
      <c r="A453" s="42" t="s">
        <v>1237</v>
      </c>
      <c r="B453" s="49" t="s">
        <v>1238</v>
      </c>
    </row>
    <row r="454" spans="1:2" x14ac:dyDescent="0.2">
      <c r="A454" s="42" t="s">
        <v>1239</v>
      </c>
      <c r="B454" s="49" t="s">
        <v>1240</v>
      </c>
    </row>
    <row r="455" spans="1:2" x14ac:dyDescent="0.2">
      <c r="A455" s="42" t="s">
        <v>1241</v>
      </c>
      <c r="B455" s="48" t="s">
        <v>1242</v>
      </c>
    </row>
    <row r="456" spans="1:2" x14ac:dyDescent="0.2">
      <c r="A456" s="42" t="s">
        <v>1243</v>
      </c>
      <c r="B456" s="48" t="s">
        <v>1244</v>
      </c>
    </row>
    <row r="457" spans="1:2" x14ac:dyDescent="0.2">
      <c r="A457" s="42" t="s">
        <v>1245</v>
      </c>
      <c r="B457" s="48" t="s">
        <v>1246</v>
      </c>
    </row>
    <row r="458" spans="1:2" x14ac:dyDescent="0.2">
      <c r="A458" s="46" t="s">
        <v>1247</v>
      </c>
      <c r="B458" s="45" t="s">
        <v>1248</v>
      </c>
    </row>
    <row r="459" spans="1:2" x14ac:dyDescent="0.2">
      <c r="A459" s="42" t="s">
        <v>1249</v>
      </c>
      <c r="B459" s="48" t="s">
        <v>1250</v>
      </c>
    </row>
    <row r="460" spans="1:2" x14ac:dyDescent="0.2">
      <c r="A460" s="42" t="s">
        <v>1251</v>
      </c>
      <c r="B460" s="48" t="s">
        <v>1252</v>
      </c>
    </row>
    <row r="461" spans="1:2" x14ac:dyDescent="0.2">
      <c r="A461" s="42" t="s">
        <v>1253</v>
      </c>
      <c r="B461" s="48" t="s">
        <v>1254</v>
      </c>
    </row>
    <row r="462" spans="1:2" x14ac:dyDescent="0.2">
      <c r="A462" s="42" t="s">
        <v>1255</v>
      </c>
      <c r="B462" s="48" t="s">
        <v>1256</v>
      </c>
    </row>
    <row r="463" spans="1:2" x14ac:dyDescent="0.2">
      <c r="A463" s="42" t="s">
        <v>1257</v>
      </c>
      <c r="B463" s="48" t="s">
        <v>1258</v>
      </c>
    </row>
    <row r="464" spans="1:2" x14ac:dyDescent="0.2">
      <c r="A464" s="42" t="s">
        <v>1259</v>
      </c>
      <c r="B464" s="48" t="s">
        <v>1260</v>
      </c>
    </row>
    <row r="465" spans="1:2" x14ac:dyDescent="0.2">
      <c r="A465" s="42" t="s">
        <v>1261</v>
      </c>
      <c r="B465" s="48" t="s">
        <v>1262</v>
      </c>
    </row>
    <row r="466" spans="1:2" x14ac:dyDescent="0.2">
      <c r="A466" s="42" t="s">
        <v>1263</v>
      </c>
      <c r="B466" s="48" t="s">
        <v>1264</v>
      </c>
    </row>
    <row r="467" spans="1:2" x14ac:dyDescent="0.2">
      <c r="A467" s="42" t="s">
        <v>1265</v>
      </c>
      <c r="B467" s="48" t="s">
        <v>1266</v>
      </c>
    </row>
    <row r="468" spans="1:2" x14ac:dyDescent="0.2">
      <c r="A468" s="42" t="s">
        <v>1267</v>
      </c>
      <c r="B468" s="48" t="s">
        <v>1268</v>
      </c>
    </row>
    <row r="469" spans="1:2" x14ac:dyDescent="0.2">
      <c r="A469" s="42" t="s">
        <v>1269</v>
      </c>
      <c r="B469" s="48" t="s">
        <v>1270</v>
      </c>
    </row>
    <row r="470" spans="1:2" x14ac:dyDescent="0.2">
      <c r="A470" s="42" t="s">
        <v>1271</v>
      </c>
      <c r="B470" s="48" t="s">
        <v>1272</v>
      </c>
    </row>
    <row r="471" spans="1:2" x14ac:dyDescent="0.2">
      <c r="A471" s="42" t="s">
        <v>1273</v>
      </c>
      <c r="B471" s="48" t="s">
        <v>1274</v>
      </c>
    </row>
    <row r="472" spans="1:2" x14ac:dyDescent="0.2">
      <c r="A472" s="42" t="s">
        <v>1275</v>
      </c>
      <c r="B472" s="48" t="s">
        <v>1276</v>
      </c>
    </row>
    <row r="473" spans="1:2" x14ac:dyDescent="0.2">
      <c r="A473" s="42" t="s">
        <v>1277</v>
      </c>
      <c r="B473" s="48" t="s">
        <v>1278</v>
      </c>
    </row>
    <row r="474" spans="1:2" x14ac:dyDescent="0.2">
      <c r="A474" s="42" t="s">
        <v>1279</v>
      </c>
      <c r="B474" s="49" t="s">
        <v>1280</v>
      </c>
    </row>
    <row r="475" spans="1:2" x14ac:dyDescent="0.2">
      <c r="A475" s="42" t="s">
        <v>1281</v>
      </c>
      <c r="B475" s="48" t="s">
        <v>1282</v>
      </c>
    </row>
    <row r="476" spans="1:2" x14ac:dyDescent="0.2">
      <c r="A476" s="42" t="s">
        <v>1283</v>
      </c>
      <c r="B476" s="48" t="s">
        <v>1284</v>
      </c>
    </row>
    <row r="477" spans="1:2" x14ac:dyDescent="0.2">
      <c r="A477" s="42" t="s">
        <v>1285</v>
      </c>
      <c r="B477" s="48" t="s">
        <v>1286</v>
      </c>
    </row>
    <row r="478" spans="1:2" x14ac:dyDescent="0.2">
      <c r="A478" s="42" t="s">
        <v>1287</v>
      </c>
      <c r="B478" s="48" t="s">
        <v>1288</v>
      </c>
    </row>
    <row r="479" spans="1:2" x14ac:dyDescent="0.2">
      <c r="A479" s="42" t="s">
        <v>1289</v>
      </c>
      <c r="B479" s="48" t="s">
        <v>1290</v>
      </c>
    </row>
    <row r="480" spans="1:2" x14ac:dyDescent="0.2">
      <c r="A480" s="42" t="s">
        <v>1291</v>
      </c>
      <c r="B480" s="48" t="s">
        <v>1292</v>
      </c>
    </row>
    <row r="481" spans="1:2" x14ac:dyDescent="0.2">
      <c r="A481" s="42" t="s">
        <v>1293</v>
      </c>
      <c r="B481" s="48" t="s">
        <v>1294</v>
      </c>
    </row>
    <row r="482" spans="1:2" x14ac:dyDescent="0.2">
      <c r="A482" s="42" t="s">
        <v>1295</v>
      </c>
      <c r="B482" s="48" t="s">
        <v>1296</v>
      </c>
    </row>
    <row r="483" spans="1:2" x14ac:dyDescent="0.2">
      <c r="A483" s="42" t="s">
        <v>1297</v>
      </c>
      <c r="B483" s="48" t="s">
        <v>1298</v>
      </c>
    </row>
    <row r="484" spans="1:2" x14ac:dyDescent="0.2">
      <c r="A484" s="42" t="s">
        <v>1299</v>
      </c>
      <c r="B484" s="48" t="s">
        <v>1300</v>
      </c>
    </row>
    <row r="485" spans="1:2" x14ac:dyDescent="0.2">
      <c r="A485" s="42" t="s">
        <v>1301</v>
      </c>
      <c r="B485" s="48" t="s">
        <v>1302</v>
      </c>
    </row>
    <row r="486" spans="1:2" x14ac:dyDescent="0.2">
      <c r="A486" s="42" t="s">
        <v>1303</v>
      </c>
      <c r="B486" s="48" t="s">
        <v>1304</v>
      </c>
    </row>
    <row r="487" spans="1:2" x14ac:dyDescent="0.2">
      <c r="A487" s="42" t="s">
        <v>1305</v>
      </c>
      <c r="B487" s="48" t="s">
        <v>1306</v>
      </c>
    </row>
    <row r="488" spans="1:2" x14ac:dyDescent="0.2">
      <c r="A488" s="42" t="s">
        <v>1307</v>
      </c>
      <c r="B488" s="48" t="s">
        <v>1308</v>
      </c>
    </row>
    <row r="489" spans="1:2" x14ac:dyDescent="0.2">
      <c r="A489" s="42" t="s">
        <v>1309</v>
      </c>
      <c r="B489" s="49" t="s">
        <v>1310</v>
      </c>
    </row>
    <row r="490" spans="1:2" x14ac:dyDescent="0.2">
      <c r="A490" s="42" t="s">
        <v>1311</v>
      </c>
      <c r="B490" s="48" t="s">
        <v>1312</v>
      </c>
    </row>
    <row r="491" spans="1:2" x14ac:dyDescent="0.2">
      <c r="A491" s="42" t="s">
        <v>1313</v>
      </c>
      <c r="B491" s="48" t="s">
        <v>1314</v>
      </c>
    </row>
    <row r="492" spans="1:2" x14ac:dyDescent="0.2">
      <c r="A492" s="42" t="s">
        <v>1315</v>
      </c>
      <c r="B492" s="48" t="s">
        <v>1316</v>
      </c>
    </row>
    <row r="493" spans="1:2" x14ac:dyDescent="0.2">
      <c r="A493" s="42" t="s">
        <v>1317</v>
      </c>
      <c r="B493" s="48" t="s">
        <v>1318</v>
      </c>
    </row>
    <row r="494" spans="1:2" x14ac:dyDescent="0.2">
      <c r="A494" s="42" t="s">
        <v>1319</v>
      </c>
      <c r="B494" s="48" t="s">
        <v>1320</v>
      </c>
    </row>
    <row r="495" spans="1:2" x14ac:dyDescent="0.2">
      <c r="A495" s="42" t="s">
        <v>1321</v>
      </c>
      <c r="B495" s="48" t="s">
        <v>1104</v>
      </c>
    </row>
    <row r="496" spans="1:2" x14ac:dyDescent="0.2">
      <c r="A496" s="42" t="s">
        <v>1322</v>
      </c>
      <c r="B496" s="48" t="s">
        <v>1323</v>
      </c>
    </row>
    <row r="497" spans="1:2" x14ac:dyDescent="0.2">
      <c r="A497" s="42" t="s">
        <v>1324</v>
      </c>
      <c r="B497" s="48" t="s">
        <v>1325</v>
      </c>
    </row>
    <row r="498" spans="1:2" x14ac:dyDescent="0.2">
      <c r="A498" s="42" t="s">
        <v>1326</v>
      </c>
      <c r="B498" s="48" t="s">
        <v>1327</v>
      </c>
    </row>
    <row r="499" spans="1:2" x14ac:dyDescent="0.2">
      <c r="A499" s="42" t="s">
        <v>1328</v>
      </c>
      <c r="B499" s="48" t="s">
        <v>1329</v>
      </c>
    </row>
    <row r="500" spans="1:2" x14ac:dyDescent="0.2">
      <c r="A500" s="42" t="s">
        <v>1330</v>
      </c>
      <c r="B500" s="48" t="s">
        <v>1331</v>
      </c>
    </row>
    <row r="501" spans="1:2" x14ac:dyDescent="0.2">
      <c r="A501" s="42" t="s">
        <v>1332</v>
      </c>
      <c r="B501" s="48" t="s">
        <v>1333</v>
      </c>
    </row>
    <row r="502" spans="1:2" x14ac:dyDescent="0.2">
      <c r="A502" s="42" t="s">
        <v>1334</v>
      </c>
      <c r="B502" s="48" t="s">
        <v>1335</v>
      </c>
    </row>
    <row r="503" spans="1:2" x14ac:dyDescent="0.2">
      <c r="A503" s="42" t="s">
        <v>1336</v>
      </c>
      <c r="B503" s="48" t="s">
        <v>1337</v>
      </c>
    </row>
    <row r="504" spans="1:2" x14ac:dyDescent="0.2">
      <c r="A504" s="42" t="s">
        <v>1338</v>
      </c>
      <c r="B504" s="48" t="s">
        <v>1339</v>
      </c>
    </row>
    <row r="505" spans="1:2" x14ac:dyDescent="0.2">
      <c r="A505" s="42" t="s">
        <v>1340</v>
      </c>
      <c r="B505" s="48" t="s">
        <v>1341</v>
      </c>
    </row>
    <row r="506" spans="1:2" x14ac:dyDescent="0.2">
      <c r="A506" s="42" t="s">
        <v>1342</v>
      </c>
      <c r="B506" s="48" t="s">
        <v>1343</v>
      </c>
    </row>
    <row r="507" spans="1:2" x14ac:dyDescent="0.2">
      <c r="A507" s="42" t="s">
        <v>1344</v>
      </c>
      <c r="B507" s="48" t="s">
        <v>1345</v>
      </c>
    </row>
    <row r="508" spans="1:2" x14ac:dyDescent="0.2">
      <c r="A508" s="42" t="s">
        <v>1346</v>
      </c>
      <c r="B508" s="48" t="s">
        <v>1347</v>
      </c>
    </row>
    <row r="509" spans="1:2" x14ac:dyDescent="0.2">
      <c r="A509" s="42" t="s">
        <v>1348</v>
      </c>
      <c r="B509" s="48" t="s">
        <v>1349</v>
      </c>
    </row>
    <row r="510" spans="1:2" x14ac:dyDescent="0.2">
      <c r="A510" s="42" t="s">
        <v>1350</v>
      </c>
      <c r="B510" s="48" t="s">
        <v>1351</v>
      </c>
    </row>
    <row r="511" spans="1:2" x14ac:dyDescent="0.2">
      <c r="A511" s="42" t="s">
        <v>1352</v>
      </c>
      <c r="B511" s="48" t="s">
        <v>1104</v>
      </c>
    </row>
    <row r="512" spans="1:2" x14ac:dyDescent="0.2">
      <c r="A512" s="42" t="s">
        <v>1353</v>
      </c>
      <c r="B512" s="48" t="s">
        <v>1354</v>
      </c>
    </row>
    <row r="513" spans="1:2" x14ac:dyDescent="0.2">
      <c r="A513" s="42" t="s">
        <v>1355</v>
      </c>
      <c r="B513" s="48" t="s">
        <v>1104</v>
      </c>
    </row>
    <row r="514" spans="1:2" x14ac:dyDescent="0.2">
      <c r="A514" s="42" t="s">
        <v>1356</v>
      </c>
      <c r="B514" s="48" t="s">
        <v>1104</v>
      </c>
    </row>
    <row r="515" spans="1:2" x14ac:dyDescent="0.2">
      <c r="A515" s="42" t="s">
        <v>1357</v>
      </c>
      <c r="B515" s="48" t="s">
        <v>1358</v>
      </c>
    </row>
    <row r="516" spans="1:2" x14ac:dyDescent="0.2">
      <c r="A516" s="42" t="s">
        <v>1359</v>
      </c>
      <c r="B516" s="48" t="s">
        <v>1360</v>
      </c>
    </row>
    <row r="517" spans="1:2" x14ac:dyDescent="0.2">
      <c r="A517" s="42" t="s">
        <v>1361</v>
      </c>
      <c r="B517" s="48" t="s">
        <v>1362</v>
      </c>
    </row>
    <row r="518" spans="1:2" x14ac:dyDescent="0.2">
      <c r="A518" s="42" t="s">
        <v>1363</v>
      </c>
      <c r="B518" s="48" t="s">
        <v>1364</v>
      </c>
    </row>
    <row r="519" spans="1:2" x14ac:dyDescent="0.2">
      <c r="A519" s="42" t="s">
        <v>1365</v>
      </c>
      <c r="B519" s="48" t="s">
        <v>1366</v>
      </c>
    </row>
    <row r="520" spans="1:2" x14ac:dyDescent="0.2">
      <c r="A520" s="42" t="s">
        <v>1367</v>
      </c>
      <c r="B520" s="48" t="s">
        <v>1368</v>
      </c>
    </row>
    <row r="521" spans="1:2" x14ac:dyDescent="0.2">
      <c r="A521" s="42" t="s">
        <v>1369</v>
      </c>
      <c r="B521" s="48" t="s">
        <v>1370</v>
      </c>
    </row>
    <row r="522" spans="1:2" x14ac:dyDescent="0.2">
      <c r="A522" s="42" t="s">
        <v>1371</v>
      </c>
      <c r="B522" s="48" t="s">
        <v>1372</v>
      </c>
    </row>
    <row r="523" spans="1:2" x14ac:dyDescent="0.2">
      <c r="A523" s="42" t="s">
        <v>1373</v>
      </c>
      <c r="B523" s="48" t="s">
        <v>1374</v>
      </c>
    </row>
    <row r="524" spans="1:2" x14ac:dyDescent="0.2">
      <c r="A524" s="42" t="s">
        <v>1375</v>
      </c>
      <c r="B524" s="48" t="s">
        <v>1376</v>
      </c>
    </row>
    <row r="525" spans="1:2" x14ac:dyDescent="0.2">
      <c r="A525" s="42" t="s">
        <v>1377</v>
      </c>
      <c r="B525" s="48" t="s">
        <v>1378</v>
      </c>
    </row>
    <row r="526" spans="1:2" x14ac:dyDescent="0.2">
      <c r="A526" s="42" t="s">
        <v>1379</v>
      </c>
      <c r="B526" s="48" t="s">
        <v>1380</v>
      </c>
    </row>
    <row r="527" spans="1:2" x14ac:dyDescent="0.2">
      <c r="A527" s="42" t="s">
        <v>1381</v>
      </c>
      <c r="B527" s="48" t="s">
        <v>1382</v>
      </c>
    </row>
    <row r="528" spans="1:2" x14ac:dyDescent="0.2">
      <c r="A528" s="42" t="s">
        <v>1383</v>
      </c>
      <c r="B528" s="48" t="s">
        <v>1384</v>
      </c>
    </row>
    <row r="529" spans="1:2" x14ac:dyDescent="0.2">
      <c r="A529" s="42" t="s">
        <v>1385</v>
      </c>
      <c r="B529" s="48" t="s">
        <v>1104</v>
      </c>
    </row>
    <row r="530" spans="1:2" x14ac:dyDescent="0.2">
      <c r="A530" s="42" t="s">
        <v>1386</v>
      </c>
      <c r="B530" s="48" t="s">
        <v>1387</v>
      </c>
    </row>
    <row r="531" spans="1:2" x14ac:dyDescent="0.2">
      <c r="A531" s="42" t="s">
        <v>1388</v>
      </c>
      <c r="B531" s="49" t="s">
        <v>1389</v>
      </c>
    </row>
    <row r="532" spans="1:2" x14ac:dyDescent="0.2">
      <c r="A532" s="42" t="s">
        <v>1390</v>
      </c>
      <c r="B532" s="49" t="s">
        <v>1391</v>
      </c>
    </row>
    <row r="533" spans="1:2" x14ac:dyDescent="0.2">
      <c r="A533" s="42" t="s">
        <v>1392</v>
      </c>
      <c r="B533" s="48" t="s">
        <v>1393</v>
      </c>
    </row>
    <row r="534" spans="1:2" x14ac:dyDescent="0.2">
      <c r="A534" s="42" t="s">
        <v>1394</v>
      </c>
      <c r="B534" s="48" t="s">
        <v>1395</v>
      </c>
    </row>
    <row r="535" spans="1:2" x14ac:dyDescent="0.2">
      <c r="A535" s="42" t="s">
        <v>1396</v>
      </c>
      <c r="B535" s="48" t="s">
        <v>1397</v>
      </c>
    </row>
    <row r="536" spans="1:2" x14ac:dyDescent="0.2">
      <c r="A536" s="42" t="s">
        <v>1398</v>
      </c>
      <c r="B536" s="48" t="s">
        <v>1399</v>
      </c>
    </row>
    <row r="537" spans="1:2" x14ac:dyDescent="0.2">
      <c r="A537" s="42" t="s">
        <v>1400</v>
      </c>
      <c r="B537" s="48" t="s">
        <v>1104</v>
      </c>
    </row>
    <row r="538" spans="1:2" x14ac:dyDescent="0.2">
      <c r="A538" s="42" t="s">
        <v>1401</v>
      </c>
      <c r="B538" s="48" t="s">
        <v>1104</v>
      </c>
    </row>
    <row r="539" spans="1:2" x14ac:dyDescent="0.2">
      <c r="A539" s="42" t="s">
        <v>1402</v>
      </c>
      <c r="B539" s="48" t="s">
        <v>1403</v>
      </c>
    </row>
    <row r="540" spans="1:2" x14ac:dyDescent="0.2">
      <c r="A540" s="42" t="s">
        <v>1404</v>
      </c>
      <c r="B540" s="48" t="s">
        <v>1405</v>
      </c>
    </row>
    <row r="541" spans="1:2" x14ac:dyDescent="0.2">
      <c r="A541" s="42" t="s">
        <v>1406</v>
      </c>
      <c r="B541" s="48" t="s">
        <v>1407</v>
      </c>
    </row>
    <row r="542" spans="1:2" x14ac:dyDescent="0.2">
      <c r="A542" s="42" t="s">
        <v>1408</v>
      </c>
      <c r="B542" s="48" t="s">
        <v>1409</v>
      </c>
    </row>
    <row r="543" spans="1:2" x14ac:dyDescent="0.2">
      <c r="A543" s="42" t="s">
        <v>1410</v>
      </c>
      <c r="B543" s="48" t="s">
        <v>1411</v>
      </c>
    </row>
    <row r="544" spans="1:2" x14ac:dyDescent="0.2">
      <c r="A544" s="42" t="s">
        <v>1412</v>
      </c>
      <c r="B544" s="48" t="s">
        <v>1413</v>
      </c>
    </row>
    <row r="545" spans="1:2" x14ac:dyDescent="0.2">
      <c r="A545" s="42" t="s">
        <v>1414</v>
      </c>
      <c r="B545" s="48" t="s">
        <v>1415</v>
      </c>
    </row>
    <row r="546" spans="1:2" x14ac:dyDescent="0.2">
      <c r="A546" s="42" t="s">
        <v>1416</v>
      </c>
      <c r="B546" s="49" t="s">
        <v>1417</v>
      </c>
    </row>
    <row r="547" spans="1:2" x14ac:dyDescent="0.2">
      <c r="A547" s="42" t="s">
        <v>1418</v>
      </c>
      <c r="B547" s="48" t="s">
        <v>1419</v>
      </c>
    </row>
    <row r="548" spans="1:2" x14ac:dyDescent="0.2">
      <c r="A548" s="42" t="s">
        <v>1420</v>
      </c>
      <c r="B548" s="48" t="s">
        <v>1421</v>
      </c>
    </row>
    <row r="549" spans="1:2" x14ac:dyDescent="0.2">
      <c r="A549" s="42" t="s">
        <v>1422</v>
      </c>
      <c r="B549" s="48" t="s">
        <v>1423</v>
      </c>
    </row>
    <row r="550" spans="1:2" x14ac:dyDescent="0.2">
      <c r="A550" s="42" t="s">
        <v>1424</v>
      </c>
      <c r="B550" s="48" t="s">
        <v>1425</v>
      </c>
    </row>
    <row r="551" spans="1:2" x14ac:dyDescent="0.2">
      <c r="A551" s="42" t="s">
        <v>1426</v>
      </c>
      <c r="B551" s="49" t="s">
        <v>1427</v>
      </c>
    </row>
    <row r="552" spans="1:2" x14ac:dyDescent="0.2">
      <c r="A552" s="42" t="s">
        <v>1428</v>
      </c>
      <c r="B552" s="48" t="s">
        <v>1429</v>
      </c>
    </row>
    <row r="553" spans="1:2" x14ac:dyDescent="0.2">
      <c r="A553" s="42" t="s">
        <v>1430</v>
      </c>
      <c r="B553" s="48" t="s">
        <v>1431</v>
      </c>
    </row>
    <row r="554" spans="1:2" x14ac:dyDescent="0.2">
      <c r="A554" s="42" t="s">
        <v>1432</v>
      </c>
      <c r="B554" s="49" t="s">
        <v>1433</v>
      </c>
    </row>
    <row r="555" spans="1:2" x14ac:dyDescent="0.2">
      <c r="A555" s="42" t="s">
        <v>1434</v>
      </c>
      <c r="B555" s="48" t="s">
        <v>1435</v>
      </c>
    </row>
    <row r="556" spans="1:2" x14ac:dyDescent="0.2">
      <c r="A556" s="42" t="s">
        <v>1436</v>
      </c>
      <c r="B556" s="48" t="s">
        <v>1437</v>
      </c>
    </row>
    <row r="557" spans="1:2" x14ac:dyDescent="0.2">
      <c r="A557" s="42" t="s">
        <v>1438</v>
      </c>
      <c r="B557" s="48" t="s">
        <v>1439</v>
      </c>
    </row>
    <row r="558" spans="1:2" x14ac:dyDescent="0.2">
      <c r="A558" s="42" t="s">
        <v>1440</v>
      </c>
      <c r="B558" s="48" t="s">
        <v>1441</v>
      </c>
    </row>
    <row r="559" spans="1:2" x14ac:dyDescent="0.2">
      <c r="A559" s="42" t="s">
        <v>1442</v>
      </c>
      <c r="B559" s="48" t="s">
        <v>1443</v>
      </c>
    </row>
    <row r="560" spans="1:2" x14ac:dyDescent="0.2">
      <c r="A560" s="42" t="s">
        <v>1444</v>
      </c>
      <c r="B560" s="48" t="s">
        <v>1445</v>
      </c>
    </row>
    <row r="561" spans="1:2" x14ac:dyDescent="0.2">
      <c r="A561" s="42" t="s">
        <v>1446</v>
      </c>
      <c r="B561" s="48" t="s">
        <v>1447</v>
      </c>
    </row>
    <row r="562" spans="1:2" x14ac:dyDescent="0.2">
      <c r="A562" s="42" t="s">
        <v>1448</v>
      </c>
      <c r="B562" s="48" t="s">
        <v>1104</v>
      </c>
    </row>
    <row r="563" spans="1:2" x14ac:dyDescent="0.2">
      <c r="A563" s="42" t="s">
        <v>1449</v>
      </c>
      <c r="B563" s="48" t="s">
        <v>1450</v>
      </c>
    </row>
    <row r="564" spans="1:2" x14ac:dyDescent="0.2">
      <c r="A564" s="42" t="s">
        <v>1451</v>
      </c>
      <c r="B564" s="48" t="s">
        <v>1452</v>
      </c>
    </row>
    <row r="565" spans="1:2" x14ac:dyDescent="0.2">
      <c r="A565" s="42" t="s">
        <v>1453</v>
      </c>
      <c r="B565" s="49" t="s">
        <v>1454</v>
      </c>
    </row>
    <row r="566" spans="1:2" x14ac:dyDescent="0.2">
      <c r="A566" s="42" t="s">
        <v>1455</v>
      </c>
      <c r="B566" s="48" t="s">
        <v>1456</v>
      </c>
    </row>
    <row r="567" spans="1:2" x14ac:dyDescent="0.2">
      <c r="A567" s="42" t="s">
        <v>1457</v>
      </c>
      <c r="B567" s="48" t="s">
        <v>1104</v>
      </c>
    </row>
    <row r="568" spans="1:2" x14ac:dyDescent="0.2">
      <c r="A568" s="42" t="s">
        <v>1458</v>
      </c>
      <c r="B568" s="48" t="s">
        <v>1459</v>
      </c>
    </row>
    <row r="569" spans="1:2" x14ac:dyDescent="0.2">
      <c r="A569" s="42" t="s">
        <v>1460</v>
      </c>
      <c r="B569" s="48" t="s">
        <v>1461</v>
      </c>
    </row>
    <row r="570" spans="1:2" x14ac:dyDescent="0.2">
      <c r="A570" s="42" t="s">
        <v>1462</v>
      </c>
      <c r="B570" s="48" t="s">
        <v>1463</v>
      </c>
    </row>
    <row r="571" spans="1:2" x14ac:dyDescent="0.2">
      <c r="A571" s="42" t="s">
        <v>1464</v>
      </c>
      <c r="B571" s="48" t="s">
        <v>1465</v>
      </c>
    </row>
    <row r="572" spans="1:2" x14ac:dyDescent="0.2">
      <c r="A572" s="42" t="s">
        <v>1466</v>
      </c>
      <c r="B572" s="48" t="s">
        <v>1467</v>
      </c>
    </row>
    <row r="573" spans="1:2" x14ac:dyDescent="0.2">
      <c r="A573" s="42" t="s">
        <v>1468</v>
      </c>
      <c r="B573" s="49" t="s">
        <v>1469</v>
      </c>
    </row>
    <row r="574" spans="1:2" x14ac:dyDescent="0.2">
      <c r="A574" s="42" t="s">
        <v>1470</v>
      </c>
      <c r="B574" s="49" t="s">
        <v>1471</v>
      </c>
    </row>
    <row r="575" spans="1:2" x14ac:dyDescent="0.2">
      <c r="A575" s="42" t="s">
        <v>1472</v>
      </c>
      <c r="B575" s="49" t="s">
        <v>1473</v>
      </c>
    </row>
    <row r="576" spans="1:2" x14ac:dyDescent="0.2">
      <c r="A576" s="42" t="s">
        <v>1474</v>
      </c>
      <c r="B576" s="48" t="s">
        <v>1475</v>
      </c>
    </row>
    <row r="577" spans="1:2" x14ac:dyDescent="0.2">
      <c r="A577" s="42" t="s">
        <v>1476</v>
      </c>
      <c r="B577" s="48" t="s">
        <v>1477</v>
      </c>
    </row>
    <row r="578" spans="1:2" x14ac:dyDescent="0.2">
      <c r="A578" s="42" t="s">
        <v>1478</v>
      </c>
      <c r="B578" s="48" t="s">
        <v>1479</v>
      </c>
    </row>
    <row r="579" spans="1:2" x14ac:dyDescent="0.2">
      <c r="A579" s="42" t="s">
        <v>1480</v>
      </c>
      <c r="B579" s="48" t="s">
        <v>1481</v>
      </c>
    </row>
    <row r="580" spans="1:2" x14ac:dyDescent="0.2">
      <c r="A580" s="42" t="s">
        <v>1482</v>
      </c>
      <c r="B580" s="48" t="s">
        <v>1483</v>
      </c>
    </row>
    <row r="581" spans="1:2" x14ac:dyDescent="0.2">
      <c r="A581" s="42" t="s">
        <v>1484</v>
      </c>
      <c r="B581" s="48" t="s">
        <v>1485</v>
      </c>
    </row>
    <row r="582" spans="1:2" x14ac:dyDescent="0.2">
      <c r="A582" s="42" t="s">
        <v>1486</v>
      </c>
      <c r="B582" s="48" t="s">
        <v>1487</v>
      </c>
    </row>
    <row r="583" spans="1:2" x14ac:dyDescent="0.2">
      <c r="A583" s="42" t="s">
        <v>1488</v>
      </c>
      <c r="B583" s="48" t="s">
        <v>1489</v>
      </c>
    </row>
    <row r="584" spans="1:2" x14ac:dyDescent="0.2">
      <c r="A584" s="42" t="s">
        <v>1490</v>
      </c>
      <c r="B584" s="48" t="s">
        <v>1491</v>
      </c>
    </row>
    <row r="585" spans="1:2" x14ac:dyDescent="0.2">
      <c r="A585" s="42" t="s">
        <v>1492</v>
      </c>
      <c r="B585" s="48" t="s">
        <v>1493</v>
      </c>
    </row>
    <row r="586" spans="1:2" x14ac:dyDescent="0.2">
      <c r="A586" s="42" t="s">
        <v>1494</v>
      </c>
      <c r="B586" s="48" t="s">
        <v>1104</v>
      </c>
    </row>
    <row r="587" spans="1:2" x14ac:dyDescent="0.2">
      <c r="A587" s="42" t="s">
        <v>1495</v>
      </c>
      <c r="B587" s="48" t="s">
        <v>1496</v>
      </c>
    </row>
    <row r="588" spans="1:2" x14ac:dyDescent="0.2">
      <c r="A588" s="42" t="s">
        <v>1497</v>
      </c>
      <c r="B588" s="48" t="s">
        <v>1498</v>
      </c>
    </row>
    <row r="589" spans="1:2" x14ac:dyDescent="0.2">
      <c r="A589" s="42" t="s">
        <v>1499</v>
      </c>
      <c r="B589" s="48" t="s">
        <v>1500</v>
      </c>
    </row>
    <row r="590" spans="1:2" x14ac:dyDescent="0.2">
      <c r="A590" s="42" t="s">
        <v>1501</v>
      </c>
      <c r="B590" s="48" t="s">
        <v>1502</v>
      </c>
    </row>
    <row r="591" spans="1:2" x14ac:dyDescent="0.2">
      <c r="A591" s="42" t="s">
        <v>1503</v>
      </c>
      <c r="B591" s="48" t="s">
        <v>1504</v>
      </c>
    </row>
    <row r="592" spans="1:2" x14ac:dyDescent="0.2">
      <c r="A592" s="42" t="s">
        <v>1505</v>
      </c>
      <c r="B592" s="48" t="s">
        <v>1506</v>
      </c>
    </row>
    <row r="593" spans="1:2" x14ac:dyDescent="0.2">
      <c r="A593" s="42" t="s">
        <v>1507</v>
      </c>
      <c r="B593" s="48" t="s">
        <v>1508</v>
      </c>
    </row>
    <row r="594" spans="1:2" x14ac:dyDescent="0.2">
      <c r="A594" s="42" t="s">
        <v>1509</v>
      </c>
      <c r="B594" s="48" t="s">
        <v>1510</v>
      </c>
    </row>
    <row r="595" spans="1:2" x14ac:dyDescent="0.2">
      <c r="A595" s="42" t="s">
        <v>1511</v>
      </c>
      <c r="B595" s="48" t="s">
        <v>1512</v>
      </c>
    </row>
    <row r="596" spans="1:2" x14ac:dyDescent="0.2">
      <c r="A596" s="42" t="s">
        <v>1513</v>
      </c>
      <c r="B596" s="48" t="s">
        <v>1514</v>
      </c>
    </row>
    <row r="597" spans="1:2" x14ac:dyDescent="0.2">
      <c r="A597" s="42" t="s">
        <v>1515</v>
      </c>
      <c r="B597" s="48" t="s">
        <v>1516</v>
      </c>
    </row>
    <row r="598" spans="1:2" x14ac:dyDescent="0.2">
      <c r="A598" s="42" t="s">
        <v>1517</v>
      </c>
      <c r="B598" s="49" t="s">
        <v>1518</v>
      </c>
    </row>
    <row r="599" spans="1:2" x14ac:dyDescent="0.2">
      <c r="A599" s="42" t="s">
        <v>1519</v>
      </c>
      <c r="B599" s="48" t="s">
        <v>1520</v>
      </c>
    </row>
    <row r="600" spans="1:2" x14ac:dyDescent="0.2">
      <c r="A600" s="42" t="s">
        <v>1521</v>
      </c>
      <c r="B600" s="48" t="s">
        <v>1522</v>
      </c>
    </row>
    <row r="601" spans="1:2" x14ac:dyDescent="0.2">
      <c r="A601" s="42" t="s">
        <v>1523</v>
      </c>
      <c r="B601" s="48" t="s">
        <v>1524</v>
      </c>
    </row>
    <row r="602" spans="1:2" x14ac:dyDescent="0.2">
      <c r="A602" s="42" t="s">
        <v>1525</v>
      </c>
      <c r="B602" s="48" t="s">
        <v>1526</v>
      </c>
    </row>
    <row r="603" spans="1:2" x14ac:dyDescent="0.2">
      <c r="A603" s="42" t="s">
        <v>1527</v>
      </c>
      <c r="B603" s="48" t="s">
        <v>1528</v>
      </c>
    </row>
    <row r="604" spans="1:2" x14ac:dyDescent="0.2">
      <c r="A604" s="42" t="s">
        <v>1529</v>
      </c>
      <c r="B604" s="49" t="s">
        <v>1530</v>
      </c>
    </row>
    <row r="605" spans="1:2" x14ac:dyDescent="0.2">
      <c r="A605" s="42" t="s">
        <v>1531</v>
      </c>
      <c r="B605" s="48" t="s">
        <v>1532</v>
      </c>
    </row>
    <row r="606" spans="1:2" x14ac:dyDescent="0.2">
      <c r="A606" s="42" t="s">
        <v>1533</v>
      </c>
      <c r="B606" s="48" t="s">
        <v>1104</v>
      </c>
    </row>
    <row r="607" spans="1:2" x14ac:dyDescent="0.2">
      <c r="A607" s="42" t="s">
        <v>1534</v>
      </c>
      <c r="B607" s="48" t="s">
        <v>1535</v>
      </c>
    </row>
    <row r="608" spans="1:2" x14ac:dyDescent="0.2">
      <c r="A608" s="42" t="s">
        <v>1536</v>
      </c>
      <c r="B608" s="48" t="s">
        <v>1537</v>
      </c>
    </row>
    <row r="609" spans="1:2" x14ac:dyDescent="0.2">
      <c r="A609" s="42" t="s">
        <v>1538</v>
      </c>
      <c r="B609" s="48" t="s">
        <v>1539</v>
      </c>
    </row>
    <row r="610" spans="1:2" x14ac:dyDescent="0.2">
      <c r="A610" s="42" t="s">
        <v>1540</v>
      </c>
      <c r="B610" s="48" t="s">
        <v>1541</v>
      </c>
    </row>
    <row r="611" spans="1:2" x14ac:dyDescent="0.2">
      <c r="A611" s="42" t="s">
        <v>1542</v>
      </c>
      <c r="B611" s="48" t="s">
        <v>1543</v>
      </c>
    </row>
    <row r="612" spans="1:2" x14ac:dyDescent="0.2">
      <c r="A612" s="42" t="s">
        <v>1544</v>
      </c>
      <c r="B612" s="48" t="s">
        <v>1545</v>
      </c>
    </row>
    <row r="613" spans="1:2" x14ac:dyDescent="0.2">
      <c r="A613" s="42" t="s">
        <v>1546</v>
      </c>
      <c r="B613" s="48" t="s">
        <v>1547</v>
      </c>
    </row>
    <row r="614" spans="1:2" x14ac:dyDescent="0.2">
      <c r="A614" s="42" t="s">
        <v>1548</v>
      </c>
      <c r="B614" s="48" t="s">
        <v>1549</v>
      </c>
    </row>
    <row r="615" spans="1:2" x14ac:dyDescent="0.2">
      <c r="A615" s="42" t="s">
        <v>1550</v>
      </c>
      <c r="B615" s="48" t="s">
        <v>1551</v>
      </c>
    </row>
    <row r="616" spans="1:2" x14ac:dyDescent="0.2">
      <c r="A616" s="42" t="s">
        <v>1552</v>
      </c>
      <c r="B616" s="48" t="s">
        <v>1553</v>
      </c>
    </row>
    <row r="617" spans="1:2" x14ac:dyDescent="0.2">
      <c r="A617" s="42" t="s">
        <v>1554</v>
      </c>
      <c r="B617" s="48" t="s">
        <v>1555</v>
      </c>
    </row>
    <row r="618" spans="1:2" x14ac:dyDescent="0.2">
      <c r="A618" s="42" t="s">
        <v>1556</v>
      </c>
      <c r="B618" s="48" t="s">
        <v>1557</v>
      </c>
    </row>
    <row r="619" spans="1:2" x14ac:dyDescent="0.2">
      <c r="A619" s="42" t="s">
        <v>1558</v>
      </c>
      <c r="B619" s="48" t="s">
        <v>1559</v>
      </c>
    </row>
    <row r="620" spans="1:2" x14ac:dyDescent="0.2">
      <c r="A620" s="42" t="s">
        <v>1560</v>
      </c>
      <c r="B620" s="48" t="s">
        <v>1561</v>
      </c>
    </row>
    <row r="621" spans="1:2" x14ac:dyDescent="0.2">
      <c r="A621" s="42" t="s">
        <v>1562</v>
      </c>
      <c r="B621" s="48" t="s">
        <v>1563</v>
      </c>
    </row>
    <row r="622" spans="1:2" x14ac:dyDescent="0.2">
      <c r="A622" s="42" t="s">
        <v>1564</v>
      </c>
      <c r="B622" s="48" t="s">
        <v>1565</v>
      </c>
    </row>
    <row r="623" spans="1:2" x14ac:dyDescent="0.2">
      <c r="A623" s="42" t="s">
        <v>1566</v>
      </c>
      <c r="B623" s="48" t="s">
        <v>1567</v>
      </c>
    </row>
    <row r="624" spans="1:2" x14ac:dyDescent="0.2">
      <c r="A624" s="42" t="s">
        <v>1568</v>
      </c>
      <c r="B624" s="48" t="s">
        <v>1569</v>
      </c>
    </row>
    <row r="625" spans="1:2" x14ac:dyDescent="0.2">
      <c r="A625" s="42" t="s">
        <v>1570</v>
      </c>
      <c r="B625" s="48" t="s">
        <v>1571</v>
      </c>
    </row>
    <row r="626" spans="1:2" x14ac:dyDescent="0.2">
      <c r="A626" s="42" t="s">
        <v>1572</v>
      </c>
      <c r="B626" s="48" t="s">
        <v>1573</v>
      </c>
    </row>
    <row r="627" spans="1:2" x14ac:dyDescent="0.2">
      <c r="A627" s="42" t="s">
        <v>1574</v>
      </c>
      <c r="B627" s="48" t="s">
        <v>1575</v>
      </c>
    </row>
    <row r="628" spans="1:2" x14ac:dyDescent="0.2">
      <c r="A628" s="42" t="s">
        <v>1576</v>
      </c>
      <c r="B628" s="48" t="s">
        <v>1577</v>
      </c>
    </row>
    <row r="629" spans="1:2" x14ac:dyDescent="0.2">
      <c r="A629" s="42" t="s">
        <v>1578</v>
      </c>
      <c r="B629" s="48" t="s">
        <v>1579</v>
      </c>
    </row>
    <row r="630" spans="1:2" x14ac:dyDescent="0.2">
      <c r="A630" s="42" t="s">
        <v>1580</v>
      </c>
      <c r="B630" s="48" t="s">
        <v>1581</v>
      </c>
    </row>
    <row r="631" spans="1:2" ht="28" x14ac:dyDescent="0.2">
      <c r="A631" s="43" t="s">
        <v>1582</v>
      </c>
      <c r="B631" s="47" t="s">
        <v>1583</v>
      </c>
    </row>
    <row r="632" spans="1:2" ht="28" x14ac:dyDescent="0.2">
      <c r="A632" s="43" t="s">
        <v>1584</v>
      </c>
      <c r="B632" s="47" t="s">
        <v>1585</v>
      </c>
    </row>
    <row r="633" spans="1:2" ht="28" x14ac:dyDescent="0.2">
      <c r="A633" s="43" t="s">
        <v>1586</v>
      </c>
      <c r="B633" s="47" t="s">
        <v>1587</v>
      </c>
    </row>
    <row r="634" spans="1:2" ht="28" x14ac:dyDescent="0.2">
      <c r="A634" s="43" t="s">
        <v>1588</v>
      </c>
      <c r="B634" s="47" t="s">
        <v>1589</v>
      </c>
    </row>
    <row r="635" spans="1:2" ht="56" x14ac:dyDescent="0.2">
      <c r="A635" s="44" t="s">
        <v>1590</v>
      </c>
      <c r="B635" s="45" t="s">
        <v>1591</v>
      </c>
    </row>
    <row r="636" spans="1:2" ht="56" x14ac:dyDescent="0.2">
      <c r="A636" s="46" t="s">
        <v>1592</v>
      </c>
      <c r="B636" s="45" t="s">
        <v>1593</v>
      </c>
    </row>
    <row r="637" spans="1:2" ht="28" x14ac:dyDescent="0.2">
      <c r="A637" s="44" t="s">
        <v>1594</v>
      </c>
      <c r="B637" s="45" t="s">
        <v>1595</v>
      </c>
    </row>
    <row r="638" spans="1:2" ht="42" x14ac:dyDescent="0.2">
      <c r="A638" s="46" t="s">
        <v>1596</v>
      </c>
      <c r="B638" s="45" t="s">
        <v>1597</v>
      </c>
    </row>
    <row r="639" spans="1:2" x14ac:dyDescent="0.2">
      <c r="A639" s="46" t="s">
        <v>1598</v>
      </c>
      <c r="B639" s="45" t="s">
        <v>1599</v>
      </c>
    </row>
    <row r="640" spans="1:2" x14ac:dyDescent="0.2">
      <c r="A640" s="46" t="s">
        <v>1600</v>
      </c>
      <c r="B640" s="45" t="s">
        <v>1601</v>
      </c>
    </row>
    <row r="641" spans="1:2" ht="70" x14ac:dyDescent="0.2">
      <c r="A641" s="46" t="s">
        <v>1602</v>
      </c>
      <c r="B641" s="45" t="s">
        <v>1603</v>
      </c>
    </row>
    <row r="642" spans="1:2" ht="70" x14ac:dyDescent="0.2">
      <c r="A642" s="46" t="s">
        <v>1604</v>
      </c>
      <c r="B642" s="45" t="s">
        <v>1605</v>
      </c>
    </row>
    <row r="643" spans="1:2" ht="42" x14ac:dyDescent="0.2">
      <c r="A643" s="44" t="s">
        <v>1606</v>
      </c>
      <c r="B643" s="45" t="s">
        <v>1607</v>
      </c>
    </row>
    <row r="644" spans="1:2" ht="28" x14ac:dyDescent="0.2">
      <c r="A644" s="44" t="s">
        <v>1608</v>
      </c>
      <c r="B644" s="45" t="s">
        <v>1609</v>
      </c>
    </row>
    <row r="645" spans="1:2" ht="28" x14ac:dyDescent="0.2">
      <c r="A645" s="44" t="s">
        <v>1610</v>
      </c>
      <c r="B645" s="45" t="s">
        <v>1611</v>
      </c>
    </row>
    <row r="646" spans="1:2" ht="28" x14ac:dyDescent="0.2">
      <c r="A646" s="44" t="s">
        <v>1612</v>
      </c>
      <c r="B646" s="45" t="s">
        <v>1613</v>
      </c>
    </row>
    <row r="647" spans="1:2" x14ac:dyDescent="0.2">
      <c r="A647" s="44" t="s">
        <v>1614</v>
      </c>
      <c r="B647" s="45" t="s">
        <v>1615</v>
      </c>
    </row>
    <row r="648" spans="1:2" ht="126" x14ac:dyDescent="0.2">
      <c r="A648" s="44" t="s">
        <v>1616</v>
      </c>
      <c r="B648" s="45" t="s">
        <v>1617</v>
      </c>
    </row>
    <row r="649" spans="1:2" ht="28" x14ac:dyDescent="0.2">
      <c r="A649" s="44" t="s">
        <v>1618</v>
      </c>
      <c r="B649" s="45" t="s">
        <v>1619</v>
      </c>
    </row>
    <row r="650" spans="1:2" ht="28" x14ac:dyDescent="0.2">
      <c r="A650" s="44" t="s">
        <v>1620</v>
      </c>
      <c r="B650" s="45" t="s">
        <v>1621</v>
      </c>
    </row>
    <row r="651" spans="1:2" ht="42" x14ac:dyDescent="0.2">
      <c r="A651" s="44" t="s">
        <v>1622</v>
      </c>
      <c r="B651" s="45" t="s">
        <v>1623</v>
      </c>
    </row>
    <row r="652" spans="1:2" ht="28" x14ac:dyDescent="0.2">
      <c r="A652" s="44" t="s">
        <v>1624</v>
      </c>
      <c r="B652" s="45" t="s">
        <v>1625</v>
      </c>
    </row>
    <row r="653" spans="1:2" ht="42" x14ac:dyDescent="0.2">
      <c r="A653" s="44" t="s">
        <v>1626</v>
      </c>
      <c r="B653" s="45" t="s">
        <v>1627</v>
      </c>
    </row>
    <row r="654" spans="1:2" ht="56" x14ac:dyDescent="0.2">
      <c r="A654" s="44" t="s">
        <v>1628</v>
      </c>
      <c r="B654" s="45" t="s">
        <v>1629</v>
      </c>
    </row>
    <row r="655" spans="1:2" ht="42" x14ac:dyDescent="0.2">
      <c r="A655" s="44" t="s">
        <v>1630</v>
      </c>
      <c r="B655" s="45" t="s">
        <v>1631</v>
      </c>
    </row>
    <row r="656" spans="1:2" x14ac:dyDescent="0.2">
      <c r="A656" s="44" t="s">
        <v>1632</v>
      </c>
      <c r="B656" s="45" t="s">
        <v>1633</v>
      </c>
    </row>
    <row r="657" spans="1:2" ht="42" x14ac:dyDescent="0.2">
      <c r="A657" s="44" t="s">
        <v>1634</v>
      </c>
      <c r="B657" s="45" t="s">
        <v>1635</v>
      </c>
    </row>
    <row r="658" spans="1:2" ht="28" x14ac:dyDescent="0.2">
      <c r="A658" s="44" t="s">
        <v>1636</v>
      </c>
      <c r="B658" s="45" t="s">
        <v>1637</v>
      </c>
    </row>
    <row r="659" spans="1:2" ht="28" x14ac:dyDescent="0.2">
      <c r="A659" s="44" t="s">
        <v>1638</v>
      </c>
      <c r="B659" s="45" t="s">
        <v>1639</v>
      </c>
    </row>
    <row r="660" spans="1:2" x14ac:dyDescent="0.2">
      <c r="A660" s="60" t="s">
        <v>1640</v>
      </c>
      <c r="B660" s="45" t="s">
        <v>1641</v>
      </c>
    </row>
    <row r="661" spans="1:2" x14ac:dyDescent="0.2">
      <c r="A661" s="60">
        <v>1.1000000000000001</v>
      </c>
      <c r="B661" s="45" t="s">
        <v>1642</v>
      </c>
    </row>
    <row r="662" spans="1:2" x14ac:dyDescent="0.2">
      <c r="A662" s="60" t="s">
        <v>1643</v>
      </c>
      <c r="B662" s="45" t="s">
        <v>1644</v>
      </c>
    </row>
    <row r="663" spans="1:2" x14ac:dyDescent="0.2">
      <c r="A663" s="60" t="s">
        <v>1645</v>
      </c>
      <c r="B663" s="45" t="s">
        <v>1646</v>
      </c>
    </row>
    <row r="664" spans="1:2" x14ac:dyDescent="0.2">
      <c r="A664" s="60" t="s">
        <v>1647</v>
      </c>
      <c r="B664" s="45" t="s">
        <v>1648</v>
      </c>
    </row>
    <row r="665" spans="1:2" x14ac:dyDescent="0.2">
      <c r="A665" s="60" t="s">
        <v>1649</v>
      </c>
      <c r="B665" s="45" t="s">
        <v>1650</v>
      </c>
    </row>
    <row r="666" spans="1:2" x14ac:dyDescent="0.2">
      <c r="A666" s="60" t="s">
        <v>1651</v>
      </c>
      <c r="B666" s="45" t="s">
        <v>1652</v>
      </c>
    </row>
    <row r="667" spans="1:2" x14ac:dyDescent="0.2">
      <c r="A667" s="60" t="s">
        <v>1653</v>
      </c>
      <c r="B667" s="45" t="s">
        <v>1654</v>
      </c>
    </row>
    <row r="668" spans="1:2" x14ac:dyDescent="0.2">
      <c r="A668" s="60" t="s">
        <v>1655</v>
      </c>
      <c r="B668" s="45" t="s">
        <v>1656</v>
      </c>
    </row>
    <row r="669" spans="1:2" x14ac:dyDescent="0.2">
      <c r="A669" s="60">
        <v>1.2</v>
      </c>
      <c r="B669" s="45" t="s">
        <v>1657</v>
      </c>
    </row>
    <row r="670" spans="1:2" x14ac:dyDescent="0.2">
      <c r="A670" s="60" t="s">
        <v>1658</v>
      </c>
      <c r="B670" s="45" t="s">
        <v>1659</v>
      </c>
    </row>
    <row r="671" spans="1:2" x14ac:dyDescent="0.2">
      <c r="A671" s="60" t="s">
        <v>1660</v>
      </c>
      <c r="B671" s="45" t="s">
        <v>1661</v>
      </c>
    </row>
    <row r="672" spans="1:2" x14ac:dyDescent="0.2">
      <c r="A672" s="60" t="s">
        <v>1662</v>
      </c>
      <c r="B672" s="45" t="s">
        <v>1663</v>
      </c>
    </row>
    <row r="673" spans="1:2" x14ac:dyDescent="0.2">
      <c r="A673" s="60">
        <v>1.3</v>
      </c>
      <c r="B673" s="45" t="s">
        <v>1664</v>
      </c>
    </row>
    <row r="674" spans="1:2" x14ac:dyDescent="0.2">
      <c r="A674" s="60" t="s">
        <v>1665</v>
      </c>
      <c r="B674" s="45" t="s">
        <v>1666</v>
      </c>
    </row>
    <row r="675" spans="1:2" x14ac:dyDescent="0.2">
      <c r="A675" s="60" t="s">
        <v>1667</v>
      </c>
      <c r="B675" s="45" t="s">
        <v>1668</v>
      </c>
    </row>
    <row r="676" spans="1:2" x14ac:dyDescent="0.2">
      <c r="A676" s="60" t="s">
        <v>1669</v>
      </c>
      <c r="B676" s="45" t="s">
        <v>1670</v>
      </c>
    </row>
    <row r="677" spans="1:2" x14ac:dyDescent="0.2">
      <c r="A677" s="60" t="s">
        <v>1671</v>
      </c>
      <c r="B677" s="45" t="s">
        <v>1672</v>
      </c>
    </row>
    <row r="678" spans="1:2" x14ac:dyDescent="0.2">
      <c r="A678" s="60" t="s">
        <v>1673</v>
      </c>
      <c r="B678" s="45" t="s">
        <v>1674</v>
      </c>
    </row>
    <row r="679" spans="1:2" x14ac:dyDescent="0.2">
      <c r="A679" s="60" t="s">
        <v>1675</v>
      </c>
      <c r="B679" s="45" t="s">
        <v>1676</v>
      </c>
    </row>
    <row r="680" spans="1:2" x14ac:dyDescent="0.2">
      <c r="A680" s="60" t="s">
        <v>1677</v>
      </c>
      <c r="B680" s="45" t="s">
        <v>1678</v>
      </c>
    </row>
    <row r="681" spans="1:2" x14ac:dyDescent="0.2">
      <c r="A681" s="60">
        <v>1.4</v>
      </c>
      <c r="B681" s="45" t="s">
        <v>1679</v>
      </c>
    </row>
    <row r="682" spans="1:2" x14ac:dyDescent="0.2">
      <c r="A682" s="60">
        <v>1.5</v>
      </c>
      <c r="B682" s="45" t="s">
        <v>1680</v>
      </c>
    </row>
    <row r="683" spans="1:2" x14ac:dyDescent="0.2">
      <c r="A683" s="60" t="s">
        <v>1681</v>
      </c>
      <c r="B683" s="45" t="s">
        <v>1682</v>
      </c>
    </row>
    <row r="684" spans="1:2" x14ac:dyDescent="0.2">
      <c r="A684" s="60">
        <v>2.1</v>
      </c>
      <c r="B684" s="45" t="s">
        <v>1683</v>
      </c>
    </row>
    <row r="685" spans="1:2" x14ac:dyDescent="0.2">
      <c r="A685" s="60" t="s">
        <v>1684</v>
      </c>
      <c r="B685" s="45" t="s">
        <v>1685</v>
      </c>
    </row>
    <row r="686" spans="1:2" x14ac:dyDescent="0.2">
      <c r="A686" s="60">
        <v>2.2000000000000002</v>
      </c>
      <c r="B686" s="45" t="s">
        <v>1686</v>
      </c>
    </row>
    <row r="687" spans="1:2" x14ac:dyDescent="0.2">
      <c r="A687" s="60" t="s">
        <v>1687</v>
      </c>
      <c r="B687" s="45" t="s">
        <v>1688</v>
      </c>
    </row>
    <row r="688" spans="1:2" x14ac:dyDescent="0.2">
      <c r="A688" s="60" t="s">
        <v>1689</v>
      </c>
      <c r="B688" s="45" t="s">
        <v>1690</v>
      </c>
    </row>
    <row r="689" spans="1:2" x14ac:dyDescent="0.2">
      <c r="A689" s="60" t="s">
        <v>1691</v>
      </c>
      <c r="B689" s="45" t="s">
        <v>1692</v>
      </c>
    </row>
    <row r="690" spans="1:2" x14ac:dyDescent="0.2">
      <c r="A690" s="60" t="s">
        <v>1693</v>
      </c>
      <c r="B690" s="45" t="s">
        <v>1694</v>
      </c>
    </row>
    <row r="691" spans="1:2" x14ac:dyDescent="0.2">
      <c r="A691" s="60" t="s">
        <v>1695</v>
      </c>
      <c r="B691" s="45" t="s">
        <v>1696</v>
      </c>
    </row>
    <row r="692" spans="1:2" x14ac:dyDescent="0.2">
      <c r="A692" s="60">
        <v>2.2999999999999998</v>
      </c>
      <c r="B692" s="45" t="s">
        <v>1697</v>
      </c>
    </row>
    <row r="693" spans="1:2" x14ac:dyDescent="0.2">
      <c r="A693" s="60">
        <v>2.4</v>
      </c>
      <c r="B693" s="45" t="s">
        <v>1698</v>
      </c>
    </row>
    <row r="694" spans="1:2" x14ac:dyDescent="0.2">
      <c r="A694" s="60">
        <v>2.5</v>
      </c>
      <c r="B694" s="45" t="s">
        <v>1699</v>
      </c>
    </row>
    <row r="695" spans="1:2" x14ac:dyDescent="0.2">
      <c r="A695" s="60">
        <v>2.6</v>
      </c>
      <c r="B695" s="45" t="s">
        <v>1700</v>
      </c>
    </row>
    <row r="696" spans="1:2" x14ac:dyDescent="0.2">
      <c r="A696" s="60" t="s">
        <v>1701</v>
      </c>
      <c r="B696" s="45" t="s">
        <v>1702</v>
      </c>
    </row>
    <row r="697" spans="1:2" x14ac:dyDescent="0.2">
      <c r="A697" s="60">
        <v>3.1</v>
      </c>
      <c r="B697" s="45" t="s">
        <v>1703</v>
      </c>
    </row>
    <row r="698" spans="1:2" x14ac:dyDescent="0.2">
      <c r="A698" s="60">
        <v>3.2</v>
      </c>
      <c r="B698" s="45" t="s">
        <v>1704</v>
      </c>
    </row>
    <row r="699" spans="1:2" x14ac:dyDescent="0.2">
      <c r="A699" s="60" t="s">
        <v>871</v>
      </c>
      <c r="B699" s="45" t="s">
        <v>1705</v>
      </c>
    </row>
    <row r="700" spans="1:2" x14ac:dyDescent="0.2">
      <c r="A700" s="60" t="s">
        <v>873</v>
      </c>
      <c r="B700" s="45" t="s">
        <v>1706</v>
      </c>
    </row>
    <row r="701" spans="1:2" x14ac:dyDescent="0.2">
      <c r="A701" s="60" t="s">
        <v>875</v>
      </c>
      <c r="B701" s="45" t="s">
        <v>1707</v>
      </c>
    </row>
    <row r="702" spans="1:2" x14ac:dyDescent="0.2">
      <c r="A702" s="60">
        <v>3.3</v>
      </c>
      <c r="B702" s="45" t="s">
        <v>1708</v>
      </c>
    </row>
    <row r="703" spans="1:2" x14ac:dyDescent="0.2">
      <c r="A703" s="60">
        <v>3.4</v>
      </c>
      <c r="B703" s="45" t="s">
        <v>1709</v>
      </c>
    </row>
    <row r="704" spans="1:2" x14ac:dyDescent="0.2">
      <c r="A704" s="60" t="s">
        <v>895</v>
      </c>
      <c r="B704" s="45" t="s">
        <v>1710</v>
      </c>
    </row>
    <row r="705" spans="1:2" x14ac:dyDescent="0.2">
      <c r="A705" s="60">
        <v>3.5</v>
      </c>
      <c r="B705" s="45" t="s">
        <v>1711</v>
      </c>
    </row>
    <row r="706" spans="1:2" x14ac:dyDescent="0.2">
      <c r="A706" s="60" t="s">
        <v>913</v>
      </c>
      <c r="B706" s="45" t="s">
        <v>1712</v>
      </c>
    </row>
    <row r="707" spans="1:2" x14ac:dyDescent="0.2">
      <c r="A707" s="60" t="s">
        <v>915</v>
      </c>
      <c r="B707" s="45" t="s">
        <v>1713</v>
      </c>
    </row>
    <row r="708" spans="1:2" x14ac:dyDescent="0.2">
      <c r="A708" s="60" t="s">
        <v>917</v>
      </c>
      <c r="B708" s="45" t="s">
        <v>1714</v>
      </c>
    </row>
    <row r="709" spans="1:2" x14ac:dyDescent="0.2">
      <c r="A709" s="60" t="s">
        <v>919</v>
      </c>
      <c r="B709" s="45" t="s">
        <v>1715</v>
      </c>
    </row>
    <row r="710" spans="1:2" x14ac:dyDescent="0.2">
      <c r="A710" s="60">
        <v>3.6</v>
      </c>
      <c r="B710" s="45" t="s">
        <v>1716</v>
      </c>
    </row>
    <row r="711" spans="1:2" x14ac:dyDescent="0.2">
      <c r="A711" s="60" t="s">
        <v>935</v>
      </c>
      <c r="B711" s="45" t="s">
        <v>1717</v>
      </c>
    </row>
    <row r="712" spans="1:2" x14ac:dyDescent="0.2">
      <c r="A712" s="60" t="s">
        <v>937</v>
      </c>
      <c r="B712" s="45" t="s">
        <v>1718</v>
      </c>
    </row>
    <row r="713" spans="1:2" x14ac:dyDescent="0.2">
      <c r="A713" s="60" t="s">
        <v>939</v>
      </c>
      <c r="B713" s="45" t="s">
        <v>1719</v>
      </c>
    </row>
    <row r="714" spans="1:2" x14ac:dyDescent="0.2">
      <c r="A714" s="60" t="s">
        <v>1720</v>
      </c>
      <c r="B714" s="45" t="s">
        <v>1721</v>
      </c>
    </row>
    <row r="715" spans="1:2" x14ac:dyDescent="0.2">
      <c r="A715" s="60" t="s">
        <v>1722</v>
      </c>
      <c r="B715" s="45" t="s">
        <v>1723</v>
      </c>
    </row>
    <row r="716" spans="1:2" x14ac:dyDescent="0.2">
      <c r="A716" s="60" t="s">
        <v>1724</v>
      </c>
      <c r="B716" s="45" t="s">
        <v>1725</v>
      </c>
    </row>
    <row r="717" spans="1:2" x14ac:dyDescent="0.2">
      <c r="A717" s="60" t="s">
        <v>1726</v>
      </c>
      <c r="B717" s="45" t="s">
        <v>1727</v>
      </c>
    </row>
    <row r="718" spans="1:2" x14ac:dyDescent="0.2">
      <c r="A718" s="60" t="s">
        <v>1728</v>
      </c>
      <c r="B718" s="45" t="s">
        <v>1729</v>
      </c>
    </row>
    <row r="719" spans="1:2" x14ac:dyDescent="0.2">
      <c r="A719" s="60">
        <v>3.7</v>
      </c>
      <c r="B719" s="45" t="s">
        <v>1730</v>
      </c>
    </row>
    <row r="720" spans="1:2" x14ac:dyDescent="0.2">
      <c r="A720" s="60" t="s">
        <v>1731</v>
      </c>
      <c r="B720" s="45" t="s">
        <v>1732</v>
      </c>
    </row>
    <row r="721" spans="1:2" x14ac:dyDescent="0.2">
      <c r="A721" s="60">
        <v>4.0999999999999996</v>
      </c>
      <c r="B721" s="45" t="s">
        <v>1733</v>
      </c>
    </row>
    <row r="722" spans="1:2" x14ac:dyDescent="0.2">
      <c r="A722" s="60" t="s">
        <v>1734</v>
      </c>
      <c r="B722" s="45" t="s">
        <v>1735</v>
      </c>
    </row>
    <row r="723" spans="1:2" x14ac:dyDescent="0.2">
      <c r="A723" s="60">
        <v>4.2</v>
      </c>
      <c r="B723" s="45" t="s">
        <v>1736</v>
      </c>
    </row>
    <row r="724" spans="1:2" x14ac:dyDescent="0.2">
      <c r="A724" s="60">
        <v>4.3</v>
      </c>
      <c r="B724" s="45" t="s">
        <v>1737</v>
      </c>
    </row>
    <row r="725" spans="1:2" x14ac:dyDescent="0.2">
      <c r="A725" s="60" t="s">
        <v>1738</v>
      </c>
      <c r="B725" s="45" t="s">
        <v>1739</v>
      </c>
    </row>
    <row r="726" spans="1:2" x14ac:dyDescent="0.2">
      <c r="A726" s="60">
        <v>5.0999999999999996</v>
      </c>
      <c r="B726" s="45" t="s">
        <v>1740</v>
      </c>
    </row>
    <row r="727" spans="1:2" x14ac:dyDescent="0.2">
      <c r="A727" s="60" t="s">
        <v>337</v>
      </c>
      <c r="B727" s="45" t="s">
        <v>1741</v>
      </c>
    </row>
    <row r="728" spans="1:2" x14ac:dyDescent="0.2">
      <c r="A728" s="60" t="s">
        <v>339</v>
      </c>
      <c r="B728" s="45" t="s">
        <v>1742</v>
      </c>
    </row>
    <row r="729" spans="1:2" x14ac:dyDescent="0.2">
      <c r="A729" s="60">
        <v>5.2</v>
      </c>
      <c r="B729" s="45" t="s">
        <v>1743</v>
      </c>
    </row>
    <row r="730" spans="1:2" x14ac:dyDescent="0.2">
      <c r="A730" s="60">
        <v>5.3</v>
      </c>
      <c r="B730" s="45" t="s">
        <v>1744</v>
      </c>
    </row>
    <row r="731" spans="1:2" x14ac:dyDescent="0.2">
      <c r="A731" s="60">
        <v>5.4</v>
      </c>
      <c r="B731" s="45" t="s">
        <v>1745</v>
      </c>
    </row>
    <row r="732" spans="1:2" x14ac:dyDescent="0.2">
      <c r="A732" s="60" t="s">
        <v>1746</v>
      </c>
      <c r="B732" s="45" t="s">
        <v>1747</v>
      </c>
    </row>
    <row r="733" spans="1:2" x14ac:dyDescent="0.2">
      <c r="A733" s="60">
        <v>6.1</v>
      </c>
      <c r="B733" s="45" t="s">
        <v>1748</v>
      </c>
    </row>
    <row r="734" spans="1:2" x14ac:dyDescent="0.2">
      <c r="A734" s="60">
        <v>6.2</v>
      </c>
      <c r="B734" s="45" t="s">
        <v>1749</v>
      </c>
    </row>
    <row r="735" spans="1:2" x14ac:dyDescent="0.2">
      <c r="A735" s="60">
        <v>6.3</v>
      </c>
      <c r="B735" s="45" t="s">
        <v>1750</v>
      </c>
    </row>
    <row r="736" spans="1:2" x14ac:dyDescent="0.2">
      <c r="A736" s="60" t="s">
        <v>1751</v>
      </c>
      <c r="B736" s="45" t="s">
        <v>1752</v>
      </c>
    </row>
    <row r="737" spans="1:2" x14ac:dyDescent="0.2">
      <c r="A737" s="60" t="s">
        <v>1753</v>
      </c>
      <c r="B737" s="45" t="s">
        <v>1754</v>
      </c>
    </row>
    <row r="738" spans="1:2" x14ac:dyDescent="0.2">
      <c r="A738" s="60">
        <v>6.4</v>
      </c>
      <c r="B738" s="45" t="s">
        <v>1755</v>
      </c>
    </row>
    <row r="739" spans="1:2" x14ac:dyDescent="0.2">
      <c r="A739" s="60" t="s">
        <v>1756</v>
      </c>
      <c r="B739" s="45" t="s">
        <v>1757</v>
      </c>
    </row>
    <row r="740" spans="1:2" x14ac:dyDescent="0.2">
      <c r="A740" s="60" t="s">
        <v>1758</v>
      </c>
      <c r="B740" s="45" t="s">
        <v>1759</v>
      </c>
    </row>
    <row r="741" spans="1:2" x14ac:dyDescent="0.2">
      <c r="A741" s="60" t="s">
        <v>1760</v>
      </c>
      <c r="B741" s="45" t="s">
        <v>1761</v>
      </c>
    </row>
    <row r="742" spans="1:2" x14ac:dyDescent="0.2">
      <c r="A742" s="60" t="s">
        <v>1762</v>
      </c>
      <c r="B742" s="45" t="s">
        <v>1763</v>
      </c>
    </row>
    <row r="743" spans="1:2" x14ac:dyDescent="0.2">
      <c r="A743" s="60" t="s">
        <v>1764</v>
      </c>
      <c r="B743" s="45" t="s">
        <v>1765</v>
      </c>
    </row>
    <row r="744" spans="1:2" x14ac:dyDescent="0.2">
      <c r="A744" s="60" t="s">
        <v>1766</v>
      </c>
      <c r="B744" s="45" t="s">
        <v>1767</v>
      </c>
    </row>
    <row r="745" spans="1:2" x14ac:dyDescent="0.2">
      <c r="A745" s="60" t="s">
        <v>1768</v>
      </c>
      <c r="B745" s="45" t="s">
        <v>1769</v>
      </c>
    </row>
    <row r="746" spans="1:2" x14ac:dyDescent="0.2">
      <c r="A746" s="60" t="s">
        <v>1770</v>
      </c>
      <c r="B746" s="45" t="s">
        <v>1771</v>
      </c>
    </row>
    <row r="747" spans="1:2" x14ac:dyDescent="0.2">
      <c r="A747" s="60" t="s">
        <v>1772</v>
      </c>
      <c r="B747" s="45" t="s">
        <v>1773</v>
      </c>
    </row>
    <row r="748" spans="1:2" x14ac:dyDescent="0.2">
      <c r="A748" s="60" t="s">
        <v>1774</v>
      </c>
      <c r="B748" s="45" t="s">
        <v>1775</v>
      </c>
    </row>
    <row r="749" spans="1:2" x14ac:dyDescent="0.2">
      <c r="A749" s="60">
        <v>6.5</v>
      </c>
      <c r="B749" s="45" t="s">
        <v>1776</v>
      </c>
    </row>
    <row r="750" spans="1:2" x14ac:dyDescent="0.2">
      <c r="A750" s="60" t="s">
        <v>1777</v>
      </c>
      <c r="B750" s="45" t="s">
        <v>1778</v>
      </c>
    </row>
    <row r="751" spans="1:2" x14ac:dyDescent="0.2">
      <c r="A751" s="60" t="s">
        <v>1779</v>
      </c>
      <c r="B751" s="45" t="s">
        <v>1780</v>
      </c>
    </row>
    <row r="752" spans="1:2" x14ac:dyDescent="0.2">
      <c r="A752" s="60" t="s">
        <v>1781</v>
      </c>
      <c r="B752" s="45" t="s">
        <v>1782</v>
      </c>
    </row>
    <row r="753" spans="1:2" x14ac:dyDescent="0.2">
      <c r="A753" s="60" t="s">
        <v>1783</v>
      </c>
      <c r="B753" s="45" t="s">
        <v>1784</v>
      </c>
    </row>
    <row r="754" spans="1:2" x14ac:dyDescent="0.2">
      <c r="A754" s="60" t="s">
        <v>1785</v>
      </c>
      <c r="B754" s="45" t="s">
        <v>1786</v>
      </c>
    </row>
    <row r="755" spans="1:2" x14ac:dyDescent="0.2">
      <c r="A755" s="60" t="s">
        <v>1787</v>
      </c>
      <c r="B755" s="45" t="s">
        <v>1788</v>
      </c>
    </row>
    <row r="756" spans="1:2" x14ac:dyDescent="0.2">
      <c r="A756" s="60" t="s">
        <v>1789</v>
      </c>
      <c r="B756" s="45" t="s">
        <v>1790</v>
      </c>
    </row>
    <row r="757" spans="1:2" x14ac:dyDescent="0.2">
      <c r="A757" s="60" t="s">
        <v>1791</v>
      </c>
      <c r="B757" s="45" t="s">
        <v>1792</v>
      </c>
    </row>
    <row r="758" spans="1:2" x14ac:dyDescent="0.2">
      <c r="A758" s="60" t="s">
        <v>1793</v>
      </c>
      <c r="B758" s="45" t="s">
        <v>1794</v>
      </c>
    </row>
    <row r="759" spans="1:2" x14ac:dyDescent="0.2">
      <c r="A759" s="60" t="s">
        <v>1795</v>
      </c>
      <c r="B759" s="45" t="s">
        <v>1796</v>
      </c>
    </row>
    <row r="760" spans="1:2" x14ac:dyDescent="0.2">
      <c r="A760" s="60">
        <v>6.6</v>
      </c>
      <c r="B760" s="45" t="s">
        <v>1797</v>
      </c>
    </row>
    <row r="761" spans="1:2" x14ac:dyDescent="0.2">
      <c r="A761" s="60">
        <v>6.7</v>
      </c>
      <c r="B761" s="45" t="s">
        <v>1798</v>
      </c>
    </row>
    <row r="762" spans="1:2" x14ac:dyDescent="0.2">
      <c r="A762" s="60" t="s">
        <v>1799</v>
      </c>
      <c r="B762" s="45" t="s">
        <v>1800</v>
      </c>
    </row>
    <row r="763" spans="1:2" x14ac:dyDescent="0.2">
      <c r="A763" s="60">
        <v>7.1</v>
      </c>
      <c r="B763" s="45" t="s">
        <v>1801</v>
      </c>
    </row>
    <row r="764" spans="1:2" x14ac:dyDescent="0.2">
      <c r="A764" s="60" t="s">
        <v>355</v>
      </c>
      <c r="B764" s="45" t="s">
        <v>1802</v>
      </c>
    </row>
    <row r="765" spans="1:2" x14ac:dyDescent="0.2">
      <c r="A765" s="60" t="s">
        <v>357</v>
      </c>
      <c r="B765" s="45" t="s">
        <v>1803</v>
      </c>
    </row>
    <row r="766" spans="1:2" x14ac:dyDescent="0.2">
      <c r="A766" s="60" t="s">
        <v>1804</v>
      </c>
      <c r="B766" s="45" t="s">
        <v>1805</v>
      </c>
    </row>
    <row r="767" spans="1:2" x14ac:dyDescent="0.2">
      <c r="A767" s="60" t="s">
        <v>1806</v>
      </c>
      <c r="B767" s="45" t="s">
        <v>1807</v>
      </c>
    </row>
    <row r="768" spans="1:2" x14ac:dyDescent="0.2">
      <c r="A768" s="60">
        <v>7.2</v>
      </c>
      <c r="B768" s="45" t="s">
        <v>1808</v>
      </c>
    </row>
    <row r="769" spans="1:2" x14ac:dyDescent="0.2">
      <c r="A769" s="60" t="s">
        <v>359</v>
      </c>
      <c r="B769" s="45" t="s">
        <v>1809</v>
      </c>
    </row>
    <row r="770" spans="1:2" x14ac:dyDescent="0.2">
      <c r="A770" s="60" t="s">
        <v>361</v>
      </c>
      <c r="B770" s="45" t="s">
        <v>1810</v>
      </c>
    </row>
    <row r="771" spans="1:2" x14ac:dyDescent="0.2">
      <c r="A771" s="60" t="s">
        <v>363</v>
      </c>
      <c r="B771" s="45" t="s">
        <v>1811</v>
      </c>
    </row>
    <row r="772" spans="1:2" x14ac:dyDescent="0.2">
      <c r="A772" s="60">
        <v>7.3</v>
      </c>
      <c r="B772" s="45" t="s">
        <v>1812</v>
      </c>
    </row>
    <row r="773" spans="1:2" x14ac:dyDescent="0.2">
      <c r="A773" s="60" t="s">
        <v>1813</v>
      </c>
      <c r="B773" s="45" t="s">
        <v>1814</v>
      </c>
    </row>
    <row r="774" spans="1:2" x14ac:dyDescent="0.2">
      <c r="A774" s="60">
        <v>8.1</v>
      </c>
      <c r="B774" s="45" t="s">
        <v>1815</v>
      </c>
    </row>
    <row r="775" spans="1:2" x14ac:dyDescent="0.2">
      <c r="A775" s="60" t="s">
        <v>367</v>
      </c>
      <c r="B775" s="45" t="s">
        <v>1816</v>
      </c>
    </row>
    <row r="776" spans="1:2" x14ac:dyDescent="0.2">
      <c r="A776" s="60" t="s">
        <v>369</v>
      </c>
      <c r="B776" s="45" t="s">
        <v>1817</v>
      </c>
    </row>
    <row r="777" spans="1:2" x14ac:dyDescent="0.2">
      <c r="A777" s="60" t="s">
        <v>371</v>
      </c>
      <c r="B777" s="45" t="s">
        <v>1818</v>
      </c>
    </row>
    <row r="778" spans="1:2" x14ac:dyDescent="0.2">
      <c r="A778" s="60" t="s">
        <v>373</v>
      </c>
      <c r="B778" s="45" t="s">
        <v>1819</v>
      </c>
    </row>
    <row r="779" spans="1:2" x14ac:dyDescent="0.2">
      <c r="A779" s="60" t="s">
        <v>1820</v>
      </c>
      <c r="B779" s="45" t="s">
        <v>1821</v>
      </c>
    </row>
    <row r="780" spans="1:2" x14ac:dyDescent="0.2">
      <c r="A780" s="60" t="s">
        <v>1822</v>
      </c>
      <c r="B780" s="45" t="s">
        <v>1823</v>
      </c>
    </row>
    <row r="781" spans="1:2" x14ac:dyDescent="0.2">
      <c r="A781" s="60" t="s">
        <v>1824</v>
      </c>
      <c r="B781" s="45" t="s">
        <v>1825</v>
      </c>
    </row>
    <row r="782" spans="1:2" x14ac:dyDescent="0.2">
      <c r="A782" s="60" t="s">
        <v>1826</v>
      </c>
      <c r="B782" s="45" t="s">
        <v>1827</v>
      </c>
    </row>
    <row r="783" spans="1:2" x14ac:dyDescent="0.2">
      <c r="A783" s="60">
        <v>8.1999999999999993</v>
      </c>
      <c r="B783" s="45" t="s">
        <v>1828</v>
      </c>
    </row>
    <row r="784" spans="1:2" x14ac:dyDescent="0.2">
      <c r="A784" s="60" t="s">
        <v>375</v>
      </c>
      <c r="B784" s="45" t="s">
        <v>1829</v>
      </c>
    </row>
    <row r="785" spans="1:2" x14ac:dyDescent="0.2">
      <c r="A785" s="60" t="s">
        <v>377</v>
      </c>
      <c r="B785" s="45" t="s">
        <v>1830</v>
      </c>
    </row>
    <row r="786" spans="1:2" x14ac:dyDescent="0.2">
      <c r="A786" s="60" t="s">
        <v>379</v>
      </c>
      <c r="B786" s="45" t="s">
        <v>1831</v>
      </c>
    </row>
    <row r="787" spans="1:2" x14ac:dyDescent="0.2">
      <c r="A787" s="60" t="s">
        <v>1832</v>
      </c>
      <c r="B787" s="45" t="s">
        <v>1833</v>
      </c>
    </row>
    <row r="788" spans="1:2" x14ac:dyDescent="0.2">
      <c r="A788" s="60" t="s">
        <v>1834</v>
      </c>
      <c r="B788" s="45" t="s">
        <v>1835</v>
      </c>
    </row>
    <row r="789" spans="1:2" x14ac:dyDescent="0.2">
      <c r="A789" s="60" t="s">
        <v>1836</v>
      </c>
      <c r="B789" s="45" t="s">
        <v>1837</v>
      </c>
    </row>
    <row r="790" spans="1:2" x14ac:dyDescent="0.2">
      <c r="A790" s="60">
        <v>8.3000000000000007</v>
      </c>
      <c r="B790" s="45" t="s">
        <v>1838</v>
      </c>
    </row>
    <row r="791" spans="1:2" x14ac:dyDescent="0.2">
      <c r="A791" s="60" t="s">
        <v>381</v>
      </c>
      <c r="B791" s="45" t="s">
        <v>1839</v>
      </c>
    </row>
    <row r="792" spans="1:2" x14ac:dyDescent="0.2">
      <c r="A792" s="60" t="s">
        <v>383</v>
      </c>
      <c r="B792" s="45" t="s">
        <v>1840</v>
      </c>
    </row>
    <row r="793" spans="1:2" x14ac:dyDescent="0.2">
      <c r="A793" s="60">
        <v>8.4</v>
      </c>
      <c r="B793" s="45" t="s">
        <v>1841</v>
      </c>
    </row>
    <row r="794" spans="1:2" x14ac:dyDescent="0.2">
      <c r="A794" s="60">
        <v>8.5</v>
      </c>
      <c r="B794" s="45" t="s">
        <v>1842</v>
      </c>
    </row>
    <row r="795" spans="1:2" x14ac:dyDescent="0.2">
      <c r="A795" s="60" t="s">
        <v>1843</v>
      </c>
      <c r="B795" s="45" t="s">
        <v>1844</v>
      </c>
    </row>
    <row r="796" spans="1:2" x14ac:dyDescent="0.2">
      <c r="A796" s="60">
        <v>8.6</v>
      </c>
      <c r="B796" s="45" t="s">
        <v>1845</v>
      </c>
    </row>
    <row r="797" spans="1:2" x14ac:dyDescent="0.2">
      <c r="A797" s="60">
        <v>8.6999999999999993</v>
      </c>
      <c r="B797" s="45" t="s">
        <v>1846</v>
      </c>
    </row>
    <row r="798" spans="1:2" x14ac:dyDescent="0.2">
      <c r="A798" s="60">
        <v>8.8000000000000007</v>
      </c>
      <c r="B798" s="45" t="s">
        <v>1847</v>
      </c>
    </row>
    <row r="799" spans="1:2" x14ac:dyDescent="0.2">
      <c r="A799" s="60" t="s">
        <v>1848</v>
      </c>
      <c r="B799" s="45" t="s">
        <v>1849</v>
      </c>
    </row>
    <row r="800" spans="1:2" x14ac:dyDescent="0.2">
      <c r="A800" s="60">
        <v>9.1</v>
      </c>
      <c r="B800" s="45" t="s">
        <v>1850</v>
      </c>
    </row>
    <row r="801" spans="1:2" x14ac:dyDescent="0.2">
      <c r="A801" s="60" t="s">
        <v>387</v>
      </c>
      <c r="B801" s="45" t="s">
        <v>1851</v>
      </c>
    </row>
    <row r="802" spans="1:2" x14ac:dyDescent="0.2">
      <c r="A802" s="60" t="s">
        <v>389</v>
      </c>
      <c r="B802" s="45" t="s">
        <v>1852</v>
      </c>
    </row>
    <row r="803" spans="1:2" x14ac:dyDescent="0.2">
      <c r="A803" s="60" t="s">
        <v>1853</v>
      </c>
      <c r="B803" s="45" t="s">
        <v>1854</v>
      </c>
    </row>
    <row r="804" spans="1:2" x14ac:dyDescent="0.2">
      <c r="A804" s="60">
        <v>9.1999999999999993</v>
      </c>
      <c r="B804" s="45" t="s">
        <v>1855</v>
      </c>
    </row>
    <row r="805" spans="1:2" x14ac:dyDescent="0.2">
      <c r="A805" s="60">
        <v>9.3000000000000007</v>
      </c>
      <c r="B805" s="45" t="s">
        <v>1856</v>
      </c>
    </row>
    <row r="806" spans="1:2" x14ac:dyDescent="0.2">
      <c r="A806" s="60">
        <v>9.4</v>
      </c>
      <c r="B806" s="45" t="s">
        <v>1857</v>
      </c>
    </row>
    <row r="807" spans="1:2" x14ac:dyDescent="0.2">
      <c r="A807" s="60" t="s">
        <v>405</v>
      </c>
      <c r="B807" s="45" t="s">
        <v>1858</v>
      </c>
    </row>
    <row r="808" spans="1:2" x14ac:dyDescent="0.2">
      <c r="A808" s="60" t="s">
        <v>407</v>
      </c>
      <c r="B808" s="45" t="s">
        <v>1859</v>
      </c>
    </row>
    <row r="809" spans="1:2" x14ac:dyDescent="0.2">
      <c r="A809" s="60" t="s">
        <v>409</v>
      </c>
      <c r="B809" s="45" t="s">
        <v>1860</v>
      </c>
    </row>
    <row r="810" spans="1:2" x14ac:dyDescent="0.2">
      <c r="A810" s="60" t="s">
        <v>411</v>
      </c>
      <c r="B810" s="45" t="s">
        <v>1861</v>
      </c>
    </row>
    <row r="811" spans="1:2" x14ac:dyDescent="0.2">
      <c r="A811" s="60">
        <v>9.5</v>
      </c>
      <c r="B811" s="45" t="s">
        <v>1862</v>
      </c>
    </row>
    <row r="812" spans="1:2" x14ac:dyDescent="0.2">
      <c r="A812" s="60" t="s">
        <v>1863</v>
      </c>
      <c r="B812" s="45" t="s">
        <v>1864</v>
      </c>
    </row>
    <row r="813" spans="1:2" x14ac:dyDescent="0.2">
      <c r="A813" s="60">
        <v>9.6</v>
      </c>
      <c r="B813" s="45" t="s">
        <v>1865</v>
      </c>
    </row>
    <row r="814" spans="1:2" x14ac:dyDescent="0.2">
      <c r="A814" s="60" t="s">
        <v>1866</v>
      </c>
      <c r="B814" s="45" t="s">
        <v>1867</v>
      </c>
    </row>
    <row r="815" spans="1:2" x14ac:dyDescent="0.2">
      <c r="A815" s="60" t="s">
        <v>1868</v>
      </c>
      <c r="B815" s="45" t="s">
        <v>1869</v>
      </c>
    </row>
    <row r="816" spans="1:2" x14ac:dyDescent="0.2">
      <c r="A816" s="60" t="s">
        <v>1870</v>
      </c>
      <c r="B816" s="45" t="s">
        <v>1871</v>
      </c>
    </row>
    <row r="817" spans="1:2" x14ac:dyDescent="0.2">
      <c r="A817" s="60">
        <v>9.6999999999999993</v>
      </c>
      <c r="B817" s="45" t="s">
        <v>1872</v>
      </c>
    </row>
    <row r="818" spans="1:2" x14ac:dyDescent="0.2">
      <c r="A818" s="60" t="s">
        <v>1873</v>
      </c>
      <c r="B818" s="45" t="s">
        <v>1874</v>
      </c>
    </row>
    <row r="819" spans="1:2" x14ac:dyDescent="0.2">
      <c r="A819" s="60">
        <v>9.8000000000000007</v>
      </c>
      <c r="B819" s="45" t="s">
        <v>1875</v>
      </c>
    </row>
    <row r="820" spans="1:2" x14ac:dyDescent="0.2">
      <c r="A820" s="60" t="s">
        <v>1876</v>
      </c>
      <c r="B820" s="45" t="s">
        <v>1877</v>
      </c>
    </row>
    <row r="821" spans="1:2" x14ac:dyDescent="0.2">
      <c r="A821" s="60" t="s">
        <v>1878</v>
      </c>
      <c r="B821" s="45" t="s">
        <v>1879</v>
      </c>
    </row>
    <row r="822" spans="1:2" x14ac:dyDescent="0.2">
      <c r="A822" s="60">
        <v>9.9</v>
      </c>
      <c r="B822" s="45" t="s">
        <v>1880</v>
      </c>
    </row>
    <row r="823" spans="1:2" x14ac:dyDescent="0.2">
      <c r="A823" s="60" t="s">
        <v>1881</v>
      </c>
      <c r="B823" s="45" t="s">
        <v>1882</v>
      </c>
    </row>
    <row r="824" spans="1:2" x14ac:dyDescent="0.2">
      <c r="A824" s="60" t="s">
        <v>1883</v>
      </c>
      <c r="B824" s="45" t="s">
        <v>1884</v>
      </c>
    </row>
    <row r="825" spans="1:2" x14ac:dyDescent="0.2">
      <c r="A825" s="60" t="s">
        <v>1885</v>
      </c>
      <c r="B825" s="45" t="s">
        <v>1886</v>
      </c>
    </row>
    <row r="826" spans="1:2" x14ac:dyDescent="0.2">
      <c r="A826" s="60" t="s">
        <v>1887</v>
      </c>
      <c r="B826" s="45" t="s">
        <v>1888</v>
      </c>
    </row>
    <row r="827" spans="1:2" x14ac:dyDescent="0.2">
      <c r="A827" s="60" t="s">
        <v>1889</v>
      </c>
      <c r="B827" s="45" t="s">
        <v>1890</v>
      </c>
    </row>
    <row r="828" spans="1:2" x14ac:dyDescent="0.2">
      <c r="A828" s="60">
        <v>10.1</v>
      </c>
      <c r="B828" s="45" t="s">
        <v>1891</v>
      </c>
    </row>
    <row r="829" spans="1:2" x14ac:dyDescent="0.2">
      <c r="A829" s="60">
        <v>10.199999999999999</v>
      </c>
      <c r="B829" s="45" t="s">
        <v>1892</v>
      </c>
    </row>
    <row r="830" spans="1:2" x14ac:dyDescent="0.2">
      <c r="A830" s="60" t="s">
        <v>1893</v>
      </c>
      <c r="B830" s="45" t="s">
        <v>1894</v>
      </c>
    </row>
    <row r="831" spans="1:2" x14ac:dyDescent="0.2">
      <c r="A831" s="60" t="s">
        <v>1895</v>
      </c>
      <c r="B831" s="45" t="s">
        <v>1896</v>
      </c>
    </row>
    <row r="832" spans="1:2" x14ac:dyDescent="0.2">
      <c r="A832" s="60" t="s">
        <v>1897</v>
      </c>
      <c r="B832" s="45" t="s">
        <v>1898</v>
      </c>
    </row>
    <row r="833" spans="1:2" x14ac:dyDescent="0.2">
      <c r="A833" s="60" t="s">
        <v>1899</v>
      </c>
      <c r="B833" s="45" t="s">
        <v>1900</v>
      </c>
    </row>
    <row r="834" spans="1:2" x14ac:dyDescent="0.2">
      <c r="A834" s="60" t="s">
        <v>1901</v>
      </c>
      <c r="B834" s="45" t="s">
        <v>1902</v>
      </c>
    </row>
    <row r="835" spans="1:2" x14ac:dyDescent="0.2">
      <c r="A835" s="60" t="s">
        <v>1903</v>
      </c>
      <c r="B835" s="45" t="s">
        <v>1904</v>
      </c>
    </row>
    <row r="836" spans="1:2" x14ac:dyDescent="0.2">
      <c r="A836" s="60" t="s">
        <v>1905</v>
      </c>
      <c r="B836" s="45" t="s">
        <v>1906</v>
      </c>
    </row>
    <row r="837" spans="1:2" x14ac:dyDescent="0.2">
      <c r="A837" s="60">
        <v>10.3</v>
      </c>
      <c r="B837" s="45" t="s">
        <v>1907</v>
      </c>
    </row>
    <row r="838" spans="1:2" x14ac:dyDescent="0.2">
      <c r="A838" s="60" t="s">
        <v>1908</v>
      </c>
      <c r="B838" s="45" t="s">
        <v>1909</v>
      </c>
    </row>
    <row r="839" spans="1:2" x14ac:dyDescent="0.2">
      <c r="A839" s="60" t="s">
        <v>1910</v>
      </c>
      <c r="B839" s="45" t="s">
        <v>1911</v>
      </c>
    </row>
    <row r="840" spans="1:2" x14ac:dyDescent="0.2">
      <c r="A840" s="60" t="s">
        <v>1912</v>
      </c>
      <c r="B840" s="45" t="s">
        <v>1913</v>
      </c>
    </row>
    <row r="841" spans="1:2" x14ac:dyDescent="0.2">
      <c r="A841" s="60" t="s">
        <v>1914</v>
      </c>
      <c r="B841" s="45" t="s">
        <v>1915</v>
      </c>
    </row>
    <row r="842" spans="1:2" x14ac:dyDescent="0.2">
      <c r="A842" s="60" t="s">
        <v>1916</v>
      </c>
      <c r="B842" s="45" t="s">
        <v>1917</v>
      </c>
    </row>
    <row r="843" spans="1:2" x14ac:dyDescent="0.2">
      <c r="A843" s="60" t="s">
        <v>1918</v>
      </c>
      <c r="B843" s="45" t="s">
        <v>1919</v>
      </c>
    </row>
    <row r="844" spans="1:2" x14ac:dyDescent="0.2">
      <c r="A844" s="60">
        <v>10.4</v>
      </c>
      <c r="B844" s="45" t="s">
        <v>1920</v>
      </c>
    </row>
    <row r="845" spans="1:2" x14ac:dyDescent="0.2">
      <c r="A845" s="60" t="s">
        <v>1921</v>
      </c>
      <c r="B845" s="45" t="s">
        <v>1922</v>
      </c>
    </row>
    <row r="846" spans="1:2" x14ac:dyDescent="0.2">
      <c r="A846" s="60" t="s">
        <v>1923</v>
      </c>
      <c r="B846" s="45" t="s">
        <v>1924</v>
      </c>
    </row>
    <row r="847" spans="1:2" x14ac:dyDescent="0.2">
      <c r="A847" s="60" t="s">
        <v>1925</v>
      </c>
      <c r="B847" s="45" t="s">
        <v>1926</v>
      </c>
    </row>
    <row r="848" spans="1:2" x14ac:dyDescent="0.2">
      <c r="A848" s="60">
        <v>10.5</v>
      </c>
      <c r="B848" s="45" t="s">
        <v>1927</v>
      </c>
    </row>
    <row r="849" spans="1:2" x14ac:dyDescent="0.2">
      <c r="A849" s="60" t="s">
        <v>1928</v>
      </c>
      <c r="B849" s="45" t="s">
        <v>1929</v>
      </c>
    </row>
    <row r="850" spans="1:2" x14ac:dyDescent="0.2">
      <c r="A850" s="60" t="s">
        <v>1930</v>
      </c>
      <c r="B850" s="45" t="s">
        <v>1931</v>
      </c>
    </row>
    <row r="851" spans="1:2" x14ac:dyDescent="0.2">
      <c r="A851" s="60" t="s">
        <v>1932</v>
      </c>
      <c r="B851" s="45" t="s">
        <v>1933</v>
      </c>
    </row>
    <row r="852" spans="1:2" x14ac:dyDescent="0.2">
      <c r="A852" s="60" t="s">
        <v>1934</v>
      </c>
      <c r="B852" s="45" t="s">
        <v>1935</v>
      </c>
    </row>
    <row r="853" spans="1:2" x14ac:dyDescent="0.2">
      <c r="A853" s="60" t="s">
        <v>1936</v>
      </c>
      <c r="B853" s="45" t="s">
        <v>1937</v>
      </c>
    </row>
    <row r="854" spans="1:2" x14ac:dyDescent="0.2">
      <c r="A854" s="60">
        <v>10.6</v>
      </c>
      <c r="B854" s="45" t="s">
        <v>1938</v>
      </c>
    </row>
    <row r="855" spans="1:2" x14ac:dyDescent="0.2">
      <c r="A855" s="60" t="s">
        <v>1939</v>
      </c>
      <c r="B855" s="45" t="s">
        <v>1940</v>
      </c>
    </row>
    <row r="856" spans="1:2" x14ac:dyDescent="0.2">
      <c r="A856" s="60" t="s">
        <v>1941</v>
      </c>
      <c r="B856" s="45" t="s">
        <v>1942</v>
      </c>
    </row>
    <row r="857" spans="1:2" x14ac:dyDescent="0.2">
      <c r="A857" s="60" t="s">
        <v>1943</v>
      </c>
      <c r="B857" s="45" t="s">
        <v>1944</v>
      </c>
    </row>
    <row r="858" spans="1:2" x14ac:dyDescent="0.2">
      <c r="A858" s="60">
        <v>10.7</v>
      </c>
      <c r="B858" s="45" t="s">
        <v>1945</v>
      </c>
    </row>
    <row r="859" spans="1:2" x14ac:dyDescent="0.2">
      <c r="A859" s="60">
        <v>10.8</v>
      </c>
      <c r="B859" s="45" t="s">
        <v>1946</v>
      </c>
    </row>
    <row r="860" spans="1:2" x14ac:dyDescent="0.2">
      <c r="A860" s="60" t="s">
        <v>1947</v>
      </c>
      <c r="B860" s="45" t="s">
        <v>1948</v>
      </c>
    </row>
    <row r="861" spans="1:2" x14ac:dyDescent="0.2">
      <c r="A861" s="60">
        <v>10.9</v>
      </c>
      <c r="B861" s="45" t="s">
        <v>1949</v>
      </c>
    </row>
    <row r="862" spans="1:2" x14ac:dyDescent="0.2">
      <c r="A862" s="60" t="s">
        <v>1950</v>
      </c>
      <c r="B862" s="45" t="s">
        <v>1951</v>
      </c>
    </row>
    <row r="863" spans="1:2" x14ac:dyDescent="0.2">
      <c r="A863" s="60">
        <v>11.1</v>
      </c>
      <c r="B863" s="45" t="s">
        <v>1952</v>
      </c>
    </row>
    <row r="864" spans="1:2" x14ac:dyDescent="0.2">
      <c r="A864" s="60" t="s">
        <v>419</v>
      </c>
      <c r="B864" s="45" t="s">
        <v>1953</v>
      </c>
    </row>
    <row r="865" spans="1:2" x14ac:dyDescent="0.2">
      <c r="A865" s="60" t="s">
        <v>421</v>
      </c>
      <c r="B865" s="45" t="s">
        <v>1954</v>
      </c>
    </row>
    <row r="866" spans="1:2" x14ac:dyDescent="0.2">
      <c r="A866" s="60">
        <v>11.2</v>
      </c>
      <c r="B866" s="45" t="s">
        <v>1955</v>
      </c>
    </row>
    <row r="867" spans="1:2" x14ac:dyDescent="0.2">
      <c r="A867" s="60" t="s">
        <v>431</v>
      </c>
      <c r="B867" s="45" t="s">
        <v>1956</v>
      </c>
    </row>
    <row r="868" spans="1:2" x14ac:dyDescent="0.2">
      <c r="A868" s="60" t="s">
        <v>433</v>
      </c>
      <c r="B868" s="45" t="s">
        <v>1957</v>
      </c>
    </row>
    <row r="869" spans="1:2" x14ac:dyDescent="0.2">
      <c r="A869" s="60" t="s">
        <v>435</v>
      </c>
      <c r="B869" s="45" t="s">
        <v>1958</v>
      </c>
    </row>
    <row r="870" spans="1:2" x14ac:dyDescent="0.2">
      <c r="A870" s="60">
        <v>11.3</v>
      </c>
      <c r="B870" s="45" t="s">
        <v>1959</v>
      </c>
    </row>
    <row r="871" spans="1:2" x14ac:dyDescent="0.2">
      <c r="A871" s="60" t="s">
        <v>1960</v>
      </c>
      <c r="B871" s="45" t="s">
        <v>1961</v>
      </c>
    </row>
    <row r="872" spans="1:2" x14ac:dyDescent="0.2">
      <c r="A872" s="60" t="s">
        <v>1962</v>
      </c>
      <c r="B872" s="45" t="s">
        <v>1963</v>
      </c>
    </row>
    <row r="873" spans="1:2" x14ac:dyDescent="0.2">
      <c r="A873" s="60" t="s">
        <v>1964</v>
      </c>
      <c r="B873" s="45" t="s">
        <v>1965</v>
      </c>
    </row>
    <row r="874" spans="1:2" x14ac:dyDescent="0.2">
      <c r="A874" s="60" t="s">
        <v>1966</v>
      </c>
      <c r="B874" s="45" t="s">
        <v>1967</v>
      </c>
    </row>
    <row r="875" spans="1:2" x14ac:dyDescent="0.2">
      <c r="A875" s="60" t="s">
        <v>1968</v>
      </c>
      <c r="B875" s="45" t="s">
        <v>1969</v>
      </c>
    </row>
    <row r="876" spans="1:2" x14ac:dyDescent="0.2">
      <c r="A876" s="60">
        <v>11.4</v>
      </c>
      <c r="B876" s="45" t="s">
        <v>1970</v>
      </c>
    </row>
    <row r="877" spans="1:2" x14ac:dyDescent="0.2">
      <c r="A877" s="60">
        <v>11.5</v>
      </c>
      <c r="B877" s="45" t="s">
        <v>1971</v>
      </c>
    </row>
    <row r="878" spans="1:2" x14ac:dyDescent="0.2">
      <c r="A878" s="60" t="s">
        <v>1972</v>
      </c>
      <c r="B878" s="45" t="s">
        <v>1973</v>
      </c>
    </row>
    <row r="879" spans="1:2" x14ac:dyDescent="0.2">
      <c r="A879" s="60">
        <v>11.6</v>
      </c>
      <c r="B879" s="45" t="s">
        <v>1974</v>
      </c>
    </row>
    <row r="880" spans="1:2" x14ac:dyDescent="0.2">
      <c r="A880" s="60" t="s">
        <v>1975</v>
      </c>
      <c r="B880" s="45" t="s">
        <v>1976</v>
      </c>
    </row>
    <row r="881" spans="1:2" x14ac:dyDescent="0.2">
      <c r="A881" s="60">
        <v>12.1</v>
      </c>
      <c r="B881" s="45" t="s">
        <v>1977</v>
      </c>
    </row>
    <row r="882" spans="1:2" x14ac:dyDescent="0.2">
      <c r="A882" s="60" t="s">
        <v>449</v>
      </c>
      <c r="B882" s="45" t="s">
        <v>1978</v>
      </c>
    </row>
    <row r="883" spans="1:2" x14ac:dyDescent="0.2">
      <c r="A883" s="60">
        <v>12.2</v>
      </c>
      <c r="B883" s="45" t="s">
        <v>1979</v>
      </c>
    </row>
    <row r="884" spans="1:2" x14ac:dyDescent="0.2">
      <c r="A884" s="60">
        <v>12.3</v>
      </c>
      <c r="B884" s="45" t="s">
        <v>1980</v>
      </c>
    </row>
    <row r="885" spans="1:2" x14ac:dyDescent="0.2">
      <c r="A885" s="60" t="s">
        <v>459</v>
      </c>
      <c r="B885" s="45" t="s">
        <v>1981</v>
      </c>
    </row>
    <row r="886" spans="1:2" x14ac:dyDescent="0.2">
      <c r="A886" s="60" t="s">
        <v>1982</v>
      </c>
      <c r="B886" s="45" t="s">
        <v>1983</v>
      </c>
    </row>
    <row r="887" spans="1:2" x14ac:dyDescent="0.2">
      <c r="A887" s="60" t="s">
        <v>1984</v>
      </c>
      <c r="B887" s="45" t="s">
        <v>1985</v>
      </c>
    </row>
    <row r="888" spans="1:2" x14ac:dyDescent="0.2">
      <c r="A888" s="60" t="s">
        <v>1986</v>
      </c>
      <c r="B888" s="45" t="s">
        <v>1987</v>
      </c>
    </row>
    <row r="889" spans="1:2" x14ac:dyDescent="0.2">
      <c r="A889" s="60" t="s">
        <v>1988</v>
      </c>
      <c r="B889" s="45" t="s">
        <v>1989</v>
      </c>
    </row>
    <row r="890" spans="1:2" x14ac:dyDescent="0.2">
      <c r="A890" s="60" t="s">
        <v>1990</v>
      </c>
      <c r="B890" s="45" t="s">
        <v>1991</v>
      </c>
    </row>
    <row r="891" spans="1:2" x14ac:dyDescent="0.2">
      <c r="A891" s="60" t="s">
        <v>1992</v>
      </c>
      <c r="B891" s="45" t="s">
        <v>1993</v>
      </c>
    </row>
    <row r="892" spans="1:2" x14ac:dyDescent="0.2">
      <c r="A892" s="60" t="s">
        <v>1994</v>
      </c>
      <c r="B892" s="45" t="s">
        <v>1995</v>
      </c>
    </row>
    <row r="893" spans="1:2" x14ac:dyDescent="0.2">
      <c r="A893" s="60" t="s">
        <v>1996</v>
      </c>
      <c r="B893" s="45" t="s">
        <v>1997</v>
      </c>
    </row>
    <row r="894" spans="1:2" x14ac:dyDescent="0.2">
      <c r="A894" s="60" t="s">
        <v>1998</v>
      </c>
      <c r="B894" s="45" t="s">
        <v>1999</v>
      </c>
    </row>
    <row r="895" spans="1:2" x14ac:dyDescent="0.2">
      <c r="A895" s="60">
        <v>12.4</v>
      </c>
      <c r="B895" s="45" t="s">
        <v>2000</v>
      </c>
    </row>
    <row r="896" spans="1:2" x14ac:dyDescent="0.2">
      <c r="A896" s="60" t="s">
        <v>461</v>
      </c>
      <c r="B896" s="45" t="s">
        <v>2001</v>
      </c>
    </row>
    <row r="897" spans="1:2" x14ac:dyDescent="0.2">
      <c r="A897" s="60">
        <v>12.5</v>
      </c>
      <c r="B897" s="45" t="s">
        <v>2002</v>
      </c>
    </row>
    <row r="898" spans="1:2" x14ac:dyDescent="0.2">
      <c r="A898" s="60" t="s">
        <v>469</v>
      </c>
      <c r="B898" s="45" t="s">
        <v>2003</v>
      </c>
    </row>
    <row r="899" spans="1:2" x14ac:dyDescent="0.2">
      <c r="A899" s="60" t="s">
        <v>2004</v>
      </c>
      <c r="B899" s="45" t="s">
        <v>2005</v>
      </c>
    </row>
    <row r="900" spans="1:2" x14ac:dyDescent="0.2">
      <c r="A900" s="60" t="s">
        <v>2006</v>
      </c>
      <c r="B900" s="45" t="s">
        <v>2007</v>
      </c>
    </row>
    <row r="901" spans="1:2" x14ac:dyDescent="0.2">
      <c r="A901" s="60" t="s">
        <v>2008</v>
      </c>
      <c r="B901" s="45" t="s">
        <v>2009</v>
      </c>
    </row>
    <row r="902" spans="1:2" x14ac:dyDescent="0.2">
      <c r="A902" s="60" t="s">
        <v>2010</v>
      </c>
      <c r="B902" s="45" t="s">
        <v>2011</v>
      </c>
    </row>
    <row r="903" spans="1:2" x14ac:dyDescent="0.2">
      <c r="A903" s="60">
        <v>12.6</v>
      </c>
      <c r="B903" s="45" t="s">
        <v>2012</v>
      </c>
    </row>
    <row r="904" spans="1:2" x14ac:dyDescent="0.2">
      <c r="A904" s="60" t="s">
        <v>471</v>
      </c>
      <c r="B904" s="45" t="s">
        <v>2013</v>
      </c>
    </row>
    <row r="905" spans="1:2" x14ac:dyDescent="0.2">
      <c r="A905" s="60" t="s">
        <v>473</v>
      </c>
      <c r="B905" s="45" t="s">
        <v>2014</v>
      </c>
    </row>
    <row r="906" spans="1:2" x14ac:dyDescent="0.2">
      <c r="A906" s="60">
        <v>12.7</v>
      </c>
      <c r="B906" s="45" t="s">
        <v>2015</v>
      </c>
    </row>
    <row r="907" spans="1:2" x14ac:dyDescent="0.2">
      <c r="A907" s="60">
        <v>12.8</v>
      </c>
      <c r="B907" s="45" t="s">
        <v>2016</v>
      </c>
    </row>
    <row r="908" spans="1:2" x14ac:dyDescent="0.2">
      <c r="A908" s="60" t="s">
        <v>2017</v>
      </c>
      <c r="B908" s="45" t="s">
        <v>2018</v>
      </c>
    </row>
    <row r="909" spans="1:2" x14ac:dyDescent="0.2">
      <c r="A909" s="60" t="s">
        <v>2019</v>
      </c>
      <c r="B909" s="45" t="s">
        <v>2020</v>
      </c>
    </row>
    <row r="910" spans="1:2" x14ac:dyDescent="0.2">
      <c r="A910" s="60" t="s">
        <v>2021</v>
      </c>
      <c r="B910" s="45" t="s">
        <v>2022</v>
      </c>
    </row>
    <row r="911" spans="1:2" x14ac:dyDescent="0.2">
      <c r="A911" s="60" t="s">
        <v>2023</v>
      </c>
      <c r="B911" s="45" t="s">
        <v>2024</v>
      </c>
    </row>
    <row r="912" spans="1:2" x14ac:dyDescent="0.2">
      <c r="A912" s="60" t="s">
        <v>2025</v>
      </c>
      <c r="B912" s="45" t="s">
        <v>2026</v>
      </c>
    </row>
    <row r="913" spans="1:2" x14ac:dyDescent="0.2">
      <c r="A913" s="60">
        <v>12.9</v>
      </c>
      <c r="B913" s="45" t="s">
        <v>2027</v>
      </c>
    </row>
    <row r="914" spans="1:2" x14ac:dyDescent="0.2">
      <c r="A914" s="60" t="s">
        <v>2028</v>
      </c>
      <c r="B914" s="45" t="s">
        <v>2029</v>
      </c>
    </row>
    <row r="915" spans="1:2" x14ac:dyDescent="0.2">
      <c r="A915" s="60" t="s">
        <v>2030</v>
      </c>
      <c r="B915" s="45" t="s">
        <v>2031</v>
      </c>
    </row>
    <row r="916" spans="1:2" x14ac:dyDescent="0.2">
      <c r="A916" s="60" t="s">
        <v>2032</v>
      </c>
      <c r="B916" s="45" t="s">
        <v>2033</v>
      </c>
    </row>
    <row r="917" spans="1:2" x14ac:dyDescent="0.2">
      <c r="A917" s="60" t="s">
        <v>2034</v>
      </c>
      <c r="B917" s="45" t="s">
        <v>2035</v>
      </c>
    </row>
    <row r="918" spans="1:2" x14ac:dyDescent="0.2">
      <c r="A918" s="60" t="s">
        <v>2036</v>
      </c>
      <c r="B918" s="45" t="s">
        <v>2037</v>
      </c>
    </row>
    <row r="919" spans="1:2" x14ac:dyDescent="0.2">
      <c r="A919" s="60" t="s">
        <v>2038</v>
      </c>
      <c r="B919" s="45" t="s">
        <v>2039</v>
      </c>
    </row>
    <row r="920" spans="1:2" x14ac:dyDescent="0.2">
      <c r="A920" s="60" t="s">
        <v>2040</v>
      </c>
      <c r="B920" s="45" t="s">
        <v>2041</v>
      </c>
    </row>
    <row r="921" spans="1:2" x14ac:dyDescent="0.2">
      <c r="A921" s="60">
        <v>12.11</v>
      </c>
      <c r="B921" s="45" t="s">
        <v>2042</v>
      </c>
    </row>
    <row r="922" spans="1:2" x14ac:dyDescent="0.2">
      <c r="A922" s="60" t="s">
        <v>2043</v>
      </c>
      <c r="B922" s="45" t="s">
        <v>2044</v>
      </c>
    </row>
    <row r="923" spans="1:2" ht="17" x14ac:dyDescent="0.2">
      <c r="A923" s="55" t="s">
        <v>2045</v>
      </c>
      <c r="B923" s="45" t="s">
        <v>2046</v>
      </c>
    </row>
    <row r="924" spans="1:2" x14ac:dyDescent="0.2">
      <c r="A924" s="45" t="s">
        <v>2047</v>
      </c>
      <c r="B924" s="45" t="s">
        <v>2048</v>
      </c>
    </row>
    <row r="925" spans="1:2" x14ac:dyDescent="0.2">
      <c r="A925" s="45" t="s">
        <v>2049</v>
      </c>
      <c r="B925" s="45" t="str">
        <f>CONCATENATE(B923,"; ",B924)</f>
        <v>All system components included in or connected to the cardholder data environment (CDE); The process of determining the CDE and subsequent PCI scope</v>
      </c>
    </row>
    <row r="926" spans="1:2" x14ac:dyDescent="0.2">
      <c r="A926" s="45" t="s">
        <v>2050</v>
      </c>
      <c r="B926" s="45" t="str">
        <f>B923</f>
        <v>All system components included in or connected to the cardholder data environment (CDE)</v>
      </c>
    </row>
    <row r="927" spans="1:2" ht="30" x14ac:dyDescent="0.2">
      <c r="A927" s="56" t="s">
        <v>2051</v>
      </c>
      <c r="B927" s="45" t="str">
        <f>CONCATENATE(B914,"; ",B923)</f>
        <v>Implement an incident response plan. Be prepared to respond immediately to a system breach.; All system components included in or connected to the cardholder data environment (CDE)</v>
      </c>
    </row>
    <row r="928" spans="1:2" x14ac:dyDescent="0.2">
      <c r="A928" s="57" t="s">
        <v>2052</v>
      </c>
      <c r="B928" s="45" t="str">
        <f>CONCATENATE(B907,"; ",B897)</f>
        <v>Maintain and implement policies and procedures to manage service providers, with whom cardholder data is shared, or that could affect the security of cardholder data, as follows; Assign to an individual or team the following information security management responsibilities:</v>
      </c>
    </row>
    <row r="929" spans="1:2" x14ac:dyDescent="0.2">
      <c r="A929" s="45" t="s">
        <v>2053</v>
      </c>
      <c r="B929" s="45" t="str">
        <f>CONCATENATE(B907,"; ",B723)</f>
        <v>Maintain and implement policies and procedures to manage service providers, with whom cardholder data is shared, or that could affect the security of cardholder data, as follows; Never send unprotected PANs by end-user messaging technologies (for example, e-mail, instant messaging, SMS, chat, etc.).</v>
      </c>
    </row>
    <row r="930" spans="1:2" x14ac:dyDescent="0.2">
      <c r="A930" s="57" t="s">
        <v>2054</v>
      </c>
      <c r="B930" s="45" t="str">
        <f>CONCATENATE(B762,"; ",B773)</f>
        <v>Restrict access to cardholder data by business need to know; Assign a unique ID to each person with computer access</v>
      </c>
    </row>
    <row r="931" spans="1:2" x14ac:dyDescent="0.2">
      <c r="A931" s="56" t="s">
        <v>2055</v>
      </c>
      <c r="B931" s="45" t="str">
        <f>CONCATENATE(B684,"; ",B773)</f>
        <v>Always change vendor-supplied defaults and remove or disable unnecessary default accounts before installing a system on the network. This applies to ALL default passwords, including but not limited to those used by operating systems, software that provides security services, application and system accounts, point-of-sale (POS) terminals, payment applications, Simple Network Management Protocol (SNMP) community strings, etc.).; Assign a unique ID to each person with computer access</v>
      </c>
    </row>
    <row r="932" spans="1:2" x14ac:dyDescent="0.2">
      <c r="A932" s="56" t="s">
        <v>2056</v>
      </c>
      <c r="B932" s="45" t="str">
        <f>CONCATENATE(B773,"; ",B723)</f>
        <v>Assign a unique ID to each person with computer access; Never send unprotected PANs by end-user messaging technologies (for example, e-mail, instant messaging, SMS, chat, etc.).</v>
      </c>
    </row>
    <row r="933" spans="1:2" ht="75" x14ac:dyDescent="0.2">
      <c r="A933" s="56" t="s">
        <v>2057</v>
      </c>
      <c r="B933" s="45" t="str">
        <f>CONCATENATE(B828,"; ",B837,"; ",B848,"; ",B854,"; ",B858)</f>
        <v>Implement audit trails to link all access to system components to each individual user.; Record at least the following audit trail entries for all system components for each event:; Secure audit trails so they cannot be altered.; Review logs and security events for all system components to identify anomalies or suspicious activity. Note: Log harvesting, parsing, and alerting tools may be used to meet this Requirement.; Retain audit trail history for at least one year, with a minimum of three months immediately available for analysis (for example, online, archived, or restorable from backup).</v>
      </c>
    </row>
    <row r="934" spans="1:2" ht="45" x14ac:dyDescent="0.2">
      <c r="A934" s="56" t="s">
        <v>2058</v>
      </c>
      <c r="B934" s="45" t="str">
        <f>CONCATENATE(B738,"; ",B749,"; ",B750,"; ",B751)</f>
        <v>Follow change control processes and procedures for all changes to system components. The processes must include the following:; Address common coding vulnerabilities in software-development processes as follows: • Train developers at least annually in up-to-date secure coding techniques, including how to avoid common coding vulnerabilities. • Develop applications based on secure coding guidelines. Note: The vulnerabilities listed at 6.5.1 through 6.5.10 were current with industry best practices when this version of PCI DSS was published. However, as industry best practices for vulnerability management are updated (for example, the OWASP Guide, SANS CWE Top 25, CERT Secure Coding, etc.), the current best practices must be used for these requirements.; Injection flaws, particularly SQL injection. Also consider OS Command Injection, LDAP and XPath injection flaws as well as other injection flaws.; Buffer overflows</v>
      </c>
    </row>
    <row r="935" spans="1:2" ht="30" x14ac:dyDescent="0.2">
      <c r="A935" s="56" t="s">
        <v>2059</v>
      </c>
      <c r="B935" s="45" t="str">
        <f>CONCATENATE(B738,"; ",B907,"; ",B913)</f>
        <v>Follow change control processes and procedures for all changes to system components. The processes must include the following:; Maintain and implement policies and procedures to manage service providers, with whom cardholder data is shared, or that could affect the security of cardholder data, as follows; Additional requirement for service providers only: Service providers acknowledge in writing to customers that they are responsible for the security of cardholder data the service provider possesses or otherwise stores, processes, or transmits on behalf of the customer, or to the extent that they could impact the security of the customer’s cardholder data environment. Note: The exact wording of an acknowledgement will depend on the agreement between the two parties, the details of the service being provided, and the responsibilities assigned to each party. The acknowledgement does not have to include the exact wording provided in this requirement.</v>
      </c>
    </row>
    <row r="936" spans="1:2" x14ac:dyDescent="0.2">
      <c r="A936" s="56" t="s">
        <v>2060</v>
      </c>
      <c r="B936" s="45" t="str">
        <f>CONCATENATE(B881,"; ",B907)</f>
        <v>Establish, publish, maintain, and disseminate a security policy.; Maintain and implement policies and procedures to manage service providers, with whom cardholder data is shared, or that could affect the security of cardholder data, as follows</v>
      </c>
    </row>
    <row r="937" spans="1:2" ht="31" thickBot="1" x14ac:dyDescent="0.25">
      <c r="A937" s="56" t="s">
        <v>2061</v>
      </c>
      <c r="B937" s="45" t="str">
        <f>CONCATENATE(B881,"; ",B907,"; ",B734)</f>
        <v>Establish, publish, maintain, and disseminate a security policy.; Maintain and implement policies and procedures to manage service providers, with whom cardholder data is shared, or that could affect the security of cardholder data, as follows; Ensure that all system components and software are protected from known vulnerabilities by installing applicable vendor-supplied security patches. Install critical security patches within one month of release. Note: Critical security patches should be identified according to the risk ranking process defined in Requirement 6.1.</v>
      </c>
    </row>
    <row r="938" spans="1:2" ht="17" thickBot="1" x14ac:dyDescent="0.25">
      <c r="A938" s="58" t="s">
        <v>2062</v>
      </c>
      <c r="B938" s="45" t="str">
        <f>CONCATENATE(B882,"; ",B907)</f>
        <v>Review the security policy at least annually and update the policy when the environment changes.; Maintain and implement policies and procedures to manage service providers, with whom cardholder data is shared, or that could affect the security of cardholder data, as follows</v>
      </c>
    </row>
    <row r="939" spans="1:2" ht="31" thickBot="1" x14ac:dyDescent="0.25">
      <c r="A939" s="59" t="s">
        <v>2063</v>
      </c>
      <c r="B939" s="45" t="str">
        <f>CONCATENATE(B881,"; ",B882,"; ",B907)</f>
        <v>Establish, publish, maintain, and disseminate a security policy.; Review the security policy at least annually and update the policy when the environment changes.; Maintain and implement policies and procedures to manage service providers, with whom cardholder data is shared, or that could affect the security of cardholder data, as follows</v>
      </c>
    </row>
    <row r="940" spans="1:2" ht="31" thickBot="1" x14ac:dyDescent="0.25">
      <c r="A940" s="59" t="s">
        <v>2064</v>
      </c>
      <c r="B940" s="45" t="str">
        <f>CONCATENATE(B914,"; ",B907,"; ",B738)</f>
        <v>Implement an incident response plan. Be prepared to respond immediately to a system breach.; Maintain and implement policies and procedures to manage service providers, with whom cardholder data is shared, or that could affect the security of cardholder data, as follows; Follow change control processes and procedures for all changes to system components. The processes must include the following:</v>
      </c>
    </row>
    <row r="941" spans="1:2" ht="17" thickBot="1" x14ac:dyDescent="0.25">
      <c r="A941" s="58" t="s">
        <v>2065</v>
      </c>
      <c r="B941" s="45" t="str">
        <f>CONCATENATE(B910,"; ",B799)</f>
        <v>Ensure there is an established process for engaging service providers including proper due diligence prior to engagement.; Restrict physical access to cardholder data</v>
      </c>
    </row>
    <row r="942" spans="1:2" ht="17" thickBot="1" x14ac:dyDescent="0.25">
      <c r="A942" s="59" t="s">
        <v>2066</v>
      </c>
      <c r="B942" s="45" t="str">
        <f>CONCATENATE(B910,"; ",B721)</f>
        <v>Ensure there is an established process for engaging service providers including proper due diligence prior to engagement.; Use strong cryptography and security protocols to safeguard sensitive cardholder data during transmission over open, public networks, including the following: • Only trusted keys and certificates are accepted. • The protocol in use only supports secure versions or configurations. • The encryption strength is appropriate for the encryption methodology in use. Note: Where SSL/early TLS is used, the requirements in Appendix A2 must be completed. Examples of open, public networks include but are not limited to: • The Internet • Wireless technologies, including 802.11 and Bluetooth • Cellular technologies, for example, Global System for Mobile communications (GSM), Code division multiple access (CDMA) • General Packet Radio Service (GPRS). • Satellite communications.</v>
      </c>
    </row>
    <row r="943" spans="1:2" ht="17" thickBot="1" x14ac:dyDescent="0.25">
      <c r="A943" s="58" t="s">
        <v>2067</v>
      </c>
      <c r="B943" s="45" t="str">
        <f>CONCATENATE(B876,"; ",B907)</f>
        <v>Use intrusion-detection and/or intrusion-prevention techniques to detect and/or prevent intrusions into the network. Monitor all traffic at the perimeter of the cardholder data environment as well as at critical points in the cardholder data environment, and alert personnel to suspected compromises. Keep all intrusion-detection and prevention engines, baselines, and signatures up to date.; Maintain and implement policies and procedures to manage service providers, with whom cardholder data is shared, or that could affect the security of cardholder data, as follows</v>
      </c>
    </row>
    <row r="944" spans="1:2" ht="61" thickBot="1" x14ac:dyDescent="0.25">
      <c r="A944" s="59" t="s">
        <v>2068</v>
      </c>
      <c r="B944" s="45" t="str">
        <f>CONCATENATE(B661,"; ",B859,"; ",B854,"; ",B837,"; ",B829,"; ",B876)</f>
        <v>Establish and implement firewall and router configuration standards that include the following:; Additional requirement for service providers only: Implement a process for the timely detection and reporting of failures of critical security control systems, including but not limited to failure of: • Firewalls • IDS/IPS • FIM • Anti-virus • Physical access controls • Logical access controls • Audit logging mechanisms • Segmentation controls (if used) Note: This requirement is a best practice until January 31, 2018, after which it becomes a requirement.; Review logs and security events for all system components to identify anomalies or suspicious activity. Note: Log harvesting, parsing, and alerting tools may be used to meet this Requirement.; Record at least the following audit trail entries for all system components for each event:; Implement automated audit trails for all system components to reconstruct the following events:; Use intrusion-detection and/or intrusion-prevention techniques to detect and/or prevent intrusions into the network. Monitor all traffic at the perimeter of the cardholder data environment as well as at critical points in the cardholder data environment, and alert personnel to suspected compromises. Keep all intrusion-detection and prevention engines, baselines, and signatures up to date.</v>
      </c>
    </row>
    <row r="945" spans="1:2" x14ac:dyDescent="0.2">
      <c r="A945" s="56" t="s">
        <v>2069</v>
      </c>
      <c r="B945" s="45" t="str">
        <f>CONCATENATE(B881,"; ",B799)</f>
        <v>Establish, publish, maintain, and disseminate a security policy.; Restrict physical access to cardholder data</v>
      </c>
    </row>
    <row r="946" spans="1:2" x14ac:dyDescent="0.2">
      <c r="A946" s="56" t="s">
        <v>2070</v>
      </c>
      <c r="B946" s="45" t="str">
        <f>CONCATENATE(B895,"; ",B897)</f>
        <v>Ensure that the security policy and procedures clearly define information security responsibilities for all personnel.; Assign to an individual or team the following information security management responsibilities:</v>
      </c>
    </row>
    <row r="947" spans="1:2" ht="17" thickBot="1" x14ac:dyDescent="0.25">
      <c r="A947" s="56" t="s">
        <v>2071</v>
      </c>
      <c r="B947" s="45" t="str">
        <f>CONCATENATE(B903,"; ",B749)</f>
        <v>Implement a formal security awareness program to make all personnel aware of the cardholder data security policy and procedures.; Address common coding vulnerabilities in software-development processes as follows: • Train developers at least annually in up-to-date secure coding techniques, including how to avoid common coding vulnerabilities. • Develop applications based on secure coding guidelines. Note: The vulnerabilities listed at 6.5.1 through 6.5.10 were current with industry best practices when this version of PCI DSS was published. However, as industry best practices for vulnerability management are updated (for example, the OWASP Guide, SANS CWE Top 25, CERT Secure Coding, etc.), the current best practices must be used for these requirements.</v>
      </c>
    </row>
    <row r="948" spans="1:2" ht="31" thickBot="1" x14ac:dyDescent="0.25">
      <c r="A948" s="58" t="s">
        <v>2072</v>
      </c>
      <c r="B948" s="45" t="str">
        <f>CONCATENATE(B737,"; ",B746)</f>
        <v>Review custom code prior to release to production or customers in order to identify any potential coding vulnerability (using either manual or automated processes) to include at least the following: • Code changes are reviewed by individuals other than the originating code author, and by individuals knowledgeable about code-review techniques and secure coding practices. • Code reviews ensure code is developed according to secure coding guidelines • Appropriate corrections are implemented prior to release. • Code-review results are reviewed and approved by management prior to release. Note: This requirement for code reviews applies to all custom code (both internal and public-facing), as part of the system development life cycle. Code reviews can be conducted by knowledgeable internal personnel or third parties. Public-facing web applications are also subject to additional controls, to address ongoing threats and vulnerabilities after implementation, as defined at PCI DSS Requirement 6.6.; Functionality testing to verify that the change does not adversely impact the security of the system.</v>
      </c>
    </row>
    <row r="949" spans="1:2" ht="17" thickBot="1" x14ac:dyDescent="0.25">
      <c r="A949" s="59" t="s">
        <v>2073</v>
      </c>
      <c r="B949" s="45" t="str">
        <f>CONCATENATE(B735,"; ",B736)</f>
        <v>Develop internal and external software applications (including web-based administrative access to applications) securely, as follows: • In accordance with PCI DSS (for example, secure authentication and logging) • Based on industry standards and/or best practices. • Incorporating information security throughout the software-development life cycle Note: This applies to all software developed internally as well as bespoke or custom software developed by a third party.; Remove development, test and/or custom application accounts, user IDs, and passwords before applications become active or are released to customers.</v>
      </c>
    </row>
    <row r="950" spans="1:2" ht="31" thickBot="1" x14ac:dyDescent="0.25">
      <c r="A950" s="56" t="s">
        <v>2074</v>
      </c>
      <c r="B950" s="45" t="str">
        <f>CONCATENATE(B914,"; ",B907,"; ",B913)</f>
        <v>Implement an incident response plan. Be prepared to respond immediately to a system breach.; Maintain and implement policies and procedures to manage service providers, with whom cardholder data is shared, or that could affect the security of cardholder data, as follows; Additional requirement for service providers only: Service providers acknowledge in writing to customers that they are responsible for the security of cardholder data the service provider possesses or otherwise stores, processes, or transmits on behalf of the customer, or to the extent that they could impact the security of the customer’s cardholder data environment. Note: The exact wording of an acknowledgement will depend on the agreement between the two parties, the details of the service being provided, and the responsibilities assigned to each party. The acknowledgement does not have to include the exact wording provided in this requirement.</v>
      </c>
    </row>
    <row r="951" spans="1:2" ht="31" thickBot="1" x14ac:dyDescent="0.25">
      <c r="A951" s="58" t="s">
        <v>2075</v>
      </c>
      <c r="B951" s="45" t="str">
        <f>CONCATENATE(B903,"; ",B762,"; ",B773,"; ",B799)</f>
        <v>Implement a formal security awareness program to make all personnel aware of the cardholder data security policy and procedures.; Restrict access to cardholder data by business need to know; Assign a unique ID to each person with computer access; Restrict physical access to cardholder data</v>
      </c>
    </row>
    <row r="952" spans="1:2" ht="31" thickBot="1" x14ac:dyDescent="0.25">
      <c r="A952" s="59" t="s">
        <v>2076</v>
      </c>
      <c r="B952" s="45" t="str">
        <f>CONCATENATE(B762,"; ",B773,"; ",B799)</f>
        <v>Restrict access to cardholder data by business need to know; Assign a unique ID to each person with computer access; Restrict physical access to cardholder data</v>
      </c>
    </row>
    <row r="953" spans="1:2" x14ac:dyDescent="0.2">
      <c r="A953" s="57" t="s">
        <v>2077</v>
      </c>
      <c r="B953" s="45" t="str">
        <f>CONCATENATE(B881,"; ",B731)</f>
        <v>Establish, publish, maintain, and disseminate a security policy.; Ensure that security policies and operational procedures for protecting systems against malware are documented, in use, and known to all affected parties.</v>
      </c>
    </row>
    <row r="954" spans="1:2" ht="31" thickBot="1" x14ac:dyDescent="0.25">
      <c r="A954" s="56" t="s">
        <v>2078</v>
      </c>
      <c r="B954" s="45" t="str">
        <f>CONCATENATE(B881,"; ",B897,"; ",B903)</f>
        <v>Establish, publish, maintain, and disseminate a security policy.; Assign to an individual or team the following information security management responsibilities:; Implement a formal security awareness program to make all personnel aware of the cardholder data security policy and procedures.</v>
      </c>
    </row>
    <row r="955" spans="1:2" ht="17" thickBot="1" x14ac:dyDescent="0.25">
      <c r="A955" s="58" t="s">
        <v>2079</v>
      </c>
      <c r="B955" s="45" t="str">
        <f>CONCATENATE(B866,"; ",B870)</f>
        <v>Run internal and external network vulnerability scans at least quarterly and after any significant change in the network (such as new system component installations, changes in network topology, firewall rule modifications, product upgrades). Note: Multiple scan reports can be combined for the quarterly scan process to show that all systems were scanned and all applicable vulnerabilities have been addressed. Additional documentation may be required to verify non-remediated vulnerabilities are in the process of being addressed. For initial PCI DSS compliance, it is not required that four quarters of passing scans be completed if the assessor verifies 1) the most recent scan result was a passing scan, 2) the entity has documented policies and procedures requiring quarterly scanning, and 3) vulnerabilities noted in the scan results have been corrected as shown in a re-scan(s). For subsequent years after the initial PCI DSS review, four quarters of passing scans must have occurred.; Implement a methodology for penetration testing that includes the following: • Is based on industry-accepted penetration testing approaches (for example, NIST SP800-115) • Includes coverage for the entire CDE perimeter and critical systems • Includes testing from both inside and outside the network • Includes testing to validate any segmentation and scope-reduction controls • Defines application-layer penetration tests to include, at a minimum, the vulnerabilities listed in Requirement 6.5 • Defines network-layer penetration tests to include components that support network functions as well as operating systems • Includes review and consideration of threats and vulnerabilities experienced in the last 12 months • Specifies retention of penetration testing results and remediation activities results.</v>
      </c>
    </row>
    <row r="956" spans="1:2" ht="17" thickBot="1" x14ac:dyDescent="0.25">
      <c r="A956" s="59" t="s">
        <v>2080</v>
      </c>
      <c r="B956" s="45" t="str">
        <f>CONCATENATE(B866,"; ",B907)</f>
        <v>Run internal and external network vulnerability scans at least quarterly and after any significant change in the network (such as new system component installations, changes in network topology, firewall rule modifications, product upgrades). Note: Multiple scan reports can be combined for the quarterly scan process to show that all systems were scanned and all applicable vulnerabilities have been addressed. Additional documentation may be required to verify non-remediated vulnerabilities are in the process of being addressed. For initial PCI DSS compliance, it is not required that four quarters of passing scans be completed if the assessor verifies 1) the most recent scan result was a passing scan, 2) the entity has documented policies and procedures requiring quarterly scanning, and 3) vulnerabilities noted in the scan results have been corrected as shown in a re-scan(s). For subsequent years after the initial PCI DSS review, four quarters of passing scans must have occurred.; Maintain and implement policies and procedures to manage service providers, with whom cardholder data is shared, or that could affect the security of cardholder data, as follows</v>
      </c>
    </row>
    <row r="957" spans="1:2" ht="30" x14ac:dyDescent="0.2">
      <c r="A957" s="56" t="s">
        <v>2081</v>
      </c>
      <c r="B957" s="45" t="str">
        <f>CONCATENATE(B914,"; ",B827)</f>
        <v>Implement an incident response plan. Be prepared to respond immediately to a system breach.; Track and monitor all access to network resources and cardholder data</v>
      </c>
    </row>
    <row r="958" spans="1:2" x14ac:dyDescent="0.2">
      <c r="B958" s="45"/>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C988"/>
  <sheetViews>
    <sheetView zoomScaleNormal="100" workbookViewId="0">
      <pane ySplit="2" topLeftCell="A111" activePane="bottomLeft" state="frozen"/>
      <selection pane="bottomLeft" activeCell="B111" sqref="B111"/>
    </sheetView>
  </sheetViews>
  <sheetFormatPr baseColWidth="10" defaultColWidth="0" defaultRowHeight="14" zeroHeight="1" x14ac:dyDescent="0.2"/>
  <cols>
    <col min="1" max="1" width="6" style="219" customWidth="1"/>
    <col min="2" max="2" width="8.625" style="219" customWidth="1"/>
    <col min="3" max="3" width="31" style="219" customWidth="1"/>
    <col min="4" max="4" width="19.625" style="219" customWidth="1"/>
    <col min="5" max="6" width="26.75" style="219" customWidth="1"/>
    <col min="7" max="7" width="24.75" style="219" customWidth="1"/>
    <col min="8" max="8" width="23" style="219" customWidth="1"/>
    <col min="9" max="9" width="18.625" style="219" customWidth="1"/>
    <col min="10" max="10" width="8.125" style="219" customWidth="1"/>
    <col min="11" max="11" width="7.75" style="223" customWidth="1"/>
    <col min="12" max="12" width="8.625" style="219" customWidth="1"/>
    <col min="13" max="14" width="8.75" style="219" customWidth="1"/>
    <col min="15" max="15" width="10.75" style="219" customWidth="1"/>
    <col min="16" max="16" width="8.75" style="219" customWidth="1"/>
    <col min="17" max="21" width="9.25" style="219" customWidth="1"/>
    <col min="22" max="22" width="12.125" style="219" customWidth="1"/>
    <col min="23" max="23" width="11.375" style="219" customWidth="1"/>
    <col min="24" max="24" width="11.5" style="219" customWidth="1"/>
    <col min="25" max="25" width="11.75" style="219" customWidth="1"/>
    <col min="26" max="26" width="13.125" style="219" customWidth="1"/>
    <col min="27" max="28" width="12.25" style="219" customWidth="1"/>
    <col min="29" max="29" width="8.625" style="219" customWidth="1"/>
    <col min="30" max="16384" width="8.625" style="219" hidden="1"/>
  </cols>
  <sheetData>
    <row r="1" spans="1:28" ht="15" x14ac:dyDescent="0.2">
      <c r="A1" s="281" t="s">
        <v>3241</v>
      </c>
      <c r="B1" s="202"/>
      <c r="C1" s="202" t="s">
        <v>2082</v>
      </c>
      <c r="D1" s="202"/>
      <c r="E1" s="424" t="s">
        <v>2083</v>
      </c>
      <c r="F1" s="422"/>
      <c r="G1" s="422"/>
      <c r="H1" s="428" t="s">
        <v>2084</v>
      </c>
      <c r="I1" s="429"/>
      <c r="J1" s="425" t="s">
        <v>2085</v>
      </c>
      <c r="K1" s="422"/>
      <c r="L1" s="422"/>
      <c r="M1" s="426" t="s">
        <v>2086</v>
      </c>
      <c r="N1" s="422"/>
      <c r="O1" s="422"/>
      <c r="P1" s="422"/>
      <c r="Q1" s="422"/>
      <c r="R1" s="422"/>
      <c r="S1" s="422"/>
      <c r="T1" s="422"/>
      <c r="U1" s="427" t="s">
        <v>2087</v>
      </c>
      <c r="V1" s="427"/>
      <c r="W1" s="427"/>
      <c r="X1" s="427"/>
      <c r="Y1" s="427"/>
      <c r="Z1" s="427"/>
      <c r="AA1" s="427"/>
      <c r="AB1" s="427"/>
    </row>
    <row r="2" spans="1:28" s="229" customFormat="1" ht="75" x14ac:dyDescent="0.2">
      <c r="A2" s="224" t="s">
        <v>2088</v>
      </c>
      <c r="B2" s="225" t="s">
        <v>319</v>
      </c>
      <c r="C2" s="225" t="s">
        <v>320</v>
      </c>
      <c r="D2" s="225" t="s">
        <v>2089</v>
      </c>
      <c r="E2" s="204" t="s">
        <v>2090</v>
      </c>
      <c r="F2" s="204" t="s">
        <v>2091</v>
      </c>
      <c r="G2" s="204" t="s">
        <v>2092</v>
      </c>
      <c r="H2" s="203" t="s">
        <v>330</v>
      </c>
      <c r="I2" s="203" t="s">
        <v>2895</v>
      </c>
      <c r="J2" s="226" t="s">
        <v>2093</v>
      </c>
      <c r="K2" s="227" t="s">
        <v>2094</v>
      </c>
      <c r="L2" s="226" t="s">
        <v>2095</v>
      </c>
      <c r="M2" s="206" t="s">
        <v>2096</v>
      </c>
      <c r="N2" s="206" t="s">
        <v>2097</v>
      </c>
      <c r="O2" s="206" t="s">
        <v>2896</v>
      </c>
      <c r="P2" s="206" t="s">
        <v>2098</v>
      </c>
      <c r="Q2" s="206" t="s">
        <v>324</v>
      </c>
      <c r="R2" s="206" t="s">
        <v>2099</v>
      </c>
      <c r="S2" s="206" t="s">
        <v>2100</v>
      </c>
      <c r="T2" s="206" t="s">
        <v>315</v>
      </c>
      <c r="U2" s="228" t="s">
        <v>2101</v>
      </c>
      <c r="V2" s="228" t="s">
        <v>2102</v>
      </c>
      <c r="W2" s="228" t="s">
        <v>2103</v>
      </c>
      <c r="X2" s="228" t="s">
        <v>2104</v>
      </c>
      <c r="Y2" s="228" t="s">
        <v>2105</v>
      </c>
      <c r="Z2" s="228" t="s">
        <v>2106</v>
      </c>
      <c r="AA2" s="228" t="s">
        <v>2107</v>
      </c>
      <c r="AB2" s="228" t="s">
        <v>2108</v>
      </c>
    </row>
    <row r="3" spans="1:28" ht="105" x14ac:dyDescent="0.2">
      <c r="A3" s="201"/>
      <c r="B3" s="211" t="s">
        <v>26</v>
      </c>
      <c r="C3" s="202" t="s">
        <v>27</v>
      </c>
      <c r="D3" s="202" t="str">
        <f>VLOOKUP(B3,'HECVAT - Full | Vendor Response'!A$4:D$320,4,TRUE)</f>
        <v>All output from these systems is sent to Instructure's centralized logging management system for further analysis and alert generation.</v>
      </c>
      <c r="E3" s="195"/>
      <c r="F3" s="195"/>
      <c r="G3" s="195"/>
      <c r="H3" s="203"/>
      <c r="I3" s="203"/>
      <c r="J3" s="196"/>
      <c r="K3" s="205"/>
      <c r="L3" s="196"/>
      <c r="M3" s="194"/>
      <c r="N3" s="194"/>
      <c r="O3" s="194"/>
      <c r="P3" s="194"/>
      <c r="Q3" s="194"/>
      <c r="R3" s="194"/>
      <c r="S3" s="194"/>
      <c r="T3" s="194"/>
      <c r="U3" s="193" t="s">
        <v>60</v>
      </c>
      <c r="V3" s="193" t="s">
        <v>60</v>
      </c>
      <c r="W3" s="193" t="s">
        <v>60</v>
      </c>
      <c r="X3" s="193" t="s">
        <v>60</v>
      </c>
      <c r="Y3" s="193" t="s">
        <v>60</v>
      </c>
      <c r="Z3" s="193" t="s">
        <v>60</v>
      </c>
      <c r="AA3" s="193" t="s">
        <v>60</v>
      </c>
      <c r="AB3" s="193" t="s">
        <v>60</v>
      </c>
    </row>
    <row r="4" spans="1:28" ht="105" x14ac:dyDescent="0.2">
      <c r="A4" s="201"/>
      <c r="B4" s="211" t="s">
        <v>28</v>
      </c>
      <c r="C4" s="202" t="s">
        <v>306</v>
      </c>
      <c r="D4" s="202" t="str">
        <f>VLOOKUP(B4,'HECVAT - Full | Vendor Response'!A$4:D$320,4,TRUE)</f>
        <v>All output from these systems is sent to Instructure's centralized logging management system for further analysis and alert generation.</v>
      </c>
      <c r="E4" s="195"/>
      <c r="F4" s="195"/>
      <c r="G4" s="195"/>
      <c r="H4" s="203"/>
      <c r="I4" s="203"/>
      <c r="J4" s="196"/>
      <c r="K4" s="205"/>
      <c r="L4" s="196"/>
      <c r="M4" s="194"/>
      <c r="N4" s="194"/>
      <c r="O4" s="194"/>
      <c r="P4" s="194"/>
      <c r="Q4" s="194"/>
      <c r="R4" s="194"/>
      <c r="S4" s="194"/>
      <c r="T4" s="194"/>
      <c r="U4" s="193" t="s">
        <v>60</v>
      </c>
      <c r="V4" s="193" t="s">
        <v>60</v>
      </c>
      <c r="W4" s="193" t="s">
        <v>60</v>
      </c>
      <c r="X4" s="193" t="s">
        <v>60</v>
      </c>
      <c r="Y4" s="193" t="s">
        <v>60</v>
      </c>
      <c r="Z4" s="193" t="s">
        <v>60</v>
      </c>
      <c r="AA4" s="193" t="s">
        <v>60</v>
      </c>
      <c r="AB4" s="193" t="s">
        <v>60</v>
      </c>
    </row>
    <row r="5" spans="1:28" ht="105" x14ac:dyDescent="0.2">
      <c r="A5" s="201"/>
      <c r="B5" s="211" t="s">
        <v>29</v>
      </c>
      <c r="C5" s="202" t="s">
        <v>307</v>
      </c>
      <c r="D5" s="202" t="str">
        <f>VLOOKUP(B5,'HECVAT - Full | Vendor Response'!A$4:D$320,4,TRUE)</f>
        <v>All output from these systems is sent to Instructure's centralized logging management system for further analysis and alert generation.</v>
      </c>
      <c r="E5" s="195"/>
      <c r="F5" s="195"/>
      <c r="G5" s="195"/>
      <c r="H5" s="203"/>
      <c r="I5" s="203"/>
      <c r="J5" s="196"/>
      <c r="K5" s="205"/>
      <c r="L5" s="196"/>
      <c r="M5" s="194"/>
      <c r="N5" s="194"/>
      <c r="O5" s="194"/>
      <c r="P5" s="194"/>
      <c r="Q5" s="194"/>
      <c r="R5" s="194"/>
      <c r="S5" s="194"/>
      <c r="T5" s="194"/>
      <c r="U5" s="193" t="s">
        <v>60</v>
      </c>
      <c r="V5" s="193" t="s">
        <v>60</v>
      </c>
      <c r="W5" s="193" t="s">
        <v>60</v>
      </c>
      <c r="X5" s="193" t="s">
        <v>60</v>
      </c>
      <c r="Y5" s="193" t="s">
        <v>60</v>
      </c>
      <c r="Z5" s="193" t="s">
        <v>60</v>
      </c>
      <c r="AA5" s="193" t="s">
        <v>60</v>
      </c>
      <c r="AB5" s="193" t="s">
        <v>60</v>
      </c>
    </row>
    <row r="6" spans="1:28" ht="105" x14ac:dyDescent="0.2">
      <c r="A6" s="201"/>
      <c r="B6" s="211" t="s">
        <v>30</v>
      </c>
      <c r="C6" s="202" t="s">
        <v>2109</v>
      </c>
      <c r="D6" s="202" t="str">
        <f>VLOOKUP(B6,'HECVAT - Full | Vendor Response'!A$4:D$320,4,TRUE)</f>
        <v>All output from these systems is sent to Instructure's centralized logging management system for further analysis and alert generation.</v>
      </c>
      <c r="E6" s="195"/>
      <c r="F6" s="195"/>
      <c r="G6" s="195"/>
      <c r="H6" s="203"/>
      <c r="I6" s="203"/>
      <c r="J6" s="196"/>
      <c r="K6" s="205"/>
      <c r="L6" s="196"/>
      <c r="M6" s="194"/>
      <c r="N6" s="194"/>
      <c r="O6" s="194"/>
      <c r="P6" s="194"/>
      <c r="Q6" s="194"/>
      <c r="R6" s="194"/>
      <c r="S6" s="194"/>
      <c r="T6" s="194"/>
      <c r="U6" s="193" t="s">
        <v>60</v>
      </c>
      <c r="V6" s="193" t="s">
        <v>60</v>
      </c>
      <c r="W6" s="193" t="s">
        <v>60</v>
      </c>
      <c r="X6" s="193" t="s">
        <v>60</v>
      </c>
      <c r="Y6" s="193" t="s">
        <v>60</v>
      </c>
      <c r="Z6" s="193" t="s">
        <v>60</v>
      </c>
      <c r="AA6" s="193" t="s">
        <v>60</v>
      </c>
      <c r="AB6" s="193" t="s">
        <v>60</v>
      </c>
    </row>
    <row r="7" spans="1:28" ht="31.5" customHeight="1" x14ac:dyDescent="0.2">
      <c r="A7" s="201"/>
      <c r="B7" s="211" t="s">
        <v>31</v>
      </c>
      <c r="C7" s="202" t="s">
        <v>2110</v>
      </c>
      <c r="D7" s="202" t="str">
        <f>VLOOKUP(B7,'HECVAT - Full | Vendor Response'!A$4:D$320,4,TRUE)</f>
        <v>All output from these systems is sent to Instructure's centralized logging management system for further analysis and alert generation.</v>
      </c>
      <c r="E7" s="195"/>
      <c r="F7" s="195"/>
      <c r="G7" s="195"/>
      <c r="H7" s="203"/>
      <c r="I7" s="203"/>
      <c r="J7" s="196"/>
      <c r="K7" s="205"/>
      <c r="L7" s="196"/>
      <c r="M7" s="194"/>
      <c r="N7" s="194"/>
      <c r="O7" s="194"/>
      <c r="P7" s="194"/>
      <c r="Q7" s="194"/>
      <c r="R7" s="194"/>
      <c r="S7" s="194"/>
      <c r="T7" s="194"/>
      <c r="U7" s="193" t="s">
        <v>60</v>
      </c>
      <c r="V7" s="193" t="s">
        <v>60</v>
      </c>
      <c r="W7" s="193" t="s">
        <v>60</v>
      </c>
      <c r="X7" s="193" t="s">
        <v>60</v>
      </c>
      <c r="Y7" s="193" t="s">
        <v>60</v>
      </c>
      <c r="Z7" s="193" t="s">
        <v>60</v>
      </c>
      <c r="AA7" s="193" t="s">
        <v>60</v>
      </c>
      <c r="AB7" s="193" t="s">
        <v>60</v>
      </c>
    </row>
    <row r="8" spans="1:28" ht="105" x14ac:dyDescent="0.2">
      <c r="A8" s="201"/>
      <c r="B8" s="211" t="s">
        <v>32</v>
      </c>
      <c r="C8" s="202" t="s">
        <v>33</v>
      </c>
      <c r="D8" s="202" t="str">
        <f>VLOOKUP(B8,'HECVAT - Full | Vendor Response'!A$4:D$320,4,TRUE)</f>
        <v>All output from these systems is sent to Instructure's centralized logging management system for further analysis and alert generation.</v>
      </c>
      <c r="E8" s="195"/>
      <c r="F8" s="195"/>
      <c r="G8" s="195"/>
      <c r="H8" s="203"/>
      <c r="I8" s="203"/>
      <c r="J8" s="196"/>
      <c r="K8" s="205"/>
      <c r="L8" s="196"/>
      <c r="M8" s="194"/>
      <c r="N8" s="194"/>
      <c r="O8" s="194"/>
      <c r="P8" s="194"/>
      <c r="Q8" s="194"/>
      <c r="R8" s="194"/>
      <c r="S8" s="194"/>
      <c r="T8" s="194"/>
      <c r="U8" s="193" t="s">
        <v>60</v>
      </c>
      <c r="V8" s="193" t="s">
        <v>60</v>
      </c>
      <c r="W8" s="193" t="s">
        <v>60</v>
      </c>
      <c r="X8" s="193" t="s">
        <v>60</v>
      </c>
      <c r="Y8" s="193" t="s">
        <v>60</v>
      </c>
      <c r="Z8" s="193" t="s">
        <v>60</v>
      </c>
      <c r="AA8" s="193" t="s">
        <v>60</v>
      </c>
      <c r="AB8" s="193" t="s">
        <v>60</v>
      </c>
    </row>
    <row r="9" spans="1:28" ht="105" x14ac:dyDescent="0.2">
      <c r="A9" s="201"/>
      <c r="B9" s="211" t="s">
        <v>34</v>
      </c>
      <c r="C9" s="202" t="s">
        <v>35</v>
      </c>
      <c r="D9" s="202" t="str">
        <f>VLOOKUP(B9,'HECVAT - Full | Vendor Response'!A$4:D$320,4,TRUE)</f>
        <v>All output from these systems is sent to Instructure's centralized logging management system for further analysis and alert generation.</v>
      </c>
      <c r="E9" s="195"/>
      <c r="F9" s="195"/>
      <c r="G9" s="195"/>
      <c r="H9" s="203"/>
      <c r="I9" s="203"/>
      <c r="J9" s="196"/>
      <c r="K9" s="205"/>
      <c r="L9" s="196"/>
      <c r="M9" s="194"/>
      <c r="N9" s="194"/>
      <c r="O9" s="194"/>
      <c r="P9" s="194"/>
      <c r="Q9" s="194"/>
      <c r="R9" s="194"/>
      <c r="S9" s="194"/>
      <c r="T9" s="194"/>
      <c r="U9" s="193" t="s">
        <v>60</v>
      </c>
      <c r="V9" s="193" t="s">
        <v>60</v>
      </c>
      <c r="W9" s="193" t="s">
        <v>60</v>
      </c>
      <c r="X9" s="193" t="s">
        <v>60</v>
      </c>
      <c r="Y9" s="193" t="s">
        <v>60</v>
      </c>
      <c r="Z9" s="193" t="s">
        <v>60</v>
      </c>
      <c r="AA9" s="193" t="s">
        <v>60</v>
      </c>
      <c r="AB9" s="193" t="s">
        <v>60</v>
      </c>
    </row>
    <row r="10" spans="1:28" ht="105" x14ac:dyDescent="0.2">
      <c r="A10" s="201"/>
      <c r="B10" s="211" t="s">
        <v>36</v>
      </c>
      <c r="C10" s="202" t="s">
        <v>2111</v>
      </c>
      <c r="D10" s="202" t="str">
        <f>VLOOKUP(B10,'HECVAT - Full | Vendor Response'!A$4:D$320,4,TRUE)</f>
        <v>All output from these systems is sent to Instructure's centralized logging management system for further analysis and alert generation.</v>
      </c>
      <c r="E10" s="195"/>
      <c r="F10" s="195"/>
      <c r="G10" s="195"/>
      <c r="H10" s="203"/>
      <c r="I10" s="203"/>
      <c r="J10" s="196"/>
      <c r="K10" s="205"/>
      <c r="L10" s="196"/>
      <c r="M10" s="194"/>
      <c r="N10" s="194"/>
      <c r="O10" s="194"/>
      <c r="P10" s="194"/>
      <c r="Q10" s="194"/>
      <c r="R10" s="194"/>
      <c r="S10" s="194"/>
      <c r="T10" s="194"/>
      <c r="U10" s="193" t="s">
        <v>60</v>
      </c>
      <c r="V10" s="193" t="s">
        <v>60</v>
      </c>
      <c r="W10" s="193" t="s">
        <v>60</v>
      </c>
      <c r="X10" s="193" t="s">
        <v>60</v>
      </c>
      <c r="Y10" s="193" t="s">
        <v>60</v>
      </c>
      <c r="Z10" s="193" t="s">
        <v>60</v>
      </c>
      <c r="AA10" s="193" t="s">
        <v>60</v>
      </c>
      <c r="AB10" s="193" t="s">
        <v>60</v>
      </c>
    </row>
    <row r="11" spans="1:28" ht="105" x14ac:dyDescent="0.2">
      <c r="A11" s="201"/>
      <c r="B11" s="211" t="s">
        <v>37</v>
      </c>
      <c r="C11" s="202" t="s">
        <v>2112</v>
      </c>
      <c r="D11" s="202" t="str">
        <f>VLOOKUP(B11,'HECVAT - Full | Vendor Response'!A$4:D$320,4,TRUE)</f>
        <v>All output from these systems is sent to Instructure's centralized logging management system for further analysis and alert generation.</v>
      </c>
      <c r="E11" s="195"/>
      <c r="F11" s="195"/>
      <c r="G11" s="195"/>
      <c r="H11" s="203"/>
      <c r="I11" s="203"/>
      <c r="J11" s="196"/>
      <c r="K11" s="205"/>
      <c r="L11" s="196"/>
      <c r="M11" s="194"/>
      <c r="N11" s="194"/>
      <c r="O11" s="194"/>
      <c r="P11" s="194"/>
      <c r="Q11" s="194"/>
      <c r="R11" s="194"/>
      <c r="S11" s="194"/>
      <c r="T11" s="194"/>
      <c r="U11" s="193" t="s">
        <v>60</v>
      </c>
      <c r="V11" s="193" t="s">
        <v>60</v>
      </c>
      <c r="W11" s="193" t="s">
        <v>60</v>
      </c>
      <c r="X11" s="193" t="s">
        <v>60</v>
      </c>
      <c r="Y11" s="193" t="s">
        <v>60</v>
      </c>
      <c r="Z11" s="193" t="s">
        <v>60</v>
      </c>
      <c r="AA11" s="193" t="s">
        <v>60</v>
      </c>
      <c r="AB11" s="193" t="s">
        <v>60</v>
      </c>
    </row>
    <row r="12" spans="1:28" ht="105" x14ac:dyDescent="0.2">
      <c r="A12" s="201"/>
      <c r="B12" s="211" t="s">
        <v>38</v>
      </c>
      <c r="C12" s="202" t="s">
        <v>39</v>
      </c>
      <c r="D12" s="202" t="str">
        <f>VLOOKUP(B12,'HECVAT - Full | Vendor Response'!A$4:D$320,4,TRUE)</f>
        <v>All output from these systems is sent to Instructure's centralized logging management system for further analysis and alert generation.</v>
      </c>
      <c r="E12" s="195"/>
      <c r="F12" s="195"/>
      <c r="G12" s="195"/>
      <c r="H12" s="203"/>
      <c r="I12" s="203"/>
      <c r="J12" s="196"/>
      <c r="K12" s="205"/>
      <c r="L12" s="196"/>
      <c r="M12" s="194"/>
      <c r="N12" s="194"/>
      <c r="O12" s="194"/>
      <c r="P12" s="194"/>
      <c r="Q12" s="194"/>
      <c r="R12" s="194"/>
      <c r="S12" s="194"/>
      <c r="T12" s="194"/>
      <c r="U12" s="193" t="s">
        <v>60</v>
      </c>
      <c r="V12" s="193" t="s">
        <v>60</v>
      </c>
      <c r="W12" s="193" t="s">
        <v>60</v>
      </c>
      <c r="X12" s="193" t="s">
        <v>60</v>
      </c>
      <c r="Y12" s="193" t="s">
        <v>60</v>
      </c>
      <c r="Z12" s="193" t="s">
        <v>60</v>
      </c>
      <c r="AA12" s="193" t="s">
        <v>60</v>
      </c>
      <c r="AB12" s="193" t="s">
        <v>60</v>
      </c>
    </row>
    <row r="13" spans="1:28" ht="105" x14ac:dyDescent="0.2">
      <c r="A13" s="201"/>
      <c r="B13" s="211" t="s">
        <v>40</v>
      </c>
      <c r="C13" s="202" t="s">
        <v>41</v>
      </c>
      <c r="D13" s="202" t="str">
        <f>VLOOKUP(B13,'HECVAT - Full | Vendor Response'!A$4:D$320,4,TRUE)</f>
        <v>All output from these systems is sent to Instructure's centralized logging management system for further analysis and alert generation.</v>
      </c>
      <c r="E13" s="195"/>
      <c r="F13" s="195"/>
      <c r="G13" s="195"/>
      <c r="H13" s="203"/>
      <c r="I13" s="203"/>
      <c r="J13" s="196"/>
      <c r="K13" s="205"/>
      <c r="L13" s="196"/>
      <c r="M13" s="194"/>
      <c r="N13" s="194"/>
      <c r="O13" s="194"/>
      <c r="P13" s="194"/>
      <c r="Q13" s="194"/>
      <c r="R13" s="194"/>
      <c r="S13" s="194"/>
      <c r="T13" s="194"/>
      <c r="U13" s="193" t="s">
        <v>60</v>
      </c>
      <c r="V13" s="193" t="s">
        <v>60</v>
      </c>
      <c r="W13" s="193" t="s">
        <v>60</v>
      </c>
      <c r="X13" s="193" t="s">
        <v>60</v>
      </c>
      <c r="Y13" s="193" t="s">
        <v>60</v>
      </c>
      <c r="Z13" s="193" t="s">
        <v>60</v>
      </c>
      <c r="AA13" s="193" t="s">
        <v>60</v>
      </c>
      <c r="AB13" s="193" t="s">
        <v>60</v>
      </c>
    </row>
    <row r="14" spans="1:28" ht="105" x14ac:dyDescent="0.2">
      <c r="A14" s="201"/>
      <c r="B14" s="211" t="s">
        <v>42</v>
      </c>
      <c r="C14" s="202" t="s">
        <v>2113</v>
      </c>
      <c r="D14" s="202" t="str">
        <f>VLOOKUP(B14,'HECVAT - Full | Vendor Response'!A$4:D$320,4,TRUE)</f>
        <v>All output from these systems is sent to Instructure's centralized logging management system for further analysis and alert generation.</v>
      </c>
      <c r="E14" s="195"/>
      <c r="F14" s="195"/>
      <c r="G14" s="195"/>
      <c r="H14" s="203"/>
      <c r="I14" s="203"/>
      <c r="J14" s="196"/>
      <c r="K14" s="205"/>
      <c r="L14" s="196"/>
      <c r="M14" s="194"/>
      <c r="N14" s="194"/>
      <c r="O14" s="194"/>
      <c r="P14" s="194"/>
      <c r="Q14" s="194"/>
      <c r="R14" s="194"/>
      <c r="S14" s="194"/>
      <c r="T14" s="194"/>
      <c r="U14" s="193" t="s">
        <v>60</v>
      </c>
      <c r="V14" s="193" t="s">
        <v>60</v>
      </c>
      <c r="W14" s="193" t="s">
        <v>60</v>
      </c>
      <c r="X14" s="193" t="s">
        <v>60</v>
      </c>
      <c r="Y14" s="193" t="s">
        <v>60</v>
      </c>
      <c r="Z14" s="193" t="s">
        <v>60</v>
      </c>
      <c r="AA14" s="193" t="s">
        <v>60</v>
      </c>
      <c r="AB14" s="193" t="s">
        <v>60</v>
      </c>
    </row>
    <row r="15" spans="1:28" ht="14" customHeight="1" x14ac:dyDescent="0.2">
      <c r="A15" s="201"/>
      <c r="B15" s="211" t="s">
        <v>43</v>
      </c>
      <c r="C15" s="202" t="s">
        <v>2114</v>
      </c>
      <c r="D15" s="202" t="str">
        <f>VLOOKUP(B15,'HECVAT - Full | Vendor Response'!A$4:D$320,4,TRUE)</f>
        <v>All output from these systems is sent to Instructure's centralized logging management system for further analysis and alert generation.</v>
      </c>
      <c r="E15" s="195"/>
      <c r="F15" s="195"/>
      <c r="G15" s="195"/>
      <c r="H15" s="203"/>
      <c r="I15" s="203"/>
      <c r="J15" s="196"/>
      <c r="K15" s="205"/>
      <c r="L15" s="196"/>
      <c r="M15" s="194"/>
      <c r="N15" s="194"/>
      <c r="O15" s="194"/>
      <c r="P15" s="194"/>
      <c r="Q15" s="194"/>
      <c r="R15" s="194"/>
      <c r="S15" s="194"/>
      <c r="T15" s="194"/>
      <c r="U15" s="193" t="s">
        <v>60</v>
      </c>
      <c r="V15" s="193" t="s">
        <v>60</v>
      </c>
      <c r="W15" s="193" t="s">
        <v>60</v>
      </c>
      <c r="X15" s="193" t="s">
        <v>60</v>
      </c>
      <c r="Y15" s="193" t="s">
        <v>60</v>
      </c>
      <c r="Z15" s="193" t="s">
        <v>60</v>
      </c>
      <c r="AA15" s="193" t="s">
        <v>60</v>
      </c>
      <c r="AB15" s="193" t="s">
        <v>60</v>
      </c>
    </row>
    <row r="16" spans="1:28" ht="105" x14ac:dyDescent="0.2">
      <c r="A16" s="201"/>
      <c r="B16" s="211" t="s">
        <v>44</v>
      </c>
      <c r="C16" s="202" t="s">
        <v>17</v>
      </c>
      <c r="D16" s="202" t="str">
        <f>VLOOKUP(B16,'HECVAT - Full | Vendor Response'!A$4:D$320,4,TRUE)</f>
        <v>All output from these systems is sent to Instructure's centralized logging management system for further analysis and alert generation.</v>
      </c>
      <c r="E16" s="195"/>
      <c r="F16" s="195"/>
      <c r="G16" s="195"/>
      <c r="H16" s="207" t="s">
        <v>2115</v>
      </c>
      <c r="I16" s="207" t="s">
        <v>2116</v>
      </c>
      <c r="J16" s="196"/>
      <c r="K16" s="205"/>
      <c r="L16" s="196"/>
      <c r="M16" s="194"/>
      <c r="N16" s="194"/>
      <c r="O16" s="194"/>
      <c r="P16" s="194"/>
      <c r="Q16" s="194"/>
      <c r="R16" s="194"/>
      <c r="S16" s="194"/>
      <c r="T16" s="194"/>
      <c r="U16" s="193" t="s">
        <v>60</v>
      </c>
      <c r="V16" s="193" t="s">
        <v>60</v>
      </c>
      <c r="W16" s="193" t="s">
        <v>60</v>
      </c>
      <c r="X16" s="193" t="s">
        <v>60</v>
      </c>
      <c r="Y16" s="193" t="s">
        <v>60</v>
      </c>
      <c r="Z16" s="193" t="s">
        <v>60</v>
      </c>
      <c r="AA16" s="193" t="s">
        <v>60</v>
      </c>
      <c r="AB16" s="193" t="s">
        <v>60</v>
      </c>
    </row>
    <row r="17" spans="1:28" ht="56" customHeight="1" x14ac:dyDescent="0.2">
      <c r="A17" s="201"/>
      <c r="B17" s="211" t="s">
        <v>45</v>
      </c>
      <c r="C17" s="202" t="s">
        <v>18</v>
      </c>
      <c r="D17" s="202" t="str">
        <f>VLOOKUP(B17,'HECVAT - Full | Vendor Response'!A$4:D$320,4,TRUE)</f>
        <v>All output from these systems is sent to Instructure's centralized logging management system for further analysis and alert generation.</v>
      </c>
      <c r="E17" s="195"/>
      <c r="F17" s="195"/>
      <c r="G17" s="195"/>
      <c r="H17" s="207" t="s">
        <v>2117</v>
      </c>
      <c r="I17" s="207" t="s">
        <v>2116</v>
      </c>
      <c r="J17" s="196"/>
      <c r="K17" s="205"/>
      <c r="L17" s="196"/>
      <c r="M17" s="194"/>
      <c r="N17" s="194"/>
      <c r="O17" s="194"/>
      <c r="P17" s="194"/>
      <c r="Q17" s="194"/>
      <c r="R17" s="194"/>
      <c r="S17" s="194"/>
      <c r="T17" s="194"/>
      <c r="U17" s="193" t="s">
        <v>60</v>
      </c>
      <c r="V17" s="193" t="s">
        <v>60</v>
      </c>
      <c r="W17" s="193" t="s">
        <v>60</v>
      </c>
      <c r="X17" s="193" t="s">
        <v>60</v>
      </c>
      <c r="Y17" s="193" t="s">
        <v>60</v>
      </c>
      <c r="Z17" s="193" t="s">
        <v>60</v>
      </c>
      <c r="AA17" s="193" t="s">
        <v>60</v>
      </c>
      <c r="AB17" s="193" t="s">
        <v>60</v>
      </c>
    </row>
    <row r="18" spans="1:28" ht="75" x14ac:dyDescent="0.2">
      <c r="A18" s="201">
        <v>1</v>
      </c>
      <c r="B18" s="202" t="s">
        <v>52</v>
      </c>
      <c r="C18" s="202" t="s">
        <v>2118</v>
      </c>
      <c r="D18" s="202" t="str">
        <f>VLOOKUP(B18,'HECVAT - Full | Vendor Response'!A$4:D$320,4,TRUE)</f>
        <v>Instructure can make available a test environment for interested prospective customers.</v>
      </c>
      <c r="E18" s="195" t="s">
        <v>3345</v>
      </c>
      <c r="F18" s="195" t="s">
        <v>2119</v>
      </c>
      <c r="G18" s="195" t="s">
        <v>3344</v>
      </c>
      <c r="H18" s="207" t="s">
        <v>2120</v>
      </c>
      <c r="I18" s="207" t="s">
        <v>2121</v>
      </c>
      <c r="J18" s="196" t="b">
        <v>1</v>
      </c>
      <c r="K18" s="205">
        <v>1</v>
      </c>
      <c r="L18" s="196" t="s">
        <v>5</v>
      </c>
      <c r="M18" s="194" t="s">
        <v>2122</v>
      </c>
      <c r="N18" s="194" t="str">
        <f>VLOOKUP(B18,'HECVAT - Full | Vendor Response'!A:E,3,FALSE)</f>
        <v>No</v>
      </c>
      <c r="O18" s="194" t="str">
        <f>IF(LEN(VLOOKUP(B18,'Analyst Report'!$A:$I,6,TRUE))= 0,"",VLOOKUP(B18,'Analyst Report'!$A:$I,6,FALSE))</f>
        <v/>
      </c>
      <c r="P18" s="194">
        <f>IF((O18=""),(IF(ISNUMBER(FIND(M18,N18)), 1, 0)),(IF(ISNUMBER(FIND(M18,O18)), 1, 0)))</f>
        <v>0</v>
      </c>
      <c r="Q18" s="194">
        <v>10</v>
      </c>
      <c r="R18" s="194">
        <f>IF(LEN(VLOOKUP(B18,'Analyst Report'!$A$31:$I$288,8,TRUE))= 0,"",VLOOKUP(B18,'Analyst Report'!$A$31:$I$288,8,TRUE))</f>
        <v>15</v>
      </c>
      <c r="S18" s="194">
        <f>(IF((ISNUMBER(R18)),R18,Q18))*K18</f>
        <v>15</v>
      </c>
      <c r="T18" s="194">
        <f>P18*S18</f>
        <v>0</v>
      </c>
      <c r="U18" s="193" t="s">
        <v>60</v>
      </c>
      <c r="V18" s="193" t="s">
        <v>60</v>
      </c>
      <c r="W18" s="193" t="s">
        <v>60</v>
      </c>
      <c r="X18" s="193" t="s">
        <v>60</v>
      </c>
      <c r="Y18" s="193" t="s">
        <v>60</v>
      </c>
      <c r="Z18" s="193" t="s">
        <v>60</v>
      </c>
      <c r="AA18" s="193" t="s">
        <v>60</v>
      </c>
      <c r="AB18" s="193" t="s">
        <v>60</v>
      </c>
    </row>
    <row r="19" spans="1:28" ht="135" x14ac:dyDescent="0.2">
      <c r="A19" s="201">
        <f>A18+1</f>
        <v>2</v>
      </c>
      <c r="B19" s="202" t="s">
        <v>53</v>
      </c>
      <c r="C19" s="202" t="s">
        <v>2897</v>
      </c>
      <c r="D19" s="202" t="str">
        <f>VLOOKUP(B19,'HECVAT - Full | Vendor Response'!A$4:D$320,4,TRUE)</f>
        <v>Instructure can make available a test environment for interested prospective customers.</v>
      </c>
      <c r="E19" s="195" t="s">
        <v>2898</v>
      </c>
      <c r="F19" s="195" t="s">
        <v>2124</v>
      </c>
      <c r="G19" s="195" t="s">
        <v>2899</v>
      </c>
      <c r="H19" s="207" t="s">
        <v>2900</v>
      </c>
      <c r="I19" s="207" t="s">
        <v>2125</v>
      </c>
      <c r="J19" s="196" t="b">
        <v>1</v>
      </c>
      <c r="K19" s="205">
        <v>1</v>
      </c>
      <c r="L19" s="196" t="s">
        <v>5</v>
      </c>
      <c r="M19" s="194" t="s">
        <v>2126</v>
      </c>
      <c r="N19" s="194" t="str">
        <f>VLOOKUP(B19,'HECVAT - Full | Vendor Response'!A:E,3,FALSE)</f>
        <v>Yes</v>
      </c>
      <c r="O19" s="194" t="str">
        <f>IF(LEN(VLOOKUP(B19,'Analyst Report'!$A:$I,6,TRUE))= 0,"",VLOOKUP(B19,'Analyst Report'!$A:$I,6,FALSE))</f>
        <v/>
      </c>
      <c r="P19" s="194">
        <f t="shared" ref="P19:P73" si="0">IF((O19=""),(IF(ISNUMBER(FIND(M19,N19)), 1, 0)),(IF(ISNUMBER(FIND(M19,O19)), 1, 0)))</f>
        <v>0</v>
      </c>
      <c r="Q19" s="194">
        <v>10</v>
      </c>
      <c r="R19" s="194">
        <f>IF(LEN(VLOOKUP(B19,'Analyst Report'!$A$31:$I$288,8,TRUE))= 0,"",VLOOKUP(B19,'Analyst Report'!$A$31:$I$288,8,TRUE))</f>
        <v>15</v>
      </c>
      <c r="S19" s="194">
        <f t="shared" ref="S19:S85" si="1">(IF((ISNUMBER(R19)),R19,Q19))*K19</f>
        <v>15</v>
      </c>
      <c r="T19" s="194">
        <f t="shared" ref="T19:T73" si="2">P19*S19</f>
        <v>0</v>
      </c>
      <c r="U19" s="193" t="s">
        <v>60</v>
      </c>
      <c r="V19" s="193" t="s">
        <v>60</v>
      </c>
      <c r="W19" s="193" t="s">
        <v>60</v>
      </c>
      <c r="X19" s="193" t="s">
        <v>60</v>
      </c>
      <c r="Y19" s="193" t="s">
        <v>60</v>
      </c>
      <c r="Z19" s="193" t="s">
        <v>60</v>
      </c>
      <c r="AA19" s="193" t="s">
        <v>60</v>
      </c>
      <c r="AB19" s="193" t="s">
        <v>60</v>
      </c>
    </row>
    <row r="20" spans="1:28" ht="105" x14ac:dyDescent="0.2">
      <c r="A20" s="201">
        <f t="shared" ref="A20:A86" si="3">A19+1</f>
        <v>3</v>
      </c>
      <c r="B20" s="202" t="s">
        <v>54</v>
      </c>
      <c r="C20" s="202" t="s">
        <v>2901</v>
      </c>
      <c r="D20" s="202" t="str">
        <f>VLOOKUP(B20,'HECVAT - Full | Vendor Response'!A$4:D$320,4,TRUE)</f>
        <v>Instructure can make available a test environment for interested prospective customers.</v>
      </c>
      <c r="E20" s="195" t="s">
        <v>60</v>
      </c>
      <c r="F20" s="195" t="s">
        <v>2128</v>
      </c>
      <c r="G20" s="195" t="s">
        <v>2902</v>
      </c>
      <c r="H20" s="207" t="s">
        <v>2903</v>
      </c>
      <c r="I20" s="207" t="s">
        <v>2129</v>
      </c>
      <c r="J20" s="196" t="b">
        <v>1</v>
      </c>
      <c r="K20" s="205">
        <v>1</v>
      </c>
      <c r="L20" s="196" t="s">
        <v>5</v>
      </c>
      <c r="M20" s="194" t="s">
        <v>2122</v>
      </c>
      <c r="N20" s="194" t="str">
        <f>VLOOKUP(B20,'HECVAT - Full | Vendor Response'!A:E,3,FALSE)</f>
        <v>Yes</v>
      </c>
      <c r="O20" s="194" t="str">
        <f>IF(LEN(VLOOKUP(B20,'Analyst Report'!$A:$I,6,TRUE))= 0,"",VLOOKUP(B20,'Analyst Report'!$A:$I,6,TRUE))</f>
        <v/>
      </c>
      <c r="P20" s="194">
        <f t="shared" si="0"/>
        <v>1</v>
      </c>
      <c r="Q20" s="194">
        <v>10</v>
      </c>
      <c r="R20" s="194">
        <f>IF(LEN(VLOOKUP(B20,'Analyst Report'!$A$31:$I$288,8,TRUE))= 0,"",VLOOKUP(B20,'Analyst Report'!$A$31:$I$288,8,TRUE))</f>
        <v>15</v>
      </c>
      <c r="S20" s="194">
        <f t="shared" si="1"/>
        <v>15</v>
      </c>
      <c r="T20" s="194">
        <f t="shared" si="2"/>
        <v>15</v>
      </c>
      <c r="U20" s="193" t="s">
        <v>60</v>
      </c>
      <c r="V20" s="193" t="s">
        <v>60</v>
      </c>
      <c r="W20" s="193" t="s">
        <v>60</v>
      </c>
      <c r="X20" s="193" t="s">
        <v>60</v>
      </c>
      <c r="Y20" s="193" t="s">
        <v>60</v>
      </c>
      <c r="Z20" s="193" t="s">
        <v>60</v>
      </c>
      <c r="AA20" s="193" t="s">
        <v>60</v>
      </c>
      <c r="AB20" s="193" t="s">
        <v>60</v>
      </c>
    </row>
    <row r="21" spans="1:28" ht="105" x14ac:dyDescent="0.2">
      <c r="A21" s="201">
        <f t="shared" si="3"/>
        <v>4</v>
      </c>
      <c r="B21" s="202" t="s">
        <v>55</v>
      </c>
      <c r="C21" s="202" t="s">
        <v>2904</v>
      </c>
      <c r="D21" s="202" t="str">
        <f>VLOOKUP(B21,'HECVAT - Full | Vendor Response'!A$4:D$320,4,TRUE)</f>
        <v>Instructure can make available a test environment for interested prospective customers.</v>
      </c>
      <c r="E21" s="195" t="s">
        <v>60</v>
      </c>
      <c r="F21" s="195" t="s">
        <v>2128</v>
      </c>
      <c r="G21" s="195" t="s">
        <v>2905</v>
      </c>
      <c r="H21" s="207" t="s">
        <v>3191</v>
      </c>
      <c r="I21" s="207" t="s">
        <v>2131</v>
      </c>
      <c r="J21" s="196" t="b">
        <v>1</v>
      </c>
      <c r="K21" s="205">
        <v>1</v>
      </c>
      <c r="L21" s="196" t="s">
        <v>5</v>
      </c>
      <c r="M21" s="194" t="s">
        <v>2122</v>
      </c>
      <c r="N21" s="194" t="str">
        <f>VLOOKUP(B21,'HECVAT - Full | Vendor Response'!A:E,3,FALSE)</f>
        <v>Yes</v>
      </c>
      <c r="O21" s="194" t="str">
        <f>IF(LEN(VLOOKUP(B21,'Analyst Report'!$A:$I,6,TRUE))= 0,"",VLOOKUP(B21,'Analyst Report'!$A:$I,6,TRUE))</f>
        <v/>
      </c>
      <c r="P21" s="194">
        <f t="shared" si="0"/>
        <v>1</v>
      </c>
      <c r="Q21" s="194"/>
      <c r="R21" s="194">
        <f>IF(LEN(VLOOKUP(B21,'Analyst Report'!$A$31:$I$288,8,TRUE))= 0,"",VLOOKUP(B21,'Analyst Report'!$A$31:$I$288,8,TRUE))</f>
        <v>15</v>
      </c>
      <c r="S21" s="194">
        <f t="shared" si="1"/>
        <v>15</v>
      </c>
      <c r="T21" s="194">
        <f t="shared" si="2"/>
        <v>15</v>
      </c>
      <c r="U21" s="193" t="s">
        <v>60</v>
      </c>
      <c r="V21" s="193" t="s">
        <v>60</v>
      </c>
      <c r="W21" s="193" t="s">
        <v>60</v>
      </c>
      <c r="X21" s="193" t="s">
        <v>60</v>
      </c>
      <c r="Y21" s="193" t="s">
        <v>60</v>
      </c>
      <c r="Z21" s="193" t="s">
        <v>60</v>
      </c>
      <c r="AA21" s="193" t="s">
        <v>60</v>
      </c>
      <c r="AB21" s="193" t="s">
        <v>60</v>
      </c>
    </row>
    <row r="22" spans="1:28" ht="75" x14ac:dyDescent="0.2">
      <c r="A22" s="201">
        <f t="shared" si="3"/>
        <v>5</v>
      </c>
      <c r="B22" s="202" t="s">
        <v>56</v>
      </c>
      <c r="C22" s="202" t="s">
        <v>2906</v>
      </c>
      <c r="D22" s="202" t="str">
        <f>VLOOKUP(B22,'HECVAT - Full | Vendor Response'!A$4:D$320,4,TRUE)</f>
        <v>Instructure can make available a test environment for interested prospective customers.</v>
      </c>
      <c r="E22" s="195" t="s">
        <v>2907</v>
      </c>
      <c r="F22" s="195" t="s">
        <v>2133</v>
      </c>
      <c r="G22" s="195" t="s">
        <v>2908</v>
      </c>
      <c r="H22" s="207" t="s">
        <v>2134</v>
      </c>
      <c r="I22" s="207" t="s">
        <v>2135</v>
      </c>
      <c r="J22" s="196" t="b">
        <v>1</v>
      </c>
      <c r="K22" s="205">
        <v>1</v>
      </c>
      <c r="L22" s="196" t="s">
        <v>5</v>
      </c>
      <c r="M22" s="194" t="s">
        <v>2126</v>
      </c>
      <c r="N22" s="194" t="str">
        <f>VLOOKUP(B22,'HECVAT - Full | Vendor Response'!A:E,3,FALSE)</f>
        <v>No</v>
      </c>
      <c r="O22" s="194" t="str">
        <f>IF(LEN(VLOOKUP(B22,'Analyst Report'!$A:$I,6,TRUE))= 0,"",VLOOKUP(B22,'Analyst Report'!$A:$I,6,TRUE))</f>
        <v/>
      </c>
      <c r="P22" s="194">
        <f t="shared" si="0"/>
        <v>1</v>
      </c>
      <c r="Q22" s="194">
        <v>10</v>
      </c>
      <c r="R22" s="194">
        <f>IF(LEN(VLOOKUP(B22,'Analyst Report'!$A$31:$I$288,8,TRUE))= 0,"",VLOOKUP(B22,'Analyst Report'!$A$31:$I$288,8,TRUE))</f>
        <v>15</v>
      </c>
      <c r="S22" s="194">
        <f t="shared" si="1"/>
        <v>15</v>
      </c>
      <c r="T22" s="194">
        <f t="shared" si="2"/>
        <v>15</v>
      </c>
      <c r="U22" s="193" t="s">
        <v>60</v>
      </c>
      <c r="V22" s="193" t="s">
        <v>60</v>
      </c>
      <c r="W22" s="193" t="s">
        <v>60</v>
      </c>
      <c r="X22" s="193" t="s">
        <v>60</v>
      </c>
      <c r="Y22" s="193" t="s">
        <v>60</v>
      </c>
      <c r="Z22" s="193" t="s">
        <v>60</v>
      </c>
      <c r="AA22" s="193" t="s">
        <v>60</v>
      </c>
      <c r="AB22" s="193" t="s">
        <v>60</v>
      </c>
    </row>
    <row r="23" spans="1:28" ht="195" x14ac:dyDescent="0.2">
      <c r="A23" s="201">
        <f t="shared" si="3"/>
        <v>6</v>
      </c>
      <c r="B23" s="202" t="s">
        <v>57</v>
      </c>
      <c r="C23" s="202" t="s">
        <v>2136</v>
      </c>
      <c r="D23" s="202" t="str">
        <f>VLOOKUP(B23,'HECVAT - Full | Vendor Response'!A$4:D$320,4,TRUE)</f>
        <v>Instructure can make available a test environment for interested prospective customers.</v>
      </c>
      <c r="E23" s="195" t="s">
        <v>2909</v>
      </c>
      <c r="F23" s="195" t="s">
        <v>2137</v>
      </c>
      <c r="G23" s="195" t="s">
        <v>3346</v>
      </c>
      <c r="H23" s="207" t="s">
        <v>2910</v>
      </c>
      <c r="I23" s="207" t="s">
        <v>2138</v>
      </c>
      <c r="J23" s="196" t="b">
        <v>0</v>
      </c>
      <c r="K23" s="205">
        <v>1</v>
      </c>
      <c r="L23" s="196" t="s">
        <v>5</v>
      </c>
      <c r="M23" s="194" t="s">
        <v>2122</v>
      </c>
      <c r="N23" s="194" t="str">
        <f>VLOOKUP(B23,'HECVAT - Full | Vendor Response'!A:E,3,FALSE)</f>
        <v>Yes</v>
      </c>
      <c r="O23" s="194" t="str">
        <f>IF(LEN(VLOOKUP(B23,'Analyst Report'!$A:$I,6,TRUE))= 0,"",VLOOKUP(B23,'Analyst Report'!$A:$I,6,TRUE))</f>
        <v/>
      </c>
      <c r="P23" s="194">
        <f t="shared" si="0"/>
        <v>1</v>
      </c>
      <c r="Q23" s="194">
        <v>10</v>
      </c>
      <c r="R23" s="194">
        <f>IF(LEN(VLOOKUP(B23,'Analyst Report'!$A$31:$I$288,8,TRUE))= 0,"",VLOOKUP(B23,'Analyst Report'!$A$31:$I$288,8,TRUE))</f>
        <v>15</v>
      </c>
      <c r="S23" s="194">
        <f t="shared" si="1"/>
        <v>15</v>
      </c>
      <c r="T23" s="194">
        <f t="shared" si="2"/>
        <v>15</v>
      </c>
      <c r="U23" s="193" t="s">
        <v>60</v>
      </c>
      <c r="V23" s="193" t="s">
        <v>60</v>
      </c>
      <c r="W23" s="193" t="s">
        <v>60</v>
      </c>
      <c r="X23" s="193" t="s">
        <v>60</v>
      </c>
      <c r="Y23" s="193" t="s">
        <v>60</v>
      </c>
      <c r="Z23" s="193" t="s">
        <v>60</v>
      </c>
      <c r="AA23" s="193" t="s">
        <v>60</v>
      </c>
      <c r="AB23" s="193" t="s">
        <v>60</v>
      </c>
    </row>
    <row r="24" spans="1:28" ht="135" x14ac:dyDescent="0.2">
      <c r="A24" s="201">
        <f t="shared" si="3"/>
        <v>7</v>
      </c>
      <c r="B24" s="202" t="s">
        <v>58</v>
      </c>
      <c r="C24" s="202" t="s">
        <v>2911</v>
      </c>
      <c r="D24" s="202" t="str">
        <f>VLOOKUP(B24,'HECVAT - Full | Vendor Response'!A$4:D$320,4,TRUE)</f>
        <v>Instructure can make available a test environment for interested prospective customers.</v>
      </c>
      <c r="E24" s="195" t="s">
        <v>2912</v>
      </c>
      <c r="F24" s="195" t="s">
        <v>60</v>
      </c>
      <c r="G24" s="195" t="s">
        <v>2139</v>
      </c>
      <c r="H24" s="207" t="s">
        <v>2140</v>
      </c>
      <c r="I24" s="207" t="s">
        <v>2913</v>
      </c>
      <c r="J24" s="196"/>
      <c r="K24" s="205">
        <v>1</v>
      </c>
      <c r="L24" s="196" t="s">
        <v>5</v>
      </c>
      <c r="M24" s="194" t="s">
        <v>2122</v>
      </c>
      <c r="N24" s="194" t="str">
        <f>LEFT(VLOOKUP(B24,'HECVAT - Full | Vendor Response'!A:E,3,FALSE),1)</f>
        <v>4</v>
      </c>
      <c r="O24" s="194" t="str">
        <f>IF(LEN(VLOOKUP(B24,'Analyst Report'!$A:$I,6,TRUE))= 0,"",VLOOKUP(B24,'Analyst Report'!$A:$I,6,TRUE))</f>
        <v/>
      </c>
      <c r="P24" s="194">
        <f t="shared" si="0"/>
        <v>0</v>
      </c>
      <c r="Q24" s="194">
        <v>10</v>
      </c>
      <c r="R24" s="194">
        <f>IF(LEN(VLOOKUP(B24,'Analyst Report'!$A$31:$I$288,8,TRUE))= 0,"",VLOOKUP(B24,'Analyst Report'!$A$31:$I$288,8,TRUE))</f>
        <v>15</v>
      </c>
      <c r="S24" s="194">
        <f t="shared" si="1"/>
        <v>15</v>
      </c>
      <c r="T24" s="194">
        <f t="shared" si="2"/>
        <v>0</v>
      </c>
      <c r="U24" s="193" t="s">
        <v>60</v>
      </c>
      <c r="V24" s="193" t="s">
        <v>60</v>
      </c>
      <c r="W24" s="193" t="s">
        <v>60</v>
      </c>
      <c r="X24" s="193" t="s">
        <v>60</v>
      </c>
      <c r="Y24" s="193" t="s">
        <v>60</v>
      </c>
      <c r="Z24" s="193" t="s">
        <v>60</v>
      </c>
      <c r="AA24" s="193" t="s">
        <v>60</v>
      </c>
      <c r="AB24" s="193" t="s">
        <v>60</v>
      </c>
    </row>
    <row r="25" spans="1:28" ht="409.6" x14ac:dyDescent="0.2">
      <c r="A25" s="201">
        <f t="shared" si="3"/>
        <v>8</v>
      </c>
      <c r="B25" s="208" t="s">
        <v>59</v>
      </c>
      <c r="C25" s="208" t="s">
        <v>2141</v>
      </c>
      <c r="D25" s="202" t="str">
        <f>VLOOKUP(B25,'HECVAT - Full | Vendor Response'!A$4:D$320,4,TRUE)</f>
        <v>Instructure maintains both a Network Security Policy and a IT Acceptable Use Policy which outline procedures, processed and policies for all endpoints on both production and corporate networks and includes Instructure-owned and BYOD devices. These policies are evaluated against both SOC 2 and ISO 27001 standards.</v>
      </c>
      <c r="E25" s="197" t="s">
        <v>3186</v>
      </c>
      <c r="F25" s="197" t="s">
        <v>60</v>
      </c>
      <c r="G25" s="197" t="s">
        <v>60</v>
      </c>
      <c r="H25" s="209" t="s">
        <v>2914</v>
      </c>
      <c r="I25" s="209" t="s">
        <v>2915</v>
      </c>
      <c r="J25" s="196" t="str">
        <f>IF(S25&gt;20,"TRUE","FALSE")</f>
        <v>FALSE</v>
      </c>
      <c r="K25" s="205">
        <v>1</v>
      </c>
      <c r="L25" s="196" t="s">
        <v>2142</v>
      </c>
      <c r="M25" s="194" t="s">
        <v>2122</v>
      </c>
      <c r="N25" s="194" t="str">
        <f>VLOOKUP(B25,'HECVAT - Full | Vendor Response'!A:E,3,FALSE)</f>
        <v xml:space="preserve">Instructure, Inc. was founded in 2008 by two enterprising grad students with one mission: to provide an innovative, open, cloud-based teaching and learning platform for institutions and organizations that would deliver a far greater user experience than other learning management systems (LMSs) available at the time. The outcome was Canvas, a ground-breaking LMS that officially launched to market in 2011 and quickly became the fastest growing educational LMS in the US market.
From this strong foundation we developed the Instructure Learning Platform, a set of integrated teaching and learning products built on cloud technology, coupled with service offerings and a thriving partner ecosystem, that together enable the creation and exchange of innovation through our ecosystem.
Today, Instructure supports nearly 8,000 client institutions and tens of millions of users in more than 100 countries. Higher education institutions, K-12 schools, departments of education, and vocational education providers across the globe now rely on Canvas as the cornerstone of their digital education strategy. For our complete story, please visit inst.bid/story.
Instructure, Inc. is the parent company of all global subsidiaries, including:
•  Instructure Global Limited (UK)
•  Instructure Hungary Kft
•  Instructure Australia Pty Ltd
•  Instructure Brazil Ltda
•  Instructure Singapore Pte. Ltd.
The ultimate parent company of Instructure, Inc. is Instructure Holdings, Inc., a company listed on the New York Stock Exchange (stock ticker 'INST') and currently majority held by Thoma Bravo, LLC. Thoma Bravo is a leading private equity firm with a 40-year history, including over $35 billion in investor commitments, and a focus on investing in software and technology companies.
Instructure filings are available online at: https://inst.bid/investors
</v>
      </c>
      <c r="O25" s="194" t="str">
        <f>IF(LEN(VLOOKUP(B25,'Analyst Report'!$A:$I,7,FALSE))= 0,"",VLOOKUP(B25,'Analyst Report'!$A:$I,7,FALSE))</f>
        <v/>
      </c>
      <c r="P25" s="194">
        <f>IF((O25=""),(IF(ISNUMBER(FIND(M25,N25)), 1, 0)),(IF(ISNUMBER(FIND(M25,O25)), 1, 0)))</f>
        <v>0</v>
      </c>
      <c r="Q25" s="194">
        <v>15</v>
      </c>
      <c r="R25" s="194">
        <f>IF(LEN(VLOOKUP(B25,'Analyst Report'!$A$31:$I$288,9,FALSE))=0,VLOOKUP(B25,'Analyst Report'!$A$31:$I$288,8,FALSE),VLOOKUP(B25,'Analyst Report'!$A$31:$I$288,9,FALSE))</f>
        <v>15</v>
      </c>
      <c r="S25" s="194">
        <f t="shared" si="1"/>
        <v>15</v>
      </c>
      <c r="T25" s="194">
        <f>P25*S25*K25</f>
        <v>0</v>
      </c>
      <c r="U25" s="193" t="s">
        <v>60</v>
      </c>
      <c r="V25" s="193" t="s">
        <v>60</v>
      </c>
      <c r="W25" s="193" t="s">
        <v>60</v>
      </c>
      <c r="X25" s="193" t="s">
        <v>60</v>
      </c>
      <c r="Y25" s="193" t="s">
        <v>60</v>
      </c>
      <c r="Z25" s="193" t="s">
        <v>60</v>
      </c>
      <c r="AA25" s="193" t="s">
        <v>60</v>
      </c>
      <c r="AB25" s="193" t="s">
        <v>60</v>
      </c>
    </row>
    <row r="26" spans="1:28" ht="210" x14ac:dyDescent="0.2">
      <c r="A26" s="201">
        <f t="shared" si="3"/>
        <v>9</v>
      </c>
      <c r="B26" s="210" t="s">
        <v>61</v>
      </c>
      <c r="C26" s="208" t="s">
        <v>2916</v>
      </c>
      <c r="D26" s="202" t="str">
        <f>VLOOKUP(B26,'HECVAT - Full | Vendor Response'!A$4:D$320,4,TRUE)</f>
        <v>Instructure maintains both a Network Security Policy and a IT Acceptable Use Policy which outline procedures, processed and policies for all endpoints on both production and corporate networks and includes Instructure-owned and BYOD devices. These policies are evaluated against both SOC 2 and ISO 27001 standards.</v>
      </c>
      <c r="E26" s="197" t="s">
        <v>60</v>
      </c>
      <c r="F26" s="197" t="s">
        <v>60</v>
      </c>
      <c r="G26" s="197" t="s">
        <v>2143</v>
      </c>
      <c r="H26" s="209" t="s">
        <v>2917</v>
      </c>
      <c r="I26" s="209" t="s">
        <v>2918</v>
      </c>
      <c r="J26" s="196" t="str">
        <f t="shared" ref="J26:J84" si="4">IF(S26&gt;20,"TRUE","FALSE")</f>
        <v>FALSE</v>
      </c>
      <c r="K26" s="205">
        <v>1</v>
      </c>
      <c r="L26" s="196" t="s">
        <v>2142</v>
      </c>
      <c r="M26" s="194" t="s">
        <v>2126</v>
      </c>
      <c r="N26" s="194" t="str">
        <f>VLOOKUP(B26,'HECVAT - Full | Vendor Response'!A:E,3,FALSE)</f>
        <v>No</v>
      </c>
      <c r="O26" s="194" t="str">
        <f>IF(LEN(VLOOKUP(B26,'Analyst Report'!$A:$I,7,FALSE))= 0,"",VLOOKUP(B26,'Analyst Report'!$A:$I,7,FALSE))</f>
        <v/>
      </c>
      <c r="P26" s="194">
        <f t="shared" si="0"/>
        <v>1</v>
      </c>
      <c r="Q26" s="194">
        <v>10</v>
      </c>
      <c r="R26" s="194">
        <f>IF(LEN(VLOOKUP(B26,'Analyst Report'!$A$31:$I$288,9,FALSE))=0,VLOOKUP(B26,'Analyst Report'!$A$31:$I$288,8,FALSE),VLOOKUP(B26,'Analyst Report'!$A$31:$I$288,9,FALSE))</f>
        <v>10</v>
      </c>
      <c r="S26" s="194">
        <f t="shared" si="1"/>
        <v>10</v>
      </c>
      <c r="T26" s="194">
        <f t="shared" si="2"/>
        <v>10</v>
      </c>
      <c r="U26" s="193" t="s">
        <v>60</v>
      </c>
      <c r="V26" s="193" t="s">
        <v>60</v>
      </c>
      <c r="W26" s="193" t="s">
        <v>60</v>
      </c>
      <c r="X26" s="193" t="s">
        <v>60</v>
      </c>
      <c r="Y26" s="193" t="s">
        <v>60</v>
      </c>
      <c r="Z26" s="193" t="s">
        <v>60</v>
      </c>
      <c r="AA26" s="193" t="s">
        <v>60</v>
      </c>
      <c r="AB26" s="193" t="s">
        <v>60</v>
      </c>
    </row>
    <row r="27" spans="1:28" ht="270" x14ac:dyDescent="0.2">
      <c r="A27" s="201">
        <f t="shared" si="3"/>
        <v>10</v>
      </c>
      <c r="B27" s="208" t="s">
        <v>62</v>
      </c>
      <c r="C27" s="208" t="s">
        <v>2144</v>
      </c>
      <c r="D27" s="202" t="str">
        <f>VLOOKUP(B27,'HECVAT - Full | Vendor Response'!A$4:D$320,4,TRUE)</f>
        <v>Instructure maintains both a Network Security Policy and a IT Acceptable Use Policy which outline procedures, processed and policies for all endpoints on both production and corporate networks and includes Instructure-owned and BYOD devices. These policies are evaluated against both SOC 2 and ISO 27001 standards.</v>
      </c>
      <c r="E27" s="197" t="s">
        <v>60</v>
      </c>
      <c r="F27" s="197" t="s">
        <v>2145</v>
      </c>
      <c r="G27" s="197" t="s">
        <v>2146</v>
      </c>
      <c r="H27" s="209" t="s">
        <v>2147</v>
      </c>
      <c r="I27" s="209" t="s">
        <v>2919</v>
      </c>
      <c r="J27" s="196" t="str">
        <f t="shared" si="4"/>
        <v>FALSE</v>
      </c>
      <c r="K27" s="205">
        <v>1</v>
      </c>
      <c r="L27" s="196" t="s">
        <v>2142</v>
      </c>
      <c r="M27" s="194" t="s">
        <v>2122</v>
      </c>
      <c r="N27" s="194" t="str">
        <f>VLOOKUP(B27,'HECVAT - Full | Vendor Response'!A:E,3,FALSE)</f>
        <v>Yes</v>
      </c>
      <c r="O27" s="194" t="str">
        <f>IF(LEN(VLOOKUP(B27,'Analyst Report'!$A:$I,7,FALSE))= 0,"",VLOOKUP(B27,'Analyst Report'!$A:$I,7,FALSE))</f>
        <v/>
      </c>
      <c r="P27" s="194">
        <f t="shared" si="0"/>
        <v>1</v>
      </c>
      <c r="Q27" s="194">
        <v>15</v>
      </c>
      <c r="R27" s="194">
        <f>IF(LEN(VLOOKUP(B27,'Analyst Report'!$A$31:$I$288,9,FALSE))=0,VLOOKUP(B27,'Analyst Report'!$A$31:$I$288,8,FALSE),VLOOKUP(B27,'Analyst Report'!$A$31:$I$288,9,FALSE))</f>
        <v>15</v>
      </c>
      <c r="S27" s="194">
        <f t="shared" si="1"/>
        <v>15</v>
      </c>
      <c r="T27" s="194">
        <f t="shared" si="2"/>
        <v>15</v>
      </c>
      <c r="U27" s="193" t="s">
        <v>60</v>
      </c>
      <c r="V27" s="193" t="s">
        <v>60</v>
      </c>
      <c r="W27" s="193" t="s">
        <v>60</v>
      </c>
      <c r="X27" s="193" t="s">
        <v>60</v>
      </c>
      <c r="Y27" s="193" t="s">
        <v>60</v>
      </c>
      <c r="Z27" s="193" t="s">
        <v>60</v>
      </c>
      <c r="AA27" s="193" t="s">
        <v>60</v>
      </c>
      <c r="AB27" s="193" t="s">
        <v>60</v>
      </c>
    </row>
    <row r="28" spans="1:28" ht="210" x14ac:dyDescent="0.2">
      <c r="A28" s="201">
        <f t="shared" si="3"/>
        <v>11</v>
      </c>
      <c r="B28" s="208" t="s">
        <v>63</v>
      </c>
      <c r="C28" s="208" t="s">
        <v>2923</v>
      </c>
      <c r="D28" s="202" t="str">
        <f>VLOOKUP(B28,'HECVAT - Full | Vendor Response'!A$4:D$320,4,TRUE)</f>
        <v>Instructure maintains both a Network Security Policy and a IT Acceptable Use Policy which outline procedures, processed and policies for all endpoints on both production and corporate networks and includes Instructure-owned and BYOD devices. These policies are evaluated against both SOC 2 and ISO 27001 standards.</v>
      </c>
      <c r="E28" s="197" t="s">
        <v>60</v>
      </c>
      <c r="F28" s="197" t="s">
        <v>2148</v>
      </c>
      <c r="G28" s="197" t="s">
        <v>3187</v>
      </c>
      <c r="H28" s="209" t="s">
        <v>2149</v>
      </c>
      <c r="I28" s="209" t="s">
        <v>2150</v>
      </c>
      <c r="J28" s="196" t="str">
        <f t="shared" si="4"/>
        <v>TRUE</v>
      </c>
      <c r="K28" s="205">
        <v>1</v>
      </c>
      <c r="L28" s="196" t="s">
        <v>2142</v>
      </c>
      <c r="M28" s="194" t="s">
        <v>2122</v>
      </c>
      <c r="N28" s="194" t="str">
        <f>VLOOKUP(B28,'HECVAT - Full | Vendor Response'!A:E,3,FALSE)</f>
        <v>Yes</v>
      </c>
      <c r="O28" s="194" t="str">
        <f>IF(LEN(VLOOKUP(B28,'Analyst Report'!$A:$I,7,FALSE))= 0,"",VLOOKUP(B28,'Analyst Report'!$A:$I,7,FALSE))</f>
        <v/>
      </c>
      <c r="P28" s="194">
        <f t="shared" si="0"/>
        <v>1</v>
      </c>
      <c r="Q28" s="194">
        <v>25</v>
      </c>
      <c r="R28" s="194">
        <f>IF(LEN(VLOOKUP(B28,'Analyst Report'!$A$31:$I$288,9,FALSE))=0,VLOOKUP(B28,'Analyst Report'!$A$31:$I$288,8,FALSE),VLOOKUP(B28,'Analyst Report'!$A$31:$I$288,9,FALSE))</f>
        <v>25</v>
      </c>
      <c r="S28" s="194">
        <f t="shared" si="1"/>
        <v>25</v>
      </c>
      <c r="T28" s="194">
        <f t="shared" si="2"/>
        <v>25</v>
      </c>
      <c r="U28" s="193" t="s">
        <v>60</v>
      </c>
      <c r="V28" s="193" t="s">
        <v>60</v>
      </c>
      <c r="W28" s="193" t="s">
        <v>60</v>
      </c>
      <c r="X28" s="193" t="s">
        <v>60</v>
      </c>
      <c r="Y28" s="193" t="s">
        <v>60</v>
      </c>
      <c r="Z28" s="193" t="s">
        <v>60</v>
      </c>
      <c r="AA28" s="193" t="s">
        <v>60</v>
      </c>
      <c r="AB28" s="193" t="s">
        <v>60</v>
      </c>
    </row>
    <row r="29" spans="1:28" ht="409.6" x14ac:dyDescent="0.2">
      <c r="A29" s="201">
        <f t="shared" si="3"/>
        <v>12</v>
      </c>
      <c r="B29" s="208" t="s">
        <v>64</v>
      </c>
      <c r="C29" s="208" t="s">
        <v>2151</v>
      </c>
      <c r="D29" s="202" t="str">
        <f>VLOOKUP(B29,'HECVAT - Full | Vendor Response'!A$4:D$320,4,TRUE)</f>
        <v>Instructure maintains both a Network Security Policy and a IT Acceptable Use Policy which outline procedures, processed and policies for all endpoints on both production and corporate networks and includes Instructure-owned and BYOD devices. These policies are evaluated against both SOC 2 and ISO 27001 standards.</v>
      </c>
      <c r="E29" s="197" t="s">
        <v>2152</v>
      </c>
      <c r="F29" s="197" t="s">
        <v>60</v>
      </c>
      <c r="G29" s="197" t="s">
        <v>60</v>
      </c>
      <c r="H29" s="209" t="s">
        <v>2153</v>
      </c>
      <c r="I29" s="209" t="s">
        <v>2920</v>
      </c>
      <c r="J29" s="196" t="str">
        <f t="shared" si="4"/>
        <v>FALSE</v>
      </c>
      <c r="K29" s="205">
        <v>1</v>
      </c>
      <c r="L29" s="196" t="s">
        <v>2142</v>
      </c>
      <c r="M29" s="194" t="s">
        <v>2122</v>
      </c>
      <c r="N29" s="194" t="str">
        <f>VLOOKUP(B29,'HECVAT - Full | Vendor Response'!A:E,3,FALSE)</f>
        <v xml:space="preserve">Instructure has a robust information security program that runs on a continuous, PDCA-cycle. It was created based on guidance provided by ISO/IEC 27000:2018 and controls described in ISO/IEC 27001:2013, and is managed by Instructure's Chief Information Security and Privacy Officer. The security program is attested to by a number of current security certifications including ISO 27001, SOC 2, SOC 3, TX-RAMP, UK Cyber Essentials Plus, PCI DSS SAQ D and Attestation of Compliance._x000B__x000B_Instructure has a software development lifecycle (SDLC) that incorporates secure coding practices and controls. All code goes through a developer peer-review process before it is merged into the code base repository. 
Instructure's Security Team regularly performs vulnerability scans using a number of internal and external tools and techniques. The scope of the scans include but are not limited to the OWASP Top Ten and SANS Top 25 CWEs._x000B__x000B_In addition to this, the Amazon Web Services infrastructure on which Canvas Credentials is hosted has a variety of formal accreditations. Some of the many certifications include:_x000B__x000B_DoD SRG • FedRAMP • FIPS • IRAP • ISO 9001 • ISO 27001 • ISO 27017 • ISO 27018 • MLPS Level 3 • MTCS • PCI DSS Level 1 • SEC Rule 17-a-4(f) • SOC 1 • SOC 2 • SOC 3 • UK Cyber Essentials Plus _x000B__x000B_Architecture, business continuity, and security white papers are also available in the Canvas Credentials Compliance package at inst.bid/canvas/credentials/dl
</v>
      </c>
      <c r="O29" s="194" t="str">
        <f>IF(LEN(VLOOKUP(B29,'Analyst Report'!$A:$I,7,FALSE))= 0,"",VLOOKUP(B29,'Analyst Report'!$A:$I,7,FALSE))</f>
        <v/>
      </c>
      <c r="P29" s="194">
        <f t="shared" si="0"/>
        <v>0</v>
      </c>
      <c r="Q29" s="194">
        <v>15</v>
      </c>
      <c r="R29" s="194">
        <f>IF(LEN(VLOOKUP(B29,'Analyst Report'!$A$31:$I$288,9,FALSE))=0,VLOOKUP(B29,'Analyst Report'!$A$31:$I$288,8,FALSE),VLOOKUP(B29,'Analyst Report'!$A$31:$I$288,9,FALSE))</f>
        <v>15</v>
      </c>
      <c r="S29" s="194">
        <f t="shared" si="1"/>
        <v>15</v>
      </c>
      <c r="T29" s="194">
        <f t="shared" si="2"/>
        <v>0</v>
      </c>
      <c r="U29" s="193" t="s">
        <v>60</v>
      </c>
      <c r="V29" s="193" t="s">
        <v>60</v>
      </c>
      <c r="W29" s="193" t="s">
        <v>60</v>
      </c>
      <c r="X29" s="193" t="s">
        <v>60</v>
      </c>
      <c r="Y29" s="193" t="s">
        <v>60</v>
      </c>
      <c r="Z29" s="193" t="s">
        <v>60</v>
      </c>
      <c r="AA29" s="193" t="s">
        <v>60</v>
      </c>
      <c r="AB29" s="193" t="s">
        <v>60</v>
      </c>
    </row>
    <row r="30" spans="1:28" ht="409.6" x14ac:dyDescent="0.2">
      <c r="A30" s="201">
        <f t="shared" si="3"/>
        <v>13</v>
      </c>
      <c r="B30" s="208" t="s">
        <v>65</v>
      </c>
      <c r="C30" s="208" t="s">
        <v>2154</v>
      </c>
      <c r="D30" s="202" t="str">
        <f>VLOOKUP(B30,'HECVAT - Full | Vendor Response'!A$4:D$320,4,TRUE)</f>
        <v>Access to Canvas Credentials' architecture components, including databases, are secured using AWS’ Key Management Service (KMS). KMS is integrated with Canvas Credentials' various architecture components, allowing Instructure's Operations team to access encrypted data as needed. Instructure’s Operations team controls generation and installation of keys for all employees with access to the servers. An automated configuration management system installs employee public keys on a per-server basis based on need. This same configuration process automatically revokes keys globally when necessary. Instructure has strict policies on who is given keys.</v>
      </c>
      <c r="E30" s="220" t="s">
        <v>60</v>
      </c>
      <c r="F30" s="197" t="s">
        <v>2155</v>
      </c>
      <c r="G30" s="197" t="s">
        <v>2156</v>
      </c>
      <c r="H30" s="209" t="s">
        <v>2157</v>
      </c>
      <c r="I30" s="209" t="s">
        <v>2158</v>
      </c>
      <c r="J30" s="196" t="str">
        <f t="shared" si="4"/>
        <v>FALSE</v>
      </c>
      <c r="K30" s="205">
        <v>1</v>
      </c>
      <c r="L30" s="196" t="s">
        <v>7</v>
      </c>
      <c r="M30" s="194" t="s">
        <v>2122</v>
      </c>
      <c r="N30" s="194" t="str">
        <f>VLOOKUP(B30,'HECVAT - Full | Vendor Response'!A:E,3,FALSE)</f>
        <v>Yes</v>
      </c>
      <c r="O30" s="194" t="str">
        <f>IF(LEN(VLOOKUP(B30,'Analyst Report'!$A:$I,7,FALSE))= 0,"",VLOOKUP(B30,'Analyst Report'!$A:$I,7,FALSE))</f>
        <v/>
      </c>
      <c r="P30" s="194">
        <f t="shared" si="0"/>
        <v>1</v>
      </c>
      <c r="Q30" s="194">
        <v>20</v>
      </c>
      <c r="R30" s="194">
        <f>IF(LEN(VLOOKUP(B30,'Analyst Report'!$A$31:$I$288,9,FALSE))=0,VLOOKUP(B30,'Analyst Report'!$A$31:$I$288,8,FALSE),VLOOKUP(B30,'Analyst Report'!$A$31:$I$288,9,FALSE))</f>
        <v>20</v>
      </c>
      <c r="S30" s="194">
        <f t="shared" si="1"/>
        <v>20</v>
      </c>
      <c r="T30" s="194">
        <f t="shared" si="2"/>
        <v>20</v>
      </c>
      <c r="U30" s="193" t="s">
        <v>60</v>
      </c>
      <c r="V30" s="193" t="s">
        <v>60</v>
      </c>
      <c r="W30" s="193" t="s">
        <v>60</v>
      </c>
      <c r="X30" s="193" t="s">
        <v>60</v>
      </c>
      <c r="Y30" s="193" t="s">
        <v>60</v>
      </c>
      <c r="Z30" s="193" t="s">
        <v>60</v>
      </c>
      <c r="AA30" s="193" t="s">
        <v>60</v>
      </c>
      <c r="AB30" s="193" t="s">
        <v>60</v>
      </c>
    </row>
    <row r="31" spans="1:28" ht="409.6" x14ac:dyDescent="0.2">
      <c r="A31" s="201">
        <f t="shared" si="3"/>
        <v>14</v>
      </c>
      <c r="B31" s="208" t="s">
        <v>66</v>
      </c>
      <c r="C31" s="208" t="s">
        <v>2159</v>
      </c>
      <c r="D31" s="202" t="str">
        <f>VLOOKUP(B31,'HECVAT - Full | Vendor Response'!A$4:D$320,4,TRUE)</f>
        <v>Access to Canvas Credentials' architecture components, including databases, are secured using AWS’ Key Management Service (KMS). KMS is integrated with Canvas Credentials' various architecture components, allowing Instructure's Operations team to access encrypted data as needed. Instructure’s Operations team controls generation and installation of keys for all employees with access to the servers. An automated configuration management system installs employee public keys on a per-server basis based on need. This same configuration process automatically revokes keys globally when necessary. Instructure has strict policies on who is given keys.</v>
      </c>
      <c r="E31" s="220" t="s">
        <v>60</v>
      </c>
      <c r="F31" s="197" t="s">
        <v>2160</v>
      </c>
      <c r="G31" s="197" t="s">
        <v>2161</v>
      </c>
      <c r="H31" s="209" t="s">
        <v>2921</v>
      </c>
      <c r="I31" s="209" t="s">
        <v>2162</v>
      </c>
      <c r="J31" s="196" t="str">
        <f t="shared" si="4"/>
        <v>FALSE</v>
      </c>
      <c r="K31" s="205">
        <v>1</v>
      </c>
      <c r="L31" s="196" t="s">
        <v>7</v>
      </c>
      <c r="M31" s="194" t="s">
        <v>2122</v>
      </c>
      <c r="N31" s="194" t="str">
        <f>VLOOKUP(B31,'HECVAT - Full | Vendor Response'!A:E,3,FALSE)</f>
        <v>Yes</v>
      </c>
      <c r="O31" s="194" t="str">
        <f>IF(LEN(VLOOKUP(B31,'Analyst Report'!$A:$I,7,FALSE))= 0,"",VLOOKUP(B31,'Analyst Report'!$A:$I,7,FALSE))</f>
        <v/>
      </c>
      <c r="P31" s="194">
        <f t="shared" si="0"/>
        <v>1</v>
      </c>
      <c r="Q31" s="194">
        <v>20</v>
      </c>
      <c r="R31" s="194">
        <f>IF(LEN(VLOOKUP(B31,'Analyst Report'!$A$31:$I$288,9,FALSE))=0,VLOOKUP(B31,'Analyst Report'!$A$31:$I$288,8,FALSE),VLOOKUP(B31,'Analyst Report'!$A$31:$I$288,9,FALSE))</f>
        <v>20</v>
      </c>
      <c r="S31" s="194">
        <f t="shared" si="1"/>
        <v>20</v>
      </c>
      <c r="T31" s="194">
        <f t="shared" si="2"/>
        <v>20</v>
      </c>
      <c r="U31" s="193" t="s">
        <v>60</v>
      </c>
      <c r="V31" s="193" t="s">
        <v>60</v>
      </c>
      <c r="W31" s="193" t="s">
        <v>60</v>
      </c>
      <c r="X31" s="193" t="s">
        <v>60</v>
      </c>
      <c r="Y31" s="193" t="s">
        <v>60</v>
      </c>
      <c r="Z31" s="193" t="s">
        <v>60</v>
      </c>
      <c r="AA31" s="193" t="s">
        <v>60</v>
      </c>
      <c r="AB31" s="193" t="s">
        <v>60</v>
      </c>
    </row>
    <row r="32" spans="1:28" ht="409.6" x14ac:dyDescent="0.2">
      <c r="A32" s="201">
        <f t="shared" si="3"/>
        <v>15</v>
      </c>
      <c r="B32" s="208" t="s">
        <v>67</v>
      </c>
      <c r="C32" s="208" t="s">
        <v>2163</v>
      </c>
      <c r="D32" s="202" t="str">
        <f>VLOOKUP(B32,'HECVAT - Full | Vendor Response'!A$4:D$320,4,TRUE)</f>
        <v>Access to Canvas Credentials' architecture components, including databases, are secured using AWS’ Key Management Service (KMS). KMS is integrated with Canvas Credentials' various architecture components, allowing Instructure's Operations team to access encrypted data as needed. Instructure’s Operations team controls generation and installation of keys for all employees with access to the servers. An automated configuration management system installs employee public keys on a per-server basis based on need. This same configuration process automatically revokes keys globally when necessary. Instructure has strict policies on who is given keys.</v>
      </c>
      <c r="E32" s="220" t="s">
        <v>60</v>
      </c>
      <c r="F32" s="197" t="s">
        <v>2164</v>
      </c>
      <c r="G32" s="197" t="s">
        <v>2165</v>
      </c>
      <c r="H32" s="209" t="s">
        <v>2166</v>
      </c>
      <c r="I32" s="209" t="s">
        <v>2167</v>
      </c>
      <c r="J32" s="196" t="str">
        <f t="shared" si="4"/>
        <v>FALSE</v>
      </c>
      <c r="K32" s="205">
        <v>1</v>
      </c>
      <c r="L32" s="196" t="s">
        <v>7</v>
      </c>
      <c r="M32" s="194" t="s">
        <v>2122</v>
      </c>
      <c r="N32" s="194" t="str">
        <f>VLOOKUP(B32,'HECVAT - Full | Vendor Response'!A:E,3,FALSE)</f>
        <v>Yes</v>
      </c>
      <c r="O32" s="194" t="str">
        <f>IF(LEN(VLOOKUP(B32,'Analyst Report'!$A:$I,7,FALSE))= 0,"",VLOOKUP(B32,'Analyst Report'!$A:$I,7,FALSE))</f>
        <v/>
      </c>
      <c r="P32" s="194">
        <f t="shared" si="0"/>
        <v>1</v>
      </c>
      <c r="Q32" s="194">
        <v>20</v>
      </c>
      <c r="R32" s="194">
        <f>IF(LEN(VLOOKUP(B32,'Analyst Report'!$A$31:$I$288,9,FALSE))=0,VLOOKUP(B32,'Analyst Report'!$A$31:$I$288,8,FALSE),VLOOKUP(B32,'Analyst Report'!$A$31:$I$288,9,FALSE))</f>
        <v>20</v>
      </c>
      <c r="S32" s="194">
        <f t="shared" si="1"/>
        <v>20</v>
      </c>
      <c r="T32" s="194">
        <f t="shared" si="2"/>
        <v>20</v>
      </c>
      <c r="U32" s="193" t="s">
        <v>60</v>
      </c>
      <c r="V32" s="193" t="s">
        <v>60</v>
      </c>
      <c r="W32" s="193" t="s">
        <v>60</v>
      </c>
      <c r="X32" s="193" t="s">
        <v>60</v>
      </c>
      <c r="Y32" s="193" t="s">
        <v>60</v>
      </c>
      <c r="Z32" s="193" t="s">
        <v>60</v>
      </c>
      <c r="AA32" s="193" t="s">
        <v>60</v>
      </c>
      <c r="AB32" s="193" t="s">
        <v>60</v>
      </c>
    </row>
    <row r="33" spans="1:28" ht="409.6" x14ac:dyDescent="0.2">
      <c r="A33" s="201">
        <f t="shared" si="3"/>
        <v>16</v>
      </c>
      <c r="B33" s="208" t="s">
        <v>68</v>
      </c>
      <c r="C33" s="208" t="s">
        <v>2922</v>
      </c>
      <c r="D33" s="202" t="str">
        <f>VLOOKUP(B33,'HECVAT - Full | Vendor Response'!A$4:D$320,4,TRUE)</f>
        <v>Access to Canvas Credentials' architecture components, including databases, are secured using AWS’ Key Management Service (KMS). KMS is integrated with Canvas Credentials' various architecture components, allowing Instructure's Operations team to access encrypted data as needed. Instructure’s Operations team controls generation and installation of keys for all employees with access to the servers. An automated configuration management system installs employee public keys on a per-server basis based on need. This same configuration process automatically revokes keys globally when necessary. Instructure has strict policies on who is given keys.</v>
      </c>
      <c r="E33" s="220" t="s">
        <v>60</v>
      </c>
      <c r="F33" s="197" t="s">
        <v>2168</v>
      </c>
      <c r="G33" s="197" t="s">
        <v>2169</v>
      </c>
      <c r="H33" s="209" t="s">
        <v>2924</v>
      </c>
      <c r="I33" s="209" t="s">
        <v>2170</v>
      </c>
      <c r="J33" s="196" t="str">
        <f t="shared" si="4"/>
        <v>FALSE</v>
      </c>
      <c r="K33" s="205">
        <v>1</v>
      </c>
      <c r="L33" s="196" t="s">
        <v>7</v>
      </c>
      <c r="M33" s="194" t="s">
        <v>2122</v>
      </c>
      <c r="N33" s="194" t="str">
        <f>VLOOKUP(B33,'HECVAT - Full | Vendor Response'!A:E,3,FALSE)</f>
        <v>Yes</v>
      </c>
      <c r="O33" s="194" t="str">
        <f>IF(LEN(VLOOKUP(B33,'Analyst Report'!$A:$I,7,FALSE))= 0,"",VLOOKUP(B33,'Analyst Report'!$A:$I,7,FALSE))</f>
        <v/>
      </c>
      <c r="P33" s="194">
        <f t="shared" si="0"/>
        <v>1</v>
      </c>
      <c r="Q33" s="194">
        <v>20</v>
      </c>
      <c r="R33" s="194">
        <f>IF(LEN(VLOOKUP(B33,'Analyst Report'!$A$31:$I$288,9,FALSE))=0,VLOOKUP(B33,'Analyst Report'!$A$31:$I$288,8,FALSE),VLOOKUP(B33,'Analyst Report'!$A$31:$I$288,9,FALSE))</f>
        <v>20</v>
      </c>
      <c r="S33" s="194">
        <f t="shared" si="1"/>
        <v>20</v>
      </c>
      <c r="T33" s="194">
        <f t="shared" si="2"/>
        <v>20</v>
      </c>
      <c r="U33" s="193" t="s">
        <v>60</v>
      </c>
      <c r="V33" s="193" t="s">
        <v>60</v>
      </c>
      <c r="W33" s="193" t="s">
        <v>60</v>
      </c>
      <c r="X33" s="193" t="s">
        <v>60</v>
      </c>
      <c r="Y33" s="193" t="s">
        <v>60</v>
      </c>
      <c r="Z33" s="193" t="s">
        <v>60</v>
      </c>
      <c r="AA33" s="193" t="s">
        <v>60</v>
      </c>
      <c r="AB33" s="193" t="s">
        <v>60</v>
      </c>
    </row>
    <row r="34" spans="1:28" ht="409.6" x14ac:dyDescent="0.2">
      <c r="A34" s="201">
        <f t="shared" si="3"/>
        <v>17</v>
      </c>
      <c r="B34" s="208" t="s">
        <v>69</v>
      </c>
      <c r="C34" s="208" t="s">
        <v>2171</v>
      </c>
      <c r="D34" s="202" t="str">
        <f>VLOOKUP(B34,'HECVAT - Full | Vendor Response'!A$4:D$320,4,TRUE)</f>
        <v>Access to Canvas Credentials' architecture components, including databases, are secured using AWS’ Key Management Service (KMS). KMS is integrated with Canvas Credentials' various architecture components, allowing Instructure's Operations team to access encrypted data as needed. Instructure’s Operations team controls generation and installation of keys for all employees with access to the servers. An automated configuration management system installs employee public keys on a per-server basis based on need. This same configuration process automatically revokes keys globally when necessary. Instructure has strict policies on who is given keys.</v>
      </c>
      <c r="E34" s="220"/>
      <c r="F34" s="197" t="s">
        <v>3192</v>
      </c>
      <c r="G34" s="197" t="s">
        <v>2925</v>
      </c>
      <c r="H34" s="209" t="s">
        <v>2172</v>
      </c>
      <c r="I34" s="209" t="s">
        <v>2173</v>
      </c>
      <c r="J34" s="196" t="str">
        <f t="shared" si="4"/>
        <v>FALSE</v>
      </c>
      <c r="K34" s="205">
        <v>1</v>
      </c>
      <c r="L34" s="196" t="s">
        <v>7</v>
      </c>
      <c r="M34" s="194" t="s">
        <v>2122</v>
      </c>
      <c r="N34" s="194" t="str">
        <f>VLOOKUP(B34,'HECVAT - Full | Vendor Response'!A:E,3,FALSE)</f>
        <v>Yes</v>
      </c>
      <c r="O34" s="194" t="str">
        <f>IF(LEN(VLOOKUP(B34,'Analyst Report'!$A:$I,7,FALSE))= 0,"",VLOOKUP(B34,'Analyst Report'!$A:$I,7,FALSE))</f>
        <v/>
      </c>
      <c r="P34" s="194">
        <f t="shared" si="0"/>
        <v>1</v>
      </c>
      <c r="Q34" s="194">
        <v>20</v>
      </c>
      <c r="R34" s="194">
        <f>IF(LEN(VLOOKUP(B34,'Analyst Report'!$A$31:$I$288,9,FALSE))=0,VLOOKUP(B34,'Analyst Report'!$A$31:$I$288,8,FALSE),VLOOKUP(B34,'Analyst Report'!$A$31:$I$288,9,FALSE))</f>
        <v>20</v>
      </c>
      <c r="S34" s="194">
        <f t="shared" si="1"/>
        <v>20</v>
      </c>
      <c r="T34" s="194">
        <f t="shared" si="2"/>
        <v>20</v>
      </c>
      <c r="U34" s="193" t="s">
        <v>60</v>
      </c>
      <c r="V34" s="193" t="s">
        <v>60</v>
      </c>
      <c r="W34" s="193" t="s">
        <v>60</v>
      </c>
      <c r="X34" s="193" t="s">
        <v>60</v>
      </c>
      <c r="Y34" s="193" t="s">
        <v>60</v>
      </c>
      <c r="Z34" s="193" t="s">
        <v>60</v>
      </c>
      <c r="AA34" s="193" t="s">
        <v>60</v>
      </c>
      <c r="AB34" s="193" t="s">
        <v>60</v>
      </c>
    </row>
    <row r="35" spans="1:28" ht="409.6" x14ac:dyDescent="0.2">
      <c r="A35" s="201">
        <f t="shared" si="3"/>
        <v>18</v>
      </c>
      <c r="B35" s="208" t="s">
        <v>70</v>
      </c>
      <c r="C35" s="208" t="s">
        <v>2926</v>
      </c>
      <c r="D35" s="202" t="str">
        <f>VLOOKUP(B35,'HECVAT - Full | Vendor Response'!A$4:D$320,4,TRUE)</f>
        <v>Access to Canvas Credentials' architecture components, including databases, are secured using AWS’ Key Management Service (KMS). KMS is integrated with Canvas Credentials' various architecture components, allowing Instructure's Operations team to access encrypted data as needed. Instructure’s Operations team controls generation and installation of keys for all employees with access to the servers. An automated configuration management system installs employee public keys on a per-server basis based on need. This same configuration process automatically revokes keys globally when necessary. Instructure has strict policies on who is given keys.</v>
      </c>
      <c r="E35" s="197" t="s">
        <v>60</v>
      </c>
      <c r="F35" s="197" t="s">
        <v>2174</v>
      </c>
      <c r="G35" s="197" t="s">
        <v>2175</v>
      </c>
      <c r="H35" s="209" t="s">
        <v>2176</v>
      </c>
      <c r="I35" s="209" t="s">
        <v>2177</v>
      </c>
      <c r="J35" s="196" t="str">
        <f t="shared" si="4"/>
        <v>FALSE</v>
      </c>
      <c r="K35" s="205">
        <v>1</v>
      </c>
      <c r="L35" s="196" t="s">
        <v>7</v>
      </c>
      <c r="M35" s="194" t="s">
        <v>2122</v>
      </c>
      <c r="N35" s="194" t="str">
        <f>VLOOKUP(B35,'HECVAT - Full | Vendor Response'!A:E,3,FALSE)</f>
        <v>Yes</v>
      </c>
      <c r="O35" s="194" t="str">
        <f>IF(LEN(VLOOKUP(B35,'Analyst Report'!$A:$I,7,FALSE))= 0,"",VLOOKUP(B35,'Analyst Report'!$A:$I,7,FALSE))</f>
        <v/>
      </c>
      <c r="P35" s="194">
        <f t="shared" si="0"/>
        <v>1</v>
      </c>
      <c r="Q35" s="194">
        <v>20</v>
      </c>
      <c r="R35" s="194">
        <f>IF(LEN(VLOOKUP(B35,'Analyst Report'!$A$31:$I$288,9,FALSE))=0,VLOOKUP(B35,'Analyst Report'!$A$31:$I$288,8,FALSE),VLOOKUP(B35,'Analyst Report'!$A$31:$I$288,9,FALSE))</f>
        <v>20</v>
      </c>
      <c r="S35" s="194">
        <f t="shared" si="1"/>
        <v>20</v>
      </c>
      <c r="T35" s="194">
        <f t="shared" si="2"/>
        <v>20</v>
      </c>
      <c r="U35" s="193" t="s">
        <v>60</v>
      </c>
      <c r="V35" s="193" t="s">
        <v>60</v>
      </c>
      <c r="W35" s="193" t="s">
        <v>60</v>
      </c>
      <c r="X35" s="193" t="s">
        <v>60</v>
      </c>
      <c r="Y35" s="193" t="s">
        <v>60</v>
      </c>
      <c r="Z35" s="193" t="s">
        <v>60</v>
      </c>
      <c r="AA35" s="193" t="s">
        <v>60</v>
      </c>
      <c r="AB35" s="193" t="s">
        <v>60</v>
      </c>
    </row>
    <row r="36" spans="1:28" ht="409.6" x14ac:dyDescent="0.2">
      <c r="A36" s="201">
        <f t="shared" si="3"/>
        <v>19</v>
      </c>
      <c r="B36" s="208" t="s">
        <v>71</v>
      </c>
      <c r="C36" s="208" t="s">
        <v>2178</v>
      </c>
      <c r="D36" s="202" t="str">
        <f>VLOOKUP(B36,'HECVAT - Full | Vendor Response'!A$4:D$320,4,TRUE)</f>
        <v>Access to Canvas Credentials' architecture components, including databases, are secured using AWS’ Key Management Service (KMS). KMS is integrated with Canvas Credentials' various architecture components, allowing Instructure's Operations team to access encrypted data as needed. Instructure’s Operations team controls generation and installation of keys for all employees with access to the servers. An automated configuration management system installs employee public keys on a per-server basis based on need. This same configuration process automatically revokes keys globally when necessary. Instructure has strict policies on who is given keys.</v>
      </c>
      <c r="E36" s="197" t="s">
        <v>60</v>
      </c>
      <c r="F36" s="197" t="s">
        <v>2179</v>
      </c>
      <c r="G36" s="197" t="s">
        <v>2180</v>
      </c>
      <c r="H36" s="209" t="s">
        <v>2176</v>
      </c>
      <c r="I36" s="209" t="s">
        <v>2177</v>
      </c>
      <c r="J36" s="196" t="str">
        <f t="shared" si="4"/>
        <v>FALSE</v>
      </c>
      <c r="K36" s="205">
        <v>1</v>
      </c>
      <c r="L36" s="196" t="s">
        <v>7</v>
      </c>
      <c r="M36" s="194" t="s">
        <v>2122</v>
      </c>
      <c r="N36" s="194" t="str">
        <f>VLOOKUP(B36,'HECVAT - Full | Vendor Response'!A:E,3,FALSE)</f>
        <v>Yes</v>
      </c>
      <c r="O36" s="194" t="str">
        <f>IF(LEN(VLOOKUP(B36,'Analyst Report'!$A:$I,7,FALSE))= 0,"",VLOOKUP(B36,'Analyst Report'!$A:$I,7,FALSE))</f>
        <v/>
      </c>
      <c r="P36" s="194">
        <f t="shared" si="0"/>
        <v>1</v>
      </c>
      <c r="Q36" s="194">
        <v>20</v>
      </c>
      <c r="R36" s="194">
        <f>IF(LEN(VLOOKUP(B36,'Analyst Report'!$A$31:$I$288,9,FALSE))=0,VLOOKUP(B36,'Analyst Report'!$A$31:$I$288,8,FALSE),VLOOKUP(B36,'Analyst Report'!$A$31:$I$288,9,FALSE))</f>
        <v>20</v>
      </c>
      <c r="S36" s="194">
        <f t="shared" si="1"/>
        <v>20</v>
      </c>
      <c r="T36" s="194">
        <f t="shared" si="2"/>
        <v>20</v>
      </c>
      <c r="U36" s="193" t="s">
        <v>60</v>
      </c>
      <c r="V36" s="193" t="s">
        <v>60</v>
      </c>
      <c r="W36" s="193" t="s">
        <v>60</v>
      </c>
      <c r="X36" s="193" t="s">
        <v>60</v>
      </c>
      <c r="Y36" s="193" t="s">
        <v>60</v>
      </c>
      <c r="Z36" s="193" t="s">
        <v>60</v>
      </c>
      <c r="AA36" s="193" t="s">
        <v>60</v>
      </c>
      <c r="AB36" s="193" t="s">
        <v>60</v>
      </c>
    </row>
    <row r="37" spans="1:28" ht="409.6" x14ac:dyDescent="0.2">
      <c r="A37" s="201">
        <f t="shared" si="3"/>
        <v>20</v>
      </c>
      <c r="B37" s="208" t="s">
        <v>72</v>
      </c>
      <c r="C37" s="208" t="s">
        <v>2181</v>
      </c>
      <c r="D37" s="202" t="str">
        <f>VLOOKUP(B37,'HECVAT - Full | Vendor Response'!A$4:D$320,4,TRUE)</f>
        <v>Access to Canvas Credentials' architecture components, including databases, are secured using AWS’ Key Management Service (KMS). KMS is integrated with Canvas Credentials' various architecture components, allowing Instructure's Operations team to access encrypted data as needed. Instructure’s Operations team controls generation and installation of keys for all employees with access to the servers. An automated configuration management system installs employee public keys on a per-server basis based on need. This same configuration process automatically revokes keys globally when necessary. Instructure has strict policies on who is given keys.</v>
      </c>
      <c r="E37" s="197" t="s">
        <v>60</v>
      </c>
      <c r="F37" s="197" t="s">
        <v>2128</v>
      </c>
      <c r="G37" s="197" t="s">
        <v>2927</v>
      </c>
      <c r="H37" s="209" t="s">
        <v>2928</v>
      </c>
      <c r="I37" s="209" t="s">
        <v>2182</v>
      </c>
      <c r="J37" s="196" t="str">
        <f t="shared" si="4"/>
        <v>FALSE</v>
      </c>
      <c r="K37" s="205">
        <v>1</v>
      </c>
      <c r="L37" s="196" t="s">
        <v>7</v>
      </c>
      <c r="M37" s="194" t="s">
        <v>2122</v>
      </c>
      <c r="N37" s="194" t="str">
        <f>VLOOKUP(B37,'HECVAT - Full | Vendor Response'!A:E,3,FALSE)</f>
        <v>Yes</v>
      </c>
      <c r="O37" s="194" t="str">
        <f>IF(LEN(VLOOKUP(B37,'Analyst Report'!$A:$I,7,FALSE))= 0,"",VLOOKUP(B37,'Analyst Report'!$A:$I,7,FALSE))</f>
        <v/>
      </c>
      <c r="P37" s="194">
        <f t="shared" si="0"/>
        <v>1</v>
      </c>
      <c r="Q37" s="194">
        <v>20</v>
      </c>
      <c r="R37" s="194">
        <f>IF(LEN(VLOOKUP(B37,'Analyst Report'!$A$31:$I$288,9,FALSE))=0,VLOOKUP(B37,'Analyst Report'!$A$31:$I$288,8,FALSE),VLOOKUP(B37,'Analyst Report'!$A$31:$I$288,9,FALSE))</f>
        <v>20</v>
      </c>
      <c r="S37" s="194">
        <f t="shared" si="1"/>
        <v>20</v>
      </c>
      <c r="T37" s="194">
        <f t="shared" si="2"/>
        <v>20</v>
      </c>
      <c r="U37" s="193" t="s">
        <v>60</v>
      </c>
      <c r="V37" s="193" t="s">
        <v>60</v>
      </c>
      <c r="W37" s="193" t="s">
        <v>60</v>
      </c>
      <c r="X37" s="193" t="s">
        <v>60</v>
      </c>
      <c r="Y37" s="193" t="s">
        <v>60</v>
      </c>
      <c r="Z37" s="193" t="s">
        <v>60</v>
      </c>
      <c r="AA37" s="193" t="s">
        <v>60</v>
      </c>
      <c r="AB37" s="193" t="s">
        <v>60</v>
      </c>
    </row>
    <row r="38" spans="1:28" ht="409.6" x14ac:dyDescent="0.2">
      <c r="A38" s="201">
        <f t="shared" si="3"/>
        <v>21</v>
      </c>
      <c r="B38" s="208" t="s">
        <v>73</v>
      </c>
      <c r="C38" s="208" t="s">
        <v>2183</v>
      </c>
      <c r="D38" s="202" t="str">
        <f>VLOOKUP(B38,'HECVAT - Full | Vendor Response'!A$4:D$320,4,TRUE)</f>
        <v>Access to Canvas Credentials' architecture components, including databases, are secured using AWS’ Key Management Service (KMS). KMS is integrated with Canvas Credentials' various architecture components, allowing Instructure's Operations team to access encrypted data as needed. Instructure’s Operations team controls generation and installation of keys for all employees with access to the servers. An automated configuration management system installs employee public keys on a per-server basis based on need. This same configuration process automatically revokes keys globally when necessary. Instructure has strict policies on who is given keys.</v>
      </c>
      <c r="E38" s="197" t="s">
        <v>60</v>
      </c>
      <c r="F38" s="197" t="s">
        <v>2128</v>
      </c>
      <c r="G38" s="197" t="s">
        <v>2184</v>
      </c>
      <c r="H38" s="209" t="s">
        <v>2185</v>
      </c>
      <c r="I38" s="209" t="s">
        <v>2186</v>
      </c>
      <c r="J38" s="196" t="str">
        <f t="shared" si="4"/>
        <v>FALSE</v>
      </c>
      <c r="K38" s="205">
        <v>1</v>
      </c>
      <c r="L38" s="196" t="s">
        <v>7</v>
      </c>
      <c r="M38" s="194" t="s">
        <v>2122</v>
      </c>
      <c r="N38" s="194" t="str">
        <f>VLOOKUP(B38,'HECVAT - Full | Vendor Response'!A:E,3,FALSE)</f>
        <v>Yes</v>
      </c>
      <c r="O38" s="194" t="str">
        <f>IF(LEN(VLOOKUP(B38,'Analyst Report'!$A:$I,7,FALSE))= 0,"",VLOOKUP(B38,'Analyst Report'!$A:$I,7,FALSE))</f>
        <v/>
      </c>
      <c r="P38" s="194">
        <f t="shared" si="0"/>
        <v>1</v>
      </c>
      <c r="Q38" s="194">
        <v>20</v>
      </c>
      <c r="R38" s="194">
        <f>IF(LEN(VLOOKUP(B38,'Analyst Report'!$A$31:$I$288,9,FALSE))=0,VLOOKUP(B38,'Analyst Report'!$A$31:$I$288,8,FALSE),VLOOKUP(B38,'Analyst Report'!$A$31:$I$288,9,FALSE))</f>
        <v>20</v>
      </c>
      <c r="S38" s="194">
        <f t="shared" si="1"/>
        <v>20</v>
      </c>
      <c r="T38" s="194">
        <f t="shared" si="2"/>
        <v>20</v>
      </c>
      <c r="U38" s="193" t="s">
        <v>60</v>
      </c>
      <c r="V38" s="193" t="s">
        <v>60</v>
      </c>
      <c r="W38" s="193" t="s">
        <v>60</v>
      </c>
      <c r="X38" s="193" t="s">
        <v>60</v>
      </c>
      <c r="Y38" s="193" t="s">
        <v>60</v>
      </c>
      <c r="Z38" s="193" t="s">
        <v>60</v>
      </c>
      <c r="AA38" s="193" t="s">
        <v>60</v>
      </c>
      <c r="AB38" s="193" t="s">
        <v>60</v>
      </c>
    </row>
    <row r="39" spans="1:28" ht="409.6" x14ac:dyDescent="0.2">
      <c r="A39" s="201">
        <f t="shared" si="3"/>
        <v>22</v>
      </c>
      <c r="B39" s="208" t="s">
        <v>74</v>
      </c>
      <c r="C39" s="208" t="s">
        <v>2187</v>
      </c>
      <c r="D39" s="202" t="str">
        <f>VLOOKUP(B39,'HECVAT - Full | Vendor Response'!A$4:D$320,4,TRUE)</f>
        <v>Access to Canvas Credentials' architecture components, including databases, are secured using AWS’ Key Management Service (KMS). KMS is integrated with Canvas Credentials' various architecture components, allowing Instructure's Operations team to access encrypted data as needed. Instructure’s Operations team controls generation and installation of keys for all employees with access to the servers. An automated configuration management system installs employee public keys on a per-server basis based on need. This same configuration process automatically revokes keys globally when necessary. Instructure has strict policies on who is given keys.</v>
      </c>
      <c r="E39" s="197" t="s">
        <v>2929</v>
      </c>
      <c r="F39" s="197" t="s">
        <v>2188</v>
      </c>
      <c r="G39" s="197" t="s">
        <v>2189</v>
      </c>
      <c r="H39" s="209" t="s">
        <v>2190</v>
      </c>
      <c r="I39" s="209" t="s">
        <v>2191</v>
      </c>
      <c r="J39" s="196" t="str">
        <f t="shared" si="4"/>
        <v>FALSE</v>
      </c>
      <c r="K39" s="205">
        <v>1</v>
      </c>
      <c r="L39" s="196" t="s">
        <v>7</v>
      </c>
      <c r="M39" s="194" t="s">
        <v>2122</v>
      </c>
      <c r="N39" s="194" t="str">
        <f>VLOOKUP(B39,'HECVAT - Full | Vendor Response'!A:E,3,FALSE)</f>
        <v>No</v>
      </c>
      <c r="O39" s="194" t="str">
        <f>IF(LEN(VLOOKUP(B39,'Analyst Report'!$A:$I,7,FALSE))= 0,"",VLOOKUP(B39,'Analyst Report'!$A:$I,7,FALSE))</f>
        <v/>
      </c>
      <c r="P39" s="194">
        <f t="shared" si="0"/>
        <v>0</v>
      </c>
      <c r="Q39" s="194">
        <v>20</v>
      </c>
      <c r="R39" s="194">
        <f>IF(LEN(VLOOKUP(B39,'Analyst Report'!$A$31:$I$288,9,FALSE))=0,VLOOKUP(B39,'Analyst Report'!$A$31:$I$288,8,FALSE),VLOOKUP(B39,'Analyst Report'!$A$31:$I$288,9,FALSE))</f>
        <v>20</v>
      </c>
      <c r="S39" s="194">
        <f t="shared" si="1"/>
        <v>20</v>
      </c>
      <c r="T39" s="194">
        <f t="shared" si="2"/>
        <v>0</v>
      </c>
      <c r="U39" s="193" t="s">
        <v>60</v>
      </c>
      <c r="V39" s="193" t="s">
        <v>60</v>
      </c>
      <c r="W39" s="193" t="s">
        <v>60</v>
      </c>
      <c r="X39" s="193" t="s">
        <v>60</v>
      </c>
      <c r="Y39" s="193" t="s">
        <v>60</v>
      </c>
      <c r="Z39" s="193" t="s">
        <v>60</v>
      </c>
      <c r="AA39" s="193" t="s">
        <v>60</v>
      </c>
      <c r="AB39" s="193" t="s">
        <v>60</v>
      </c>
    </row>
    <row r="40" spans="1:28" ht="409.6" x14ac:dyDescent="0.2">
      <c r="A40" s="201">
        <f t="shared" si="3"/>
        <v>23</v>
      </c>
      <c r="B40" s="208" t="s">
        <v>75</v>
      </c>
      <c r="C40" s="208" t="s">
        <v>2192</v>
      </c>
      <c r="D40" s="202" t="str">
        <f>VLOOKUP(B40,'HECVAT - Full | Vendor Response'!A$4:D$320,4,TRUE)</f>
        <v>Access to Canvas Credentials' architecture components, including databases, are secured using AWS’ Key Management Service (KMS). KMS is integrated with Canvas Credentials' various architecture components, allowing Instructure's Operations team to access encrypted data as needed. Instructure’s Operations team controls generation and installation of keys for all employees with access to the servers. An automated configuration management system installs employee public keys on a per-server basis based on need. This same configuration process automatically revokes keys globally when necessary. Instructure has strict policies on who is given keys.</v>
      </c>
      <c r="E40" s="197" t="s">
        <v>60</v>
      </c>
      <c r="F40" s="197" t="s">
        <v>2930</v>
      </c>
      <c r="G40" s="197" t="s">
        <v>2193</v>
      </c>
      <c r="H40" s="209" t="s">
        <v>2194</v>
      </c>
      <c r="I40" s="209" t="s">
        <v>2195</v>
      </c>
      <c r="J40" s="196" t="str">
        <f t="shared" si="4"/>
        <v>FALSE</v>
      </c>
      <c r="K40" s="205">
        <v>1</v>
      </c>
      <c r="L40" s="196" t="s">
        <v>7</v>
      </c>
      <c r="M40" s="194" t="s">
        <v>2122</v>
      </c>
      <c r="N40" s="194" t="str">
        <f>VLOOKUP(B40,'HECVAT - Full | Vendor Response'!A:E,3,FALSE)</f>
        <v>No</v>
      </c>
      <c r="O40" s="194" t="str">
        <f>IF(LEN(VLOOKUP(B40,'Analyst Report'!$A:$I,7,FALSE))= 0,"",VLOOKUP(B40,'Analyst Report'!$A:$I,7,FALSE))</f>
        <v/>
      </c>
      <c r="P40" s="194">
        <f t="shared" si="0"/>
        <v>0</v>
      </c>
      <c r="Q40" s="194">
        <v>20</v>
      </c>
      <c r="R40" s="194">
        <f>IF(LEN(VLOOKUP(B40,'Analyst Report'!$A$31:$I$288,9,FALSE))=0,VLOOKUP(B40,'Analyst Report'!$A$31:$I$288,8,FALSE),VLOOKUP(B40,'Analyst Report'!$A$31:$I$288,9,FALSE))</f>
        <v>20</v>
      </c>
      <c r="S40" s="194">
        <f t="shared" si="1"/>
        <v>20</v>
      </c>
      <c r="T40" s="194">
        <f t="shared" si="2"/>
        <v>0</v>
      </c>
      <c r="U40" s="193" t="s">
        <v>60</v>
      </c>
      <c r="V40" s="193" t="s">
        <v>60</v>
      </c>
      <c r="W40" s="193" t="s">
        <v>60</v>
      </c>
      <c r="X40" s="193" t="s">
        <v>60</v>
      </c>
      <c r="Y40" s="193" t="s">
        <v>60</v>
      </c>
      <c r="Z40" s="193" t="s">
        <v>60</v>
      </c>
      <c r="AA40" s="193" t="s">
        <v>60</v>
      </c>
      <c r="AB40" s="193" t="s">
        <v>60</v>
      </c>
    </row>
    <row r="41" spans="1:28" ht="150" x14ac:dyDescent="0.2">
      <c r="A41" s="201">
        <f t="shared" si="3"/>
        <v>24</v>
      </c>
      <c r="B41" s="211" t="s">
        <v>77</v>
      </c>
      <c r="C41" s="202" t="s">
        <v>2931</v>
      </c>
      <c r="D41" s="202" t="str">
        <f>VLOOKUP(B41,'HECVAT - Full | Vendor Response'!A$4:D$320,4,TRUE)</f>
        <v>All output from these systems is sent to Instructure's centralized logging management system for further analysis and alert generation.</v>
      </c>
      <c r="E41" s="195" t="s">
        <v>60</v>
      </c>
      <c r="F41" s="195" t="s">
        <v>2196</v>
      </c>
      <c r="G41" s="195" t="s">
        <v>2932</v>
      </c>
      <c r="H41" s="207" t="s">
        <v>2197</v>
      </c>
      <c r="I41" s="207" t="s">
        <v>2195</v>
      </c>
      <c r="J41" s="196" t="str">
        <f t="shared" si="4"/>
        <v>TRUE</v>
      </c>
      <c r="K41" s="205">
        <v>1</v>
      </c>
      <c r="L41" s="196" t="s">
        <v>2198</v>
      </c>
      <c r="M41" s="194" t="s">
        <v>2122</v>
      </c>
      <c r="N41" s="194" t="str">
        <f>VLOOKUP(B41,'HECVAT - Full | Vendor Response'!A:E,3,FALSE)</f>
        <v>No</v>
      </c>
      <c r="O41" s="194" t="str">
        <f>IF(LEN(VLOOKUP(B41,'Analyst Report'!$A:$I,7,FALSE))= 0,"",VLOOKUP(B41,'Analyst Report'!$A:$I,7,FALSE))</f>
        <v/>
      </c>
      <c r="P41" s="194">
        <f t="shared" si="0"/>
        <v>0</v>
      </c>
      <c r="Q41" s="194">
        <v>20</v>
      </c>
      <c r="R41" s="194">
        <f>IF(LEN(VLOOKUP(B41,'Analyst Report'!$A$31:$I$288,9,FALSE))=0,VLOOKUP(B41,'Analyst Report'!$A$31:$I$288,8,FALSE),VLOOKUP(B41,'Analyst Report'!$A$31:$I$288,9,FALSE))</f>
        <v>25</v>
      </c>
      <c r="S41" s="194">
        <f t="shared" si="1"/>
        <v>25</v>
      </c>
      <c r="T41" s="194">
        <f t="shared" si="2"/>
        <v>0</v>
      </c>
      <c r="U41" s="193" t="s">
        <v>60</v>
      </c>
      <c r="V41" s="193" t="s">
        <v>60</v>
      </c>
      <c r="W41" s="193" t="s">
        <v>60</v>
      </c>
      <c r="X41" s="193" t="s">
        <v>60</v>
      </c>
      <c r="Y41" s="193" t="s">
        <v>60</v>
      </c>
      <c r="Z41" s="193" t="s">
        <v>60</v>
      </c>
      <c r="AA41" s="193" t="s">
        <v>60</v>
      </c>
      <c r="AB41" s="193" t="s">
        <v>60</v>
      </c>
    </row>
    <row r="42" spans="1:28" ht="328" x14ac:dyDescent="0.2">
      <c r="A42" s="201">
        <f t="shared" si="3"/>
        <v>25</v>
      </c>
      <c r="B42" s="211" t="s">
        <v>78</v>
      </c>
      <c r="C42" s="202" t="s">
        <v>2199</v>
      </c>
      <c r="D42" s="202" t="str">
        <f>VLOOKUP(B42,'HECVAT - Full | Vendor Response'!A$4:D$320,4,TRUE)</f>
        <v>All output from these systems is sent to Instructure's centralized logging management system for further analysis and alert generation.</v>
      </c>
      <c r="E42" s="195" t="s">
        <v>60</v>
      </c>
      <c r="F42" s="195" t="s">
        <v>2200</v>
      </c>
      <c r="G42" s="195" t="s">
        <v>2201</v>
      </c>
      <c r="H42" s="207" t="s">
        <v>2933</v>
      </c>
      <c r="I42" s="207" t="s">
        <v>2195</v>
      </c>
      <c r="J42" s="196" t="str">
        <f t="shared" si="4"/>
        <v>TRUE</v>
      </c>
      <c r="K42" s="205">
        <v>1</v>
      </c>
      <c r="L42" s="196" t="s">
        <v>2198</v>
      </c>
      <c r="M42" s="194" t="s">
        <v>2122</v>
      </c>
      <c r="N42" s="194" t="str">
        <f>VLOOKUP(B42,'HECVAT - Full | Vendor Response'!A:E,3,FALSE)</f>
        <v>Yes</v>
      </c>
      <c r="O42" s="194" t="str">
        <f>IF(LEN(VLOOKUP(B42,'Analyst Report'!$A:$I,7,FALSE))= 0,"",VLOOKUP(B42,'Analyst Report'!$A:$I,7,FALSE))</f>
        <v/>
      </c>
      <c r="P42" s="194">
        <f t="shared" si="0"/>
        <v>1</v>
      </c>
      <c r="Q42" s="194">
        <v>20</v>
      </c>
      <c r="R42" s="194">
        <f>IF(LEN(VLOOKUP(B42,'Analyst Report'!$A$31:$I$288,9,FALSE))=0,VLOOKUP(B42,'Analyst Report'!$A$31:$I$288,8,FALSE),VLOOKUP(B42,'Analyst Report'!$A$31:$I$288,9,FALSE))</f>
        <v>25</v>
      </c>
      <c r="S42" s="194">
        <f t="shared" si="1"/>
        <v>25</v>
      </c>
      <c r="T42" s="194">
        <f t="shared" si="2"/>
        <v>25</v>
      </c>
      <c r="U42" s="193" t="s">
        <v>60</v>
      </c>
      <c r="V42" s="193" t="s">
        <v>60</v>
      </c>
      <c r="W42" s="193" t="s">
        <v>60</v>
      </c>
      <c r="X42" s="193" t="s">
        <v>60</v>
      </c>
      <c r="Y42" s="193" t="s">
        <v>60</v>
      </c>
      <c r="Z42" s="193" t="s">
        <v>60</v>
      </c>
      <c r="AA42" s="193" t="s">
        <v>60</v>
      </c>
      <c r="AB42" s="193" t="s">
        <v>60</v>
      </c>
    </row>
    <row r="43" spans="1:28" ht="409.6" x14ac:dyDescent="0.2">
      <c r="A43" s="201">
        <f t="shared" si="3"/>
        <v>26</v>
      </c>
      <c r="B43" s="211" t="s">
        <v>79</v>
      </c>
      <c r="C43" s="202" t="s">
        <v>2202</v>
      </c>
      <c r="D43" s="202" t="str">
        <f>VLOOKUP(B43,'HECVAT - Full | Vendor Response'!A$4:D$320,4,TRUE)</f>
        <v>All output from these systems is sent to Instructure's centralized logging management system for further analysis and alert generation.</v>
      </c>
      <c r="E43" s="195" t="s">
        <v>60</v>
      </c>
      <c r="F43" s="195" t="s">
        <v>2203</v>
      </c>
      <c r="G43" s="195" t="s">
        <v>2204</v>
      </c>
      <c r="H43" s="207" t="s">
        <v>2934</v>
      </c>
      <c r="I43" s="207" t="s">
        <v>2195</v>
      </c>
      <c r="J43" s="196" t="str">
        <f t="shared" si="4"/>
        <v>TRUE</v>
      </c>
      <c r="K43" s="205">
        <v>1</v>
      </c>
      <c r="L43" s="196" t="s">
        <v>2198</v>
      </c>
      <c r="M43" s="194" t="s">
        <v>2122</v>
      </c>
      <c r="N43" s="194" t="str">
        <f>VLOOKUP(B43,'HECVAT - Full | Vendor Response'!A:E,3,FALSE)</f>
        <v>Yes</v>
      </c>
      <c r="O43" s="194" t="str">
        <f>IF(LEN(VLOOKUP(B43,'Analyst Report'!$A:$I,7,FALSE))= 0,"",VLOOKUP(B43,'Analyst Report'!$A:$I,7,FALSE))</f>
        <v/>
      </c>
      <c r="P43" s="194">
        <f t="shared" si="0"/>
        <v>1</v>
      </c>
      <c r="Q43" s="194">
        <v>20</v>
      </c>
      <c r="R43" s="194">
        <f>IF(LEN(VLOOKUP(B43,'Analyst Report'!$A$31:$I$288,9,FALSE))=0,VLOOKUP(B43,'Analyst Report'!$A$31:$I$288,8,FALSE),VLOOKUP(B43,'Analyst Report'!$A$31:$I$288,9,FALSE))</f>
        <v>25</v>
      </c>
      <c r="S43" s="194">
        <f t="shared" si="1"/>
        <v>25</v>
      </c>
      <c r="T43" s="194">
        <f t="shared" si="2"/>
        <v>25</v>
      </c>
      <c r="U43" s="193" t="s">
        <v>60</v>
      </c>
      <c r="V43" s="193" t="s">
        <v>60</v>
      </c>
      <c r="W43" s="193" t="s">
        <v>60</v>
      </c>
      <c r="X43" s="193" t="s">
        <v>60</v>
      </c>
      <c r="Y43" s="193" t="s">
        <v>60</v>
      </c>
      <c r="Z43" s="193" t="s">
        <v>60</v>
      </c>
      <c r="AA43" s="193" t="s">
        <v>60</v>
      </c>
      <c r="AB43" s="193" t="s">
        <v>60</v>
      </c>
    </row>
    <row r="44" spans="1:28" ht="195" x14ac:dyDescent="0.2">
      <c r="A44" s="201">
        <f t="shared" si="3"/>
        <v>27</v>
      </c>
      <c r="B44" s="211" t="s">
        <v>80</v>
      </c>
      <c r="C44" s="202" t="s">
        <v>2205</v>
      </c>
      <c r="D44" s="202" t="str">
        <f>VLOOKUP(B44,'HECVAT - Full | Vendor Response'!A$4:D$320,4,TRUE)</f>
        <v>All output from these systems is sent to Instructure's centralized logging management system for further analysis and alert generation.</v>
      </c>
      <c r="E44" s="195" t="s">
        <v>60</v>
      </c>
      <c r="F44" s="195" t="s">
        <v>2206</v>
      </c>
      <c r="G44" s="195" t="s">
        <v>2207</v>
      </c>
      <c r="H44" s="207" t="s">
        <v>2208</v>
      </c>
      <c r="I44" s="207" t="s">
        <v>2195</v>
      </c>
      <c r="J44" s="196" t="str">
        <f t="shared" si="4"/>
        <v>TRUE</v>
      </c>
      <c r="K44" s="205">
        <v>1</v>
      </c>
      <c r="L44" s="196" t="s">
        <v>2198</v>
      </c>
      <c r="M44" s="194" t="s">
        <v>2122</v>
      </c>
      <c r="N44" s="194" t="str">
        <f>VLOOKUP(B44,'HECVAT - Full | Vendor Response'!A:E,3,FALSE)</f>
        <v>No</v>
      </c>
      <c r="O44" s="194" t="str">
        <f>IF(LEN(VLOOKUP(B44,'Analyst Report'!$A:$I,7,FALSE))= 0,"",VLOOKUP(B44,'Analyst Report'!$A:$I,7,FALSE))</f>
        <v/>
      </c>
      <c r="P44" s="194">
        <f t="shared" si="0"/>
        <v>0</v>
      </c>
      <c r="Q44" s="194">
        <v>20</v>
      </c>
      <c r="R44" s="194">
        <f>IF(LEN(VLOOKUP(B44,'Analyst Report'!$A$31:$I$288,9,FALSE))=0,VLOOKUP(B44,'Analyst Report'!$A$31:$I$288,8,FALSE),VLOOKUP(B44,'Analyst Report'!$A$31:$I$288,9,FALSE))</f>
        <v>25</v>
      </c>
      <c r="S44" s="194">
        <f t="shared" si="1"/>
        <v>25</v>
      </c>
      <c r="T44" s="194">
        <f t="shared" si="2"/>
        <v>0</v>
      </c>
      <c r="U44" s="193" t="s">
        <v>60</v>
      </c>
      <c r="V44" s="193" t="s">
        <v>60</v>
      </c>
      <c r="W44" s="193" t="s">
        <v>60</v>
      </c>
      <c r="X44" s="193" t="s">
        <v>60</v>
      </c>
      <c r="Y44" s="193" t="s">
        <v>60</v>
      </c>
      <c r="Z44" s="193" t="s">
        <v>60</v>
      </c>
      <c r="AA44" s="193" t="s">
        <v>60</v>
      </c>
      <c r="AB44" s="193" t="s">
        <v>60</v>
      </c>
    </row>
    <row r="45" spans="1:28" ht="165" x14ac:dyDescent="0.2">
      <c r="A45" s="201">
        <f t="shared" si="3"/>
        <v>28</v>
      </c>
      <c r="B45" s="211" t="s">
        <v>81</v>
      </c>
      <c r="C45" s="202" t="s">
        <v>2209</v>
      </c>
      <c r="D45" s="202" t="str">
        <f>VLOOKUP(B45,'HECVAT - Full | Vendor Response'!A$4:D$320,4,TRUE)</f>
        <v>All output from these systems is sent to Instructure's centralized logging management system for further analysis and alert generation.</v>
      </c>
      <c r="E45" s="195" t="s">
        <v>60</v>
      </c>
      <c r="F45" s="195" t="s">
        <v>2210</v>
      </c>
      <c r="G45" s="195" t="s">
        <v>2935</v>
      </c>
      <c r="H45" s="207" t="s">
        <v>2211</v>
      </c>
      <c r="I45" s="207" t="s">
        <v>2195</v>
      </c>
      <c r="J45" s="196" t="str">
        <f t="shared" si="4"/>
        <v>TRUE</v>
      </c>
      <c r="K45" s="205">
        <v>1</v>
      </c>
      <c r="L45" s="196" t="s">
        <v>2198</v>
      </c>
      <c r="M45" s="194" t="s">
        <v>2122</v>
      </c>
      <c r="N45" s="194" t="str">
        <f>VLOOKUP(B45,'HECVAT - Full | Vendor Response'!A:E,3,FALSE)</f>
        <v>Yes</v>
      </c>
      <c r="O45" s="194" t="str">
        <f>IF(LEN(VLOOKUP(B45,'Analyst Report'!$A:$I,7,FALSE))= 0,"",VLOOKUP(B45,'Analyst Report'!$A:$I,7,FALSE))</f>
        <v/>
      </c>
      <c r="P45" s="194">
        <f t="shared" si="0"/>
        <v>1</v>
      </c>
      <c r="Q45" s="194">
        <v>20</v>
      </c>
      <c r="R45" s="194">
        <f>IF(LEN(VLOOKUP(B45,'Analyst Report'!$A$31:$I$288,9,FALSE))=0,VLOOKUP(B45,'Analyst Report'!$A$31:$I$288,8,FALSE),VLOOKUP(B45,'Analyst Report'!$A$31:$I$288,9,FALSE))</f>
        <v>25</v>
      </c>
      <c r="S45" s="194">
        <f t="shared" si="1"/>
        <v>25</v>
      </c>
      <c r="T45" s="194">
        <f t="shared" si="2"/>
        <v>25</v>
      </c>
      <c r="U45" s="193" t="s">
        <v>60</v>
      </c>
      <c r="V45" s="193" t="s">
        <v>60</v>
      </c>
      <c r="W45" s="193" t="s">
        <v>60</v>
      </c>
      <c r="X45" s="193" t="s">
        <v>60</v>
      </c>
      <c r="Y45" s="193" t="s">
        <v>60</v>
      </c>
      <c r="Z45" s="193" t="s">
        <v>60</v>
      </c>
      <c r="AA45" s="193" t="s">
        <v>60</v>
      </c>
      <c r="AB45" s="193" t="s">
        <v>60</v>
      </c>
    </row>
    <row r="46" spans="1:28" ht="105" x14ac:dyDescent="0.2">
      <c r="A46" s="201">
        <f t="shared" si="3"/>
        <v>29</v>
      </c>
      <c r="B46" s="211" t="s">
        <v>82</v>
      </c>
      <c r="C46" s="202" t="s">
        <v>2212</v>
      </c>
      <c r="D46" s="202" t="str">
        <f>VLOOKUP(B46,'HECVAT - Full | Vendor Response'!A$4:D$320,4,TRUE)</f>
        <v>All output from these systems is sent to Instructure's centralized logging management system for further analysis and alert generation.</v>
      </c>
      <c r="E46" s="195" t="s">
        <v>60</v>
      </c>
      <c r="F46" s="195" t="s">
        <v>2213</v>
      </c>
      <c r="G46" s="195" t="s">
        <v>2214</v>
      </c>
      <c r="I46" s="207" t="s">
        <v>2195</v>
      </c>
      <c r="J46" s="196" t="str">
        <f t="shared" si="4"/>
        <v>TRUE</v>
      </c>
      <c r="K46" s="205">
        <v>1</v>
      </c>
      <c r="L46" s="196" t="s">
        <v>2198</v>
      </c>
      <c r="M46" s="194" t="s">
        <v>2122</v>
      </c>
      <c r="N46" s="194" t="str">
        <f>VLOOKUP(B46,'HECVAT - Full | Vendor Response'!A:E,3,FALSE)</f>
        <v>Yes</v>
      </c>
      <c r="O46" s="194" t="str">
        <f>IF(LEN(VLOOKUP(B46,'Analyst Report'!$A:$I,7,FALSE))= 0,"",VLOOKUP(B46,'Analyst Report'!$A:$I,7,FALSE))</f>
        <v/>
      </c>
      <c r="P46" s="194">
        <f t="shared" si="0"/>
        <v>1</v>
      </c>
      <c r="Q46" s="194">
        <v>20</v>
      </c>
      <c r="R46" s="194">
        <f>IF(LEN(VLOOKUP(B46,'Analyst Report'!$A$31:$I$288,9,FALSE))=0,VLOOKUP(B46,'Analyst Report'!$A$31:$I$288,8,FALSE),VLOOKUP(B46,'Analyst Report'!$A$31:$I$288,9,FALSE))</f>
        <v>25</v>
      </c>
      <c r="S46" s="194">
        <f t="shared" si="1"/>
        <v>25</v>
      </c>
      <c r="T46" s="194">
        <f t="shared" si="2"/>
        <v>25</v>
      </c>
      <c r="U46" s="193" t="s">
        <v>60</v>
      </c>
      <c r="V46" s="193" t="s">
        <v>60</v>
      </c>
      <c r="W46" s="193" t="s">
        <v>60</v>
      </c>
      <c r="X46" s="193" t="s">
        <v>60</v>
      </c>
      <c r="Y46" s="193" t="s">
        <v>60</v>
      </c>
      <c r="Z46" s="193" t="s">
        <v>60</v>
      </c>
      <c r="AA46" s="193" t="s">
        <v>60</v>
      </c>
      <c r="AB46" s="193" t="s">
        <v>60</v>
      </c>
    </row>
    <row r="47" spans="1:28" ht="150" x14ac:dyDescent="0.2">
      <c r="A47" s="201">
        <f t="shared" si="3"/>
        <v>30</v>
      </c>
      <c r="B47" s="211" t="s">
        <v>83</v>
      </c>
      <c r="C47" s="202" t="s">
        <v>2215</v>
      </c>
      <c r="D47" s="202" t="str">
        <f>VLOOKUP(B47,'HECVAT - Full | Vendor Response'!A$4:D$320,4,TRUE)</f>
        <v>All output from these systems is sent to Instructure's centralized logging management system for further analysis and alert generation.</v>
      </c>
      <c r="E47" s="195" t="s">
        <v>60</v>
      </c>
      <c r="F47" s="195" t="s">
        <v>2216</v>
      </c>
      <c r="G47" s="195" t="s">
        <v>2217</v>
      </c>
      <c r="H47" s="207" t="s">
        <v>2218</v>
      </c>
      <c r="I47" s="207" t="s">
        <v>2195</v>
      </c>
      <c r="J47" s="196" t="str">
        <f t="shared" si="4"/>
        <v>TRUE</v>
      </c>
      <c r="K47" s="205">
        <v>1</v>
      </c>
      <c r="L47" s="196" t="s">
        <v>2198</v>
      </c>
      <c r="M47" s="194" t="s">
        <v>2122</v>
      </c>
      <c r="N47" s="194" t="str">
        <f>VLOOKUP(B47,'HECVAT - Full | Vendor Response'!A:E,3,FALSE)</f>
        <v>Yes</v>
      </c>
      <c r="O47" s="194" t="str">
        <f>IF(LEN(VLOOKUP(B47,'Analyst Report'!$A:$I,7,FALSE))= 0,"",VLOOKUP(B47,'Analyst Report'!$A:$I,7,FALSE))</f>
        <v/>
      </c>
      <c r="P47" s="194">
        <f t="shared" si="0"/>
        <v>1</v>
      </c>
      <c r="Q47" s="194">
        <v>20</v>
      </c>
      <c r="R47" s="194">
        <f>IF(LEN(VLOOKUP(B47,'Analyst Report'!$A$31:$I$288,9,FALSE))=0,VLOOKUP(B47,'Analyst Report'!$A$31:$I$288,8,FALSE),VLOOKUP(B47,'Analyst Report'!$A$31:$I$288,9,FALSE))</f>
        <v>25</v>
      </c>
      <c r="S47" s="194">
        <f t="shared" si="1"/>
        <v>25</v>
      </c>
      <c r="T47" s="194">
        <f t="shared" si="2"/>
        <v>25</v>
      </c>
      <c r="U47" s="193" t="s">
        <v>60</v>
      </c>
      <c r="V47" s="193" t="s">
        <v>60</v>
      </c>
      <c r="W47" s="193" t="s">
        <v>60</v>
      </c>
      <c r="X47" s="193" t="s">
        <v>60</v>
      </c>
      <c r="Y47" s="193" t="s">
        <v>60</v>
      </c>
      <c r="Z47" s="193" t="s">
        <v>60</v>
      </c>
      <c r="AA47" s="193" t="s">
        <v>60</v>
      </c>
      <c r="AB47" s="193" t="s">
        <v>60</v>
      </c>
    </row>
    <row r="48" spans="1:28" ht="120" x14ac:dyDescent="0.2">
      <c r="A48" s="201">
        <f t="shared" si="3"/>
        <v>31</v>
      </c>
      <c r="B48" s="211" t="s">
        <v>84</v>
      </c>
      <c r="C48" s="202" t="s">
        <v>2219</v>
      </c>
      <c r="D48" s="202" t="str">
        <f>VLOOKUP(B48,'HECVAT - Full | Vendor Response'!A$4:D$320,4,TRUE)</f>
        <v>All output from these systems is sent to Instructure's centralized logging management system for further analysis and alert generation.</v>
      </c>
      <c r="E48" s="195" t="s">
        <v>60</v>
      </c>
      <c r="F48" s="195" t="s">
        <v>2936</v>
      </c>
      <c r="G48" s="195" t="s">
        <v>2220</v>
      </c>
      <c r="H48" s="207" t="s">
        <v>2937</v>
      </c>
      <c r="I48" s="207" t="s">
        <v>2195</v>
      </c>
      <c r="J48" s="196" t="str">
        <f t="shared" si="4"/>
        <v>TRUE</v>
      </c>
      <c r="K48" s="205">
        <v>1</v>
      </c>
      <c r="L48" s="196" t="s">
        <v>2198</v>
      </c>
      <c r="M48" s="194" t="s">
        <v>2122</v>
      </c>
      <c r="N48" s="194" t="str">
        <f>VLOOKUP(B48,'HECVAT - Full | Vendor Response'!A:E,3,FALSE)</f>
        <v>Yes</v>
      </c>
      <c r="O48" s="194" t="str">
        <f>IF(LEN(VLOOKUP(B48,'Analyst Report'!$A:$I,7,FALSE))= 0,"",VLOOKUP(B48,'Analyst Report'!$A:$I,7,FALSE))</f>
        <v/>
      </c>
      <c r="P48" s="194">
        <f t="shared" si="0"/>
        <v>1</v>
      </c>
      <c r="Q48" s="194">
        <v>20</v>
      </c>
      <c r="R48" s="194">
        <f>IF(LEN(VLOOKUP(B48,'Analyst Report'!$A$31:$I$288,9,FALSE))=0,VLOOKUP(B48,'Analyst Report'!$A$31:$I$288,8,FALSE),VLOOKUP(B48,'Analyst Report'!$A$31:$I$288,9,FALSE))</f>
        <v>25</v>
      </c>
      <c r="S48" s="194">
        <f t="shared" si="1"/>
        <v>25</v>
      </c>
      <c r="T48" s="194">
        <f t="shared" si="2"/>
        <v>25</v>
      </c>
      <c r="U48" s="193" t="s">
        <v>60</v>
      </c>
      <c r="V48" s="193" t="s">
        <v>60</v>
      </c>
      <c r="W48" s="193" t="s">
        <v>60</v>
      </c>
      <c r="X48" s="193" t="s">
        <v>60</v>
      </c>
      <c r="Y48" s="193" t="s">
        <v>60</v>
      </c>
      <c r="Z48" s="193" t="s">
        <v>60</v>
      </c>
      <c r="AA48" s="193" t="s">
        <v>60</v>
      </c>
      <c r="AB48" s="193" t="s">
        <v>60</v>
      </c>
    </row>
    <row r="49" spans="1:28" ht="300" x14ac:dyDescent="0.2">
      <c r="A49" s="201">
        <f t="shared" si="3"/>
        <v>32</v>
      </c>
      <c r="B49" s="211" t="s">
        <v>85</v>
      </c>
      <c r="C49" s="202" t="s">
        <v>2938</v>
      </c>
      <c r="D49" s="202" t="str">
        <f>VLOOKUP(B49,'HECVAT - Full | Vendor Response'!A$4:D$320,4,TRUE)</f>
        <v>All output from these systems is sent to Instructure's centralized logging management system for further analysis and alert generation.</v>
      </c>
      <c r="E49" s="195" t="s">
        <v>60</v>
      </c>
      <c r="F49" s="195" t="s">
        <v>60</v>
      </c>
      <c r="G49" s="195" t="s">
        <v>2221</v>
      </c>
      <c r="H49" s="207" t="s">
        <v>2939</v>
      </c>
      <c r="I49" s="207" t="s">
        <v>2195</v>
      </c>
      <c r="J49" s="196" t="str">
        <f t="shared" si="4"/>
        <v>TRUE</v>
      </c>
      <c r="K49" s="205">
        <v>1</v>
      </c>
      <c r="L49" s="196" t="s">
        <v>2198</v>
      </c>
      <c r="M49" s="194" t="s">
        <v>2126</v>
      </c>
      <c r="N49" s="194" t="str">
        <f>VLOOKUP(B49,'HECVAT - Full | Vendor Response'!A:E,3,FALSE)</f>
        <v>No</v>
      </c>
      <c r="O49" s="194" t="str">
        <f>IF(LEN(VLOOKUP(B49,'Analyst Report'!$A:$I,7,FALSE))= 0,"",VLOOKUP(B49,'Analyst Report'!$A:$I,7,FALSE))</f>
        <v/>
      </c>
      <c r="P49" s="194">
        <f t="shared" si="0"/>
        <v>1</v>
      </c>
      <c r="Q49" s="194">
        <v>20</v>
      </c>
      <c r="R49" s="194">
        <f>IF(LEN(VLOOKUP(B49,'Analyst Report'!$A$31:$I$288,9,FALSE))=0,VLOOKUP(B49,'Analyst Report'!$A$31:$I$288,8,FALSE),VLOOKUP(B49,'Analyst Report'!$A$31:$I$288,9,FALSE))</f>
        <v>25</v>
      </c>
      <c r="S49" s="194">
        <f t="shared" si="1"/>
        <v>25</v>
      </c>
      <c r="T49" s="194">
        <f t="shared" si="2"/>
        <v>25</v>
      </c>
      <c r="U49" s="193" t="s">
        <v>60</v>
      </c>
      <c r="V49" s="193" t="s">
        <v>60</v>
      </c>
      <c r="W49" s="193" t="s">
        <v>60</v>
      </c>
      <c r="X49" s="193" t="s">
        <v>60</v>
      </c>
      <c r="Y49" s="193" t="s">
        <v>60</v>
      </c>
      <c r="Z49" s="193" t="s">
        <v>60</v>
      </c>
      <c r="AA49" s="193" t="s">
        <v>60</v>
      </c>
      <c r="AB49" s="193" t="s">
        <v>60</v>
      </c>
    </row>
    <row r="50" spans="1:28" ht="180" x14ac:dyDescent="0.2">
      <c r="A50" s="201">
        <f t="shared" si="3"/>
        <v>33</v>
      </c>
      <c r="B50" s="202" t="s">
        <v>86</v>
      </c>
      <c r="C50" s="202" t="s">
        <v>2940</v>
      </c>
      <c r="D50" s="202" t="str">
        <f>VLOOKUP(B50,'HECVAT - Full | Vendor Response'!A$4:D$320,4,TRUE)</f>
        <v>Instructure can make available a test environment for interested prospective customers.</v>
      </c>
      <c r="E50" s="195" t="s">
        <v>60</v>
      </c>
      <c r="F50" s="195" t="s">
        <v>2941</v>
      </c>
      <c r="G50" s="195" t="s">
        <v>2222</v>
      </c>
      <c r="H50" s="207" t="s">
        <v>2942</v>
      </c>
      <c r="I50" s="207" t="s">
        <v>2943</v>
      </c>
      <c r="J50" s="196" t="str">
        <f t="shared" si="4"/>
        <v>TRUE</v>
      </c>
      <c r="K50" s="205">
        <f>IF(N$19="Yes",1,0)</f>
        <v>1</v>
      </c>
      <c r="L50" s="196" t="s">
        <v>2223</v>
      </c>
      <c r="M50" s="194" t="s">
        <v>2122</v>
      </c>
      <c r="N50" s="194" t="str">
        <f>VLOOKUP(B50,'HECVAT - Full | Vendor Response'!A:E,3,FALSE)</f>
        <v>Yes</v>
      </c>
      <c r="O50" s="194" t="str">
        <f>IF(LEN(VLOOKUP(B50,'Analyst Report'!$A:$I,7,FALSE))= 0,"",VLOOKUP(B50,'Analyst Report'!$A:$I,7,FALSE))</f>
        <v/>
      </c>
      <c r="P50" s="194">
        <f t="shared" si="0"/>
        <v>1</v>
      </c>
      <c r="Q50" s="194">
        <v>25</v>
      </c>
      <c r="R50" s="194">
        <f>IF(LEN(VLOOKUP(B50,'Analyst Report'!$A$31:$I$288,9,FALSE))=0,VLOOKUP(B50,'Analyst Report'!$A$31:$I$288,8,FALSE),VLOOKUP(B50,'Analyst Report'!$A$31:$I$288,9,FALSE))</f>
        <v>25</v>
      </c>
      <c r="S50" s="194">
        <f t="shared" si="1"/>
        <v>25</v>
      </c>
      <c r="T50" s="194">
        <f t="shared" si="2"/>
        <v>25</v>
      </c>
      <c r="U50" s="193" t="s">
        <v>60</v>
      </c>
      <c r="V50" s="193" t="s">
        <v>60</v>
      </c>
      <c r="W50" s="193" t="s">
        <v>60</v>
      </c>
      <c r="X50" s="193" t="s">
        <v>60</v>
      </c>
      <c r="Y50" s="193" t="s">
        <v>60</v>
      </c>
      <c r="Z50" s="193" t="s">
        <v>60</v>
      </c>
      <c r="AA50" s="193" t="s">
        <v>60</v>
      </c>
      <c r="AB50" s="193" t="s">
        <v>60</v>
      </c>
    </row>
    <row r="51" spans="1:28" ht="409.6" x14ac:dyDescent="0.2">
      <c r="A51" s="201">
        <f t="shared" si="3"/>
        <v>34</v>
      </c>
      <c r="B51" s="202" t="s">
        <v>87</v>
      </c>
      <c r="C51" s="202" t="s">
        <v>2944</v>
      </c>
      <c r="D51" s="202" t="str">
        <f>VLOOKUP(B51,'HECVAT - Full | Vendor Response'!A$4:D$320,4,TRUE)</f>
        <v>Instructure can make available a test environment for interested prospective customers.</v>
      </c>
      <c r="E51" s="195" t="s">
        <v>2224</v>
      </c>
      <c r="F51" s="195" t="s">
        <v>60</v>
      </c>
      <c r="G51" s="195" t="s">
        <v>60</v>
      </c>
      <c r="H51" s="207" t="s">
        <v>2225</v>
      </c>
      <c r="I51" s="207" t="s">
        <v>2945</v>
      </c>
      <c r="J51" s="196" t="str">
        <f t="shared" si="4"/>
        <v>FALSE</v>
      </c>
      <c r="K51" s="205">
        <f t="shared" ref="K51:K54" si="5">IF(N$19="Yes",1,0)</f>
        <v>1</v>
      </c>
      <c r="L51" s="196" t="s">
        <v>2223</v>
      </c>
      <c r="M51" s="194" t="s">
        <v>2122</v>
      </c>
      <c r="N51" s="194" t="str">
        <f>VLOOKUP(B51,'HECVAT - Full | Vendor Response'!A:E,3,FALSE)</f>
        <v>Our third party services are required to provide the service to our customers. For example, we utilize Amazon Web Services to host our products. As our list of third parties is often evolving, a list of current third parties can be provided upon request.</v>
      </c>
      <c r="O51" s="194" t="str">
        <f>IF(LEN(VLOOKUP(B51,'Analyst Report'!$A:$I,7,FALSE))= 0,"",VLOOKUP(B51,'Analyst Report'!$A:$I,7,FALSE))</f>
        <v/>
      </c>
      <c r="P51" s="194">
        <f t="shared" si="0"/>
        <v>0</v>
      </c>
      <c r="Q51" s="194">
        <v>25</v>
      </c>
      <c r="R51" s="194">
        <f>IF(LEN(VLOOKUP(B51,'Analyst Report'!$A$31:$I$288,9,FALSE))=0,VLOOKUP(B51,'Analyst Report'!$A$31:$I$288,8,FALSE),VLOOKUP(B51,'Analyst Report'!$A$31:$I$288,9,FALSE))</f>
        <v>15</v>
      </c>
      <c r="S51" s="194">
        <f t="shared" si="1"/>
        <v>15</v>
      </c>
      <c r="T51" s="194">
        <f t="shared" si="2"/>
        <v>0</v>
      </c>
      <c r="U51" s="193" t="s">
        <v>60</v>
      </c>
      <c r="V51" s="193" t="s">
        <v>60</v>
      </c>
      <c r="W51" s="193" t="s">
        <v>60</v>
      </c>
      <c r="X51" s="193" t="s">
        <v>60</v>
      </c>
      <c r="Y51" s="193" t="s">
        <v>60</v>
      </c>
      <c r="Z51" s="193" t="s">
        <v>60</v>
      </c>
      <c r="AA51" s="193" t="s">
        <v>60</v>
      </c>
      <c r="AB51" s="193" t="s">
        <v>60</v>
      </c>
    </row>
    <row r="52" spans="1:28" ht="108" customHeight="1" x14ac:dyDescent="0.2">
      <c r="A52" s="201">
        <f t="shared" si="3"/>
        <v>35</v>
      </c>
      <c r="B52" s="202" t="s">
        <v>88</v>
      </c>
      <c r="C52" s="202" t="s">
        <v>2946</v>
      </c>
      <c r="D52" s="202" t="str">
        <f>VLOOKUP(B52,'HECVAT - Full | Vendor Response'!A$4:D$320,4,TRUE)</f>
        <v>Instructure can make available a test environment for interested prospective customers.</v>
      </c>
      <c r="E52" s="195" t="s">
        <v>60</v>
      </c>
      <c r="F52" s="195" t="s">
        <v>60</v>
      </c>
      <c r="G52" s="195" t="s">
        <v>60</v>
      </c>
      <c r="H52" s="207" t="s">
        <v>2947</v>
      </c>
      <c r="I52" s="207" t="s">
        <v>2948</v>
      </c>
      <c r="J52" s="196" t="str">
        <f t="shared" si="4"/>
        <v>FALSE</v>
      </c>
      <c r="K52" s="205">
        <f t="shared" si="5"/>
        <v>1</v>
      </c>
      <c r="L52" s="196" t="s">
        <v>2223</v>
      </c>
      <c r="M52" s="194" t="s">
        <v>2122</v>
      </c>
      <c r="N52" s="194" t="str">
        <f>VLOOKUP(B52,'HECVAT - Full | Vendor Response'!A:E,3,FALSE)</f>
        <v>Instructure takes full responsibility for third parties it may engage to provide cloud-related infrastructure elements. Instructure engages these third parties by entering into contractual agreements and, where appropriate, data processing agreements to ensure full compliance with data privacy laws.</v>
      </c>
      <c r="O52" s="194" t="str">
        <f>IF(LEN(VLOOKUP(B52,'Analyst Report'!$A:$I,7,FALSE))= 0,"",VLOOKUP(B52,'Analyst Report'!$A:$I,7,FALSE))</f>
        <v/>
      </c>
      <c r="P52" s="194">
        <f t="shared" si="0"/>
        <v>0</v>
      </c>
      <c r="Q52" s="194">
        <v>25</v>
      </c>
      <c r="R52" s="194">
        <f>IF(LEN(VLOOKUP(B52,'Analyst Report'!$A$31:$I$288,9,FALSE))=0,VLOOKUP(B52,'Analyst Report'!$A$31:$I$288,8,FALSE),VLOOKUP(B52,'Analyst Report'!$A$31:$I$288,9,FALSE))</f>
        <v>15</v>
      </c>
      <c r="S52" s="194">
        <f t="shared" si="1"/>
        <v>15</v>
      </c>
      <c r="T52" s="194">
        <f t="shared" si="2"/>
        <v>0</v>
      </c>
      <c r="U52" s="193" t="s">
        <v>60</v>
      </c>
      <c r="V52" s="193" t="s">
        <v>60</v>
      </c>
      <c r="W52" s="193" t="s">
        <v>60</v>
      </c>
      <c r="X52" s="193" t="s">
        <v>60</v>
      </c>
      <c r="Y52" s="193" t="s">
        <v>60</v>
      </c>
      <c r="Z52" s="193" t="s">
        <v>60</v>
      </c>
      <c r="AA52" s="193" t="s">
        <v>60</v>
      </c>
      <c r="AB52" s="193" t="s">
        <v>60</v>
      </c>
    </row>
    <row r="53" spans="1:28" ht="356" x14ac:dyDescent="0.2">
      <c r="A53" s="201">
        <f t="shared" si="3"/>
        <v>36</v>
      </c>
      <c r="B53" s="202" t="s">
        <v>89</v>
      </c>
      <c r="C53" s="202" t="s">
        <v>2949</v>
      </c>
      <c r="D53" s="202" t="str">
        <f>VLOOKUP(B53,'HECVAT - Full | Vendor Response'!A$4:D$320,4,TRUE)</f>
        <v>Instructure can make available a test environment for interested prospective customers.</v>
      </c>
      <c r="E53" s="195" t="s">
        <v>2226</v>
      </c>
      <c r="F53" s="195" t="s">
        <v>2227</v>
      </c>
      <c r="G53" s="195" t="s">
        <v>2228</v>
      </c>
      <c r="H53" s="207" t="s">
        <v>3207</v>
      </c>
      <c r="I53" s="207" t="s">
        <v>2950</v>
      </c>
      <c r="J53" s="196" t="str">
        <f t="shared" si="4"/>
        <v>FALSE</v>
      </c>
      <c r="K53" s="205">
        <f t="shared" si="5"/>
        <v>1</v>
      </c>
      <c r="L53" s="196" t="s">
        <v>2223</v>
      </c>
      <c r="M53" s="194" t="s">
        <v>2122</v>
      </c>
      <c r="N53" s="194" t="str">
        <f>VLOOKUP(B53,'HECVAT - Full | Vendor Response'!A:E,3,FALSE)</f>
        <v>Yes</v>
      </c>
      <c r="O53" s="194" t="str">
        <f>IF(LEN(VLOOKUP(B53,'Analyst Report'!$A:$I,7,FALSE))= 0,"",VLOOKUP(B53,'Analyst Report'!$A:$I,7,FALSE))</f>
        <v/>
      </c>
      <c r="P53" s="194">
        <f t="shared" si="0"/>
        <v>1</v>
      </c>
      <c r="Q53" s="194">
        <v>25</v>
      </c>
      <c r="R53" s="194">
        <f>IF(LEN(VLOOKUP(B53,'Analyst Report'!$A$31:$I$288,9,FALSE))=0,VLOOKUP(B53,'Analyst Report'!$A$31:$I$288,8,FALSE),VLOOKUP(B53,'Analyst Report'!$A$31:$I$288,9,FALSE))</f>
        <v>15</v>
      </c>
      <c r="S53" s="194">
        <f t="shared" si="1"/>
        <v>15</v>
      </c>
      <c r="T53" s="194">
        <f t="shared" si="2"/>
        <v>15</v>
      </c>
      <c r="U53" s="193" t="s">
        <v>60</v>
      </c>
      <c r="V53" s="193" t="s">
        <v>60</v>
      </c>
      <c r="W53" s="193" t="s">
        <v>60</v>
      </c>
      <c r="X53" s="193" t="s">
        <v>60</v>
      </c>
      <c r="Y53" s="193" t="s">
        <v>60</v>
      </c>
      <c r="Z53" s="193" t="s">
        <v>60</v>
      </c>
      <c r="AA53" s="193" t="s">
        <v>60</v>
      </c>
      <c r="AB53" s="193" t="s">
        <v>60</v>
      </c>
    </row>
    <row r="54" spans="1:28" ht="180" x14ac:dyDescent="0.2">
      <c r="A54" s="201">
        <f t="shared" si="3"/>
        <v>37</v>
      </c>
      <c r="B54" s="202" t="s">
        <v>90</v>
      </c>
      <c r="C54" s="202" t="s">
        <v>2229</v>
      </c>
      <c r="D54" s="202" t="str">
        <f>VLOOKUP(B54,'HECVAT - Full | Vendor Response'!A$4:D$320,4,TRUE)</f>
        <v>Instructure can make available a test environment for interested prospective customers.</v>
      </c>
      <c r="E54" s="195" t="s">
        <v>2951</v>
      </c>
      <c r="F54" s="195" t="s">
        <v>2230</v>
      </c>
      <c r="G54" s="195" t="s">
        <v>2231</v>
      </c>
      <c r="H54" s="207" t="s">
        <v>2232</v>
      </c>
      <c r="I54" s="207" t="s">
        <v>2233</v>
      </c>
      <c r="J54" s="196" t="str">
        <f t="shared" si="4"/>
        <v>FALSE</v>
      </c>
      <c r="K54" s="205">
        <f t="shared" si="5"/>
        <v>1</v>
      </c>
      <c r="L54" s="196" t="s">
        <v>2223</v>
      </c>
      <c r="M54" s="194" t="s">
        <v>2122</v>
      </c>
      <c r="N54" s="194" t="str">
        <f>VLOOKUP(B54,'HECVAT - Full | Vendor Response'!A:E,3,FALSE)</f>
        <v>Yes</v>
      </c>
      <c r="O54" s="194" t="str">
        <f>IF(LEN(VLOOKUP(B54,'Analyst Report'!$A:$I,7,FALSE))= 0,"",VLOOKUP(B54,'Analyst Report'!$A:$I,7,FALSE))</f>
        <v/>
      </c>
      <c r="P54" s="194">
        <f t="shared" si="0"/>
        <v>1</v>
      </c>
      <c r="Q54" s="194">
        <v>20</v>
      </c>
      <c r="R54" s="194">
        <f>IF(LEN(VLOOKUP(B54,'Analyst Report'!$A$31:$I$288,9,FALSE))=0,VLOOKUP(B54,'Analyst Report'!$A$31:$I$288,8,FALSE),VLOOKUP(B54,'Analyst Report'!$A$31:$I$288,9,FALSE))</f>
        <v>15</v>
      </c>
      <c r="S54" s="194">
        <f t="shared" si="1"/>
        <v>15</v>
      </c>
      <c r="T54" s="194">
        <f t="shared" si="2"/>
        <v>15</v>
      </c>
      <c r="U54" s="193" t="s">
        <v>60</v>
      </c>
      <c r="V54" s="193" t="s">
        <v>60</v>
      </c>
      <c r="W54" s="193" t="s">
        <v>60</v>
      </c>
      <c r="X54" s="193" t="s">
        <v>60</v>
      </c>
      <c r="Y54" s="193" t="s">
        <v>60</v>
      </c>
      <c r="Z54" s="193" t="s">
        <v>60</v>
      </c>
      <c r="AA54" s="193" t="s">
        <v>60</v>
      </c>
      <c r="AB54" s="193" t="s">
        <v>60</v>
      </c>
    </row>
    <row r="55" spans="1:28" ht="210" x14ac:dyDescent="0.2">
      <c r="A55" s="201">
        <f t="shared" si="3"/>
        <v>38</v>
      </c>
      <c r="B55" s="202" t="s">
        <v>91</v>
      </c>
      <c r="C55" s="202" t="s">
        <v>2234</v>
      </c>
      <c r="D55" s="202" t="str">
        <f>VLOOKUP(B55,'HECVAT - Full | Vendor Response'!A$4:D$320,4,TRUE)</f>
        <v>Instructure maintains both a Network Security Policy and a IT Acceptable Use Policy which outline procedures, processed and policies for all endpoints on both production and corporate networks and includes Instructure-owned and BYOD devices. These policies are evaluated against both SOC 2 and ISO 27001 standards.</v>
      </c>
      <c r="E55" s="195" t="s">
        <v>60</v>
      </c>
      <c r="F55" s="195" t="s">
        <v>60</v>
      </c>
      <c r="G55" s="195" t="s">
        <v>60</v>
      </c>
      <c r="H55" s="207" t="s">
        <v>2952</v>
      </c>
      <c r="I55" s="207" t="s">
        <v>2116</v>
      </c>
      <c r="J55" s="196" t="str">
        <f t="shared" si="4"/>
        <v>FALSE</v>
      </c>
      <c r="K55" s="205">
        <f>IF(N$23="Yes",1,0)</f>
        <v>1</v>
      </c>
      <c r="L55" s="196" t="s">
        <v>2235</v>
      </c>
      <c r="M55" s="194" t="s">
        <v>2126</v>
      </c>
      <c r="N55" s="194" t="str">
        <f>VLOOKUP(B55,'HECVAT - Full | Vendor Response'!A:E,3,FALSE)</f>
        <v>No</v>
      </c>
      <c r="O55" s="194" t="str">
        <f>IF(LEN(VLOOKUP(B55,'Analyst Report'!$A:$I,7,FALSE))= 0,"",VLOOKUP(B55,'Analyst Report'!$A:$I,7,FALSE))</f>
        <v/>
      </c>
      <c r="P55" s="194">
        <f t="shared" si="0"/>
        <v>1</v>
      </c>
      <c r="Q55" s="194">
        <v>20</v>
      </c>
      <c r="R55" s="194">
        <f>IF(LEN(VLOOKUP(B55,'Analyst Report'!$A$31:$I$288,9,FALSE))=0,VLOOKUP(B55,'Analyst Report'!$A$31:$I$288,8,FALSE),VLOOKUP(B55,'Analyst Report'!$A$31:$I$288,9,FALSE))</f>
        <v>15</v>
      </c>
      <c r="S55" s="194">
        <f t="shared" si="1"/>
        <v>15</v>
      </c>
      <c r="T55" s="194">
        <f t="shared" si="2"/>
        <v>15</v>
      </c>
      <c r="U55" s="193" t="s">
        <v>60</v>
      </c>
      <c r="V55" s="193" t="s">
        <v>60</v>
      </c>
      <c r="W55" s="193" t="s">
        <v>60</v>
      </c>
      <c r="X55" s="193" t="s">
        <v>60</v>
      </c>
      <c r="Y55" s="193" t="s">
        <v>60</v>
      </c>
      <c r="Z55" s="193" t="s">
        <v>60</v>
      </c>
      <c r="AA55" s="193" t="s">
        <v>60</v>
      </c>
      <c r="AB55" s="193" t="s">
        <v>60</v>
      </c>
    </row>
    <row r="56" spans="1:28" ht="210" x14ac:dyDescent="0.2">
      <c r="A56" s="201">
        <f t="shared" si="3"/>
        <v>39</v>
      </c>
      <c r="B56" s="202" t="s">
        <v>92</v>
      </c>
      <c r="C56" s="202" t="s">
        <v>2953</v>
      </c>
      <c r="D56" s="202" t="str">
        <f>VLOOKUP(B56,'HECVAT - Full | Vendor Response'!A$4:D$320,4,TRUE)</f>
        <v>Instructure maintains both a Network Security Policy and a IT Acceptable Use Policy which outline procedures, processed and policies for all endpoints on both production and corporate networks and includes Instructure-owned and BYOD devices. These policies are evaluated against both SOC 2 and ISO 27001 standards.</v>
      </c>
      <c r="E56" s="195" t="s">
        <v>60</v>
      </c>
      <c r="F56" s="195" t="s">
        <v>60</v>
      </c>
      <c r="G56" s="195" t="s">
        <v>60</v>
      </c>
      <c r="H56" s="207" t="s">
        <v>2952</v>
      </c>
      <c r="I56" s="207" t="s">
        <v>2116</v>
      </c>
      <c r="J56" s="196" t="str">
        <f t="shared" si="4"/>
        <v>FALSE</v>
      </c>
      <c r="K56" s="205">
        <f t="shared" ref="K56:K63" si="6">IF(N$23="Yes",1,0)</f>
        <v>1</v>
      </c>
      <c r="L56" s="196" t="s">
        <v>2235</v>
      </c>
      <c r="M56" s="194" t="s">
        <v>2126</v>
      </c>
      <c r="N56" s="194" t="str">
        <f>VLOOKUP(B56,'HECVAT - Full | Vendor Response'!A:E,3,FALSE)</f>
        <v>No</v>
      </c>
      <c r="O56" s="194" t="str">
        <f>IF(LEN(VLOOKUP(B56,'Analyst Report'!$A:$I,7,FALSE))= 0,"",VLOOKUP(B56,'Analyst Report'!$A:$I,7,FALSE))</f>
        <v/>
      </c>
      <c r="P56" s="194">
        <f t="shared" si="0"/>
        <v>1</v>
      </c>
      <c r="Q56" s="194">
        <v>25</v>
      </c>
      <c r="R56" s="194">
        <f>IF(LEN(VLOOKUP(B56,'Analyst Report'!$A$31:$I$288,9,FALSE))=0,VLOOKUP(B56,'Analyst Report'!$A$31:$I$288,8,FALSE),VLOOKUP(B56,'Analyst Report'!$A$31:$I$288,9,FALSE))</f>
        <v>15</v>
      </c>
      <c r="S56" s="194">
        <f t="shared" si="1"/>
        <v>15</v>
      </c>
      <c r="T56" s="194">
        <f t="shared" si="2"/>
        <v>15</v>
      </c>
      <c r="U56" s="193" t="s">
        <v>60</v>
      </c>
      <c r="V56" s="193" t="s">
        <v>60</v>
      </c>
      <c r="W56" s="193" t="s">
        <v>60</v>
      </c>
      <c r="X56" s="193" t="s">
        <v>60</v>
      </c>
      <c r="Y56" s="193" t="s">
        <v>60</v>
      </c>
      <c r="Z56" s="193" t="s">
        <v>60</v>
      </c>
      <c r="AA56" s="193" t="s">
        <v>60</v>
      </c>
      <c r="AB56" s="193" t="s">
        <v>60</v>
      </c>
    </row>
    <row r="57" spans="1:28" ht="210" x14ac:dyDescent="0.2">
      <c r="A57" s="201">
        <f t="shared" si="3"/>
        <v>40</v>
      </c>
      <c r="B57" s="202" t="s">
        <v>93</v>
      </c>
      <c r="C57" s="202" t="s">
        <v>2954</v>
      </c>
      <c r="D57" s="202" t="str">
        <f>VLOOKUP(B57,'HECVAT - Full | Vendor Response'!A$4:D$320,4,TRUE)</f>
        <v>Instructure maintains both a Network Security Policy and a IT Acceptable Use Policy which outline procedures, processed and policies for all endpoints on both production and corporate networks and includes Instructure-owned and BYOD devices. These policies are evaluated against both SOC 2 and ISO 27001 standards.</v>
      </c>
      <c r="E57" s="195" t="s">
        <v>60</v>
      </c>
      <c r="F57" s="195" t="s">
        <v>60</v>
      </c>
      <c r="G57" s="195" t="s">
        <v>60</v>
      </c>
      <c r="H57" s="207" t="s">
        <v>2952</v>
      </c>
      <c r="I57" s="207" t="s">
        <v>2116</v>
      </c>
      <c r="J57" s="196" t="str">
        <f t="shared" si="4"/>
        <v>FALSE</v>
      </c>
      <c r="K57" s="205">
        <f t="shared" si="6"/>
        <v>1</v>
      </c>
      <c r="L57" s="196" t="s">
        <v>2235</v>
      </c>
      <c r="M57" s="194" t="s">
        <v>2126</v>
      </c>
      <c r="N57" s="194" t="str">
        <f>VLOOKUP(B57,'HECVAT - Full | Vendor Response'!A:E,3,FALSE)</f>
        <v>No</v>
      </c>
      <c r="O57" s="194" t="str">
        <f>IF(LEN(VLOOKUP(B57,'Analyst Report'!$A:$I,7,FALSE))= 0,"",VLOOKUP(B57,'Analyst Report'!$A:$I,7,FALSE))</f>
        <v/>
      </c>
      <c r="P57" s="194">
        <f t="shared" si="0"/>
        <v>1</v>
      </c>
      <c r="Q57" s="194">
        <v>20</v>
      </c>
      <c r="R57" s="194">
        <f>IF(LEN(VLOOKUP(B57,'Analyst Report'!$A$31:$I$288,9,FALSE))=0,VLOOKUP(B57,'Analyst Report'!$A$31:$I$288,8,FALSE),VLOOKUP(B57,'Analyst Report'!$A$31:$I$288,9,FALSE))</f>
        <v>15</v>
      </c>
      <c r="S57" s="194">
        <f t="shared" si="1"/>
        <v>15</v>
      </c>
      <c r="T57" s="194">
        <f t="shared" si="2"/>
        <v>15</v>
      </c>
      <c r="U57" s="193" t="s">
        <v>60</v>
      </c>
      <c r="V57" s="193" t="s">
        <v>60</v>
      </c>
      <c r="W57" s="193" t="s">
        <v>60</v>
      </c>
      <c r="X57" s="193" t="s">
        <v>60</v>
      </c>
      <c r="Y57" s="193" t="s">
        <v>60</v>
      </c>
      <c r="Z57" s="193" t="s">
        <v>60</v>
      </c>
      <c r="AA57" s="193" t="s">
        <v>60</v>
      </c>
      <c r="AB57" s="193" t="s">
        <v>60</v>
      </c>
    </row>
    <row r="58" spans="1:28" ht="210" x14ac:dyDescent="0.2">
      <c r="A58" s="201">
        <f t="shared" si="3"/>
        <v>41</v>
      </c>
      <c r="B58" s="202" t="s">
        <v>94</v>
      </c>
      <c r="C58" s="202" t="s">
        <v>2955</v>
      </c>
      <c r="D58" s="202" t="str">
        <f>VLOOKUP(B58,'HECVAT - Full | Vendor Response'!A$4:D$320,4,TRUE)</f>
        <v>Instructure maintains both a Network Security Policy and a IT Acceptable Use Policy which outline procedures, processed and policies for all endpoints on both production and corporate networks and includes Instructure-owned and BYOD devices. These policies are evaluated against both SOC 2 and ISO 27001 standards.</v>
      </c>
      <c r="E58" s="195" t="s">
        <v>60</v>
      </c>
      <c r="F58" s="195" t="s">
        <v>60</v>
      </c>
      <c r="G58" s="195" t="s">
        <v>60</v>
      </c>
      <c r="H58" s="207" t="s">
        <v>2952</v>
      </c>
      <c r="I58" s="207" t="s">
        <v>2116</v>
      </c>
      <c r="J58" s="196" t="str">
        <f t="shared" si="4"/>
        <v>FALSE</v>
      </c>
      <c r="K58" s="205">
        <f t="shared" si="6"/>
        <v>1</v>
      </c>
      <c r="L58" s="196" t="s">
        <v>2235</v>
      </c>
      <c r="M58" s="194" t="s">
        <v>2126</v>
      </c>
      <c r="N58" s="194" t="str">
        <f>VLOOKUP(B58,'HECVAT - Full | Vendor Response'!A:E,3,FALSE)</f>
        <v>No</v>
      </c>
      <c r="O58" s="194" t="str">
        <f>IF(LEN(VLOOKUP(B58,'Analyst Report'!$A:$I,7,FALSE))= 0,"",VLOOKUP(B58,'Analyst Report'!$A:$I,7,FALSE))</f>
        <v/>
      </c>
      <c r="P58" s="194">
        <f t="shared" si="0"/>
        <v>1</v>
      </c>
      <c r="Q58" s="194">
        <v>20</v>
      </c>
      <c r="R58" s="194">
        <f>IF(LEN(VLOOKUP(B58,'Analyst Report'!$A$31:$I$288,9,FALSE))=0,VLOOKUP(B58,'Analyst Report'!$A$31:$I$288,8,FALSE),VLOOKUP(B58,'Analyst Report'!$A$31:$I$288,9,FALSE))</f>
        <v>15</v>
      </c>
      <c r="S58" s="194">
        <f t="shared" si="1"/>
        <v>15</v>
      </c>
      <c r="T58" s="194">
        <f t="shared" si="2"/>
        <v>15</v>
      </c>
      <c r="U58" s="193" t="s">
        <v>60</v>
      </c>
      <c r="V58" s="193" t="s">
        <v>60</v>
      </c>
      <c r="W58" s="193" t="s">
        <v>60</v>
      </c>
      <c r="X58" s="193" t="s">
        <v>60</v>
      </c>
      <c r="Y58" s="193" t="s">
        <v>60</v>
      </c>
      <c r="Z58" s="193" t="s">
        <v>60</v>
      </c>
      <c r="AA58" s="193" t="s">
        <v>60</v>
      </c>
      <c r="AB58" s="193" t="s">
        <v>60</v>
      </c>
    </row>
    <row r="59" spans="1:28" ht="210" x14ac:dyDescent="0.2">
      <c r="A59" s="201">
        <f t="shared" si="3"/>
        <v>42</v>
      </c>
      <c r="B59" s="202" t="s">
        <v>95</v>
      </c>
      <c r="C59" s="202" t="s">
        <v>2956</v>
      </c>
      <c r="D59" s="202" t="str">
        <f>VLOOKUP(B59,'HECVAT - Full | Vendor Response'!A$4:D$320,4,TRUE)</f>
        <v>Instructure maintains both a Network Security Policy and a IT Acceptable Use Policy which outline procedures, processed and policies for all endpoints on both production and corporate networks and includes Instructure-owned and BYOD devices. These policies are evaluated against both SOC 2 and ISO 27001 standards.</v>
      </c>
      <c r="E59" s="195" t="s">
        <v>60</v>
      </c>
      <c r="F59" s="195" t="s">
        <v>60</v>
      </c>
      <c r="G59" s="195" t="s">
        <v>60</v>
      </c>
      <c r="H59" s="207" t="s">
        <v>2952</v>
      </c>
      <c r="I59" s="207" t="s">
        <v>2116</v>
      </c>
      <c r="J59" s="196" t="str">
        <f t="shared" si="4"/>
        <v>FALSE</v>
      </c>
      <c r="K59" s="205">
        <f t="shared" si="6"/>
        <v>1</v>
      </c>
      <c r="L59" s="196" t="s">
        <v>2235</v>
      </c>
      <c r="M59" s="194" t="s">
        <v>2122</v>
      </c>
      <c r="N59" s="194" t="str">
        <f>VLOOKUP(B59,'HECVAT - Full | Vendor Response'!A:E,3,FALSE)</f>
        <v>Yes</v>
      </c>
      <c r="O59" s="194" t="str">
        <f>IF(LEN(VLOOKUP(B59,'Analyst Report'!$A:$I,7,FALSE))= 0,"",VLOOKUP(B59,'Analyst Report'!$A:$I,7,FALSE))</f>
        <v/>
      </c>
      <c r="P59" s="194">
        <f t="shared" si="0"/>
        <v>1</v>
      </c>
      <c r="Q59" s="194">
        <v>25</v>
      </c>
      <c r="R59" s="194">
        <f>IF(LEN(VLOOKUP(B59,'Analyst Report'!$A$31:$I$288,9,FALSE))=0,VLOOKUP(B59,'Analyst Report'!$A$31:$I$288,8,FALSE),VLOOKUP(B59,'Analyst Report'!$A$31:$I$288,9,FALSE))</f>
        <v>15</v>
      </c>
      <c r="S59" s="194">
        <f t="shared" si="1"/>
        <v>15</v>
      </c>
      <c r="T59" s="194">
        <f t="shared" si="2"/>
        <v>15</v>
      </c>
      <c r="U59" s="193" t="s">
        <v>60</v>
      </c>
      <c r="V59" s="193" t="s">
        <v>60</v>
      </c>
      <c r="W59" s="193" t="s">
        <v>60</v>
      </c>
      <c r="X59" s="193" t="s">
        <v>60</v>
      </c>
      <c r="Y59" s="193" t="s">
        <v>60</v>
      </c>
      <c r="Z59" s="193" t="s">
        <v>60</v>
      </c>
      <c r="AA59" s="193" t="s">
        <v>60</v>
      </c>
      <c r="AB59" s="193" t="s">
        <v>60</v>
      </c>
    </row>
    <row r="60" spans="1:28" ht="210" x14ac:dyDescent="0.2">
      <c r="A60" s="201">
        <f t="shared" si="3"/>
        <v>43</v>
      </c>
      <c r="B60" s="202" t="s">
        <v>96</v>
      </c>
      <c r="C60" s="202" t="s">
        <v>2236</v>
      </c>
      <c r="D60" s="202" t="str">
        <f>VLOOKUP(B60,'HECVAT - Full | Vendor Response'!A$4:D$320,4,TRUE)</f>
        <v>Instructure maintains both a Network Security Policy and a IT Acceptable Use Policy which outline procedures, processed and policies for all endpoints on both production and corporate networks and includes Instructure-owned and BYOD devices. These policies are evaluated against both SOC 2 and ISO 27001 standards.</v>
      </c>
      <c r="E60" s="195" t="s">
        <v>60</v>
      </c>
      <c r="F60" s="195" t="s">
        <v>2237</v>
      </c>
      <c r="G60" s="195" t="s">
        <v>60</v>
      </c>
      <c r="H60" s="207" t="s">
        <v>2952</v>
      </c>
      <c r="I60" s="207" t="s">
        <v>2116</v>
      </c>
      <c r="J60" s="196" t="str">
        <f t="shared" si="4"/>
        <v>FALSE</v>
      </c>
      <c r="K60" s="205">
        <f t="shared" si="6"/>
        <v>1</v>
      </c>
      <c r="L60" s="196" t="s">
        <v>2235</v>
      </c>
      <c r="M60" s="194" t="s">
        <v>2126</v>
      </c>
      <c r="N60" s="194" t="str">
        <f>VLOOKUP(B60,'HECVAT - Full | Vendor Response'!A:E,3,FALSE)</f>
        <v>Yes</v>
      </c>
      <c r="O60" s="194" t="str">
        <f>IF(LEN(VLOOKUP(B60,'Analyst Report'!$A:$I,7,FALSE))= 0,"",VLOOKUP(B60,'Analyst Report'!$A:$I,7,FALSE))</f>
        <v/>
      </c>
      <c r="P60" s="194">
        <f t="shared" si="0"/>
        <v>0</v>
      </c>
      <c r="Q60" s="194">
        <v>20</v>
      </c>
      <c r="R60" s="194">
        <f>IF(LEN(VLOOKUP(B60,'Analyst Report'!$A$31:$I$288,9,FALSE))=0,VLOOKUP(B60,'Analyst Report'!$A$31:$I$288,8,FALSE),VLOOKUP(B60,'Analyst Report'!$A$31:$I$288,9,FALSE))</f>
        <v>15</v>
      </c>
      <c r="S60" s="194">
        <f t="shared" si="1"/>
        <v>15</v>
      </c>
      <c r="T60" s="194">
        <f t="shared" si="2"/>
        <v>0</v>
      </c>
      <c r="U60" s="193" t="s">
        <v>60</v>
      </c>
      <c r="V60" s="193" t="s">
        <v>60</v>
      </c>
      <c r="W60" s="193" t="s">
        <v>60</v>
      </c>
      <c r="X60" s="193" t="s">
        <v>60</v>
      </c>
      <c r="Y60" s="193" t="s">
        <v>60</v>
      </c>
      <c r="Z60" s="193" t="s">
        <v>60</v>
      </c>
      <c r="AA60" s="193" t="s">
        <v>60</v>
      </c>
      <c r="AB60" s="193" t="s">
        <v>60</v>
      </c>
    </row>
    <row r="61" spans="1:28" ht="210" x14ac:dyDescent="0.2">
      <c r="A61" s="201">
        <f t="shared" si="3"/>
        <v>44</v>
      </c>
      <c r="B61" s="202" t="s">
        <v>97</v>
      </c>
      <c r="C61" s="202" t="s">
        <v>2238</v>
      </c>
      <c r="D61" s="202" t="str">
        <f>VLOOKUP(B61,'HECVAT - Full | Vendor Response'!A$4:D$320,4,TRUE)</f>
        <v>Instructure maintains both a Network Security Policy and a IT Acceptable Use Policy which outline procedures, processed and policies for all endpoints on both production and corporate networks and includes Instructure-owned and BYOD devices. These policies are evaluated against both SOC 2 and ISO 27001 standards.</v>
      </c>
      <c r="E61" s="195" t="s">
        <v>60</v>
      </c>
      <c r="F61" s="195" t="s">
        <v>60</v>
      </c>
      <c r="G61" s="195" t="s">
        <v>60</v>
      </c>
      <c r="H61" s="207" t="s">
        <v>2952</v>
      </c>
      <c r="I61" s="207" t="s">
        <v>2116</v>
      </c>
      <c r="J61" s="196" t="str">
        <f t="shared" si="4"/>
        <v>FALSE</v>
      </c>
      <c r="K61" s="205">
        <f t="shared" si="6"/>
        <v>1</v>
      </c>
      <c r="L61" s="196" t="s">
        <v>2235</v>
      </c>
      <c r="M61" s="194" t="s">
        <v>2122</v>
      </c>
      <c r="N61" s="194" t="str">
        <f>VLOOKUP(B61,'HECVAT - Full | Vendor Response'!A:E,3,FALSE)</f>
        <v>Yes</v>
      </c>
      <c r="O61" s="194" t="str">
        <f>IF(LEN(VLOOKUP(B61,'Analyst Report'!$A:$I,7,FALSE))= 0,"",VLOOKUP(B61,'Analyst Report'!$A:$I,7,FALSE))</f>
        <v/>
      </c>
      <c r="P61" s="194">
        <f t="shared" si="0"/>
        <v>1</v>
      </c>
      <c r="Q61" s="194">
        <v>25</v>
      </c>
      <c r="R61" s="194">
        <f>IF(LEN(VLOOKUP(B61,'Analyst Report'!$A$31:$I$288,9,FALSE))=0,VLOOKUP(B61,'Analyst Report'!$A$31:$I$288,8,FALSE),VLOOKUP(B61,'Analyst Report'!$A$31:$I$288,9,FALSE))</f>
        <v>15</v>
      </c>
      <c r="S61" s="194">
        <f t="shared" si="1"/>
        <v>15</v>
      </c>
      <c r="T61" s="194">
        <f t="shared" si="2"/>
        <v>15</v>
      </c>
      <c r="U61" s="193" t="s">
        <v>60</v>
      </c>
      <c r="V61" s="193" t="s">
        <v>60</v>
      </c>
      <c r="W61" s="193" t="s">
        <v>60</v>
      </c>
      <c r="X61" s="193" t="s">
        <v>60</v>
      </c>
      <c r="Y61" s="193" t="s">
        <v>60</v>
      </c>
      <c r="Z61" s="193" t="s">
        <v>60</v>
      </c>
      <c r="AA61" s="193" t="s">
        <v>60</v>
      </c>
      <c r="AB61" s="193" t="s">
        <v>60</v>
      </c>
    </row>
    <row r="62" spans="1:28" ht="210" x14ac:dyDescent="0.2">
      <c r="A62" s="201">
        <f t="shared" si="3"/>
        <v>45</v>
      </c>
      <c r="B62" s="202" t="s">
        <v>98</v>
      </c>
      <c r="C62" s="202" t="s">
        <v>2957</v>
      </c>
      <c r="D62" s="202" t="str">
        <f>VLOOKUP(B62,'HECVAT - Full | Vendor Response'!A$4:D$320,4,TRUE)</f>
        <v>Instructure maintains both a Network Security Policy and a IT Acceptable Use Policy which outline procedures, processed and policies for all endpoints on both production and corporate networks and includes Instructure-owned and BYOD devices. These policies are evaluated against both SOC 2 and ISO 27001 standards.</v>
      </c>
      <c r="E62" s="195" t="s">
        <v>60</v>
      </c>
      <c r="F62" s="195" t="s">
        <v>2239</v>
      </c>
      <c r="G62" s="195" t="s">
        <v>60</v>
      </c>
      <c r="H62" s="207" t="s">
        <v>2952</v>
      </c>
      <c r="I62" s="207" t="s">
        <v>2116</v>
      </c>
      <c r="J62" s="196" t="str">
        <f t="shared" si="4"/>
        <v>FALSE</v>
      </c>
      <c r="K62" s="205">
        <f t="shared" si="6"/>
        <v>1</v>
      </c>
      <c r="L62" s="196" t="s">
        <v>2235</v>
      </c>
      <c r="M62" s="194" t="s">
        <v>2126</v>
      </c>
      <c r="N62" s="194" t="str">
        <f>VLOOKUP(B62,'HECVAT - Full | Vendor Response'!A:E,3,FALSE)</f>
        <v>No</v>
      </c>
      <c r="O62" s="194" t="str">
        <f>IF(LEN(VLOOKUP(B62,'Analyst Report'!$A:$I,7,FALSE))= 0,"",VLOOKUP(B62,'Analyst Report'!$A:$I,7,FALSE))</f>
        <v/>
      </c>
      <c r="P62" s="194">
        <f t="shared" si="0"/>
        <v>1</v>
      </c>
      <c r="Q62" s="194">
        <v>20</v>
      </c>
      <c r="R62" s="194">
        <f>IF(LEN(VLOOKUP(B62,'Analyst Report'!$A$31:$I$288,9,FALSE))=0,VLOOKUP(B62,'Analyst Report'!$A$31:$I$288,8,FALSE),VLOOKUP(B62,'Analyst Report'!$A$31:$I$288,9,FALSE))</f>
        <v>15</v>
      </c>
      <c r="S62" s="194">
        <f t="shared" si="1"/>
        <v>15</v>
      </c>
      <c r="T62" s="194">
        <f t="shared" si="2"/>
        <v>15</v>
      </c>
      <c r="U62" s="193" t="s">
        <v>60</v>
      </c>
      <c r="V62" s="193" t="s">
        <v>60</v>
      </c>
      <c r="W62" s="193" t="s">
        <v>60</v>
      </c>
      <c r="X62" s="193" t="s">
        <v>60</v>
      </c>
      <c r="Y62" s="193" t="s">
        <v>60</v>
      </c>
      <c r="Z62" s="193" t="s">
        <v>60</v>
      </c>
      <c r="AA62" s="193" t="s">
        <v>60</v>
      </c>
      <c r="AB62" s="193" t="s">
        <v>60</v>
      </c>
    </row>
    <row r="63" spans="1:28" ht="210" x14ac:dyDescent="0.2">
      <c r="A63" s="201">
        <f t="shared" si="3"/>
        <v>46</v>
      </c>
      <c r="B63" s="202" t="s">
        <v>99</v>
      </c>
      <c r="C63" s="202" t="s">
        <v>2240</v>
      </c>
      <c r="D63" s="202" t="str">
        <f>VLOOKUP(B63,'HECVAT - Full | Vendor Response'!A$4:D$320,4,TRUE)</f>
        <v>Instructure maintains both a Network Security Policy and a IT Acceptable Use Policy which outline procedures, processed and policies for all endpoints on both production and corporate networks and includes Instructure-owned and BYOD devices. These policies are evaluated against both SOC 2 and ISO 27001 standards.</v>
      </c>
      <c r="E63" s="195" t="s">
        <v>60</v>
      </c>
      <c r="F63" s="195" t="s">
        <v>60</v>
      </c>
      <c r="G63" s="195" t="s">
        <v>60</v>
      </c>
      <c r="H63" s="207" t="s">
        <v>2952</v>
      </c>
      <c r="I63" s="207" t="s">
        <v>2116</v>
      </c>
      <c r="J63" s="196" t="str">
        <f t="shared" si="4"/>
        <v>FALSE</v>
      </c>
      <c r="K63" s="205">
        <f t="shared" si="6"/>
        <v>1</v>
      </c>
      <c r="L63" s="196" t="s">
        <v>2235</v>
      </c>
      <c r="M63" s="194" t="s">
        <v>2122</v>
      </c>
      <c r="N63" s="194">
        <f>VLOOKUP(B63,'HECVAT - Full | Vendor Response'!A:E,3,FALSE)</f>
        <v>0</v>
      </c>
      <c r="O63" s="194" t="str">
        <f>IF(LEN(VLOOKUP(B63,'Analyst Report'!$A:$I,7,FALSE))= 0,"",VLOOKUP(B63,'Analyst Report'!$A:$I,7,FALSE))</f>
        <v/>
      </c>
      <c r="P63" s="194">
        <f t="shared" si="0"/>
        <v>0</v>
      </c>
      <c r="Q63" s="194">
        <v>25</v>
      </c>
      <c r="R63" s="194">
        <f>IF(LEN(VLOOKUP(B63,'Analyst Report'!$A$31:$I$288,9,FALSE))=0,VLOOKUP(B63,'Analyst Report'!$A$31:$I$288,8,FALSE),VLOOKUP(B63,'Analyst Report'!$A$31:$I$288,9,FALSE))</f>
        <v>15</v>
      </c>
      <c r="S63" s="194">
        <f t="shared" si="1"/>
        <v>15</v>
      </c>
      <c r="T63" s="194">
        <f t="shared" si="2"/>
        <v>0</v>
      </c>
      <c r="U63" s="193" t="s">
        <v>60</v>
      </c>
      <c r="V63" s="193" t="s">
        <v>60</v>
      </c>
      <c r="W63" s="193" t="s">
        <v>60</v>
      </c>
      <c r="X63" s="193" t="s">
        <v>60</v>
      </c>
      <c r="Y63" s="193" t="s">
        <v>60</v>
      </c>
      <c r="Z63" s="193" t="s">
        <v>60</v>
      </c>
      <c r="AA63" s="193" t="s">
        <v>60</v>
      </c>
      <c r="AB63" s="193" t="s">
        <v>60</v>
      </c>
    </row>
    <row r="64" spans="1:28" ht="314" x14ac:dyDescent="0.2">
      <c r="A64" s="201">
        <f t="shared" si="3"/>
        <v>47</v>
      </c>
      <c r="B64" s="208" t="s">
        <v>101</v>
      </c>
      <c r="C64" s="208" t="s">
        <v>2958</v>
      </c>
      <c r="D64" s="202" t="str">
        <f>VLOOKUP(B64,'HECVAT - Full | Vendor Response'!A$4:D$320,4,FALSE)</f>
        <v xml:space="preserve">Canvas Credentials offers a number of role-based access control (RBAC) permissions for both administrators and end-users. These permissions allow you to choose how you wish to structure your Organization. You can decide who is able to create or edit your badges, issuers and Organization. If you are using Credentials, Organization admins are automatically added as an owner on all organization issuers. Additionally, these permission roles carry over to the Canvas LTI. </v>
      </c>
      <c r="E64" s="197" t="s">
        <v>2959</v>
      </c>
      <c r="F64" s="197" t="s">
        <v>2241</v>
      </c>
      <c r="G64" s="197" t="s">
        <v>2242</v>
      </c>
      <c r="H64" s="209" t="s">
        <v>2960</v>
      </c>
      <c r="I64" s="209" t="s">
        <v>2961</v>
      </c>
      <c r="J64" s="196" t="str">
        <f t="shared" si="4"/>
        <v>TRUE</v>
      </c>
      <c r="K64" s="205">
        <v>1</v>
      </c>
      <c r="L64" s="196" t="s">
        <v>100</v>
      </c>
      <c r="M64" s="194" t="s">
        <v>2122</v>
      </c>
      <c r="N64" s="194" t="str">
        <f>VLOOKUP(B64,'HECVAT - Full | Vendor Response'!A:E,3,FALSE)</f>
        <v>Yes</v>
      </c>
      <c r="O64" s="194" t="str">
        <f>IF(LEN(VLOOKUP(B64,'Analyst Report'!$A:$I,7,FALSE))= 0,"",VLOOKUP(B64,'Analyst Report'!$A:$I,7,FALSE))</f>
        <v/>
      </c>
      <c r="P64" s="194">
        <f t="shared" si="0"/>
        <v>1</v>
      </c>
      <c r="Q64" s="194">
        <v>25</v>
      </c>
      <c r="R64" s="194">
        <f>IF(LEN(VLOOKUP(B64,'Analyst Report'!$A$31:$I$288,9,FALSE))=0,VLOOKUP(B64,'Analyst Report'!$A$31:$I$288,8,FALSE),VLOOKUP(B64,'Analyst Report'!$A$31:$I$288,9,FALSE))</f>
        <v>25</v>
      </c>
      <c r="S64" s="194">
        <f t="shared" si="1"/>
        <v>25</v>
      </c>
      <c r="T64" s="194">
        <f t="shared" si="2"/>
        <v>25</v>
      </c>
      <c r="U64" s="193">
        <f>IF(LEN(VLOOKUP(B64,'Analyst Report'!$A$31:$I$288,8,FALSE))= 0,"",VLOOKUP(B64,'Analyst Report'!$A$31:$I$288,9,FALSE))</f>
        <v>0</v>
      </c>
      <c r="V64" s="193" t="s">
        <v>60</v>
      </c>
      <c r="W64" s="193" t="s">
        <v>60</v>
      </c>
      <c r="X64" s="193" t="s">
        <v>60</v>
      </c>
      <c r="Y64" s="193" t="s">
        <v>60</v>
      </c>
      <c r="Z64" s="193" t="s">
        <v>60</v>
      </c>
      <c r="AA64" s="193" t="s">
        <v>60</v>
      </c>
      <c r="AB64" s="193" t="s">
        <v>60</v>
      </c>
    </row>
    <row r="65" spans="1:28" ht="409.6" x14ac:dyDescent="0.2">
      <c r="A65" s="201">
        <f t="shared" si="3"/>
        <v>48</v>
      </c>
      <c r="B65" s="208" t="s">
        <v>102</v>
      </c>
      <c r="C65" s="208" t="s">
        <v>2243</v>
      </c>
      <c r="D65" s="202" t="str">
        <f>VLOOKUP(B65,'HECVAT - Full | Vendor Response'!A$4:D$320,4,FALSE)</f>
        <v xml:space="preserve">Instructure's primary method of assigning and maintaining consistent access controls and access rights is through the implementation of Role-Based Access Control (RBAC). Wherever feasible, rights and restrictions shall be allocated to groups or roles. Individual user accounts may be granted additional permissions as needed with approval from the system owner or authorized party. Instructure shall determine the type and level of access granted to individual users based on the “principle of least privilege.” This principle states that users are only granted the level of access absolutely required to perform their job functions. Permissions and access rights not expressly granted shall be, by default, prohibited. </v>
      </c>
      <c r="E65" s="197" t="s">
        <v>2962</v>
      </c>
      <c r="F65" s="197" t="s">
        <v>2244</v>
      </c>
      <c r="G65" s="197" t="s">
        <v>60</v>
      </c>
      <c r="H65" s="209" t="s">
        <v>2963</v>
      </c>
      <c r="I65" s="209" t="s">
        <v>2245</v>
      </c>
      <c r="J65" s="196" t="str">
        <f t="shared" si="4"/>
        <v>FALSE</v>
      </c>
      <c r="K65" s="205">
        <v>1</v>
      </c>
      <c r="L65" s="196" t="s">
        <v>100</v>
      </c>
      <c r="M65" s="194" t="s">
        <v>2122</v>
      </c>
      <c r="N65" s="194" t="str">
        <f>VLOOKUP(B65,'HECVAT - Full | Vendor Response'!A:E,3,FALSE)</f>
        <v>Yes</v>
      </c>
      <c r="O65" s="194" t="str">
        <f>IF(LEN(VLOOKUP(B65,'Analyst Report'!$A:$I,7,FALSE))= 0,"",VLOOKUP(B65,'Analyst Report'!$A:$I,7,FALSE))</f>
        <v/>
      </c>
      <c r="P65" s="194">
        <f t="shared" si="0"/>
        <v>1</v>
      </c>
      <c r="Q65" s="194">
        <v>20</v>
      </c>
      <c r="R65" s="194">
        <f>IF(LEN(VLOOKUP(B65,'Analyst Report'!$A$31:$I$288,9,FALSE))=0,VLOOKUP(B65,'Analyst Report'!$A$31:$I$288,8,FALSE),VLOOKUP(B65,'Analyst Report'!$A$31:$I$288,9,FALSE))</f>
        <v>20</v>
      </c>
      <c r="S65" s="194">
        <f t="shared" si="1"/>
        <v>20</v>
      </c>
      <c r="T65" s="194">
        <f t="shared" si="2"/>
        <v>20</v>
      </c>
      <c r="U65" s="193" t="s">
        <v>60</v>
      </c>
      <c r="V65" s="193" t="s">
        <v>60</v>
      </c>
      <c r="W65" s="193" t="s">
        <v>60</v>
      </c>
      <c r="X65" s="193" t="s">
        <v>60</v>
      </c>
      <c r="Y65" s="193" t="s">
        <v>60</v>
      </c>
      <c r="Z65" s="193" t="s">
        <v>60</v>
      </c>
      <c r="AA65" s="193" t="s">
        <v>60</v>
      </c>
      <c r="AB65" s="193" t="s">
        <v>60</v>
      </c>
    </row>
    <row r="66" spans="1:28" ht="195" x14ac:dyDescent="0.2">
      <c r="A66" s="201">
        <f t="shared" si="3"/>
        <v>49</v>
      </c>
      <c r="B66" s="208" t="s">
        <v>103</v>
      </c>
      <c r="C66" s="202" t="s">
        <v>2246</v>
      </c>
      <c r="D66" s="202" t="str">
        <f>VLOOKUP(B66,'HECVAT - Full | Vendor Response'!A$4:D$320,4,FALSE)</f>
        <v xml:space="preserve">Where possible, forms and fields provide helpful messaging to users to assist with accurate and adequate data input. Canvas Credentials is continually being improved to better serve users in user experience and understanding. </v>
      </c>
      <c r="E66" s="197" t="s">
        <v>60</v>
      </c>
      <c r="F66" s="197" t="s">
        <v>2247</v>
      </c>
      <c r="G66" s="197" t="s">
        <v>2248</v>
      </c>
      <c r="H66" s="209" t="s">
        <v>2964</v>
      </c>
      <c r="I66" s="209" t="s">
        <v>2965</v>
      </c>
      <c r="J66" s="196" t="str">
        <f t="shared" si="4"/>
        <v>FALSE</v>
      </c>
      <c r="K66" s="205">
        <v>1</v>
      </c>
      <c r="L66" s="196" t="s">
        <v>100</v>
      </c>
      <c r="M66" s="194" t="s">
        <v>2122</v>
      </c>
      <c r="N66" s="194" t="str">
        <f>VLOOKUP(B66,'HECVAT - Full | Vendor Response'!A:E,3,FALSE)</f>
        <v>Yes</v>
      </c>
      <c r="O66" s="194" t="str">
        <f>IF(LEN(VLOOKUP(B66,'Analyst Report'!$A:$I,7,FALSE))= 0,"",VLOOKUP(B66,'Analyst Report'!$A:$I,7,FALSE))</f>
        <v/>
      </c>
      <c r="P66" s="194">
        <f t="shared" si="0"/>
        <v>1</v>
      </c>
      <c r="Q66" s="194">
        <v>20</v>
      </c>
      <c r="R66" s="194">
        <f>IF(LEN(VLOOKUP(B66,'Analyst Report'!$A$31:$I$288,9,FALSE))=0,VLOOKUP(B66,'Analyst Report'!$A$31:$I$288,8,FALSE),VLOOKUP(B66,'Analyst Report'!$A$31:$I$288,9,FALSE))</f>
        <v>20</v>
      </c>
      <c r="S66" s="194">
        <f t="shared" si="1"/>
        <v>20</v>
      </c>
      <c r="T66" s="194">
        <f t="shared" si="2"/>
        <v>20</v>
      </c>
      <c r="U66" s="193" t="s">
        <v>60</v>
      </c>
      <c r="V66" s="193" t="s">
        <v>60</v>
      </c>
      <c r="W66" s="193" t="s">
        <v>60</v>
      </c>
      <c r="X66" s="193" t="s">
        <v>60</v>
      </c>
      <c r="Y66" s="193" t="s">
        <v>60</v>
      </c>
      <c r="Z66" s="193" t="s">
        <v>60</v>
      </c>
      <c r="AA66" s="193" t="s">
        <v>60</v>
      </c>
      <c r="AB66" s="193" t="s">
        <v>60</v>
      </c>
    </row>
    <row r="67" spans="1:28" ht="210" x14ac:dyDescent="0.2">
      <c r="A67" s="201">
        <f t="shared" si="3"/>
        <v>50</v>
      </c>
      <c r="B67" s="208" t="s">
        <v>104</v>
      </c>
      <c r="C67" s="202" t="s">
        <v>2249</v>
      </c>
      <c r="D67" s="202" t="str">
        <f>VLOOKUP(B67,'HECVAT - Full | Vendor Response'!A$4:D$320,4,FALSE)</f>
        <v>Canvas Credentials uses the AWS WAF with customized groups rulesets on every external endpoint. Managed group rules include Known Bad Inputs, SQL Injection, and Linux-specific attacks.</v>
      </c>
      <c r="E67" s="197" t="s">
        <v>60</v>
      </c>
      <c r="F67" s="197" t="s">
        <v>2250</v>
      </c>
      <c r="G67" s="197" t="s">
        <v>2251</v>
      </c>
      <c r="H67" s="209" t="s">
        <v>2252</v>
      </c>
      <c r="I67" s="209" t="s">
        <v>2253</v>
      </c>
      <c r="J67" s="196" t="str">
        <f t="shared" si="4"/>
        <v>TRUE</v>
      </c>
      <c r="K67" s="205">
        <v>1</v>
      </c>
      <c r="L67" s="196" t="s">
        <v>100</v>
      </c>
      <c r="M67" s="194" t="s">
        <v>2122</v>
      </c>
      <c r="N67" s="194" t="str">
        <f>VLOOKUP(B67,'HECVAT - Full | Vendor Response'!A:E,3,FALSE)</f>
        <v>Yes</v>
      </c>
      <c r="O67" s="194" t="str">
        <f>IF(LEN(VLOOKUP(B67,'Analyst Report'!$A:$I,7,FALSE))= 0,"",VLOOKUP(B67,'Analyst Report'!$A:$I,7,FALSE))</f>
        <v/>
      </c>
      <c r="P67" s="194">
        <f t="shared" si="0"/>
        <v>1</v>
      </c>
      <c r="Q67" s="194">
        <v>25</v>
      </c>
      <c r="R67" s="194">
        <f>IF(LEN(VLOOKUP(B67,'Analyst Report'!$A$31:$I$288,9,FALSE))=0,VLOOKUP(B67,'Analyst Report'!$A$31:$I$288,8,FALSE),VLOOKUP(B67,'Analyst Report'!$A$31:$I$288,9,FALSE))</f>
        <v>25</v>
      </c>
      <c r="S67" s="194">
        <f t="shared" si="1"/>
        <v>25</v>
      </c>
      <c r="T67" s="194">
        <f t="shared" si="2"/>
        <v>25</v>
      </c>
      <c r="U67" s="193" t="s">
        <v>60</v>
      </c>
      <c r="V67" s="193" t="s">
        <v>60</v>
      </c>
      <c r="W67" s="193" t="s">
        <v>60</v>
      </c>
      <c r="X67" s="193" t="s">
        <v>60</v>
      </c>
      <c r="Y67" s="193" t="s">
        <v>60</v>
      </c>
      <c r="Z67" s="193" t="s">
        <v>60</v>
      </c>
      <c r="AA67" s="193" t="s">
        <v>60</v>
      </c>
      <c r="AB67" s="193" t="s">
        <v>60</v>
      </c>
    </row>
    <row r="68" spans="1:28" ht="225" x14ac:dyDescent="0.2">
      <c r="A68" s="201">
        <f t="shared" si="3"/>
        <v>51</v>
      </c>
      <c r="B68" s="208" t="s">
        <v>105</v>
      </c>
      <c r="C68" s="202" t="s">
        <v>2966</v>
      </c>
      <c r="D68" s="202">
        <f>VLOOKUP(B68,'HECVAT - Full | Vendor Response'!A$4:D$320,4,TRUE)</f>
        <v>0</v>
      </c>
      <c r="E68" s="197" t="s">
        <v>2967</v>
      </c>
      <c r="F68" s="197" t="s">
        <v>2128</v>
      </c>
      <c r="G68" s="197" t="s">
        <v>2254</v>
      </c>
      <c r="H68" s="209" t="s">
        <v>2255</v>
      </c>
      <c r="I68" s="209" t="s">
        <v>2256</v>
      </c>
      <c r="J68" s="196" t="str">
        <f t="shared" si="4"/>
        <v>FALSE</v>
      </c>
      <c r="K68" s="205">
        <v>1</v>
      </c>
      <c r="L68" s="196" t="s">
        <v>100</v>
      </c>
      <c r="M68" s="194" t="s">
        <v>2122</v>
      </c>
      <c r="N68" s="194" t="str">
        <f>VLOOKUP(B68,'HECVAT - Full | Vendor Response'!A:E,3,FALSE)</f>
        <v>Yes</v>
      </c>
      <c r="O68" s="194" t="str">
        <f>IF(LEN(VLOOKUP(B68,'Analyst Report'!$A:$I,7,FALSE))= 0,"",VLOOKUP(B68,'Analyst Report'!$A:$I,7,FALSE))</f>
        <v/>
      </c>
      <c r="P68" s="194">
        <f t="shared" si="0"/>
        <v>1</v>
      </c>
      <c r="Q68" s="194">
        <v>20</v>
      </c>
      <c r="R68" s="194">
        <f>IF(LEN(VLOOKUP(B68,'Analyst Report'!$A$31:$I$288,9,FALSE))=0,VLOOKUP(B68,'Analyst Report'!$A$31:$I$288,8,FALSE),VLOOKUP(B68,'Analyst Report'!$A$31:$I$288,9,FALSE))</f>
        <v>20</v>
      </c>
      <c r="S68" s="194">
        <f t="shared" si="1"/>
        <v>20</v>
      </c>
      <c r="T68" s="194">
        <f t="shared" si="2"/>
        <v>20</v>
      </c>
      <c r="U68" s="193" t="s">
        <v>60</v>
      </c>
      <c r="V68" s="193" t="s">
        <v>60</v>
      </c>
      <c r="W68" s="193" t="s">
        <v>60</v>
      </c>
      <c r="X68" s="193" t="s">
        <v>60</v>
      </c>
      <c r="Y68" s="193" t="s">
        <v>60</v>
      </c>
      <c r="Z68" s="193" t="s">
        <v>60</v>
      </c>
      <c r="AA68" s="193" t="s">
        <v>60</v>
      </c>
      <c r="AB68" s="193" t="s">
        <v>60</v>
      </c>
    </row>
    <row r="69" spans="1:28" ht="165" x14ac:dyDescent="0.2">
      <c r="A69" s="201">
        <f t="shared" si="3"/>
        <v>52</v>
      </c>
      <c r="B69" s="208" t="s">
        <v>106</v>
      </c>
      <c r="C69" s="202" t="s">
        <v>2257</v>
      </c>
      <c r="D69" s="202">
        <f>VLOOKUP(B69,'HECVAT - Full | Vendor Response'!A$4:D$320,4,TRUE)</f>
        <v>0</v>
      </c>
      <c r="E69" s="197" t="s">
        <v>2968</v>
      </c>
      <c r="F69" s="197" t="s">
        <v>2258</v>
      </c>
      <c r="G69" s="197" t="s">
        <v>2259</v>
      </c>
      <c r="H69" s="213" t="s">
        <v>2969</v>
      </c>
      <c r="I69" s="213" t="s">
        <v>2260</v>
      </c>
      <c r="J69" s="196" t="str">
        <f t="shared" si="4"/>
        <v>TRUE</v>
      </c>
      <c r="K69" s="205">
        <v>1</v>
      </c>
      <c r="L69" s="196" t="s">
        <v>100</v>
      </c>
      <c r="M69" s="194" t="s">
        <v>2122</v>
      </c>
      <c r="N69" s="194" t="str">
        <f>VLOOKUP(B69,'HECVAT - Full | Vendor Response'!A:E,3,FALSE)</f>
        <v>Yes</v>
      </c>
      <c r="O69" s="194" t="str">
        <f>IF(LEN(VLOOKUP(B69,'Analyst Report'!$A:$I,7,FALSE))= 0,"",VLOOKUP(B69,'Analyst Report'!$A:$I,7,FALSE))</f>
        <v/>
      </c>
      <c r="P69" s="194">
        <f t="shared" si="0"/>
        <v>1</v>
      </c>
      <c r="Q69" s="194">
        <v>25</v>
      </c>
      <c r="R69" s="194">
        <f>IF(LEN(VLOOKUP(B69,'Analyst Report'!$A$31:$I$288,9,FALSE))=0,VLOOKUP(B69,'Analyst Report'!$A$31:$I$288,8,FALSE),VLOOKUP(B69,'Analyst Report'!$A$31:$I$288,9,FALSE))</f>
        <v>25</v>
      </c>
      <c r="S69" s="194">
        <f t="shared" si="1"/>
        <v>25</v>
      </c>
      <c r="T69" s="194">
        <f t="shared" si="2"/>
        <v>25</v>
      </c>
      <c r="U69" s="193" t="s">
        <v>60</v>
      </c>
      <c r="V69" s="193" t="s">
        <v>60</v>
      </c>
      <c r="W69" s="193" t="s">
        <v>60</v>
      </c>
      <c r="X69" s="193" t="s">
        <v>60</v>
      </c>
      <c r="Y69" s="193" t="s">
        <v>60</v>
      </c>
      <c r="Z69" s="193" t="s">
        <v>60</v>
      </c>
      <c r="AA69" s="193" t="s">
        <v>60</v>
      </c>
      <c r="AB69" s="193" t="s">
        <v>60</v>
      </c>
    </row>
    <row r="70" spans="1:28" ht="120" x14ac:dyDescent="0.2">
      <c r="A70" s="201">
        <f t="shared" si="3"/>
        <v>53</v>
      </c>
      <c r="B70" s="208" t="s">
        <v>107</v>
      </c>
      <c r="C70" s="202" t="s">
        <v>2261</v>
      </c>
      <c r="D70" s="202">
        <f>VLOOKUP(B70,'HECVAT - Full | Vendor Response'!A$4:D$320,4,TRUE)</f>
        <v>0</v>
      </c>
      <c r="E70" s="220" t="s">
        <v>2970</v>
      </c>
      <c r="F70" s="220" t="s">
        <v>2262</v>
      </c>
      <c r="G70" s="220" t="s">
        <v>2971</v>
      </c>
      <c r="H70" s="213" t="s">
        <v>2972</v>
      </c>
      <c r="I70" s="213" t="s">
        <v>2263</v>
      </c>
      <c r="J70" s="196" t="str">
        <f t="shared" si="4"/>
        <v>FALSE</v>
      </c>
      <c r="K70" s="205">
        <f>IF((N70="N/A"),0,1)</f>
        <v>0</v>
      </c>
      <c r="L70" s="196" t="s">
        <v>100</v>
      </c>
      <c r="M70" s="194" t="s">
        <v>2122</v>
      </c>
      <c r="N70" s="194" t="str">
        <f>VLOOKUP(B70,'HECVAT - Full | Vendor Response'!A:E,3,FALSE)</f>
        <v>N/A</v>
      </c>
      <c r="O70" s="194" t="str">
        <f>IF(LEN(VLOOKUP(B70,'Analyst Report'!$A:$I,7,FALSE))= 0,"",VLOOKUP(B70,'Analyst Report'!$A:$I,7,FALSE))</f>
        <v/>
      </c>
      <c r="P70" s="194">
        <f t="shared" si="0"/>
        <v>0</v>
      </c>
      <c r="Q70" s="194">
        <v>15</v>
      </c>
      <c r="R70" s="194">
        <f>IF(LEN(VLOOKUP(B70,'Analyst Report'!$A$31:$I$288,9,FALSE))=0,VLOOKUP(B70,'Analyst Report'!$A$31:$I$288,8,FALSE),VLOOKUP(B70,'Analyst Report'!$A$31:$I$288,9,FALSE))</f>
        <v>15</v>
      </c>
      <c r="S70" s="194">
        <f t="shared" si="1"/>
        <v>0</v>
      </c>
      <c r="T70" s="194">
        <f t="shared" si="2"/>
        <v>0</v>
      </c>
      <c r="U70" s="193" t="s">
        <v>60</v>
      </c>
      <c r="V70" s="193" t="s">
        <v>60</v>
      </c>
      <c r="W70" s="193" t="s">
        <v>60</v>
      </c>
      <c r="X70" s="193" t="s">
        <v>60</v>
      </c>
      <c r="Y70" s="193" t="s">
        <v>60</v>
      </c>
      <c r="Z70" s="193" t="s">
        <v>60</v>
      </c>
      <c r="AA70" s="193" t="s">
        <v>60</v>
      </c>
      <c r="AB70" s="193" t="s">
        <v>60</v>
      </c>
    </row>
    <row r="71" spans="1:28" ht="90" x14ac:dyDescent="0.2">
      <c r="A71" s="201">
        <f t="shared" si="3"/>
        <v>54</v>
      </c>
      <c r="B71" s="208" t="s">
        <v>108</v>
      </c>
      <c r="C71" s="202" t="s">
        <v>2264</v>
      </c>
      <c r="D71" s="202">
        <f>VLOOKUP(B71,'HECVAT - Full | Vendor Response'!A$4:D$320,4,TRUE)</f>
        <v>0</v>
      </c>
      <c r="E71" s="220" t="s">
        <v>60</v>
      </c>
      <c r="F71" s="220" t="s">
        <v>2265</v>
      </c>
      <c r="G71" s="220" t="s">
        <v>2973</v>
      </c>
      <c r="H71" s="213" t="s">
        <v>2266</v>
      </c>
      <c r="I71" s="213" t="s">
        <v>2974</v>
      </c>
      <c r="J71" s="196" t="str">
        <f t="shared" si="4"/>
        <v>TRUE</v>
      </c>
      <c r="K71" s="205">
        <v>1</v>
      </c>
      <c r="L71" s="196" t="s">
        <v>100</v>
      </c>
      <c r="M71" s="194" t="s">
        <v>2126</v>
      </c>
      <c r="N71" s="194" t="str">
        <f>VLOOKUP(B71,'HECVAT - Full | Vendor Response'!A:E,3,FALSE)</f>
        <v>No</v>
      </c>
      <c r="O71" s="194" t="str">
        <f>IF(LEN(VLOOKUP(B71,'Analyst Report'!$A:$I,7,FALSE))= 0,"",VLOOKUP(B71,'Analyst Report'!$A:$I,7,FALSE))</f>
        <v/>
      </c>
      <c r="P71" s="194">
        <f t="shared" si="0"/>
        <v>1</v>
      </c>
      <c r="Q71" s="194">
        <v>25</v>
      </c>
      <c r="R71" s="194">
        <f>IF(LEN(VLOOKUP(B71,'Analyst Report'!$A$31:$I$288,9,FALSE))=0,VLOOKUP(B71,'Analyst Report'!$A$31:$I$288,8,FALSE),VLOOKUP(B71,'Analyst Report'!$A$31:$I$288,9,FALSE))</f>
        <v>25</v>
      </c>
      <c r="S71" s="194">
        <f t="shared" si="1"/>
        <v>25</v>
      </c>
      <c r="T71" s="194">
        <f t="shared" si="2"/>
        <v>25</v>
      </c>
      <c r="U71" s="193" t="s">
        <v>60</v>
      </c>
      <c r="V71" s="193" t="s">
        <v>60</v>
      </c>
      <c r="W71" s="193" t="s">
        <v>60</v>
      </c>
      <c r="X71" s="193" t="s">
        <v>60</v>
      </c>
      <c r="Y71" s="193" t="s">
        <v>60</v>
      </c>
      <c r="Z71" s="193" t="s">
        <v>60</v>
      </c>
      <c r="AA71" s="193" t="s">
        <v>60</v>
      </c>
      <c r="AB71" s="193" t="s">
        <v>60</v>
      </c>
    </row>
    <row r="72" spans="1:28" ht="240" x14ac:dyDescent="0.2">
      <c r="A72" s="201">
        <f t="shared" si="3"/>
        <v>55</v>
      </c>
      <c r="B72" s="208" t="s">
        <v>109</v>
      </c>
      <c r="C72" s="202" t="s">
        <v>2267</v>
      </c>
      <c r="D72" s="202">
        <f>VLOOKUP(B72,'HECVAT - Full | Vendor Response'!A$4:D$320,4,TRUE)</f>
        <v>0</v>
      </c>
      <c r="E72" s="220" t="s">
        <v>60</v>
      </c>
      <c r="F72" s="220" t="s">
        <v>2268</v>
      </c>
      <c r="G72" s="220" t="s">
        <v>2269</v>
      </c>
      <c r="H72" s="213" t="s">
        <v>2975</v>
      </c>
      <c r="I72" s="213" t="s">
        <v>2270</v>
      </c>
      <c r="J72" s="196" t="str">
        <f t="shared" si="4"/>
        <v>TRUE</v>
      </c>
      <c r="K72" s="205">
        <v>1</v>
      </c>
      <c r="L72" s="196" t="s">
        <v>100</v>
      </c>
      <c r="M72" s="194" t="s">
        <v>2122</v>
      </c>
      <c r="N72" s="194" t="str">
        <f>VLOOKUP(B72,'HECVAT - Full | Vendor Response'!A:E,3,FALSE)</f>
        <v>Yes</v>
      </c>
      <c r="O72" s="194" t="str">
        <f>IF(LEN(VLOOKUP(B72,'Analyst Report'!$A:$I,7,FALSE))= 0,"",VLOOKUP(B72,'Analyst Report'!$A:$I,7,FALSE))</f>
        <v/>
      </c>
      <c r="P72" s="194">
        <f t="shared" si="0"/>
        <v>1</v>
      </c>
      <c r="Q72" s="194">
        <v>40</v>
      </c>
      <c r="R72" s="194">
        <f>IF(LEN(VLOOKUP(B72,'Analyst Report'!$A$31:$I$288,9,FALSE))=0,VLOOKUP(B72,'Analyst Report'!$A$31:$I$288,8,FALSE),VLOOKUP(B72,'Analyst Report'!$A$31:$I$288,9,FALSE))</f>
        <v>40</v>
      </c>
      <c r="S72" s="194">
        <f t="shared" si="1"/>
        <v>40</v>
      </c>
      <c r="T72" s="194">
        <f t="shared" si="2"/>
        <v>40</v>
      </c>
      <c r="U72" s="193" t="s">
        <v>60</v>
      </c>
      <c r="V72" s="193" t="s">
        <v>60</v>
      </c>
      <c r="W72" s="193" t="s">
        <v>60</v>
      </c>
      <c r="X72" s="193" t="s">
        <v>60</v>
      </c>
      <c r="Y72" s="193" t="s">
        <v>60</v>
      </c>
      <c r="Z72" s="193" t="s">
        <v>60</v>
      </c>
      <c r="AA72" s="193" t="s">
        <v>60</v>
      </c>
      <c r="AB72" s="193" t="s">
        <v>60</v>
      </c>
    </row>
    <row r="73" spans="1:28" ht="180" x14ac:dyDescent="0.2">
      <c r="A73" s="201">
        <f t="shared" si="3"/>
        <v>56</v>
      </c>
      <c r="B73" s="208" t="s">
        <v>110</v>
      </c>
      <c r="C73" s="202" t="s">
        <v>2271</v>
      </c>
      <c r="D73" s="202">
        <f>VLOOKUP(B73,'HECVAT - Full | Vendor Response'!A$4:D$320,4,TRUE)</f>
        <v>0</v>
      </c>
      <c r="E73" s="220" t="s">
        <v>60</v>
      </c>
      <c r="F73" s="220" t="s">
        <v>2272</v>
      </c>
      <c r="G73" s="220" t="s">
        <v>2976</v>
      </c>
      <c r="H73" s="213" t="s">
        <v>2273</v>
      </c>
      <c r="I73" s="213" t="s">
        <v>2977</v>
      </c>
      <c r="J73" s="196" t="str">
        <f t="shared" si="4"/>
        <v>FALSE</v>
      </c>
      <c r="K73" s="205">
        <v>1</v>
      </c>
      <c r="L73" s="196" t="s">
        <v>100</v>
      </c>
      <c r="M73" s="194" t="s">
        <v>2122</v>
      </c>
      <c r="N73" s="194" t="str">
        <f>VLOOKUP(B73,'HECVAT - Full | Vendor Response'!A:E,3,FALSE)</f>
        <v>Yes</v>
      </c>
      <c r="O73" s="194" t="str">
        <f>IF(LEN(VLOOKUP(B73,'Analyst Report'!$A:$I,7,FALSE))= 0,"",VLOOKUP(B73,'Analyst Report'!$A:$I,7,FALSE))</f>
        <v/>
      </c>
      <c r="P73" s="194">
        <f t="shared" si="0"/>
        <v>1</v>
      </c>
      <c r="Q73" s="194">
        <v>10</v>
      </c>
      <c r="R73" s="194">
        <f>IF(LEN(VLOOKUP(B73,'Analyst Report'!$A$31:$I$288,9,FALSE))=0,VLOOKUP(B73,'Analyst Report'!$A$31:$I$288,8,FALSE),VLOOKUP(B73,'Analyst Report'!$A$31:$I$288,9,FALSE))</f>
        <v>10</v>
      </c>
      <c r="S73" s="194">
        <f t="shared" si="1"/>
        <v>10</v>
      </c>
      <c r="T73" s="194">
        <f t="shared" si="2"/>
        <v>10</v>
      </c>
      <c r="U73" s="193" t="s">
        <v>60</v>
      </c>
      <c r="V73" s="193" t="s">
        <v>60</v>
      </c>
      <c r="W73" s="193" t="s">
        <v>60</v>
      </c>
      <c r="X73" s="193" t="s">
        <v>60</v>
      </c>
      <c r="Y73" s="193" t="s">
        <v>60</v>
      </c>
      <c r="Z73" s="193" t="s">
        <v>60</v>
      </c>
      <c r="AA73" s="193" t="s">
        <v>60</v>
      </c>
      <c r="AB73" s="193" t="s">
        <v>60</v>
      </c>
    </row>
    <row r="74" spans="1:28" ht="195" x14ac:dyDescent="0.2">
      <c r="A74" s="201">
        <f t="shared" si="3"/>
        <v>57</v>
      </c>
      <c r="B74" s="208" t="s">
        <v>111</v>
      </c>
      <c r="C74" s="208" t="s">
        <v>2274</v>
      </c>
      <c r="D74" s="202">
        <f>VLOOKUP(B74,'HECVAT - Full | Vendor Response'!A$4:D$320,4,TRUE)</f>
        <v>0</v>
      </c>
      <c r="E74" s="220" t="s">
        <v>60</v>
      </c>
      <c r="F74" s="220" t="s">
        <v>2275</v>
      </c>
      <c r="G74" s="220" t="s">
        <v>2276</v>
      </c>
      <c r="H74" s="213" t="s">
        <v>2277</v>
      </c>
      <c r="I74" s="213" t="s">
        <v>2278</v>
      </c>
      <c r="J74" s="196" t="str">
        <f>IF(S74&gt;20,"TRUE","FALSE")</f>
        <v>FALSE</v>
      </c>
      <c r="K74" s="205">
        <v>1</v>
      </c>
      <c r="L74" s="196" t="s">
        <v>227</v>
      </c>
      <c r="M74" s="194" t="s">
        <v>2122</v>
      </c>
      <c r="N74" s="194" t="str">
        <f>VLOOKUP(B74,'HECVAT - Full | Vendor Response'!A:E,3,FALSE)</f>
        <v>Yes</v>
      </c>
      <c r="O74" s="194" t="str">
        <f>IF(LEN(VLOOKUP(B74,'Analyst Report'!$A:$I,7,FALSE))= 0,"",VLOOKUP(B74,'Analyst Report'!$A:$I,7,FALSE))</f>
        <v/>
      </c>
      <c r="P74" s="194">
        <f>IF((O74=""),(IF(ISNUMBER(FIND(M74,N74)), 1, 0)),(IF(ISNUMBER(FIND(M74,O74)), 1, 0)))</f>
        <v>1</v>
      </c>
      <c r="Q74" s="194">
        <v>20</v>
      </c>
      <c r="R74" s="194">
        <f>IF(LEN(VLOOKUP(B74,'Analyst Report'!$A$31:$I$288,9,FALSE))=0,VLOOKUP(B74,'Analyst Report'!$A$31:$I$288,8,FALSE),VLOOKUP(B74,'Analyst Report'!$A$31:$I$288,9,FALSE))</f>
        <v>20</v>
      </c>
      <c r="S74" s="194">
        <f>(IF((ISNUMBER(R74)),R74,Q74))*K74</f>
        <v>20</v>
      </c>
      <c r="T74" s="194">
        <f>P74*S74</f>
        <v>20</v>
      </c>
      <c r="U74" s="193" t="s">
        <v>60</v>
      </c>
      <c r="V74" s="193" t="s">
        <v>60</v>
      </c>
      <c r="W74" s="193" t="s">
        <v>60</v>
      </c>
      <c r="X74" s="193" t="s">
        <v>60</v>
      </c>
      <c r="Y74" s="193" t="s">
        <v>60</v>
      </c>
      <c r="Z74" s="193" t="s">
        <v>60</v>
      </c>
      <c r="AA74" s="193" t="s">
        <v>60</v>
      </c>
      <c r="AB74" s="193" t="s">
        <v>60</v>
      </c>
    </row>
    <row r="75" spans="1:28" ht="195" x14ac:dyDescent="0.2">
      <c r="A75" s="201">
        <f t="shared" si="3"/>
        <v>58</v>
      </c>
      <c r="B75" s="208" t="s">
        <v>112</v>
      </c>
      <c r="C75" s="208" t="s">
        <v>2279</v>
      </c>
      <c r="D75" s="202">
        <f>VLOOKUP(B75,'HECVAT - Full | Vendor Response'!A$4:D$320,4,TRUE)</f>
        <v>0</v>
      </c>
      <c r="E75" s="220" t="s">
        <v>60</v>
      </c>
      <c r="F75" s="220" t="s">
        <v>2280</v>
      </c>
      <c r="G75" s="220" t="s">
        <v>2281</v>
      </c>
      <c r="H75" s="213" t="s">
        <v>2277</v>
      </c>
      <c r="I75" s="213" t="s">
        <v>2278</v>
      </c>
      <c r="J75" s="196" t="str">
        <f>IF(S75&gt;20,"TRUE","FALSE")</f>
        <v>FALSE</v>
      </c>
      <c r="K75" s="205">
        <v>1</v>
      </c>
      <c r="L75" s="196" t="s">
        <v>227</v>
      </c>
      <c r="M75" s="194" t="s">
        <v>2122</v>
      </c>
      <c r="N75" s="194" t="str">
        <f>VLOOKUP(B75,'HECVAT - Full | Vendor Response'!A:E,3,FALSE)</f>
        <v>Yes</v>
      </c>
      <c r="O75" s="194" t="str">
        <f>IF(LEN(VLOOKUP(B75,'Analyst Report'!$A:$I,7,FALSE))= 0,"",VLOOKUP(B75,'Analyst Report'!$A:$I,7,FALSE))</f>
        <v/>
      </c>
      <c r="P75" s="194">
        <f>IF((O75=""),(IF(ISNUMBER(FIND(M75,N75)), 1, 0)),(IF(ISNUMBER(FIND(M75,O75)), 1, 0)))</f>
        <v>1</v>
      </c>
      <c r="Q75" s="194">
        <v>20</v>
      </c>
      <c r="R75" s="194">
        <f>IF(LEN(VLOOKUP(B75,'Analyst Report'!$A$31:$I$288,9,FALSE))=0,VLOOKUP(B75,'Analyst Report'!$A$31:$I$288,8,FALSE),VLOOKUP(B75,'Analyst Report'!$A$31:$I$288,9,FALSE))</f>
        <v>20</v>
      </c>
      <c r="S75" s="194">
        <f>(IF((ISNUMBER(R75)),R75,Q75))*K75</f>
        <v>20</v>
      </c>
      <c r="T75" s="194">
        <f>P75*S75</f>
        <v>20</v>
      </c>
      <c r="U75" s="193" t="s">
        <v>60</v>
      </c>
      <c r="V75" s="193" t="s">
        <v>60</v>
      </c>
      <c r="W75" s="193" t="s">
        <v>60</v>
      </c>
      <c r="X75" s="193" t="s">
        <v>60</v>
      </c>
      <c r="Y75" s="193" t="s">
        <v>60</v>
      </c>
      <c r="Z75" s="193" t="s">
        <v>60</v>
      </c>
      <c r="AA75" s="193" t="s">
        <v>60</v>
      </c>
      <c r="AB75" s="193" t="s">
        <v>60</v>
      </c>
    </row>
    <row r="76" spans="1:28" ht="270" x14ac:dyDescent="0.2">
      <c r="A76" s="201">
        <f t="shared" si="3"/>
        <v>59</v>
      </c>
      <c r="B76" s="208" t="s">
        <v>113</v>
      </c>
      <c r="C76" s="208" t="s">
        <v>2282</v>
      </c>
      <c r="D76" s="202">
        <f>VLOOKUP(B76,'HECVAT - Full | Vendor Response'!A$4:D$320,4,TRUE)</f>
        <v>0</v>
      </c>
      <c r="E76" s="220" t="s">
        <v>60</v>
      </c>
      <c r="F76" s="220" t="s">
        <v>2283</v>
      </c>
      <c r="G76" s="220" t="s">
        <v>2978</v>
      </c>
      <c r="H76" s="213" t="s">
        <v>2284</v>
      </c>
      <c r="I76" s="213" t="s">
        <v>2979</v>
      </c>
      <c r="J76" s="196" t="str">
        <f>IF(S76&gt;20,"TRUE","FALSE")</f>
        <v>TRUE</v>
      </c>
      <c r="K76" s="205">
        <v>1</v>
      </c>
      <c r="L76" s="196" t="s">
        <v>227</v>
      </c>
      <c r="M76" s="194" t="s">
        <v>2122</v>
      </c>
      <c r="N76" s="194" t="str">
        <f>VLOOKUP(B76,'HECVAT - Full | Vendor Response'!A:E,3,FALSE)</f>
        <v>Yes</v>
      </c>
      <c r="O76" s="194" t="str">
        <f>IF(LEN(VLOOKUP(B76,'Analyst Report'!$A:$I,7,FALSE))= 0,"",VLOOKUP(B76,'Analyst Report'!$A:$I,7,FALSE))</f>
        <v/>
      </c>
      <c r="P76" s="194">
        <f>IF((O76=""),(IF(ISNUMBER(FIND(M76,N76)), 1, 0)),(IF(ISNUMBER(FIND(M76,O76)), 1, 0)))</f>
        <v>1</v>
      </c>
      <c r="Q76" s="194">
        <v>25</v>
      </c>
      <c r="R76" s="194">
        <f>IF(LEN(VLOOKUP(B76,'Analyst Report'!$A$31:$I$288,9,FALSE))=0,VLOOKUP(B76,'Analyst Report'!$A$31:$I$288,8,FALSE),VLOOKUP(B76,'Analyst Report'!$A$31:$I$288,9,FALSE))</f>
        <v>25</v>
      </c>
      <c r="S76" s="194">
        <f>(IF((ISNUMBER(R76)),R76,Q76))*K76</f>
        <v>25</v>
      </c>
      <c r="T76" s="194">
        <f>P76*S76</f>
        <v>25</v>
      </c>
      <c r="U76" s="193" t="s">
        <v>60</v>
      </c>
      <c r="V76" s="193" t="s">
        <v>60</v>
      </c>
      <c r="W76" s="193" t="s">
        <v>60</v>
      </c>
      <c r="X76" s="193" t="s">
        <v>60</v>
      </c>
      <c r="Y76" s="193" t="s">
        <v>60</v>
      </c>
      <c r="Z76" s="193" t="s">
        <v>60</v>
      </c>
      <c r="AA76" s="193" t="s">
        <v>60</v>
      </c>
      <c r="AB76" s="193" t="s">
        <v>60</v>
      </c>
    </row>
    <row r="77" spans="1:28" ht="150" x14ac:dyDescent="0.2">
      <c r="A77" s="201">
        <f t="shared" si="3"/>
        <v>60</v>
      </c>
      <c r="B77" s="208" t="s">
        <v>114</v>
      </c>
      <c r="C77" s="208" t="s">
        <v>2285</v>
      </c>
      <c r="D77" s="202">
        <f>VLOOKUP(B77,'HECVAT - Full | Vendor Response'!A$4:D$320,4,TRUE)</f>
        <v>0</v>
      </c>
      <c r="E77" s="220" t="s">
        <v>60</v>
      </c>
      <c r="F77" s="220" t="s">
        <v>2286</v>
      </c>
      <c r="G77" s="220" t="s">
        <v>2980</v>
      </c>
      <c r="H77" s="213" t="s">
        <v>2287</v>
      </c>
      <c r="I77" s="213" t="s">
        <v>2288</v>
      </c>
      <c r="J77" s="196" t="str">
        <f>IF(S77&gt;20,"TRUE","FALSE")</f>
        <v>TRUE</v>
      </c>
      <c r="K77" s="205">
        <v>1</v>
      </c>
      <c r="L77" s="196" t="s">
        <v>227</v>
      </c>
      <c r="M77" s="194" t="s">
        <v>2122</v>
      </c>
      <c r="N77" s="194" t="str">
        <f>VLOOKUP(B77,'HECVAT - Full | Vendor Response'!A:E,3,FALSE)</f>
        <v>Yes</v>
      </c>
      <c r="O77" s="194" t="str">
        <f>IF(LEN(VLOOKUP(B77,'Analyst Report'!$A:$I,7,FALSE))= 0,"",VLOOKUP(B77,'Analyst Report'!$A:$I,7,FALSE))</f>
        <v/>
      </c>
      <c r="P77" s="194">
        <f>IF((O77=""),(IF(ISNUMBER(FIND(M77,N77)), 1, 0)),(IF(ISNUMBER(FIND(M77,O77)), 1, 0)))</f>
        <v>1</v>
      </c>
      <c r="Q77" s="194">
        <v>25</v>
      </c>
      <c r="R77" s="194">
        <f>IF(LEN(VLOOKUP(B77,'Analyst Report'!$A$31:$I$288,9,FALSE))=0,VLOOKUP(B77,'Analyst Report'!$A$31:$I$288,8,FALSE),VLOOKUP(B77,'Analyst Report'!$A$31:$I$288,9,FALSE))</f>
        <v>25</v>
      </c>
      <c r="S77" s="194">
        <f>(IF((ISNUMBER(R77)),R77,Q77))*K77</f>
        <v>25</v>
      </c>
      <c r="T77" s="194">
        <f>P77*S77</f>
        <v>25</v>
      </c>
      <c r="U77" s="193" t="s">
        <v>60</v>
      </c>
      <c r="V77" s="193" t="s">
        <v>60</v>
      </c>
      <c r="W77" s="193" t="s">
        <v>60</v>
      </c>
      <c r="X77" s="193" t="s">
        <v>60</v>
      </c>
      <c r="Y77" s="193" t="s">
        <v>60</v>
      </c>
      <c r="Z77" s="193" t="s">
        <v>60</v>
      </c>
      <c r="AA77" s="193" t="s">
        <v>60</v>
      </c>
      <c r="AB77" s="193" t="s">
        <v>60</v>
      </c>
    </row>
    <row r="78" spans="1:28" ht="165" x14ac:dyDescent="0.2">
      <c r="A78" s="201">
        <f t="shared" si="3"/>
        <v>61</v>
      </c>
      <c r="B78" s="208" t="s">
        <v>116</v>
      </c>
      <c r="C78" s="202" t="s">
        <v>2289</v>
      </c>
      <c r="D78" s="202" t="str">
        <f>VLOOKUP(B78,'HECVAT - Full | Vendor Response'!A$4:D$320,4,FALSE)</f>
        <v xml:space="preserve">Canvas Credentials single sign-on (SSO) allows users to sign in with credentials of another service provider. Credentials supports SAML2-based (e.g. Shibboleth, Okta) and Oauth2 based-SSO communication (e.g. OpenID) </v>
      </c>
      <c r="E78" s="195" t="s">
        <v>2981</v>
      </c>
      <c r="F78" s="195" t="s">
        <v>2290</v>
      </c>
      <c r="G78" s="195" t="s">
        <v>2291</v>
      </c>
      <c r="H78" s="207" t="s">
        <v>2982</v>
      </c>
      <c r="I78" s="207" t="s">
        <v>2292</v>
      </c>
      <c r="J78" s="196" t="str">
        <f t="shared" si="4"/>
        <v>TRUE</v>
      </c>
      <c r="K78" s="205">
        <v>1</v>
      </c>
      <c r="L78" s="196" t="s">
        <v>115</v>
      </c>
      <c r="M78" s="194">
        <v>1</v>
      </c>
      <c r="N78" s="194" t="str">
        <f>LEFT(VLOOKUP(B78,'HECVAT - Full | Vendor Response'!A:E,3,FALSE),1)</f>
        <v>1</v>
      </c>
      <c r="O78" s="194" t="str">
        <f>IF(LEN(VLOOKUP(B78,'Analyst Report'!$A:$I,7,FALSE))= 0,"",VLOOKUP(B78,'Analyst Report'!$A:$I,7,FALSE))</f>
        <v/>
      </c>
      <c r="P78" s="194">
        <f t="shared" ref="P78:P140" si="7">IF((O78=""),(IF(ISNUMBER(FIND(M78,N78)), 1, 0)),(IF(ISNUMBER(FIND(M78,O78)), 1, 0)))</f>
        <v>1</v>
      </c>
      <c r="Q78" s="194">
        <v>25</v>
      </c>
      <c r="R78" s="194">
        <f>IF(LEN(VLOOKUP(B78,'Analyst Report'!$A$31:$I$288,9,FALSE))=0,VLOOKUP(B78,'Analyst Report'!$A$31:$I$288,8,FALSE),VLOOKUP(B78,'Analyst Report'!$A$31:$I$288,9,FALSE))</f>
        <v>25</v>
      </c>
      <c r="S78" s="194">
        <f t="shared" si="1"/>
        <v>25</v>
      </c>
      <c r="T78" s="194">
        <f t="shared" ref="T78:T140" si="8">P78*S78</f>
        <v>25</v>
      </c>
      <c r="U78" s="193" t="s">
        <v>60</v>
      </c>
      <c r="V78" s="193" t="s">
        <v>60</v>
      </c>
      <c r="W78" s="193" t="s">
        <v>60</v>
      </c>
      <c r="X78" s="193" t="s">
        <v>60</v>
      </c>
      <c r="Y78" s="193" t="s">
        <v>60</v>
      </c>
      <c r="Z78" s="193" t="s">
        <v>60</v>
      </c>
      <c r="AA78" s="193" t="s">
        <v>60</v>
      </c>
      <c r="AB78" s="193" t="s">
        <v>60</v>
      </c>
    </row>
    <row r="79" spans="1:28" ht="150" x14ac:dyDescent="0.2">
      <c r="A79" s="201">
        <f t="shared" si="3"/>
        <v>62</v>
      </c>
      <c r="B79" s="208" t="s">
        <v>117</v>
      </c>
      <c r="C79" s="202" t="s">
        <v>2293</v>
      </c>
      <c r="D79" s="202" t="str">
        <f>VLOOKUP(B79,'HECVAT - Full | Vendor Response'!A$4:D$320,4,FALSE)</f>
        <v>Both local and SSO authentication are supported</v>
      </c>
      <c r="E79" s="220" t="s">
        <v>60</v>
      </c>
      <c r="F79" s="220" t="s">
        <v>2983</v>
      </c>
      <c r="G79" s="220" t="s">
        <v>2984</v>
      </c>
      <c r="H79" s="207" t="s">
        <v>2294</v>
      </c>
      <c r="I79" s="207" t="s">
        <v>2295</v>
      </c>
      <c r="J79" s="196" t="str">
        <f t="shared" si="4"/>
        <v>TRUE</v>
      </c>
      <c r="K79" s="205">
        <v>1</v>
      </c>
      <c r="L79" s="196" t="s">
        <v>115</v>
      </c>
      <c r="M79" s="194">
        <v>1</v>
      </c>
      <c r="N79" s="194" t="str">
        <f>LEFT(VLOOKUP(B79,'HECVAT - Full | Vendor Response'!A:E,3,FALSE),1)</f>
        <v>1</v>
      </c>
      <c r="O79" s="194" t="str">
        <f>IF(LEN(VLOOKUP(B79,'Analyst Report'!$A:$I,7,FALSE))= 0,"",VLOOKUP(B79,'Analyst Report'!$A:$I,7,FALSE))</f>
        <v/>
      </c>
      <c r="P79" s="194">
        <f t="shared" si="7"/>
        <v>1</v>
      </c>
      <c r="Q79" s="194">
        <v>25</v>
      </c>
      <c r="R79" s="194">
        <f>IF(LEN(VLOOKUP(B79,'Analyst Report'!$A$31:$I$288,9,FALSE))=0,VLOOKUP(B79,'Analyst Report'!$A$31:$I$288,8,FALSE),VLOOKUP(B79,'Analyst Report'!$A$31:$I$288,9,FALSE))</f>
        <v>25</v>
      </c>
      <c r="S79" s="194">
        <f t="shared" si="1"/>
        <v>25</v>
      </c>
      <c r="T79" s="194">
        <f t="shared" si="8"/>
        <v>25</v>
      </c>
      <c r="U79" s="193" t="s">
        <v>60</v>
      </c>
      <c r="V79" s="193" t="s">
        <v>60</v>
      </c>
      <c r="W79" s="193" t="s">
        <v>60</v>
      </c>
      <c r="X79" s="193" t="s">
        <v>60</v>
      </c>
      <c r="Y79" s="193" t="s">
        <v>60</v>
      </c>
      <c r="Z79" s="193" t="s">
        <v>60</v>
      </c>
      <c r="AA79" s="193" t="s">
        <v>60</v>
      </c>
      <c r="AB79" s="193" t="s">
        <v>60</v>
      </c>
    </row>
    <row r="80" spans="1:28" ht="180" x14ac:dyDescent="0.2">
      <c r="A80" s="201">
        <f t="shared" si="3"/>
        <v>63</v>
      </c>
      <c r="B80" s="208" t="s">
        <v>118</v>
      </c>
      <c r="C80" s="202" t="s">
        <v>2296</v>
      </c>
      <c r="D80" s="202" t="str">
        <f>VLOOKUP(B80,'HECVAT - Full | Vendor Response'!A$4:D$320,4,FALSE)</f>
        <v>Local authentication does not enforce password aging requirements. This is typically enforced by the institution's IdP.</v>
      </c>
      <c r="E80" s="220" t="s">
        <v>60</v>
      </c>
      <c r="F80" s="220" t="s">
        <v>2297</v>
      </c>
      <c r="G80" s="220" t="s">
        <v>2298</v>
      </c>
      <c r="H80" s="207" t="s">
        <v>2299</v>
      </c>
      <c r="I80" s="207" t="s">
        <v>2300</v>
      </c>
      <c r="J80" s="196" t="str">
        <f t="shared" si="4"/>
        <v>FALSE</v>
      </c>
      <c r="K80" s="205">
        <f>IF(OR(N$79="1",N$79="3"),1,0)</f>
        <v>1</v>
      </c>
      <c r="L80" s="196" t="s">
        <v>115</v>
      </c>
      <c r="M80" s="194" t="s">
        <v>2122</v>
      </c>
      <c r="N80" s="194" t="str">
        <f>VLOOKUP(B80,'HECVAT - Full | Vendor Response'!A:E,3,FALSE)</f>
        <v>No</v>
      </c>
      <c r="O80" s="194" t="str">
        <f>IF(LEN(VLOOKUP(B80,'Analyst Report'!$A:$I,7,FALSE))= 0,"",VLOOKUP(B80,'Analyst Report'!$A:$I,7,FALSE))</f>
        <v/>
      </c>
      <c r="P80" s="194">
        <f t="shared" si="7"/>
        <v>0</v>
      </c>
      <c r="Q80" s="194">
        <v>20</v>
      </c>
      <c r="R80" s="194">
        <f>IF(LEN(VLOOKUP(B80,'Analyst Report'!$A$31:$I$288,9,FALSE))=0,VLOOKUP(B80,'Analyst Report'!$A$31:$I$288,8,FALSE),VLOOKUP(B80,'Analyst Report'!$A$31:$I$288,9,FALSE))</f>
        <v>20</v>
      </c>
      <c r="S80" s="194">
        <f t="shared" si="1"/>
        <v>20</v>
      </c>
      <c r="T80" s="194">
        <f t="shared" si="8"/>
        <v>0</v>
      </c>
      <c r="U80" s="193" t="s">
        <v>60</v>
      </c>
      <c r="V80" s="193" t="s">
        <v>60</v>
      </c>
      <c r="W80" s="193" t="s">
        <v>60</v>
      </c>
      <c r="X80" s="193" t="s">
        <v>60</v>
      </c>
      <c r="Y80" s="193" t="s">
        <v>60</v>
      </c>
      <c r="Z80" s="193" t="s">
        <v>60</v>
      </c>
      <c r="AA80" s="193" t="s">
        <v>60</v>
      </c>
      <c r="AB80" s="193" t="s">
        <v>60</v>
      </c>
    </row>
    <row r="81" spans="1:28" ht="105" x14ac:dyDescent="0.2">
      <c r="A81" s="201">
        <f t="shared" si="3"/>
        <v>64</v>
      </c>
      <c r="B81" s="208" t="s">
        <v>119</v>
      </c>
      <c r="C81" s="202" t="s">
        <v>3194</v>
      </c>
      <c r="D81" s="202" t="str">
        <f>VLOOKUP(B81,'HECVAT - Full | Vendor Response'!A$4:D$320,4,FALSE)</f>
        <v>Local authentication does not enforce password complexity requirements. This is typically enforced by the institution's IdP.</v>
      </c>
      <c r="E81" s="220" t="s">
        <v>60</v>
      </c>
      <c r="F81" s="220" t="s">
        <v>2301</v>
      </c>
      <c r="G81" s="220" t="s">
        <v>2302</v>
      </c>
      <c r="H81" s="207" t="s">
        <v>2985</v>
      </c>
      <c r="I81" s="207" t="s">
        <v>2303</v>
      </c>
      <c r="J81" s="196" t="str">
        <f t="shared" si="4"/>
        <v>TRUE</v>
      </c>
      <c r="K81" s="205">
        <f>IF(OR(N$79="1",N$79="3"),1,0)</f>
        <v>1</v>
      </c>
      <c r="L81" s="196" t="s">
        <v>115</v>
      </c>
      <c r="M81" s="194" t="s">
        <v>2122</v>
      </c>
      <c r="N81" s="194" t="str">
        <f>VLOOKUP(B81,'HECVAT - Full | Vendor Response'!A:E,3,FALSE)</f>
        <v>No</v>
      </c>
      <c r="O81" s="194" t="str">
        <f>IF(LEN(VLOOKUP(B81,'Analyst Report'!$A:$I,7,FALSE))= 0,"",VLOOKUP(B81,'Analyst Report'!$A:$I,7,FALSE))</f>
        <v/>
      </c>
      <c r="P81" s="194">
        <f t="shared" si="7"/>
        <v>0</v>
      </c>
      <c r="Q81" s="194">
        <v>40</v>
      </c>
      <c r="R81" s="194">
        <f>IF(LEN(VLOOKUP(B81,'Analyst Report'!$A$31:$I$288,9,FALSE))=0,VLOOKUP(B81,'Analyst Report'!$A$31:$I$288,8,FALSE),VLOOKUP(B81,'Analyst Report'!$A$31:$I$288,9,FALSE))</f>
        <v>40</v>
      </c>
      <c r="S81" s="194">
        <f t="shared" si="1"/>
        <v>40</v>
      </c>
      <c r="T81" s="194">
        <f t="shared" si="8"/>
        <v>0</v>
      </c>
      <c r="U81" s="193" t="s">
        <v>60</v>
      </c>
      <c r="V81" s="193" t="s">
        <v>60</v>
      </c>
      <c r="W81" s="193" t="s">
        <v>60</v>
      </c>
      <c r="X81" s="193" t="s">
        <v>60</v>
      </c>
      <c r="Y81" s="193" t="s">
        <v>60</v>
      </c>
      <c r="Z81" s="193" t="s">
        <v>60</v>
      </c>
      <c r="AA81" s="193" t="s">
        <v>60</v>
      </c>
      <c r="AB81" s="193" t="s">
        <v>60</v>
      </c>
    </row>
    <row r="82" spans="1:28" ht="105" x14ac:dyDescent="0.2">
      <c r="A82" s="201">
        <f t="shared" si="3"/>
        <v>65</v>
      </c>
      <c r="B82" s="208" t="s">
        <v>120</v>
      </c>
      <c r="C82" s="202" t="s">
        <v>2304</v>
      </c>
      <c r="D82" s="202" t="str">
        <f>VLOOKUP(B82,'HECVAT - Full | Vendor Response'!A$4:D$320,4,FALSE)</f>
        <v xml:space="preserve">Local authentication enforces a minimum character count of 8. </v>
      </c>
      <c r="E82" s="220" t="s">
        <v>2986</v>
      </c>
      <c r="F82" s="220" t="s">
        <v>60</v>
      </c>
      <c r="G82" s="220" t="s">
        <v>2305</v>
      </c>
      <c r="H82" s="207" t="s">
        <v>2985</v>
      </c>
      <c r="I82" s="207" t="s">
        <v>2306</v>
      </c>
      <c r="J82" s="196" t="str">
        <f t="shared" si="4"/>
        <v>TRUE</v>
      </c>
      <c r="K82" s="205">
        <f>IF(OR(N$79="1",N$79="3"),1,0)</f>
        <v>1</v>
      </c>
      <c r="L82" s="196" t="s">
        <v>115</v>
      </c>
      <c r="M82" s="194" t="s">
        <v>2126</v>
      </c>
      <c r="N82" s="194" t="str">
        <f>VLOOKUP(B82,'HECVAT - Full | Vendor Response'!A:E,3,FALSE)</f>
        <v>Yes</v>
      </c>
      <c r="O82" s="194" t="str">
        <f>IF(LEN(VLOOKUP(B82,'Analyst Report'!$A:$I,7,FALSE))= 0,"",VLOOKUP(B82,'Analyst Report'!$A:$I,7,FALSE))</f>
        <v/>
      </c>
      <c r="P82" s="194">
        <f t="shared" si="7"/>
        <v>0</v>
      </c>
      <c r="Q82" s="194">
        <v>40</v>
      </c>
      <c r="R82" s="194">
        <f>IF(LEN(VLOOKUP(B82,'Analyst Report'!$A$31:$I$288,9,FALSE))=0,VLOOKUP(B82,'Analyst Report'!$A$31:$I$288,8,FALSE),VLOOKUP(B82,'Analyst Report'!$A$31:$I$288,9,FALSE))</f>
        <v>40</v>
      </c>
      <c r="S82" s="194">
        <f t="shared" si="1"/>
        <v>40</v>
      </c>
      <c r="T82" s="194">
        <f t="shared" si="8"/>
        <v>0</v>
      </c>
      <c r="U82" s="193" t="s">
        <v>60</v>
      </c>
      <c r="V82" s="193" t="s">
        <v>60</v>
      </c>
      <c r="W82" s="193" t="s">
        <v>60</v>
      </c>
      <c r="X82" s="193" t="s">
        <v>60</v>
      </c>
      <c r="Y82" s="193" t="s">
        <v>60</v>
      </c>
      <c r="Z82" s="193" t="s">
        <v>60</v>
      </c>
      <c r="AA82" s="193" t="s">
        <v>60</v>
      </c>
      <c r="AB82" s="193" t="s">
        <v>60</v>
      </c>
    </row>
    <row r="83" spans="1:28" ht="150" x14ac:dyDescent="0.2">
      <c r="A83" s="201">
        <f t="shared" si="3"/>
        <v>66</v>
      </c>
      <c r="B83" s="208" t="s">
        <v>121</v>
      </c>
      <c r="C83" s="202" t="s">
        <v>2307</v>
      </c>
      <c r="D83" s="202" t="str">
        <f>VLOOKUP(B83,'HECVAT - Full | Vendor Response'!A$4:D$320,4,FALSE)</f>
        <v>Individual users can simply reset their own password. An e-mail is automatically sent to the user with a reset code, allowing them to reset their password.</v>
      </c>
      <c r="E83" s="220" t="s">
        <v>60</v>
      </c>
      <c r="F83" s="220" t="s">
        <v>2308</v>
      </c>
      <c r="G83" s="220" t="s">
        <v>2987</v>
      </c>
      <c r="H83" s="207" t="s">
        <v>2309</v>
      </c>
      <c r="I83" s="207" t="s">
        <v>2988</v>
      </c>
      <c r="J83" s="196" t="str">
        <f t="shared" si="4"/>
        <v>TRUE</v>
      </c>
      <c r="K83" s="205">
        <f>IF(OR(N$79="1",N$79="3"),1,0)</f>
        <v>1</v>
      </c>
      <c r="L83" s="196" t="s">
        <v>115</v>
      </c>
      <c r="M83" s="194" t="s">
        <v>2122</v>
      </c>
      <c r="N83" s="194" t="str">
        <f>VLOOKUP(B83,'HECVAT - Full | Vendor Response'!A:E,3,FALSE)</f>
        <v>Yes</v>
      </c>
      <c r="O83" s="194" t="str">
        <f>IF(LEN(VLOOKUP(B83,'Analyst Report'!$A:$I,7,FALSE))= 0,"",VLOOKUP(B83,'Analyst Report'!$A:$I,7,FALSE))</f>
        <v/>
      </c>
      <c r="P83" s="194">
        <f t="shared" si="7"/>
        <v>1</v>
      </c>
      <c r="Q83" s="194">
        <v>25</v>
      </c>
      <c r="R83" s="194">
        <f>IF(LEN(VLOOKUP(B83,'Analyst Report'!$A$31:$I$288,9,FALSE))=0,VLOOKUP(B83,'Analyst Report'!$A$31:$I$288,8,FALSE),VLOOKUP(B83,'Analyst Report'!$A$31:$I$288,9,FALSE))</f>
        <v>25</v>
      </c>
      <c r="S83" s="194">
        <f t="shared" si="1"/>
        <v>25</v>
      </c>
      <c r="T83" s="194">
        <f t="shared" si="8"/>
        <v>25</v>
      </c>
      <c r="U83" s="193" t="s">
        <v>60</v>
      </c>
      <c r="V83" s="193" t="s">
        <v>60</v>
      </c>
      <c r="W83" s="193" t="s">
        <v>60</v>
      </c>
      <c r="X83" s="193" t="s">
        <v>60</v>
      </c>
      <c r="Y83" s="193" t="s">
        <v>60</v>
      </c>
      <c r="Z83" s="193" t="s">
        <v>60</v>
      </c>
      <c r="AA83" s="193" t="s">
        <v>60</v>
      </c>
      <c r="AB83" s="193" t="s">
        <v>60</v>
      </c>
    </row>
    <row r="84" spans="1:28" ht="180" x14ac:dyDescent="0.2">
      <c r="A84" s="201">
        <f t="shared" si="3"/>
        <v>67</v>
      </c>
      <c r="B84" s="208" t="s">
        <v>122</v>
      </c>
      <c r="C84" s="202" t="s">
        <v>2989</v>
      </c>
      <c r="D84" s="202" t="str">
        <f>VLOOKUP(B84,'HECVAT - Full | Vendor Response'!A$4:D$320,4,FALSE)</f>
        <v xml:space="preserve">Instructure's InCommon membership may be viewed at: https://incommon.org/community-organization/?id=0015000000m45ZFAAY </v>
      </c>
      <c r="E84" s="195" t="s">
        <v>60</v>
      </c>
      <c r="F84" s="195" t="s">
        <v>2990</v>
      </c>
      <c r="G84" s="195" t="s">
        <v>2991</v>
      </c>
      <c r="H84" s="207" t="s">
        <v>2992</v>
      </c>
      <c r="I84" s="207" t="s">
        <v>2993</v>
      </c>
      <c r="J84" s="196" t="str">
        <f t="shared" si="4"/>
        <v>TRUE</v>
      </c>
      <c r="K84" s="205">
        <f>IF(OR(N$78="1",N$78="3"),1,0)</f>
        <v>1</v>
      </c>
      <c r="L84" s="196" t="s">
        <v>115</v>
      </c>
      <c r="M84" s="194" t="s">
        <v>2122</v>
      </c>
      <c r="N84" s="194" t="str">
        <f>VLOOKUP(B84,'HECVAT - Full | Vendor Response'!A:E,3,FALSE)</f>
        <v>Yes</v>
      </c>
      <c r="O84" s="194" t="str">
        <f>IF(LEN(VLOOKUP(B84,'Analyst Report'!$A:$I,7,FALSE))= 0,"",VLOOKUP(B84,'Analyst Report'!$A:$I,7,FALSE))</f>
        <v/>
      </c>
      <c r="P84" s="194">
        <f t="shared" si="7"/>
        <v>1</v>
      </c>
      <c r="Q84" s="194">
        <v>40</v>
      </c>
      <c r="R84" s="194">
        <f>IF(LEN(VLOOKUP(B84,'Analyst Report'!$A$31:$I$288,9,FALSE))=0,VLOOKUP(B84,'Analyst Report'!$A$31:$I$288,8,FALSE),VLOOKUP(B84,'Analyst Report'!$A$31:$I$288,9,FALSE))</f>
        <v>40</v>
      </c>
      <c r="S84" s="194">
        <f t="shared" si="1"/>
        <v>40</v>
      </c>
      <c r="T84" s="194">
        <f t="shared" si="8"/>
        <v>40</v>
      </c>
      <c r="U84" s="193" t="s">
        <v>60</v>
      </c>
      <c r="V84" s="193" t="s">
        <v>60</v>
      </c>
      <c r="W84" s="193" t="s">
        <v>60</v>
      </c>
      <c r="X84" s="193" t="s">
        <v>60</v>
      </c>
      <c r="Y84" s="193" t="s">
        <v>60</v>
      </c>
      <c r="Z84" s="193" t="s">
        <v>60</v>
      </c>
      <c r="AA84" s="193" t="s">
        <v>60</v>
      </c>
      <c r="AB84" s="193" t="s">
        <v>60</v>
      </c>
    </row>
    <row r="85" spans="1:28" ht="195" x14ac:dyDescent="0.2">
      <c r="A85" s="201">
        <f t="shared" si="3"/>
        <v>68</v>
      </c>
      <c r="B85" s="208" t="s">
        <v>123</v>
      </c>
      <c r="C85" s="202" t="s">
        <v>2310</v>
      </c>
      <c r="D85" s="202" t="str">
        <f>VLOOKUP(B85,'HECVAT - Full | Vendor Response'!A$4:D$320,4,FALSE)</f>
        <v xml:space="preserve">Canvas Credentials supports SAML2-based (e.g. Shibboleth, Okta) and Oauth2 based-SSO communication (e.g. OpenID) </v>
      </c>
      <c r="E85" s="195" t="s">
        <v>60</v>
      </c>
      <c r="F85" s="195" t="s">
        <v>2311</v>
      </c>
      <c r="G85" s="195" t="s">
        <v>2312</v>
      </c>
      <c r="H85" s="207" t="s">
        <v>2982</v>
      </c>
      <c r="I85" s="207" t="s">
        <v>2994</v>
      </c>
      <c r="J85" s="196" t="str">
        <f t="shared" ref="J85:J145" si="9">IF(S85&gt;20,"TRUE","FALSE")</f>
        <v>FALSE</v>
      </c>
      <c r="K85" s="205">
        <v>1</v>
      </c>
      <c r="L85" s="196" t="s">
        <v>115</v>
      </c>
      <c r="M85" s="194" t="s">
        <v>2122</v>
      </c>
      <c r="N85" s="194" t="str">
        <f>VLOOKUP(B85,'HECVAT - Full | Vendor Response'!A:E,3,FALSE)</f>
        <v>Yes</v>
      </c>
      <c r="O85" s="194" t="str">
        <f>IF(LEN(VLOOKUP(B85,'Analyst Report'!$A:$I,7,FALSE))= 0,"",VLOOKUP(B85,'Analyst Report'!$A:$I,7,FALSE))</f>
        <v/>
      </c>
      <c r="P85" s="194">
        <f t="shared" si="7"/>
        <v>1</v>
      </c>
      <c r="Q85" s="194">
        <v>20</v>
      </c>
      <c r="R85" s="194">
        <f>IF(LEN(VLOOKUP(B85,'Analyst Report'!$A$31:$I$288,9,FALSE))=0,VLOOKUP(B85,'Analyst Report'!$A$31:$I$288,8,FALSE),VLOOKUP(B85,'Analyst Report'!$A$31:$I$288,9,FALSE))</f>
        <v>20</v>
      </c>
      <c r="S85" s="194">
        <f t="shared" si="1"/>
        <v>20</v>
      </c>
      <c r="T85" s="194">
        <f t="shared" si="8"/>
        <v>20</v>
      </c>
      <c r="U85" s="193" t="s">
        <v>60</v>
      </c>
      <c r="V85" s="193" t="s">
        <v>60</v>
      </c>
      <c r="W85" s="193" t="s">
        <v>60</v>
      </c>
      <c r="X85" s="193" t="s">
        <v>60</v>
      </c>
      <c r="Y85" s="193" t="s">
        <v>60</v>
      </c>
      <c r="Z85" s="193" t="s">
        <v>60</v>
      </c>
      <c r="AA85" s="193" t="s">
        <v>60</v>
      </c>
      <c r="AB85" s="193" t="s">
        <v>60</v>
      </c>
    </row>
    <row r="86" spans="1:28" ht="165" x14ac:dyDescent="0.2">
      <c r="A86" s="201">
        <f t="shared" si="3"/>
        <v>69</v>
      </c>
      <c r="B86" s="208" t="s">
        <v>124</v>
      </c>
      <c r="C86" s="202" t="s">
        <v>2997</v>
      </c>
      <c r="D86" s="202" t="str">
        <f>VLOOKUP(B86,'HECVAT - Full | Vendor Response'!A$4:D$320,4,FALSE)</f>
        <v xml:space="preserve">Canvas Credentials supports SAML2-based (e.g. Shibboleth, Okta) and Oauth2 based-SSO communication (e.g. OpenID) </v>
      </c>
      <c r="E86" s="195" t="s">
        <v>2995</v>
      </c>
      <c r="F86" s="195" t="s">
        <v>2996</v>
      </c>
      <c r="G86" s="195" t="s">
        <v>2998</v>
      </c>
      <c r="H86" s="207" t="s">
        <v>2982</v>
      </c>
      <c r="I86" s="207" t="s">
        <v>2292</v>
      </c>
      <c r="J86" s="196" t="str">
        <f t="shared" si="9"/>
        <v>FALSE</v>
      </c>
      <c r="K86" s="205">
        <f>IF(OR(N$78="1",N$78="3"),1,0)</f>
        <v>1</v>
      </c>
      <c r="L86" s="196" t="s">
        <v>115</v>
      </c>
      <c r="M86" s="194" t="s">
        <v>2122</v>
      </c>
      <c r="N86" s="194" t="str">
        <f>VLOOKUP(B86,'HECVAT - Full | Vendor Response'!A:E,3,FALSE)</f>
        <v>Yes</v>
      </c>
      <c r="O86" s="194" t="str">
        <f>IF(LEN(VLOOKUP(B86,'Analyst Report'!$A:$I,7,FALSE))= 0,"",VLOOKUP(B86,'Analyst Report'!$A:$I,7,FALSE))</f>
        <v/>
      </c>
      <c r="P86" s="194">
        <f t="shared" si="7"/>
        <v>1</v>
      </c>
      <c r="Q86" s="194">
        <v>15</v>
      </c>
      <c r="R86" s="194">
        <f>IF(LEN(VLOOKUP(B86,'Analyst Report'!$A$31:$I$288,9,FALSE))=0,VLOOKUP(B86,'Analyst Report'!$A$31:$I$288,8,FALSE),VLOOKUP(B86,'Analyst Report'!$A$31:$I$288,9,FALSE))</f>
        <v>15</v>
      </c>
      <c r="S86" s="194">
        <f t="shared" ref="S86:S150" si="10">(IF((ISNUMBER(R86)),R86,Q86))*K86</f>
        <v>15</v>
      </c>
      <c r="T86" s="194">
        <f t="shared" si="8"/>
        <v>15</v>
      </c>
      <c r="U86" s="193" t="s">
        <v>60</v>
      </c>
      <c r="V86" s="193" t="s">
        <v>60</v>
      </c>
      <c r="W86" s="193" t="s">
        <v>60</v>
      </c>
      <c r="X86" s="193" t="s">
        <v>60</v>
      </c>
      <c r="Y86" s="193" t="s">
        <v>60</v>
      </c>
      <c r="Z86" s="193" t="s">
        <v>60</v>
      </c>
      <c r="AA86" s="193" t="s">
        <v>60</v>
      </c>
      <c r="AB86" s="193" t="s">
        <v>60</v>
      </c>
    </row>
    <row r="87" spans="1:28" ht="135" x14ac:dyDescent="0.2">
      <c r="A87" s="201">
        <f t="shared" ref="A87:A150" si="11">A86+1</f>
        <v>70</v>
      </c>
      <c r="B87" s="208" t="s">
        <v>125</v>
      </c>
      <c r="C87" s="202" t="s">
        <v>2313</v>
      </c>
      <c r="D87" s="202" t="str">
        <f>VLOOKUP(B87,'HECVAT - Full | Vendor Response'!A$4:D$320,4,FALSE)</f>
        <v>We store an 'id' field for the user as well as multiple recipient identifiers (e.g. emails or urls).</v>
      </c>
      <c r="E87" s="195" t="s">
        <v>60</v>
      </c>
      <c r="F87" s="195" t="s">
        <v>2314</v>
      </c>
      <c r="G87" s="195" t="s">
        <v>60</v>
      </c>
      <c r="H87" s="207" t="s">
        <v>2315</v>
      </c>
      <c r="I87" s="207" t="s">
        <v>2316</v>
      </c>
      <c r="J87" s="196" t="str">
        <f t="shared" si="9"/>
        <v>FALSE</v>
      </c>
      <c r="K87" s="205">
        <v>1</v>
      </c>
      <c r="L87" s="196" t="s">
        <v>115</v>
      </c>
      <c r="M87" s="194" t="s">
        <v>2122</v>
      </c>
      <c r="N87" s="194" t="str">
        <f>VLOOKUP(B87,'HECVAT - Full | Vendor Response'!A:E,3,FALSE)</f>
        <v>Yes</v>
      </c>
      <c r="O87" s="194" t="str">
        <f>IF(LEN(VLOOKUP(B87,'Analyst Report'!$A:$I,7,FALSE))= 0,"",VLOOKUP(B87,'Analyst Report'!$A:$I,7,FALSE))</f>
        <v/>
      </c>
      <c r="P87" s="194">
        <f t="shared" si="7"/>
        <v>1</v>
      </c>
      <c r="Q87" s="194">
        <v>15</v>
      </c>
      <c r="R87" s="194">
        <f>IF(LEN(VLOOKUP(B87,'Analyst Report'!$A$31:$I$288,9,FALSE))=0,VLOOKUP(B87,'Analyst Report'!$A$31:$I$288,8,FALSE),VLOOKUP(B87,'Analyst Report'!$A$31:$I$288,9,FALSE))</f>
        <v>15</v>
      </c>
      <c r="S87" s="194">
        <f t="shared" si="10"/>
        <v>15</v>
      </c>
      <c r="T87" s="194">
        <f t="shared" si="8"/>
        <v>15</v>
      </c>
      <c r="U87" s="193" t="s">
        <v>60</v>
      </c>
      <c r="V87" s="193" t="s">
        <v>60</v>
      </c>
      <c r="W87" s="193" t="s">
        <v>60</v>
      </c>
      <c r="X87" s="193" t="s">
        <v>60</v>
      </c>
      <c r="Y87" s="193" t="s">
        <v>60</v>
      </c>
      <c r="Z87" s="193" t="s">
        <v>60</v>
      </c>
      <c r="AA87" s="193" t="s">
        <v>60</v>
      </c>
      <c r="AB87" s="193" t="s">
        <v>60</v>
      </c>
    </row>
    <row r="88" spans="1:28" ht="135" x14ac:dyDescent="0.2">
      <c r="A88" s="201">
        <f t="shared" si="11"/>
        <v>71</v>
      </c>
      <c r="B88" s="208" t="s">
        <v>126</v>
      </c>
      <c r="C88" s="202" t="s">
        <v>2999</v>
      </c>
      <c r="D88" s="202">
        <f>VLOOKUP(B88,'HECVAT - Full | Vendor Response'!A$4:D$320,4,FALSE)</f>
        <v>0</v>
      </c>
      <c r="E88" s="195" t="s">
        <v>60</v>
      </c>
      <c r="F88" s="195" t="s">
        <v>2317</v>
      </c>
      <c r="G88" s="195" t="s">
        <v>60</v>
      </c>
      <c r="H88" s="207" t="s">
        <v>2315</v>
      </c>
      <c r="I88" s="207" t="s">
        <v>2318</v>
      </c>
      <c r="J88" s="196" t="str">
        <f t="shared" si="9"/>
        <v>FALSE</v>
      </c>
      <c r="K88" s="205">
        <f>IF(OR(N$78="1",N$78="3"),1,0)</f>
        <v>1</v>
      </c>
      <c r="L88" s="196" t="s">
        <v>115</v>
      </c>
      <c r="M88" s="194" t="s">
        <v>2122</v>
      </c>
      <c r="N88" s="194" t="str">
        <f>VLOOKUP(B88,'HECVAT - Full | Vendor Response'!A:E,3,FALSE)</f>
        <v>No</v>
      </c>
      <c r="O88" s="194" t="str">
        <f>IF(LEN(VLOOKUP(B88,'Analyst Report'!$A:$I,7,FALSE))= 0,"",VLOOKUP(B88,'Analyst Report'!$A:$I,7,FALSE))</f>
        <v/>
      </c>
      <c r="P88" s="194">
        <f t="shared" si="7"/>
        <v>0</v>
      </c>
      <c r="Q88" s="194">
        <v>20</v>
      </c>
      <c r="R88" s="194">
        <f>IF(LEN(VLOOKUP(B88,'Analyst Report'!$A$31:$I$288,9,FALSE))=0,VLOOKUP(B88,'Analyst Report'!$A$31:$I$288,8,FALSE),VLOOKUP(B88,'Analyst Report'!$A$31:$I$288,9,FALSE))</f>
        <v>20</v>
      </c>
      <c r="S88" s="194">
        <f t="shared" si="10"/>
        <v>20</v>
      </c>
      <c r="T88" s="194">
        <f t="shared" si="8"/>
        <v>0</v>
      </c>
      <c r="U88" s="193" t="s">
        <v>60</v>
      </c>
      <c r="V88" s="193" t="s">
        <v>60</v>
      </c>
      <c r="W88" s="193" t="s">
        <v>60</v>
      </c>
      <c r="X88" s="193" t="s">
        <v>60</v>
      </c>
      <c r="Y88" s="193" t="s">
        <v>60</v>
      </c>
      <c r="Z88" s="193" t="s">
        <v>60</v>
      </c>
      <c r="AA88" s="193" t="s">
        <v>60</v>
      </c>
      <c r="AB88" s="193" t="s">
        <v>60</v>
      </c>
    </row>
    <row r="89" spans="1:28" ht="105" x14ac:dyDescent="0.2">
      <c r="A89" s="201">
        <f t="shared" si="11"/>
        <v>72</v>
      </c>
      <c r="B89" s="208" t="s">
        <v>127</v>
      </c>
      <c r="C89" s="202" t="s">
        <v>3000</v>
      </c>
      <c r="D89" s="202">
        <f>VLOOKUP(B89,'HECVAT - Full | Vendor Response'!A$4:D$320,4,FALSE)</f>
        <v>0</v>
      </c>
      <c r="E89" s="195" t="s">
        <v>60</v>
      </c>
      <c r="F89" s="195" t="s">
        <v>2319</v>
      </c>
      <c r="G89" s="195" t="s">
        <v>2320</v>
      </c>
      <c r="H89" s="207" t="s">
        <v>3001</v>
      </c>
      <c r="I89" s="207" t="s">
        <v>2321</v>
      </c>
      <c r="J89" s="196" t="str">
        <f t="shared" si="9"/>
        <v>FALSE</v>
      </c>
      <c r="K89" s="205">
        <f>IF(N$78="2",1,0)</f>
        <v>0</v>
      </c>
      <c r="L89" s="196" t="s">
        <v>115</v>
      </c>
      <c r="M89" s="194" t="s">
        <v>2122</v>
      </c>
      <c r="N89" s="194">
        <f>VLOOKUP(B89,'HECVAT - Full | Vendor Response'!A:E,3,FALSE)</f>
        <v>0</v>
      </c>
      <c r="O89" s="194" t="str">
        <f>IF(LEN(VLOOKUP(B89,'Analyst Report'!$A:$I,7,FALSE))= 0,"",VLOOKUP(B89,'Analyst Report'!$A:$I,7,FALSE))</f>
        <v/>
      </c>
      <c r="P89" s="194">
        <f t="shared" si="7"/>
        <v>0</v>
      </c>
      <c r="Q89" s="194">
        <v>15</v>
      </c>
      <c r="R89" s="194">
        <f>IF(LEN(VLOOKUP(B89,'Analyst Report'!$A$31:$I$288,9,FALSE))=0,VLOOKUP(B89,'Analyst Report'!$A$31:$I$288,8,FALSE),VLOOKUP(B89,'Analyst Report'!$A$31:$I$288,9,FALSE))</f>
        <v>15</v>
      </c>
      <c r="S89" s="194">
        <f t="shared" si="10"/>
        <v>0</v>
      </c>
      <c r="T89" s="194">
        <f t="shared" si="8"/>
        <v>0</v>
      </c>
      <c r="U89" s="193" t="s">
        <v>60</v>
      </c>
      <c r="V89" s="193" t="s">
        <v>60</v>
      </c>
      <c r="W89" s="193" t="s">
        <v>60</v>
      </c>
      <c r="X89" s="193" t="s">
        <v>60</v>
      </c>
      <c r="Y89" s="193" t="s">
        <v>60</v>
      </c>
      <c r="Z89" s="193" t="s">
        <v>60</v>
      </c>
      <c r="AA89" s="193" t="s">
        <v>60</v>
      </c>
      <c r="AB89" s="193" t="s">
        <v>60</v>
      </c>
    </row>
    <row r="90" spans="1:28" ht="92" customHeight="1" x14ac:dyDescent="0.2">
      <c r="A90" s="201">
        <f t="shared" si="11"/>
        <v>73</v>
      </c>
      <c r="B90" s="208" t="s">
        <v>128</v>
      </c>
      <c r="C90" s="202" t="s">
        <v>2322</v>
      </c>
      <c r="D90" s="202" t="str">
        <f>VLOOKUP(B90,'HECVAT - Full | Vendor Response'!A$4:D$320,4,FALSE)</f>
        <v>After 30 days the issued token will expire if the user has been inactive for this period (if a user is active this token is automatically refreshed). Inactivity time is not configurable for the time being.</v>
      </c>
      <c r="E90" s="195" t="s">
        <v>60</v>
      </c>
      <c r="F90" s="195" t="s">
        <v>2323</v>
      </c>
      <c r="G90" s="195" t="s">
        <v>2324</v>
      </c>
      <c r="H90" s="207" t="s">
        <v>2325</v>
      </c>
      <c r="I90" s="207" t="s">
        <v>2326</v>
      </c>
      <c r="J90" s="196" t="str">
        <f t="shared" si="9"/>
        <v>FALSE</v>
      </c>
      <c r="K90" s="205">
        <v>1</v>
      </c>
      <c r="L90" s="196" t="s">
        <v>115</v>
      </c>
      <c r="M90" s="194" t="s">
        <v>2122</v>
      </c>
      <c r="N90" s="194" t="str">
        <f>VLOOKUP(B90,'HECVAT - Full | Vendor Response'!A:E,3,FALSE)</f>
        <v>Yes</v>
      </c>
      <c r="O90" s="194" t="str">
        <f>IF(LEN(VLOOKUP(B90,'Analyst Report'!$A:$I,7,FALSE))= 0,"",VLOOKUP(B90,'Analyst Report'!$A:$I,7,FALSE))</f>
        <v/>
      </c>
      <c r="P90" s="194">
        <f t="shared" si="7"/>
        <v>1</v>
      </c>
      <c r="Q90" s="194">
        <v>15</v>
      </c>
      <c r="R90" s="194">
        <f>IF(LEN(VLOOKUP(B90,'Analyst Report'!$A$31:$I$288,9,FALSE))=0,VLOOKUP(B90,'Analyst Report'!$A$31:$I$288,8,FALSE),VLOOKUP(B90,'Analyst Report'!$A$31:$I$288,9,FALSE))</f>
        <v>15</v>
      </c>
      <c r="S90" s="194">
        <f t="shared" si="10"/>
        <v>15</v>
      </c>
      <c r="T90" s="194">
        <f t="shared" si="8"/>
        <v>15</v>
      </c>
      <c r="U90" s="193" t="s">
        <v>60</v>
      </c>
      <c r="V90" s="193" t="s">
        <v>60</v>
      </c>
      <c r="W90" s="193" t="s">
        <v>60</v>
      </c>
      <c r="X90" s="193" t="s">
        <v>60</v>
      </c>
      <c r="Y90" s="193" t="s">
        <v>60</v>
      </c>
      <c r="Z90" s="193" t="s">
        <v>60</v>
      </c>
      <c r="AA90" s="193" t="s">
        <v>60</v>
      </c>
      <c r="AB90" s="193" t="s">
        <v>60</v>
      </c>
    </row>
    <row r="91" spans="1:28" ht="135" x14ac:dyDescent="0.2">
      <c r="A91" s="201">
        <f t="shared" si="11"/>
        <v>74</v>
      </c>
      <c r="B91" s="208" t="s">
        <v>129</v>
      </c>
      <c r="C91" s="212" t="s">
        <v>3002</v>
      </c>
      <c r="D91" s="202">
        <f>VLOOKUP(B91,'HECVAT - Full | Vendor Response'!A$4:D$320,4,FALSE)</f>
        <v>0</v>
      </c>
      <c r="E91" s="220" t="s">
        <v>60</v>
      </c>
      <c r="F91" s="220" t="s">
        <v>60</v>
      </c>
      <c r="G91" s="220" t="s">
        <v>3003</v>
      </c>
      <c r="H91" s="207" t="s">
        <v>3004</v>
      </c>
      <c r="I91" s="207" t="s">
        <v>2327</v>
      </c>
      <c r="J91" s="196" t="str">
        <f t="shared" si="9"/>
        <v>TRUE</v>
      </c>
      <c r="K91" s="205">
        <v>1</v>
      </c>
      <c r="L91" s="196" t="s">
        <v>115</v>
      </c>
      <c r="M91" s="194" t="s">
        <v>2126</v>
      </c>
      <c r="N91" s="194" t="str">
        <f>VLOOKUP(B91,'HECVAT - Full | Vendor Response'!A:E,3,FALSE)</f>
        <v>No</v>
      </c>
      <c r="O91" s="194" t="str">
        <f>IF(LEN(VLOOKUP(B91,'Analyst Report'!$A:$I,7,FALSE))= 0,"",VLOOKUP(B91,'Analyst Report'!$A:$I,7,FALSE))</f>
        <v/>
      </c>
      <c r="P91" s="194">
        <f t="shared" si="7"/>
        <v>1</v>
      </c>
      <c r="Q91" s="194">
        <v>25</v>
      </c>
      <c r="R91" s="194">
        <f>IF(LEN(VLOOKUP(B91,'Analyst Report'!$A$31:$I$288,9,FALSE))=0,VLOOKUP(B91,'Analyst Report'!$A$31:$I$288,8,FALSE),VLOOKUP(B91,'Analyst Report'!$A$31:$I$288,9,FALSE))</f>
        <v>25</v>
      </c>
      <c r="S91" s="194">
        <f t="shared" si="10"/>
        <v>25</v>
      </c>
      <c r="T91" s="194">
        <f t="shared" si="8"/>
        <v>25</v>
      </c>
      <c r="U91" s="193" t="s">
        <v>60</v>
      </c>
      <c r="V91" s="193" t="s">
        <v>60</v>
      </c>
      <c r="W91" s="193" t="s">
        <v>60</v>
      </c>
      <c r="X91" s="193" t="s">
        <v>60</v>
      </c>
      <c r="Y91" s="193" t="s">
        <v>60</v>
      </c>
      <c r="Z91" s="193" t="s">
        <v>60</v>
      </c>
      <c r="AA91" s="193" t="s">
        <v>60</v>
      </c>
      <c r="AB91" s="193" t="s">
        <v>60</v>
      </c>
    </row>
    <row r="92" spans="1:28" ht="90" x14ac:dyDescent="0.2">
      <c r="A92" s="201">
        <f t="shared" si="11"/>
        <v>75</v>
      </c>
      <c r="B92" s="208" t="s">
        <v>130</v>
      </c>
      <c r="C92" s="212" t="s">
        <v>2328</v>
      </c>
      <c r="D92" s="202">
        <f>VLOOKUP(B92,'HECVAT - Full | Vendor Response'!A$4:D$320,4,FALSE)</f>
        <v>0</v>
      </c>
      <c r="E92" s="220" t="s">
        <v>60</v>
      </c>
      <c r="F92" s="220" t="s">
        <v>60</v>
      </c>
      <c r="G92" s="220" t="s">
        <v>3005</v>
      </c>
      <c r="H92" s="207" t="s">
        <v>3006</v>
      </c>
      <c r="I92" s="207" t="s">
        <v>2329</v>
      </c>
      <c r="J92" s="196" t="str">
        <f t="shared" si="9"/>
        <v>TRUE</v>
      </c>
      <c r="K92" s="205">
        <v>1</v>
      </c>
      <c r="L92" s="196" t="s">
        <v>115</v>
      </c>
      <c r="M92" s="194" t="s">
        <v>2126</v>
      </c>
      <c r="N92" s="194" t="str">
        <f>VLOOKUP(B92,'HECVAT - Full | Vendor Response'!A:E,3,FALSE)</f>
        <v>No</v>
      </c>
      <c r="O92" s="194" t="str">
        <f>IF(LEN(VLOOKUP(B92,'Analyst Report'!$A:$I,7,FALSE))= 0,"",VLOOKUP(B92,'Analyst Report'!$A:$I,7,FALSE))</f>
        <v/>
      </c>
      <c r="P92" s="194">
        <f t="shared" si="7"/>
        <v>1</v>
      </c>
      <c r="Q92" s="194">
        <v>25</v>
      </c>
      <c r="R92" s="194">
        <f>IF(LEN(VLOOKUP(B92,'Analyst Report'!$A$31:$I$288,9,FALSE))=0,VLOOKUP(B92,'Analyst Report'!$A$31:$I$288,8,FALSE),VLOOKUP(B92,'Analyst Report'!$A$31:$I$288,9,FALSE))</f>
        <v>25</v>
      </c>
      <c r="S92" s="194">
        <f t="shared" si="10"/>
        <v>25</v>
      </c>
      <c r="T92" s="194">
        <f t="shared" si="8"/>
        <v>25</v>
      </c>
      <c r="U92" s="193" t="s">
        <v>60</v>
      </c>
      <c r="V92" s="193" t="s">
        <v>60</v>
      </c>
      <c r="W92" s="193" t="s">
        <v>60</v>
      </c>
      <c r="X92" s="193" t="s">
        <v>60</v>
      </c>
      <c r="Y92" s="193" t="s">
        <v>60</v>
      </c>
      <c r="Z92" s="193" t="s">
        <v>60</v>
      </c>
      <c r="AA92" s="193" t="s">
        <v>60</v>
      </c>
      <c r="AB92" s="193" t="s">
        <v>60</v>
      </c>
    </row>
    <row r="93" spans="1:28" ht="211" customHeight="1" x14ac:dyDescent="0.2">
      <c r="A93" s="201">
        <f t="shared" si="11"/>
        <v>76</v>
      </c>
      <c r="B93" s="208" t="s">
        <v>131</v>
      </c>
      <c r="C93" s="202" t="s">
        <v>2330</v>
      </c>
      <c r="D93" s="202" t="str">
        <f>VLOOKUP(B93,'HECVAT - Full | Vendor Response'!A$4:D$320,4,FALSE)</f>
        <v xml:space="preserve">Canvas Credentials single sign-on (SSO) allows users to sign in with credentials of another service provider. Credentials supports SAML2-based (e.g. Shibboleth, Okta) and Oauth2 based-SSO communication (e.g. OpenID) </v>
      </c>
      <c r="E93" s="220" t="s">
        <v>60</v>
      </c>
      <c r="F93" s="220" t="s">
        <v>2331</v>
      </c>
      <c r="G93" s="220" t="s">
        <v>3007</v>
      </c>
      <c r="H93" s="207" t="s">
        <v>3008</v>
      </c>
      <c r="I93" s="207" t="s">
        <v>2332</v>
      </c>
      <c r="J93" s="196" t="str">
        <f t="shared" si="9"/>
        <v>FALSE</v>
      </c>
      <c r="K93" s="205">
        <v>1</v>
      </c>
      <c r="L93" s="196" t="s">
        <v>115</v>
      </c>
      <c r="M93" s="194" t="s">
        <v>2122</v>
      </c>
      <c r="N93" s="194" t="str">
        <f>VLOOKUP(B93,'HECVAT - Full | Vendor Response'!A:E,3,FALSE)</f>
        <v>Yes</v>
      </c>
      <c r="O93" s="194" t="str">
        <f>IF(LEN(VLOOKUP(B93,'Analyst Report'!$A:$I,7,FALSE))= 0,"",VLOOKUP(B93,'Analyst Report'!$A:$I,7,FALSE))</f>
        <v/>
      </c>
      <c r="P93" s="194">
        <f t="shared" si="7"/>
        <v>1</v>
      </c>
      <c r="Q93" s="194">
        <v>20</v>
      </c>
      <c r="R93" s="194">
        <f>IF(LEN(VLOOKUP(B93,'Analyst Report'!$A$31:$I$288,9,FALSE))=0,VLOOKUP(B93,'Analyst Report'!$A$31:$I$288,8,FALSE),VLOOKUP(B93,'Analyst Report'!$A$31:$I$288,9,FALSE))</f>
        <v>20</v>
      </c>
      <c r="S93" s="194">
        <f t="shared" si="10"/>
        <v>20</v>
      </c>
      <c r="T93" s="194">
        <f t="shared" si="8"/>
        <v>20</v>
      </c>
      <c r="U93" s="193" t="s">
        <v>60</v>
      </c>
      <c r="V93" s="193" t="s">
        <v>60</v>
      </c>
      <c r="W93" s="193" t="s">
        <v>60</v>
      </c>
      <c r="X93" s="193" t="s">
        <v>60</v>
      </c>
      <c r="Y93" s="193" t="s">
        <v>60</v>
      </c>
      <c r="Z93" s="193" t="s">
        <v>60</v>
      </c>
      <c r="AA93" s="193" t="s">
        <v>60</v>
      </c>
      <c r="AB93" s="193" t="s">
        <v>60</v>
      </c>
    </row>
    <row r="94" spans="1:28" ht="285" x14ac:dyDescent="0.2">
      <c r="A94" s="201">
        <f t="shared" si="11"/>
        <v>77</v>
      </c>
      <c r="B94" s="208" t="s">
        <v>132</v>
      </c>
      <c r="C94" s="202" t="s">
        <v>3009</v>
      </c>
      <c r="D94" s="202" t="str">
        <f>VLOOKUP(B94,'HECVAT - Full | Vendor Response'!A$4:D$320,4,FALSE)</f>
        <v>Instructure manages both application and event logs on behalf of Canvas Credentials customers. Canvas Credentials can provide logging such as User Login, Logout, Actions, Timestamp, and IP Address, e.g. Load Balancer, Application, and Event request logs. Events include logging such as Credential issuing, Credential changes, and Role/Permission changes. Log requests for audit purposes can be made via a support ticket.</v>
      </c>
      <c r="E94" s="220" t="s">
        <v>60</v>
      </c>
      <c r="F94" s="220" t="s">
        <v>2333</v>
      </c>
      <c r="G94" s="220" t="s">
        <v>60</v>
      </c>
      <c r="H94" s="207" t="s">
        <v>2334</v>
      </c>
      <c r="I94" s="207" t="s">
        <v>2335</v>
      </c>
      <c r="J94" s="196" t="str">
        <f>IF(S94&gt;20,"TRUE","FALSE")</f>
        <v>TRUE</v>
      </c>
      <c r="K94" s="205">
        <v>1</v>
      </c>
      <c r="L94" s="196" t="s">
        <v>115</v>
      </c>
      <c r="M94" s="194" t="s">
        <v>2122</v>
      </c>
      <c r="N94" s="194" t="str">
        <f>VLOOKUP(B94,'HECVAT - Full | Vendor Response'!A:E,3,FALSE)</f>
        <v>Yes</v>
      </c>
      <c r="O94" s="194" t="str">
        <f>IF(LEN(VLOOKUP(B94,'Analyst Report'!$A:$I,7,FALSE))= 0,"",VLOOKUP(B94,'Analyst Report'!$A:$I,7,FALSE))</f>
        <v/>
      </c>
      <c r="P94" s="194">
        <f>IF((O94=""),(IF(ISNUMBER(FIND(M94,N94)), 1, 0)),(IF(ISNUMBER(FIND(M94,O94)), 1, 0)))</f>
        <v>1</v>
      </c>
      <c r="Q94" s="194">
        <v>25</v>
      </c>
      <c r="R94" s="194">
        <f>IF(LEN(VLOOKUP(B94,'Analyst Report'!$A$31:$I$288,9,FALSE))=0,VLOOKUP(B94,'Analyst Report'!$A$31:$I$288,8,FALSE),VLOOKUP(B94,'Analyst Report'!$A$31:$I$288,9,FALSE))</f>
        <v>25</v>
      </c>
      <c r="S94" s="194">
        <f>(IF((ISNUMBER(R94)),R94,Q94))*K94</f>
        <v>25</v>
      </c>
      <c r="T94" s="194">
        <f>P94*S94</f>
        <v>25</v>
      </c>
      <c r="U94" s="193" t="s">
        <v>60</v>
      </c>
      <c r="V94" s="193" t="s">
        <v>60</v>
      </c>
      <c r="W94" s="193" t="s">
        <v>60</v>
      </c>
      <c r="X94" s="193" t="s">
        <v>60</v>
      </c>
      <c r="Y94" s="193" t="s">
        <v>60</v>
      </c>
      <c r="Z94" s="193" t="s">
        <v>60</v>
      </c>
      <c r="AA94" s="193" t="s">
        <v>60</v>
      </c>
      <c r="AB94" s="193" t="s">
        <v>60</v>
      </c>
    </row>
    <row r="95" spans="1:28" ht="240" x14ac:dyDescent="0.2">
      <c r="A95" s="201">
        <f t="shared" si="11"/>
        <v>78</v>
      </c>
      <c r="B95" s="208" t="s">
        <v>133</v>
      </c>
      <c r="C95" s="202" t="s">
        <v>3010</v>
      </c>
      <c r="D95" s="202">
        <f>VLOOKUP(B95,'HECVAT - Full | Vendor Response'!A$4:D$320,4,FALSE)</f>
        <v>0</v>
      </c>
      <c r="E95" s="220" t="s">
        <v>2336</v>
      </c>
      <c r="F95" s="220" t="s">
        <v>60</v>
      </c>
      <c r="G95" s="220" t="s">
        <v>60</v>
      </c>
      <c r="H95" s="207" t="s">
        <v>3011</v>
      </c>
      <c r="I95" s="207" t="s">
        <v>2335</v>
      </c>
      <c r="J95" s="196"/>
      <c r="K95" s="205">
        <v>1</v>
      </c>
      <c r="L95" s="196" t="s">
        <v>115</v>
      </c>
      <c r="M95" s="194" t="s">
        <v>2122</v>
      </c>
      <c r="N95" s="194"/>
      <c r="O95" s="194" t="str">
        <f>IF(LEN(VLOOKUP(B95,'Analyst Report'!$A:$I,7,FALSE))= 0,"",VLOOKUP(B95,'Analyst Report'!$A:$I,7,FALSE))</f>
        <v/>
      </c>
      <c r="P95" s="194">
        <f>IF((O95=""),(IF(ISNUMBER(FIND(M95,N95)), 1, 0)),(IF(ISNUMBER(FIND(M95,O95)), 1, 0)))</f>
        <v>0</v>
      </c>
      <c r="Q95" s="194">
        <v>25</v>
      </c>
      <c r="R95" s="194">
        <f>IF(LEN(VLOOKUP(B95,'Analyst Report'!$A$31:$I$288,9,FALSE))=0,VLOOKUP(B95,'Analyst Report'!$A$31:$I$288,8,FALSE),VLOOKUP(B95,'Analyst Report'!$A$31:$I$288,9,FALSE))</f>
        <v>25</v>
      </c>
      <c r="S95" s="194">
        <f>(IF((ISNUMBER(R95)),R95,Q95))*K95</f>
        <v>25</v>
      </c>
      <c r="T95" s="194">
        <f>P95*S95</f>
        <v>0</v>
      </c>
      <c r="U95" s="193" t="s">
        <v>60</v>
      </c>
      <c r="V95" s="193" t="s">
        <v>60</v>
      </c>
      <c r="W95" s="193" t="s">
        <v>60</v>
      </c>
      <c r="X95" s="193" t="s">
        <v>60</v>
      </c>
      <c r="Y95" s="193" t="s">
        <v>60</v>
      </c>
      <c r="Z95" s="193" t="s">
        <v>60</v>
      </c>
      <c r="AA95" s="193" t="s">
        <v>60</v>
      </c>
      <c r="AB95" s="193" t="s">
        <v>60</v>
      </c>
    </row>
    <row r="96" spans="1:28" ht="180" x14ac:dyDescent="0.2">
      <c r="A96" s="201">
        <f t="shared" si="11"/>
        <v>79</v>
      </c>
      <c r="B96" s="208" t="s">
        <v>134</v>
      </c>
      <c r="C96" s="202" t="s">
        <v>2337</v>
      </c>
      <c r="D96" s="202">
        <f>VLOOKUP(B96,'HECVAT - Full | Vendor Response'!A$4:D$320,4,FALSE)</f>
        <v>0</v>
      </c>
      <c r="E96" s="220" t="s">
        <v>2338</v>
      </c>
      <c r="F96" s="220" t="s">
        <v>60</v>
      </c>
      <c r="G96" s="220" t="s">
        <v>60</v>
      </c>
      <c r="H96" s="207" t="s">
        <v>3012</v>
      </c>
      <c r="I96" s="207" t="s">
        <v>2339</v>
      </c>
      <c r="J96" s="196"/>
      <c r="K96" s="205">
        <v>1</v>
      </c>
      <c r="L96" s="196" t="s">
        <v>115</v>
      </c>
      <c r="M96" s="194" t="s">
        <v>2122</v>
      </c>
      <c r="N96" s="194"/>
      <c r="O96" s="194" t="str">
        <f>IF(LEN(VLOOKUP(B96,'Analyst Report'!$A:$I,7,FALSE))= 0,"",VLOOKUP(B96,'Analyst Report'!$A:$I,7,FALSE))</f>
        <v/>
      </c>
      <c r="P96" s="194">
        <f>IF((O96=""),(IF(ISNUMBER(FIND(M96,N96)), 1, 0)),(IF(ISNUMBER(FIND(M96,O96)), 1, 0)))</f>
        <v>0</v>
      </c>
      <c r="Q96" s="194">
        <v>25</v>
      </c>
      <c r="R96" s="194">
        <f>IF(LEN(VLOOKUP(B96,'Analyst Report'!$A$31:$I$288,9,FALSE))=0,VLOOKUP(B96,'Analyst Report'!$A$31:$I$288,8,FALSE),VLOOKUP(B96,'Analyst Report'!$A$31:$I$288,9,FALSE))</f>
        <v>25</v>
      </c>
      <c r="S96" s="194">
        <f>(IF((ISNUMBER(R96)),R96,Q96))*K96</f>
        <v>25</v>
      </c>
      <c r="T96" s="194">
        <f>P96*S96</f>
        <v>0</v>
      </c>
      <c r="U96" s="193" t="s">
        <v>60</v>
      </c>
      <c r="V96" s="193" t="s">
        <v>60</v>
      </c>
      <c r="W96" s="193" t="s">
        <v>60</v>
      </c>
      <c r="X96" s="193" t="s">
        <v>60</v>
      </c>
      <c r="Y96" s="193" t="s">
        <v>60</v>
      </c>
      <c r="Z96" s="193" t="s">
        <v>60</v>
      </c>
      <c r="AA96" s="193" t="s">
        <v>60</v>
      </c>
      <c r="AB96" s="193" t="s">
        <v>60</v>
      </c>
    </row>
    <row r="97" spans="1:28" ht="135" x14ac:dyDescent="0.2">
      <c r="A97" s="201">
        <f t="shared" si="11"/>
        <v>80</v>
      </c>
      <c r="B97" s="208" t="s">
        <v>135</v>
      </c>
      <c r="C97" s="202" t="s">
        <v>2340</v>
      </c>
      <c r="D97" s="202" t="str">
        <f>VLOOKUP(B97,'HECVAT - Full | Vendor Response'!A$4:D$320,4,TRUE)</f>
        <v>Instructure's Chief Information Security and Privacy Officer is responsible for overseeing business continuity in coordination with both the Executive Leadership Team and the Director of Engineering.</v>
      </c>
      <c r="E97" s="220" t="s">
        <v>60</v>
      </c>
      <c r="F97" s="220" t="s">
        <v>2341</v>
      </c>
      <c r="G97" s="195" t="s">
        <v>2342</v>
      </c>
      <c r="H97" s="207" t="s">
        <v>3013</v>
      </c>
      <c r="I97" s="207" t="s">
        <v>2343</v>
      </c>
      <c r="J97" s="196" t="str">
        <f t="shared" si="9"/>
        <v>FALSE</v>
      </c>
      <c r="K97" s="205">
        <f>IF(N$20="Yes",1,0)</f>
        <v>1</v>
      </c>
      <c r="L97" s="196" t="s">
        <v>2344</v>
      </c>
      <c r="M97" s="194" t="s">
        <v>2122</v>
      </c>
      <c r="N97" s="194" t="str">
        <f>VLOOKUP(B97,'HECVAT - Full | Vendor Response'!A:E,3,FALSE)</f>
        <v>Yes</v>
      </c>
      <c r="O97" s="194" t="str">
        <f>IF(LEN(VLOOKUP(B97,'Analyst Report'!$A:$I,7,FALSE))= 0,"",VLOOKUP(B97,'Analyst Report'!$A:$I,7,FALSE))</f>
        <v/>
      </c>
      <c r="P97" s="194">
        <f t="shared" si="7"/>
        <v>1</v>
      </c>
      <c r="Q97" s="194">
        <v>20</v>
      </c>
      <c r="R97" s="194">
        <f>IF(LEN(VLOOKUP(B97,'Analyst Report'!$A$31:$I$288,9,FALSE))=0,VLOOKUP(B97,'Analyst Report'!$A$31:$I$288,8,FALSE),VLOOKUP(B97,'Analyst Report'!$A$31:$I$288,9,FALSE))</f>
        <v>20</v>
      </c>
      <c r="S97" s="194">
        <f t="shared" si="10"/>
        <v>20</v>
      </c>
      <c r="T97" s="194">
        <f t="shared" si="8"/>
        <v>20</v>
      </c>
      <c r="U97" s="193" t="s">
        <v>60</v>
      </c>
      <c r="V97" s="193" t="s">
        <v>60</v>
      </c>
      <c r="W97" s="193" t="s">
        <v>60</v>
      </c>
      <c r="X97" s="193" t="s">
        <v>60</v>
      </c>
      <c r="Y97" s="193" t="s">
        <v>60</v>
      </c>
      <c r="Z97" s="193" t="s">
        <v>60</v>
      </c>
      <c r="AA97" s="193" t="s">
        <v>60</v>
      </c>
      <c r="AB97" s="193" t="s">
        <v>60</v>
      </c>
    </row>
    <row r="98" spans="1:28" ht="409.6" x14ac:dyDescent="0.2">
      <c r="A98" s="201">
        <f t="shared" si="11"/>
        <v>81</v>
      </c>
      <c r="B98" s="208" t="s">
        <v>136</v>
      </c>
      <c r="C98" s="202" t="s">
        <v>2345</v>
      </c>
      <c r="D98" s="202" t="str">
        <f>VLOOKUP(B98,'HECVAT - Full | Vendor Response'!A$4:D$320,4,TRUE)</f>
        <v>All potential disasters/incidents are escalated immediately to both the Executive Leadership Team and the Senior VP of Engineering (or a designated officer) who are responsible for assessing the event and confirming the disaster. Once confirmed, the Incident Commander is authorized to declare a disaster and begin activation of the Disaster Recovery Team (DRT). Because disasters can vary in terms of severity and disruption, and can also happen with or without notice, the DRT will assess and analyze the impact of the disaster and act quickly to mitigate any further damage.
 Once a disaster has been officially declared, the Incident Commander is responsible for directing the DRT recovery efforts and ongoing notifications to impacted clients.</v>
      </c>
      <c r="E98" s="220" t="s">
        <v>60</v>
      </c>
      <c r="F98" s="220" t="s">
        <v>2346</v>
      </c>
      <c r="G98" s="220" t="s">
        <v>3014</v>
      </c>
      <c r="H98" s="207" t="s">
        <v>2347</v>
      </c>
      <c r="I98" s="207" t="s">
        <v>2348</v>
      </c>
      <c r="J98" s="196" t="str">
        <f t="shared" si="9"/>
        <v>FALSE</v>
      </c>
      <c r="K98" s="205">
        <f t="shared" ref="K98:K106" si="12">IF(N$20="Yes",1,0)</f>
        <v>1</v>
      </c>
      <c r="L98" s="196" t="s">
        <v>2344</v>
      </c>
      <c r="M98" s="194" t="s">
        <v>2122</v>
      </c>
      <c r="N98" s="194" t="str">
        <f>VLOOKUP(B98,'HECVAT - Full | Vendor Response'!A:E,3,FALSE)</f>
        <v>Yes</v>
      </c>
      <c r="O98" s="194" t="str">
        <f>IF(LEN(VLOOKUP(B98,'Analyst Report'!$A:$I,7,FALSE))= 0,"",VLOOKUP(B98,'Analyst Report'!$A:$I,7,FALSE))</f>
        <v/>
      </c>
      <c r="P98" s="194">
        <f t="shared" si="7"/>
        <v>1</v>
      </c>
      <c r="Q98" s="194">
        <v>20</v>
      </c>
      <c r="R98" s="194">
        <f>IF(LEN(VLOOKUP(B98,'Analyst Report'!$A$31:$I$288,9,FALSE))=0,VLOOKUP(B98,'Analyst Report'!$A$31:$I$288,8,FALSE),VLOOKUP(B98,'Analyst Report'!$A$31:$I$288,9,FALSE))</f>
        <v>20</v>
      </c>
      <c r="S98" s="194">
        <f t="shared" si="10"/>
        <v>20</v>
      </c>
      <c r="T98" s="194">
        <f t="shared" si="8"/>
        <v>20</v>
      </c>
      <c r="U98" s="193" t="s">
        <v>60</v>
      </c>
      <c r="V98" s="193" t="s">
        <v>60</v>
      </c>
      <c r="W98" s="193" t="s">
        <v>60</v>
      </c>
      <c r="X98" s="193" t="s">
        <v>60</v>
      </c>
      <c r="Y98" s="193" t="s">
        <v>60</v>
      </c>
      <c r="Z98" s="193" t="s">
        <v>60</v>
      </c>
      <c r="AA98" s="193" t="s">
        <v>60</v>
      </c>
      <c r="AB98" s="193" t="s">
        <v>60</v>
      </c>
    </row>
    <row r="99" spans="1:28" ht="409.6" x14ac:dyDescent="0.2">
      <c r="A99" s="201">
        <f t="shared" si="11"/>
        <v>82</v>
      </c>
      <c r="B99" s="208" t="s">
        <v>137</v>
      </c>
      <c r="C99" s="202" t="s">
        <v>2349</v>
      </c>
      <c r="D99" s="202" t="str">
        <f>VLOOKUP(B99,'HECVAT - Full | Vendor Response'!A$4:D$320,4,TRUE)</f>
        <v>Impacted clients are notified in three (3) stages of a disaster:
 ● Disaster Declaration: Impacted customers and business partners will be notified immediately if a disaster is declared. The notification will include a description of the event, the effect to the service, and any potential impact to data.
 ● Updates throughout Execution Phase: Impacted customers and business partners will be kept up to date throughout the disaster recovery process via phone, messaging, and/or email. We will also post official status updates on status.instructure.com
 ● Completion of Recovery: Once recovery is complete and services have resumed, our customer notifications will include general information about the steps taken to recovery, and any data that may have been impacted. If the recovery is partial and the service is still in a degraded state, notifications will include an estimate of how long the degradation will continue.
 If the primary contact(s) for disaster recovery (nominated by the customer) is unavailable, we will notify the alternative contact (also nominated by the customer). If, for any reason, we are unable to contact the customer’s primary and alternative contacts, we will endeavor to make contact with other representatives of the customer’s organization.
 Instructure's Business Continuity white paper is part of the Canvas Credentials Compliance Package.</v>
      </c>
      <c r="E99" s="220" t="s">
        <v>60</v>
      </c>
      <c r="F99" s="220" t="s">
        <v>2350</v>
      </c>
      <c r="G99" s="220" t="s">
        <v>3015</v>
      </c>
      <c r="H99" s="207" t="s">
        <v>2347</v>
      </c>
      <c r="I99" s="207" t="s">
        <v>2348</v>
      </c>
      <c r="J99" s="196" t="str">
        <f t="shared" si="9"/>
        <v>TRUE</v>
      </c>
      <c r="K99" s="205">
        <f t="shared" si="12"/>
        <v>1</v>
      </c>
      <c r="L99" s="196" t="s">
        <v>2344</v>
      </c>
      <c r="M99" s="194" t="s">
        <v>2122</v>
      </c>
      <c r="N99" s="194" t="str">
        <f>VLOOKUP(B99,'HECVAT - Full | Vendor Response'!A:E,3,FALSE)</f>
        <v>Yes</v>
      </c>
      <c r="O99" s="194" t="str">
        <f>IF(LEN(VLOOKUP(B99,'Analyst Report'!$A:$I,7,FALSE))= 0,"",VLOOKUP(B99,'Analyst Report'!$A:$I,7,FALSE))</f>
        <v/>
      </c>
      <c r="P99" s="194">
        <f t="shared" si="7"/>
        <v>1</v>
      </c>
      <c r="Q99" s="194">
        <v>25</v>
      </c>
      <c r="R99" s="194">
        <f>IF(LEN(VLOOKUP(B99,'Analyst Report'!$A$31:$I$288,9,FALSE))=0,VLOOKUP(B99,'Analyst Report'!$A$31:$I$288,8,FALSE),VLOOKUP(B99,'Analyst Report'!$A$31:$I$288,9,FALSE))</f>
        <v>25</v>
      </c>
      <c r="S99" s="194">
        <f t="shared" si="10"/>
        <v>25</v>
      </c>
      <c r="T99" s="194">
        <f t="shared" si="8"/>
        <v>25</v>
      </c>
      <c r="U99" s="193" t="s">
        <v>60</v>
      </c>
      <c r="V99" s="193" t="s">
        <v>60</v>
      </c>
      <c r="W99" s="193" t="s">
        <v>60</v>
      </c>
      <c r="X99" s="193" t="s">
        <v>60</v>
      </c>
      <c r="Y99" s="193" t="s">
        <v>60</v>
      </c>
      <c r="Z99" s="193" t="s">
        <v>60</v>
      </c>
      <c r="AA99" s="193" t="s">
        <v>60</v>
      </c>
      <c r="AB99" s="193" t="s">
        <v>60</v>
      </c>
    </row>
    <row r="100" spans="1:28" ht="270" x14ac:dyDescent="0.2">
      <c r="A100" s="201">
        <f t="shared" si="11"/>
        <v>83</v>
      </c>
      <c r="B100" s="208" t="s">
        <v>138</v>
      </c>
      <c r="C100" s="202" t="s">
        <v>2351</v>
      </c>
      <c r="D100" s="202" t="str">
        <f>VLOOKUP(B100,'HECVAT - Full | Vendor Response'!A$4:D$320,4,TRUE)</f>
        <v>Instructure's BCP component review strategy consists of a ladder framework to provide consistent, predictable, and resilient components appropriate for all our products and services based on the required level of the relevant component. Components included in our BCP are categorized into groups, each with an owner responsible for reviewing the overall service BCP health at least annually.</v>
      </c>
      <c r="E100" s="220" t="s">
        <v>60</v>
      </c>
      <c r="F100" s="220" t="s">
        <v>2352</v>
      </c>
      <c r="G100" s="220" t="s">
        <v>3016</v>
      </c>
      <c r="H100" s="207" t="s">
        <v>2353</v>
      </c>
      <c r="I100" s="207" t="s">
        <v>2354</v>
      </c>
      <c r="J100" s="196" t="str">
        <f t="shared" si="9"/>
        <v>TRUE</v>
      </c>
      <c r="K100" s="205">
        <f t="shared" si="12"/>
        <v>1</v>
      </c>
      <c r="L100" s="196" t="s">
        <v>2344</v>
      </c>
      <c r="M100" s="194" t="s">
        <v>2122</v>
      </c>
      <c r="N100" s="194" t="str">
        <f>VLOOKUP(B100,'HECVAT - Full | Vendor Response'!A:E,3,FALSE)</f>
        <v>Yes</v>
      </c>
      <c r="O100" s="194" t="str">
        <f>IF(LEN(VLOOKUP(B100,'Analyst Report'!$A:$I,7,FALSE))= 0,"",VLOOKUP(B100,'Analyst Report'!$A:$I,7,FALSE))</f>
        <v/>
      </c>
      <c r="P100" s="194">
        <f t="shared" si="7"/>
        <v>1</v>
      </c>
      <c r="Q100" s="194">
        <v>25</v>
      </c>
      <c r="R100" s="194">
        <f>IF(LEN(VLOOKUP(B100,'Analyst Report'!$A$31:$I$288,9,FALSE))=0,VLOOKUP(B100,'Analyst Report'!$A$31:$I$288,8,FALSE),VLOOKUP(B100,'Analyst Report'!$A$31:$I$288,9,FALSE))</f>
        <v>25</v>
      </c>
      <c r="S100" s="194">
        <f t="shared" si="10"/>
        <v>25</v>
      </c>
      <c r="T100" s="194">
        <f t="shared" si="8"/>
        <v>25</v>
      </c>
      <c r="U100" s="193" t="s">
        <v>60</v>
      </c>
      <c r="V100" s="193" t="s">
        <v>60</v>
      </c>
      <c r="W100" s="193" t="s">
        <v>60</v>
      </c>
      <c r="X100" s="193" t="s">
        <v>60</v>
      </c>
      <c r="Y100" s="193" t="s">
        <v>60</v>
      </c>
      <c r="Z100" s="193" t="s">
        <v>60</v>
      </c>
      <c r="AA100" s="193" t="s">
        <v>60</v>
      </c>
      <c r="AB100" s="193" t="s">
        <v>60</v>
      </c>
    </row>
    <row r="101" spans="1:28" ht="165" x14ac:dyDescent="0.2">
      <c r="A101" s="201">
        <f t="shared" si="11"/>
        <v>84</v>
      </c>
      <c r="B101" s="208" t="s">
        <v>139</v>
      </c>
      <c r="C101" s="202" t="s">
        <v>2355</v>
      </c>
      <c r="D101" s="202" t="str">
        <f>VLOOKUP(B101,'HECVAT - Full | Vendor Response'!A$4:D$320,4,TRUE)</f>
        <v>Instructure has a crisis response management plan and crisis response team that consists of its Human Resources, Communication, Legal, and Security teams to respond to crisis situations at Instructure office locations.</v>
      </c>
      <c r="E101" s="220" t="s">
        <v>60</v>
      </c>
      <c r="F101" s="220" t="s">
        <v>2356</v>
      </c>
      <c r="G101" s="220" t="s">
        <v>3017</v>
      </c>
      <c r="H101" s="207" t="s">
        <v>2357</v>
      </c>
      <c r="I101" s="207" t="s">
        <v>2358</v>
      </c>
      <c r="J101" s="196" t="str">
        <f t="shared" si="9"/>
        <v>FALSE</v>
      </c>
      <c r="K101" s="205">
        <f t="shared" si="12"/>
        <v>1</v>
      </c>
      <c r="L101" s="196" t="s">
        <v>2344</v>
      </c>
      <c r="M101" s="194" t="s">
        <v>2122</v>
      </c>
      <c r="N101" s="194" t="str">
        <f>VLOOKUP(B101,'HECVAT - Full | Vendor Response'!A:E,3,FALSE)</f>
        <v>Yes</v>
      </c>
      <c r="O101" s="194" t="str">
        <f>IF(LEN(VLOOKUP(B101,'Analyst Report'!$A:$I,7,FALSE))= 0,"",VLOOKUP(B101,'Analyst Report'!$A:$I,7,FALSE))</f>
        <v/>
      </c>
      <c r="P101" s="194">
        <f t="shared" si="7"/>
        <v>1</v>
      </c>
      <c r="Q101" s="194">
        <v>20</v>
      </c>
      <c r="R101" s="194">
        <f>IF(LEN(VLOOKUP(B101,'Analyst Report'!$A$31:$I$288,9,FALSE))=0,VLOOKUP(B101,'Analyst Report'!$A$31:$I$288,8,FALSE),VLOOKUP(B101,'Analyst Report'!$A$31:$I$288,9,FALSE))</f>
        <v>20</v>
      </c>
      <c r="S101" s="194">
        <f t="shared" si="10"/>
        <v>20</v>
      </c>
      <c r="T101" s="194">
        <f t="shared" si="8"/>
        <v>20</v>
      </c>
      <c r="U101" s="193" t="s">
        <v>60</v>
      </c>
      <c r="V101" s="193" t="s">
        <v>60</v>
      </c>
      <c r="W101" s="193" t="s">
        <v>60</v>
      </c>
      <c r="X101" s="193" t="s">
        <v>60</v>
      </c>
      <c r="Y101" s="193" t="s">
        <v>60</v>
      </c>
      <c r="Z101" s="193" t="s">
        <v>60</v>
      </c>
      <c r="AA101" s="193" t="s">
        <v>60</v>
      </c>
      <c r="AB101" s="193" t="s">
        <v>60</v>
      </c>
    </row>
    <row r="102" spans="1:28" ht="135" x14ac:dyDescent="0.2">
      <c r="A102" s="201">
        <f t="shared" si="11"/>
        <v>85</v>
      </c>
      <c r="B102" s="208" t="s">
        <v>140</v>
      </c>
      <c r="C102" s="202" t="s">
        <v>3018</v>
      </c>
      <c r="D102" s="202" t="str">
        <f>VLOOKUP(B102,'HECVAT - Full | Vendor Response'!A$4:D$320,4,TRUE)</f>
        <v>Instructure engages in crisis training and exercises for office-based staff that include, for example, emergency drills.</v>
      </c>
      <c r="E102" s="220" t="s">
        <v>60</v>
      </c>
      <c r="F102" s="220" t="s">
        <v>2359</v>
      </c>
      <c r="G102" s="220" t="s">
        <v>3019</v>
      </c>
      <c r="H102" s="207" t="s">
        <v>3020</v>
      </c>
      <c r="I102" s="207" t="s">
        <v>2360</v>
      </c>
      <c r="J102" s="196" t="str">
        <f t="shared" si="9"/>
        <v>FALSE</v>
      </c>
      <c r="K102" s="205">
        <f t="shared" si="12"/>
        <v>1</v>
      </c>
      <c r="L102" s="196" t="s">
        <v>2344</v>
      </c>
      <c r="M102" s="194" t="s">
        <v>2122</v>
      </c>
      <c r="N102" s="194" t="str">
        <f>VLOOKUP(B102,'HECVAT - Full | Vendor Response'!A:E,3,FALSE)</f>
        <v>Yes</v>
      </c>
      <c r="O102" s="194" t="str">
        <f>IF(LEN(VLOOKUP(B102,'Analyst Report'!$A:$I,7,FALSE))= 0,"",VLOOKUP(B102,'Analyst Report'!$A:$I,7,FALSE))</f>
        <v/>
      </c>
      <c r="P102" s="194">
        <f t="shared" si="7"/>
        <v>1</v>
      </c>
      <c r="Q102" s="194">
        <v>20</v>
      </c>
      <c r="R102" s="194">
        <f>IF(LEN(VLOOKUP(B102,'Analyst Report'!$A$31:$I$288,9,FALSE))=0,VLOOKUP(B102,'Analyst Report'!$A$31:$I$288,8,FALSE),VLOOKUP(B102,'Analyst Report'!$A$31:$I$288,9,FALSE))</f>
        <v>20</v>
      </c>
      <c r="S102" s="194">
        <f t="shared" si="10"/>
        <v>20</v>
      </c>
      <c r="T102" s="194">
        <f t="shared" si="8"/>
        <v>20</v>
      </c>
      <c r="U102" s="193" t="s">
        <v>60</v>
      </c>
      <c r="V102" s="193" t="s">
        <v>60</v>
      </c>
      <c r="W102" s="193" t="s">
        <v>60</v>
      </c>
      <c r="X102" s="193" t="s">
        <v>60</v>
      </c>
      <c r="Y102" s="193" t="s">
        <v>60</v>
      </c>
      <c r="Z102" s="193" t="s">
        <v>60</v>
      </c>
      <c r="AA102" s="193" t="s">
        <v>60</v>
      </c>
      <c r="AB102" s="193" t="s">
        <v>60</v>
      </c>
    </row>
    <row r="103" spans="1:28" ht="409.6" x14ac:dyDescent="0.2">
      <c r="A103" s="201">
        <f t="shared" si="11"/>
        <v>86</v>
      </c>
      <c r="B103" s="208" t="s">
        <v>141</v>
      </c>
      <c r="C103" s="202" t="s">
        <v>2361</v>
      </c>
      <c r="D103" s="202" t="str">
        <f>VLOOKUP(B103,'HECVAT - Full | Vendor Response'!A$4:D$320,4,TRUE)</f>
        <v>Instructure personnel have the capability to work from home (WFH) in case of a disruption that affects the ability to work from one of the Instructure office locations. To ensure this practice is effective, Instructure ensures there are teleworking policies in place and communicated to all personnel, security practices are in place for accessing corporate networks, and mass communication notification services in place. Multiple providers are used to supply Instructure's offices with connectivity—allowing for quickly resumption of connectivity if one provider is found unable to provide the level of service required to sustain consistent, continual connectivity.
Canvas Credentials can access alternative hosting sites; however, distance between those sites is not disclosed by the hosting provider (AWS).</v>
      </c>
      <c r="E103" s="220" t="s">
        <v>60</v>
      </c>
      <c r="F103" s="220" t="s">
        <v>2362</v>
      </c>
      <c r="G103" s="220" t="s">
        <v>2363</v>
      </c>
      <c r="H103" s="207" t="s">
        <v>2364</v>
      </c>
      <c r="I103" s="207" t="s">
        <v>2365</v>
      </c>
      <c r="J103" s="196" t="str">
        <f t="shared" si="9"/>
        <v>FALSE</v>
      </c>
      <c r="K103" s="205">
        <f t="shared" si="12"/>
        <v>1</v>
      </c>
      <c r="L103" s="196" t="s">
        <v>2344</v>
      </c>
      <c r="M103" s="194" t="s">
        <v>2122</v>
      </c>
      <c r="N103" s="194" t="str">
        <f>VLOOKUP(B103,'HECVAT - Full | Vendor Response'!A:E,3,FALSE)</f>
        <v>Yes</v>
      </c>
      <c r="O103" s="194" t="str">
        <f>IF(LEN(VLOOKUP(B103,'Analyst Report'!$A:$I,7,FALSE))= 0,"",VLOOKUP(B103,'Analyst Report'!$A:$I,7,FALSE))</f>
        <v/>
      </c>
      <c r="P103" s="194">
        <f t="shared" si="7"/>
        <v>1</v>
      </c>
      <c r="Q103" s="194">
        <v>20</v>
      </c>
      <c r="R103" s="194">
        <f>IF(LEN(VLOOKUP(B103,'Analyst Report'!$A$31:$I$288,9,FALSE))=0,VLOOKUP(B103,'Analyst Report'!$A$31:$I$288,8,FALSE),VLOOKUP(B103,'Analyst Report'!$A$31:$I$288,9,FALSE))</f>
        <v>20</v>
      </c>
      <c r="S103" s="194">
        <f t="shared" si="10"/>
        <v>20</v>
      </c>
      <c r="T103" s="194">
        <f t="shared" si="8"/>
        <v>20</v>
      </c>
      <c r="U103" s="193" t="s">
        <v>60</v>
      </c>
      <c r="V103" s="193" t="s">
        <v>60</v>
      </c>
      <c r="W103" s="193" t="s">
        <v>60</v>
      </c>
      <c r="X103" s="193" t="s">
        <v>60</v>
      </c>
      <c r="Y103" s="193" t="s">
        <v>60</v>
      </c>
      <c r="Z103" s="193" t="s">
        <v>60</v>
      </c>
      <c r="AA103" s="193" t="s">
        <v>60</v>
      </c>
      <c r="AB103" s="193" t="s">
        <v>60</v>
      </c>
    </row>
    <row r="104" spans="1:28" ht="150" x14ac:dyDescent="0.2">
      <c r="A104" s="201">
        <f t="shared" si="11"/>
        <v>87</v>
      </c>
      <c r="B104" s="208" t="s">
        <v>142</v>
      </c>
      <c r="C104" s="202" t="s">
        <v>2366</v>
      </c>
      <c r="D104" s="202" t="str">
        <f>VLOOKUP(B104,'HECVAT - Full | Vendor Response'!A$4:D$320,4,TRUE)</f>
        <v>As part of Instructure's annual business continuity tabletop testing, use cases can include events that affect remote employees, Instructure office relocation, and communication procedures.</v>
      </c>
      <c r="E104" s="220" t="s">
        <v>60</v>
      </c>
      <c r="F104" s="220" t="s">
        <v>2367</v>
      </c>
      <c r="G104" s="220" t="s">
        <v>3021</v>
      </c>
      <c r="H104" s="207" t="s">
        <v>2368</v>
      </c>
      <c r="I104" s="207" t="s">
        <v>2354</v>
      </c>
      <c r="J104" s="196" t="str">
        <f t="shared" si="9"/>
        <v>FALSE</v>
      </c>
      <c r="K104" s="205">
        <f t="shared" si="12"/>
        <v>1</v>
      </c>
      <c r="L104" s="196" t="s">
        <v>2344</v>
      </c>
      <c r="M104" s="194" t="s">
        <v>2122</v>
      </c>
      <c r="N104" s="194" t="str">
        <f>VLOOKUP(B104,'HECVAT - Full | Vendor Response'!A:E,3,FALSE)</f>
        <v>Yes</v>
      </c>
      <c r="O104" s="194" t="str">
        <f>IF(LEN(VLOOKUP(B104,'Analyst Report'!$A:$I,7,FALSE))= 0,"",VLOOKUP(B104,'Analyst Report'!$A:$I,7,FALSE))</f>
        <v/>
      </c>
      <c r="P104" s="194">
        <f t="shared" si="7"/>
        <v>1</v>
      </c>
      <c r="Q104" s="194">
        <v>20</v>
      </c>
      <c r="R104" s="194">
        <f>IF(LEN(VLOOKUP(B104,'Analyst Report'!$A$31:$I$288,9,FALSE))=0,VLOOKUP(B104,'Analyst Report'!$A$31:$I$288,8,FALSE),VLOOKUP(B104,'Analyst Report'!$A$31:$I$288,9,FALSE))</f>
        <v>20</v>
      </c>
      <c r="S104" s="194">
        <f t="shared" si="10"/>
        <v>20</v>
      </c>
      <c r="T104" s="194">
        <f t="shared" si="8"/>
        <v>20</v>
      </c>
      <c r="U104" s="193" t="s">
        <v>60</v>
      </c>
      <c r="V104" s="193" t="s">
        <v>60</v>
      </c>
      <c r="W104" s="193" t="s">
        <v>60</v>
      </c>
      <c r="X104" s="193" t="s">
        <v>60</v>
      </c>
      <c r="Y104" s="193" t="s">
        <v>60</v>
      </c>
      <c r="Z104" s="193" t="s">
        <v>60</v>
      </c>
      <c r="AA104" s="193" t="s">
        <v>60</v>
      </c>
      <c r="AB104" s="193" t="s">
        <v>60</v>
      </c>
    </row>
    <row r="105" spans="1:28" ht="180" x14ac:dyDescent="0.2">
      <c r="A105" s="201">
        <f t="shared" si="11"/>
        <v>88</v>
      </c>
      <c r="B105" s="208" t="s">
        <v>143</v>
      </c>
      <c r="C105" s="202" t="s">
        <v>3022</v>
      </c>
      <c r="D105" s="202" t="str">
        <f>VLOOKUP(B105,'HECVAT - Full | Vendor Response'!A$4:D$320,4,TRUE)</f>
        <v>The Canvas product family, including Canvas Credentials, is our flagship platform and brand. Canvas Credentials can act as a complement to Canvas LMS or as a standalone product. As part of our BCP plan, Instructure personnell will prioritize products as needed.</v>
      </c>
      <c r="E105" s="220" t="s">
        <v>60</v>
      </c>
      <c r="F105" s="220" t="s">
        <v>2369</v>
      </c>
      <c r="G105" s="220" t="s">
        <v>3023</v>
      </c>
      <c r="H105" s="207" t="s">
        <v>3024</v>
      </c>
      <c r="I105" s="207" t="s">
        <v>2370</v>
      </c>
      <c r="J105" s="196" t="str">
        <f t="shared" si="9"/>
        <v>FALSE</v>
      </c>
      <c r="K105" s="205">
        <f t="shared" si="12"/>
        <v>1</v>
      </c>
      <c r="L105" s="196" t="s">
        <v>2344</v>
      </c>
      <c r="M105" s="194" t="s">
        <v>2122</v>
      </c>
      <c r="N105" s="194" t="str">
        <f>VLOOKUP(B105,'HECVAT - Full | Vendor Response'!A:E,3,FALSE)</f>
        <v>Yes</v>
      </c>
      <c r="O105" s="194" t="str">
        <f>IF(LEN(VLOOKUP(B105,'Analyst Report'!$A:$I,7,FALSE))= 0,"",VLOOKUP(B105,'Analyst Report'!$A:$I,7,FALSE))</f>
        <v/>
      </c>
      <c r="P105" s="194">
        <f t="shared" si="7"/>
        <v>1</v>
      </c>
      <c r="Q105" s="194">
        <v>15</v>
      </c>
      <c r="R105" s="194">
        <f>IF(LEN(VLOOKUP(B105,'Analyst Report'!$A$31:$I$288,9,FALSE))=0,VLOOKUP(B105,'Analyst Report'!$A$31:$I$288,8,FALSE),VLOOKUP(B105,'Analyst Report'!$A$31:$I$288,9,FALSE))</f>
        <v>15</v>
      </c>
      <c r="S105" s="194">
        <f t="shared" si="10"/>
        <v>15</v>
      </c>
      <c r="T105" s="194">
        <f t="shared" si="8"/>
        <v>15</v>
      </c>
      <c r="U105" s="193" t="s">
        <v>60</v>
      </c>
      <c r="V105" s="193" t="s">
        <v>60</v>
      </c>
      <c r="W105" s="193" t="s">
        <v>60</v>
      </c>
      <c r="X105" s="193" t="s">
        <v>60</v>
      </c>
      <c r="Y105" s="193" t="s">
        <v>60</v>
      </c>
      <c r="Z105" s="193" t="s">
        <v>60</v>
      </c>
      <c r="AA105" s="193" t="s">
        <v>60</v>
      </c>
      <c r="AB105" s="193" t="s">
        <v>60</v>
      </c>
    </row>
    <row r="106" spans="1:28" ht="409.6" x14ac:dyDescent="0.2">
      <c r="A106" s="201">
        <f t="shared" si="11"/>
        <v>89</v>
      </c>
      <c r="B106" s="208" t="s">
        <v>144</v>
      </c>
      <c r="C106" s="202" t="s">
        <v>2371</v>
      </c>
      <c r="D106" s="202" t="str">
        <f>VLOOKUP(B106,'HECVAT - Full | Vendor Response'!A$4:D$320,4,TRUE)</f>
        <v>The Canvas Credentials architecture is resilient to failure and capable of rapid recovery from component failure. The Credentials application, its media and file storage, and its databases are each independently redundant. If an application hosting node were to fail, all traffic transfers to living nodes. If load increases, an automated provisioning system ensures that more hosting nodes are made available to handle the traffic—either in response to increased load or in predictive anticipation of future workloads. The database and file stores are also horizontally scalable, adding capacity for both additional storage and load as needed.</v>
      </c>
      <c r="E106" s="220" t="s">
        <v>60</v>
      </c>
      <c r="F106" s="220" t="s">
        <v>2372</v>
      </c>
      <c r="G106" s="220" t="s">
        <v>3025</v>
      </c>
      <c r="H106" s="207" t="s">
        <v>2373</v>
      </c>
      <c r="I106" s="207" t="s">
        <v>2374</v>
      </c>
      <c r="J106" s="196" t="str">
        <f t="shared" si="9"/>
        <v>TRUE</v>
      </c>
      <c r="K106" s="205">
        <f t="shared" si="12"/>
        <v>1</v>
      </c>
      <c r="L106" s="196" t="s">
        <v>2344</v>
      </c>
      <c r="M106" s="194" t="s">
        <v>2122</v>
      </c>
      <c r="N106" s="194" t="str">
        <f>VLOOKUP(B106,'HECVAT - Full | Vendor Response'!A:E,3,FALSE)</f>
        <v>Yes</v>
      </c>
      <c r="O106" s="194" t="str">
        <f>IF(LEN(VLOOKUP(B106,'Analyst Report'!$A:$I,7,FALSE))= 0,"",VLOOKUP(B106,'Analyst Report'!$A:$I,7,FALSE))</f>
        <v/>
      </c>
      <c r="P106" s="194">
        <f t="shared" si="7"/>
        <v>1</v>
      </c>
      <c r="Q106" s="194">
        <v>25</v>
      </c>
      <c r="R106" s="194">
        <f>IF(LEN(VLOOKUP(B106,'Analyst Report'!$A$31:$I$288,9,FALSE))=0,VLOOKUP(B106,'Analyst Report'!$A$31:$I$288,8,FALSE),VLOOKUP(B106,'Analyst Report'!$A$31:$I$288,9,FALSE))</f>
        <v>25</v>
      </c>
      <c r="S106" s="194">
        <f t="shared" si="10"/>
        <v>25</v>
      </c>
      <c r="T106" s="194">
        <f t="shared" si="8"/>
        <v>25</v>
      </c>
      <c r="U106" s="193" t="s">
        <v>60</v>
      </c>
      <c r="V106" s="193" t="s">
        <v>60</v>
      </c>
      <c r="W106" s="193" t="s">
        <v>60</v>
      </c>
      <c r="X106" s="193" t="s">
        <v>60</v>
      </c>
      <c r="Y106" s="193" t="s">
        <v>60</v>
      </c>
      <c r="Z106" s="193" t="s">
        <v>60</v>
      </c>
      <c r="AA106" s="193" t="s">
        <v>60</v>
      </c>
      <c r="AB106" s="193" t="s">
        <v>60</v>
      </c>
    </row>
    <row r="107" spans="1:28" ht="180" x14ac:dyDescent="0.2">
      <c r="A107" s="201">
        <f t="shared" si="11"/>
        <v>90</v>
      </c>
      <c r="B107" s="208" t="s">
        <v>146</v>
      </c>
      <c r="C107" s="202" t="s">
        <v>2375</v>
      </c>
      <c r="D107" s="202" t="str">
        <f>VLOOKUP(B107,'HECVAT - Full | Vendor Response'!A$4:D$320,4,TRUE)</f>
        <v xml:space="preserve">A documented change management process is in place, which is in line with SOC 2 Type II standards. A copy of the Canvas Credentials SOC 2 Type II report is available under mutual NDA. </v>
      </c>
      <c r="E107" s="220" t="s">
        <v>60</v>
      </c>
      <c r="F107" s="220" t="s">
        <v>2376</v>
      </c>
      <c r="G107" s="220" t="s">
        <v>3026</v>
      </c>
      <c r="H107" s="213" t="s">
        <v>2377</v>
      </c>
      <c r="I107" s="213" t="s">
        <v>2378</v>
      </c>
      <c r="J107" s="196" t="str">
        <f t="shared" si="9"/>
        <v>FALSE</v>
      </c>
      <c r="K107" s="205">
        <v>1</v>
      </c>
      <c r="L107" s="196" t="s">
        <v>145</v>
      </c>
      <c r="M107" s="194" t="s">
        <v>2122</v>
      </c>
      <c r="N107" s="194" t="str">
        <f>VLOOKUP(B107,'HECVAT - Full | Vendor Response'!A:E,3,FALSE)</f>
        <v>Yes</v>
      </c>
      <c r="O107" s="194" t="str">
        <f>IF(LEN(VLOOKUP(B107,'Analyst Report'!$A:$I,7,FALSE))= 0,"",VLOOKUP(B107,'Analyst Report'!$A:$I,7,FALSE))</f>
        <v/>
      </c>
      <c r="P107" s="194">
        <f t="shared" si="7"/>
        <v>1</v>
      </c>
      <c r="Q107" s="194">
        <v>20</v>
      </c>
      <c r="R107" s="194">
        <f>IF(LEN(VLOOKUP(B107,'Analyst Report'!$A$31:$I$288,9,FALSE))=0,VLOOKUP(B107,'Analyst Report'!$A$31:$I$288,8,FALSE),VLOOKUP(B107,'Analyst Report'!$A$31:$I$288,9,FALSE))</f>
        <v>20</v>
      </c>
      <c r="S107" s="194">
        <f t="shared" si="10"/>
        <v>20</v>
      </c>
      <c r="T107" s="194">
        <f t="shared" si="8"/>
        <v>20</v>
      </c>
      <c r="U107" s="193" t="s">
        <v>60</v>
      </c>
      <c r="V107" s="193" t="s">
        <v>60</v>
      </c>
      <c r="W107" s="193" t="s">
        <v>60</v>
      </c>
      <c r="X107" s="193" t="s">
        <v>60</v>
      </c>
      <c r="Y107" s="193" t="s">
        <v>60</v>
      </c>
      <c r="Z107" s="193" t="s">
        <v>60</v>
      </c>
      <c r="AA107" s="193" t="s">
        <v>60</v>
      </c>
      <c r="AB107" s="193" t="s">
        <v>60</v>
      </c>
    </row>
    <row r="108" spans="1:28" ht="180" x14ac:dyDescent="0.2">
      <c r="A108" s="201">
        <f t="shared" si="11"/>
        <v>91</v>
      </c>
      <c r="B108" s="208" t="s">
        <v>147</v>
      </c>
      <c r="C108" s="202" t="s">
        <v>3027</v>
      </c>
      <c r="D108" s="202" t="str">
        <f>VLOOKUP(B108,'HECVAT - Full | Vendor Response'!A$4:D$320,4,TRUE)</f>
        <v>As part of our SDLC, QA, and Change Management processes, each product team ensures that all required third-party libraries and dependencies are supported and functional in each release with the use of a number of different development and QA tools.</v>
      </c>
      <c r="E108" s="220" t="s">
        <v>60</v>
      </c>
      <c r="F108" s="220" t="s">
        <v>3028</v>
      </c>
      <c r="G108" s="220" t="s">
        <v>2379</v>
      </c>
      <c r="H108" s="213" t="s">
        <v>3029</v>
      </c>
      <c r="I108" s="209" t="s">
        <v>2348</v>
      </c>
      <c r="J108" s="196" t="str">
        <f t="shared" si="9"/>
        <v>FALSE</v>
      </c>
      <c r="K108" s="205">
        <v>1</v>
      </c>
      <c r="L108" s="196" t="s">
        <v>145</v>
      </c>
      <c r="M108" s="194" t="s">
        <v>2122</v>
      </c>
      <c r="N108" s="194" t="str">
        <f>VLOOKUP(B108,'HECVAT - Full | Vendor Response'!A:E,3,FALSE)</f>
        <v>Yes</v>
      </c>
      <c r="O108" s="194" t="str">
        <f>IF(LEN(VLOOKUP(B108,'Analyst Report'!$A:$I,7,FALSE))= 0,"",VLOOKUP(B108,'Analyst Report'!$A:$I,7,FALSE))</f>
        <v/>
      </c>
      <c r="P108" s="194">
        <f t="shared" si="7"/>
        <v>1</v>
      </c>
      <c r="Q108" s="194">
        <v>20</v>
      </c>
      <c r="R108" s="194">
        <f>IF(LEN(VLOOKUP(B108,'Analyst Report'!$A$31:$I$288,9,FALSE))=0,VLOOKUP(B108,'Analyst Report'!$A$31:$I$288,8,FALSE),VLOOKUP(B108,'Analyst Report'!$A$31:$I$288,9,FALSE))</f>
        <v>20</v>
      </c>
      <c r="S108" s="194">
        <f t="shared" si="10"/>
        <v>20</v>
      </c>
      <c r="T108" s="194">
        <f t="shared" si="8"/>
        <v>20</v>
      </c>
      <c r="U108" s="193" t="s">
        <v>60</v>
      </c>
      <c r="V108" s="193" t="s">
        <v>60</v>
      </c>
      <c r="W108" s="193" t="s">
        <v>60</v>
      </c>
      <c r="X108" s="193" t="s">
        <v>60</v>
      </c>
      <c r="Y108" s="193" t="s">
        <v>60</v>
      </c>
      <c r="Z108" s="193" t="s">
        <v>60</v>
      </c>
      <c r="AA108" s="193" t="s">
        <v>60</v>
      </c>
      <c r="AB108" s="193" t="s">
        <v>60</v>
      </c>
    </row>
    <row r="109" spans="1:28" ht="300" x14ac:dyDescent="0.2">
      <c r="A109" s="201">
        <f t="shared" si="11"/>
        <v>92</v>
      </c>
      <c r="B109" s="208" t="s">
        <v>148</v>
      </c>
      <c r="C109" s="202" t="s">
        <v>2380</v>
      </c>
      <c r="D109" s="202" t="str">
        <f>VLOOKUP(B109,'HECVAT - Full | Vendor Response'!A$4:D$320,4,TRUE)</f>
        <v>Instructure emails detailed release notes to our customer’s administrators in advance of the release dates describing the new features, modified features, and/or bug fixes. Any major changes which may impact an institution's security posture will also be communicated via this method. The update/upgrade release notes are available to all Canvas Credentials users at https://inst.bid/canvas/credentials/releases</v>
      </c>
      <c r="E109" s="220" t="s">
        <v>60</v>
      </c>
      <c r="F109" s="220" t="s">
        <v>2381</v>
      </c>
      <c r="G109" s="220" t="s">
        <v>2382</v>
      </c>
      <c r="H109" s="209" t="s">
        <v>2383</v>
      </c>
      <c r="I109" s="209" t="s">
        <v>2348</v>
      </c>
      <c r="J109" s="196" t="str">
        <f t="shared" si="9"/>
        <v>TRUE</v>
      </c>
      <c r="K109" s="205">
        <v>1</v>
      </c>
      <c r="L109" s="196" t="s">
        <v>145</v>
      </c>
      <c r="M109" s="194" t="s">
        <v>2122</v>
      </c>
      <c r="N109" s="194" t="str">
        <f>VLOOKUP(B109,'HECVAT - Full | Vendor Response'!A:E,3,FALSE)</f>
        <v>Yes</v>
      </c>
      <c r="O109" s="194" t="str">
        <f>IF(LEN(VLOOKUP(B109,'Analyst Report'!$A:$I,7,FALSE))= 0,"",VLOOKUP(B109,'Analyst Report'!$A:$I,7,FALSE))</f>
        <v/>
      </c>
      <c r="P109" s="194">
        <f t="shared" si="7"/>
        <v>1</v>
      </c>
      <c r="Q109" s="194">
        <v>25</v>
      </c>
      <c r="R109" s="194">
        <f>IF(LEN(VLOOKUP(B109,'Analyst Report'!$A$31:$I$288,9,FALSE))=0,VLOOKUP(B109,'Analyst Report'!$A$31:$I$288,8,FALSE),VLOOKUP(B109,'Analyst Report'!$A$31:$I$288,9,FALSE))</f>
        <v>25</v>
      </c>
      <c r="S109" s="194">
        <f t="shared" si="10"/>
        <v>25</v>
      </c>
      <c r="T109" s="194">
        <f t="shared" si="8"/>
        <v>25</v>
      </c>
      <c r="U109" s="193" t="s">
        <v>60</v>
      </c>
      <c r="V109" s="193" t="s">
        <v>60</v>
      </c>
      <c r="W109" s="193" t="s">
        <v>60</v>
      </c>
      <c r="X109" s="193" t="s">
        <v>60</v>
      </c>
      <c r="Y109" s="193" t="s">
        <v>60</v>
      </c>
      <c r="Z109" s="193" t="s">
        <v>60</v>
      </c>
      <c r="AA109" s="193" t="s">
        <v>60</v>
      </c>
      <c r="AB109" s="193" t="s">
        <v>60</v>
      </c>
    </row>
    <row r="110" spans="1:28" ht="225" x14ac:dyDescent="0.2">
      <c r="A110" s="201">
        <f t="shared" si="11"/>
        <v>93</v>
      </c>
      <c r="B110" s="208" t="s">
        <v>149</v>
      </c>
      <c r="C110" s="202" t="s">
        <v>2384</v>
      </c>
      <c r="D110" s="202">
        <f>VLOOKUP(B110,'HECVAT - Full | Vendor Response'!A$4:D$320,4,TRUE)</f>
        <v>0</v>
      </c>
      <c r="E110" s="220" t="s">
        <v>60</v>
      </c>
      <c r="F110" s="220" t="s">
        <v>3030</v>
      </c>
      <c r="G110" s="220" t="s">
        <v>2385</v>
      </c>
      <c r="H110" s="213" t="s">
        <v>3031</v>
      </c>
      <c r="I110" s="213" t="s">
        <v>2386</v>
      </c>
      <c r="J110" s="196" t="str">
        <f t="shared" si="9"/>
        <v>FALSE</v>
      </c>
      <c r="K110" s="205">
        <v>1</v>
      </c>
      <c r="L110" s="196" t="s">
        <v>145</v>
      </c>
      <c r="M110" s="194" t="s">
        <v>2122</v>
      </c>
      <c r="N110" s="194" t="str">
        <f>VLOOKUP(B110,'HECVAT - Full | Vendor Response'!A:E,3,FALSE)</f>
        <v>No</v>
      </c>
      <c r="O110" s="194" t="str">
        <f>IF(LEN(VLOOKUP(B110,'Analyst Report'!$A:$I,7,FALSE))= 0,"",VLOOKUP(B110,'Analyst Report'!$A:$I,7,FALSE))</f>
        <v/>
      </c>
      <c r="P110" s="194">
        <f t="shared" si="7"/>
        <v>0</v>
      </c>
      <c r="Q110" s="194">
        <v>10</v>
      </c>
      <c r="R110" s="194">
        <f>IF(LEN(VLOOKUP(B110,'Analyst Report'!$A$31:$I$288,9,FALSE))=0,VLOOKUP(B110,'Analyst Report'!$A$31:$I$288,8,FALSE),VLOOKUP(B110,'Analyst Report'!$A$31:$I$288,9,FALSE))</f>
        <v>10</v>
      </c>
      <c r="S110" s="194">
        <f t="shared" si="10"/>
        <v>10</v>
      </c>
      <c r="T110" s="194">
        <f t="shared" si="8"/>
        <v>0</v>
      </c>
      <c r="U110" s="193" t="s">
        <v>60</v>
      </c>
      <c r="V110" s="193" t="s">
        <v>60</v>
      </c>
      <c r="W110" s="193" t="s">
        <v>60</v>
      </c>
      <c r="X110" s="193" t="s">
        <v>60</v>
      </c>
      <c r="Y110" s="193" t="s">
        <v>60</v>
      </c>
      <c r="Z110" s="193" t="s">
        <v>60</v>
      </c>
      <c r="AA110" s="193" t="s">
        <v>60</v>
      </c>
      <c r="AB110" s="193" t="s">
        <v>60</v>
      </c>
    </row>
    <row r="111" spans="1:28" ht="105" x14ac:dyDescent="0.2">
      <c r="A111" s="201">
        <f t="shared" si="11"/>
        <v>94</v>
      </c>
      <c r="B111" s="208" t="s">
        <v>150</v>
      </c>
      <c r="C111" s="202" t="s">
        <v>2387</v>
      </c>
      <c r="D111" s="202" t="str">
        <f>VLOOKUP(B111,'HECVAT - Full | Vendor Response'!A$4:D$320,4,TRUE)</f>
        <v>Canvas Credentials is a Software as a Service, and as such, all clients are on the same version.</v>
      </c>
      <c r="E111" s="220" t="s">
        <v>3032</v>
      </c>
      <c r="F111" s="220" t="s">
        <v>2388</v>
      </c>
      <c r="G111" s="220" t="s">
        <v>3033</v>
      </c>
      <c r="H111" s="213" t="s">
        <v>2389</v>
      </c>
      <c r="I111" s="213" t="s">
        <v>2390</v>
      </c>
      <c r="J111" s="196" t="str">
        <f t="shared" si="9"/>
        <v>FALSE</v>
      </c>
      <c r="K111" s="205">
        <v>1</v>
      </c>
      <c r="L111" s="196" t="s">
        <v>145</v>
      </c>
      <c r="M111" s="194" t="s">
        <v>2122</v>
      </c>
      <c r="N111" s="194" t="str">
        <f>VLOOKUP(B111,'HECVAT - Full | Vendor Response'!A:E,3,FALSE)</f>
        <v>Yes</v>
      </c>
      <c r="O111" s="194" t="str">
        <f>IF(LEN(VLOOKUP(B111,'Analyst Report'!$A:$I,7,FALSE))= 0,"",VLOOKUP(B111,'Analyst Report'!$A:$I,7,FALSE))</f>
        <v/>
      </c>
      <c r="P111" s="194">
        <f t="shared" si="7"/>
        <v>1</v>
      </c>
      <c r="Q111" s="194">
        <v>15</v>
      </c>
      <c r="R111" s="194">
        <f>IF(LEN(VLOOKUP(B111,'Analyst Report'!$A$31:$I$288,9,FALSE))=0,VLOOKUP(B111,'Analyst Report'!$A$31:$I$288,8,FALSE),VLOOKUP(B111,'Analyst Report'!$A$31:$I$288,9,FALSE))</f>
        <v>15</v>
      </c>
      <c r="S111" s="194">
        <f t="shared" si="10"/>
        <v>15</v>
      </c>
      <c r="T111" s="194">
        <f t="shared" si="8"/>
        <v>15</v>
      </c>
      <c r="U111" s="193" t="s">
        <v>60</v>
      </c>
      <c r="V111" s="193" t="s">
        <v>60</v>
      </c>
      <c r="W111" s="193" t="s">
        <v>60</v>
      </c>
      <c r="X111" s="193" t="s">
        <v>60</v>
      </c>
      <c r="Y111" s="193" t="s">
        <v>60</v>
      </c>
      <c r="Z111" s="193" t="s">
        <v>60</v>
      </c>
      <c r="AA111" s="193" t="s">
        <v>60</v>
      </c>
      <c r="AB111" s="193" t="s">
        <v>60</v>
      </c>
    </row>
    <row r="112" spans="1:28" ht="225" x14ac:dyDescent="0.2">
      <c r="A112" s="201">
        <f t="shared" si="11"/>
        <v>95</v>
      </c>
      <c r="B112" s="208" t="s">
        <v>151</v>
      </c>
      <c r="C112" s="202" t="s">
        <v>2391</v>
      </c>
      <c r="D112" s="202" t="str">
        <f>VLOOKUP(B112,'HECVAT - Full | Vendor Response'!A$4:D$320,4,TRUE)</f>
        <v xml:space="preserve">Canvas Credentials does not typically require reconfiguration after feature releases. Customizations such as branding elements are unaffected by releases. </v>
      </c>
      <c r="E112" s="220" t="s">
        <v>2392</v>
      </c>
      <c r="F112" s="220" t="s">
        <v>3034</v>
      </c>
      <c r="G112" s="220" t="s">
        <v>3035</v>
      </c>
      <c r="H112" s="213" t="s">
        <v>2393</v>
      </c>
      <c r="I112" s="213" t="s">
        <v>2394</v>
      </c>
      <c r="J112" s="196" t="str">
        <f t="shared" si="9"/>
        <v>TRUE</v>
      </c>
      <c r="K112" s="205">
        <v>1</v>
      </c>
      <c r="L112" s="196" t="s">
        <v>145</v>
      </c>
      <c r="M112" s="194" t="s">
        <v>2122</v>
      </c>
      <c r="N112" s="194" t="str">
        <f>VLOOKUP(B112,'HECVAT - Full | Vendor Response'!A:E,3,FALSE)</f>
        <v>Yes</v>
      </c>
      <c r="O112" s="194" t="str">
        <f>IF(LEN(VLOOKUP(B112,'Analyst Report'!$A:$I,7,FALSE))= 0,"",VLOOKUP(B112,'Analyst Report'!$A:$I,7,FALSE))</f>
        <v/>
      </c>
      <c r="P112" s="194">
        <f t="shared" si="7"/>
        <v>1</v>
      </c>
      <c r="Q112" s="194">
        <v>25</v>
      </c>
      <c r="R112" s="194">
        <f>IF(LEN(VLOOKUP(B112,'Analyst Report'!$A$31:$I$288,9,FALSE))=0,VLOOKUP(B112,'Analyst Report'!$A$31:$I$288,8,FALSE),VLOOKUP(B112,'Analyst Report'!$A$31:$I$288,9,FALSE))</f>
        <v>25</v>
      </c>
      <c r="S112" s="194">
        <f t="shared" si="10"/>
        <v>25</v>
      </c>
      <c r="T112" s="194">
        <f t="shared" si="8"/>
        <v>25</v>
      </c>
      <c r="U112" s="193" t="s">
        <v>60</v>
      </c>
      <c r="V112" s="193" t="s">
        <v>60</v>
      </c>
      <c r="W112" s="193" t="s">
        <v>60</v>
      </c>
      <c r="X112" s="193" t="s">
        <v>60</v>
      </c>
      <c r="Y112" s="193" t="s">
        <v>60</v>
      </c>
      <c r="Z112" s="193" t="s">
        <v>60</v>
      </c>
      <c r="AA112" s="193" t="s">
        <v>60</v>
      </c>
      <c r="AB112" s="193" t="s">
        <v>60</v>
      </c>
    </row>
    <row r="113" spans="1:28" ht="105" x14ac:dyDescent="0.2">
      <c r="A113" s="201">
        <f t="shared" si="11"/>
        <v>96</v>
      </c>
      <c r="B113" s="208" t="s">
        <v>152</v>
      </c>
      <c r="C113" s="202" t="s">
        <v>2395</v>
      </c>
      <c r="D113" s="202" t="str">
        <f>VLOOKUP(B113,'HECVAT - Full | Vendor Response'!A$4:D$320,4,TRUE)</f>
        <v xml:space="preserve">Canvas Credentials does not have a fixed release schedule. </v>
      </c>
      <c r="E113" s="220" t="s">
        <v>60</v>
      </c>
      <c r="F113" s="220" t="s">
        <v>2396</v>
      </c>
      <c r="G113" s="220" t="s">
        <v>3036</v>
      </c>
      <c r="H113" s="213" t="s">
        <v>3037</v>
      </c>
      <c r="I113" s="213" t="s">
        <v>2397</v>
      </c>
      <c r="J113" s="196" t="str">
        <f t="shared" si="9"/>
        <v>FALSE</v>
      </c>
      <c r="K113" s="205">
        <v>1</v>
      </c>
      <c r="L113" s="196" t="s">
        <v>145</v>
      </c>
      <c r="M113" s="194" t="s">
        <v>2122</v>
      </c>
      <c r="N113" s="194" t="str">
        <f>VLOOKUP(B113,'HECVAT - Full | Vendor Response'!A:E,3,FALSE)</f>
        <v>No</v>
      </c>
      <c r="O113" s="194" t="str">
        <f>IF(LEN(VLOOKUP(B113,'Analyst Report'!$A:$I,7,FALSE))= 0,"",VLOOKUP(B113,'Analyst Report'!$A:$I,7,FALSE))</f>
        <v/>
      </c>
      <c r="P113" s="194">
        <f t="shared" si="7"/>
        <v>0</v>
      </c>
      <c r="Q113" s="194">
        <v>15</v>
      </c>
      <c r="R113" s="194">
        <f>IF(LEN(VLOOKUP(B113,'Analyst Report'!$A$31:$I$288,9,FALSE))=0,VLOOKUP(B113,'Analyst Report'!$A$31:$I$288,8,FALSE),VLOOKUP(B113,'Analyst Report'!$A$31:$I$288,9,FALSE))</f>
        <v>15</v>
      </c>
      <c r="S113" s="194">
        <f t="shared" si="10"/>
        <v>15</v>
      </c>
      <c r="T113" s="194">
        <f t="shared" si="8"/>
        <v>0</v>
      </c>
      <c r="U113" s="193" t="s">
        <v>60</v>
      </c>
      <c r="V113" s="193" t="s">
        <v>60</v>
      </c>
      <c r="W113" s="193" t="s">
        <v>60</v>
      </c>
      <c r="X113" s="193" t="s">
        <v>60</v>
      </c>
      <c r="Y113" s="193" t="s">
        <v>60</v>
      </c>
      <c r="Z113" s="193" t="s">
        <v>60</v>
      </c>
      <c r="AA113" s="193" t="s">
        <v>60</v>
      </c>
      <c r="AB113" s="193" t="s">
        <v>60</v>
      </c>
    </row>
    <row r="114" spans="1:28" ht="409.6" x14ac:dyDescent="0.2">
      <c r="A114" s="201">
        <f t="shared" si="11"/>
        <v>97</v>
      </c>
      <c r="B114" s="208" t="s">
        <v>153</v>
      </c>
      <c r="C114" s="202" t="s">
        <v>3038</v>
      </c>
      <c r="D114" s="202" t="str">
        <f>VLOOKUP(B114,'HECVAT - Full | Vendor Response'!A$4:D$320,4,TRUE)</f>
        <v>Canvas products have a public roadmap available to customers on our Community site at: inst.bid/canvas/roadmap. As Canvas Credentials changes and improves, we want our customers to not only see exactly what improvements are being made and what we are planning in each quarter, but also have a direct influence on those improvements. Our roadmap is a 'live' and evolving guide on our Community site where customers can engage with the product team on projects and initiatives in the early stages of the software development process, read their blog posts, and engage in our requests for feedback. Engagement is a critical part of the Instructure feature development process and while we don't publicly detail plans two years in advance, we are constantly planning internally this far in advance for the future path of our products.</v>
      </c>
      <c r="E114" s="220" t="s">
        <v>60</v>
      </c>
      <c r="F114" s="220" t="s">
        <v>2398</v>
      </c>
      <c r="G114" s="220" t="s">
        <v>3039</v>
      </c>
      <c r="H114" s="213" t="s">
        <v>2399</v>
      </c>
      <c r="I114" s="213" t="s">
        <v>2400</v>
      </c>
      <c r="J114" s="196" t="str">
        <f t="shared" si="9"/>
        <v>FALSE</v>
      </c>
      <c r="K114" s="205">
        <v>1</v>
      </c>
      <c r="L114" s="196" t="s">
        <v>145</v>
      </c>
      <c r="M114" s="194" t="s">
        <v>2122</v>
      </c>
      <c r="N114" s="194" t="str">
        <f>VLOOKUP(B114,'HECVAT - Full | Vendor Response'!A:E,3,FALSE)</f>
        <v>Yes</v>
      </c>
      <c r="O114" s="194" t="str">
        <f>IF(LEN(VLOOKUP(B114,'Analyst Report'!$A:$I,7,FALSE))= 0,"",VLOOKUP(B114,'Analyst Report'!$A:$I,7,FALSE))</f>
        <v/>
      </c>
      <c r="P114" s="194">
        <f t="shared" si="7"/>
        <v>1</v>
      </c>
      <c r="Q114" s="194">
        <v>15</v>
      </c>
      <c r="R114" s="194">
        <f>IF(LEN(VLOOKUP(B114,'Analyst Report'!$A$31:$I$288,9,FALSE))=0,VLOOKUP(B114,'Analyst Report'!$A$31:$I$288,8,FALSE),VLOOKUP(B114,'Analyst Report'!$A$31:$I$288,9,FALSE))</f>
        <v>15</v>
      </c>
      <c r="S114" s="194">
        <f t="shared" si="10"/>
        <v>15</v>
      </c>
      <c r="T114" s="194">
        <f t="shared" si="8"/>
        <v>15</v>
      </c>
      <c r="U114" s="193" t="s">
        <v>60</v>
      </c>
      <c r="V114" s="193" t="s">
        <v>60</v>
      </c>
      <c r="W114" s="193" t="s">
        <v>60</v>
      </c>
      <c r="X114" s="193" t="s">
        <v>60</v>
      </c>
      <c r="Y114" s="193" t="s">
        <v>60</v>
      </c>
      <c r="Z114" s="193" t="s">
        <v>60</v>
      </c>
      <c r="AA114" s="193" t="s">
        <v>60</v>
      </c>
      <c r="AB114" s="193" t="s">
        <v>60</v>
      </c>
    </row>
    <row r="115" spans="1:28" ht="342" x14ac:dyDescent="0.2">
      <c r="A115" s="201">
        <f t="shared" si="11"/>
        <v>98</v>
      </c>
      <c r="B115" s="208" t="s">
        <v>154</v>
      </c>
      <c r="C115" s="202" t="s">
        <v>3040</v>
      </c>
      <c r="D115" s="202" t="str">
        <f>VLOOKUP(B115,'HECVAT - Full | Vendor Response'!A$4:D$320,4,TRUE)</f>
        <v>Updates are pushed to non-production and production environments without requiring any resource from an institution's IT staff or faculty, which means our customers can focus their time on the important task of excellence in teaching and learning instead of software maintenance. As versionless software, Canvas Credentials ensures all institutions have access to the same features while maintaining the flexibility to use them in a manner that best fits each organization's individual needs.</v>
      </c>
      <c r="E115" s="220" t="s">
        <v>60</v>
      </c>
      <c r="F115" s="220" t="s">
        <v>60</v>
      </c>
      <c r="G115" s="220" t="s">
        <v>3041</v>
      </c>
      <c r="H115" s="213" t="s">
        <v>3042</v>
      </c>
      <c r="I115" s="213" t="s">
        <v>2401</v>
      </c>
      <c r="J115" s="196" t="str">
        <f t="shared" si="9"/>
        <v>FALSE</v>
      </c>
      <c r="K115" s="205">
        <v>1</v>
      </c>
      <c r="L115" s="196" t="s">
        <v>145</v>
      </c>
      <c r="M115" s="194" t="s">
        <v>2126</v>
      </c>
      <c r="N115" s="194" t="str">
        <f>VLOOKUP(B115,'HECVAT - Full | Vendor Response'!A:E,3,FALSE)</f>
        <v>No</v>
      </c>
      <c r="O115" s="194" t="str">
        <f>IF(LEN(VLOOKUP(B115,'Analyst Report'!$A:$I,7,FALSE))= 0,"",VLOOKUP(B115,'Analyst Report'!$A:$I,7,FALSE))</f>
        <v/>
      </c>
      <c r="P115" s="194">
        <f t="shared" si="7"/>
        <v>1</v>
      </c>
      <c r="Q115" s="194">
        <v>15</v>
      </c>
      <c r="R115" s="194">
        <f>IF(LEN(VLOOKUP(B115,'Analyst Report'!$A$31:$I$288,9,FALSE))=0,VLOOKUP(B115,'Analyst Report'!$A$31:$I$288,8,FALSE),VLOOKUP(B115,'Analyst Report'!$A$31:$I$288,9,FALSE))</f>
        <v>15</v>
      </c>
      <c r="S115" s="194">
        <f t="shared" si="10"/>
        <v>15</v>
      </c>
      <c r="T115" s="194">
        <f t="shared" si="8"/>
        <v>15</v>
      </c>
      <c r="U115" s="193" t="s">
        <v>60</v>
      </c>
      <c r="V115" s="193" t="s">
        <v>60</v>
      </c>
      <c r="W115" s="193" t="s">
        <v>60</v>
      </c>
      <c r="X115" s="193" t="s">
        <v>60</v>
      </c>
      <c r="Y115" s="193" t="s">
        <v>60</v>
      </c>
      <c r="Z115" s="193" t="s">
        <v>60</v>
      </c>
      <c r="AA115" s="193" t="s">
        <v>60</v>
      </c>
      <c r="AB115" s="193" t="s">
        <v>60</v>
      </c>
    </row>
    <row r="116" spans="1:28" ht="342" x14ac:dyDescent="0.2">
      <c r="A116" s="201">
        <f t="shared" si="11"/>
        <v>99</v>
      </c>
      <c r="B116" s="208" t="s">
        <v>155</v>
      </c>
      <c r="C116" s="202" t="s">
        <v>2402</v>
      </c>
      <c r="D116" s="202" t="str">
        <f>VLOOKUP(B116,'HECVAT - Full | Vendor Response'!A$4:D$320,4,TRUE)</f>
        <v>We assess security risks based on two factors: Impact (perceived, calculated, or actual impact that might occur if the identified vulnerability is exploited) and likelihood (probability of the vulnerability being exploited). These two factors allow us to categorize the severity of issues. Our vulnerability remediation timelines are as follows:
 • Critical: ASAP (within commercially reasonable timeframe, usually 24 hours)
 • High: Within 30 days
 • Moderate: Within 90 days
 • Low: Within 180 days</v>
      </c>
      <c r="E116" s="220" t="s">
        <v>60</v>
      </c>
      <c r="F116" s="220" t="s">
        <v>2403</v>
      </c>
      <c r="G116" s="220" t="s">
        <v>3043</v>
      </c>
      <c r="H116" s="213" t="s">
        <v>2404</v>
      </c>
      <c r="I116" s="213" t="s">
        <v>2405</v>
      </c>
      <c r="J116" s="196" t="str">
        <f t="shared" si="9"/>
        <v>FALSE</v>
      </c>
      <c r="K116" s="205">
        <v>1</v>
      </c>
      <c r="L116" s="196" t="s">
        <v>145</v>
      </c>
      <c r="M116" s="194" t="s">
        <v>2122</v>
      </c>
      <c r="N116" s="194" t="str">
        <f>VLOOKUP(B116,'HECVAT - Full | Vendor Response'!A:E,3,FALSE)</f>
        <v>Yes</v>
      </c>
      <c r="O116" s="194" t="str">
        <f>IF(LEN(VLOOKUP(B116,'Analyst Report'!$A:$I,7,FALSE))= 0,"",VLOOKUP(B116,'Analyst Report'!$A:$I,7,FALSE))</f>
        <v/>
      </c>
      <c r="P116" s="194">
        <f t="shared" si="7"/>
        <v>1</v>
      </c>
      <c r="Q116" s="194">
        <v>20</v>
      </c>
      <c r="R116" s="194">
        <f>IF(LEN(VLOOKUP(B116,'Analyst Report'!$A$31:$I$288,9,FALSE))=0,VLOOKUP(B116,'Analyst Report'!$A$31:$I$288,8,FALSE),VLOOKUP(B116,'Analyst Report'!$A$31:$I$288,9,FALSE))</f>
        <v>20</v>
      </c>
      <c r="S116" s="194">
        <f t="shared" si="10"/>
        <v>20</v>
      </c>
      <c r="T116" s="194">
        <f t="shared" si="8"/>
        <v>20</v>
      </c>
      <c r="U116" s="193" t="s">
        <v>60</v>
      </c>
      <c r="V116" s="193" t="s">
        <v>60</v>
      </c>
      <c r="W116" s="193" t="s">
        <v>60</v>
      </c>
      <c r="X116" s="193" t="s">
        <v>60</v>
      </c>
      <c r="Y116" s="193" t="s">
        <v>60</v>
      </c>
      <c r="Z116" s="193" t="s">
        <v>60</v>
      </c>
      <c r="AA116" s="193" t="s">
        <v>60</v>
      </c>
      <c r="AB116" s="193" t="s">
        <v>60</v>
      </c>
    </row>
    <row r="117" spans="1:28" ht="409.6" x14ac:dyDescent="0.2">
      <c r="A117" s="201">
        <f t="shared" si="11"/>
        <v>100</v>
      </c>
      <c r="B117" s="208" t="s">
        <v>156</v>
      </c>
      <c r="C117" s="202" t="s">
        <v>2406</v>
      </c>
      <c r="D117" s="202" t="str">
        <f>VLOOKUP(B117,'HECVAT - Full | Vendor Response'!A$4:D$320,4,TRUE)</f>
        <v>Following NIST 800-37 ISO 27005 Instructure's policy ensures that our Security team:
 1. Identifies threats and risks that may affect our assets.
 2. Assesses threats, risks, and vulnerabilities, based on the probability of occurrence and the impact. Using this information we assign it an "Overall Risk" value.
 3. Mitigates risks according to each risk's respective Overall Risk value.
 4. Monitors mitigation mechanisms to determine the effectiveness of each mitigation plan on each risk over time. Additional mitigation mechanisms may be required to continue to drive down the likelihood and/or impact of each risk.</v>
      </c>
      <c r="E117" s="197" t="s">
        <v>60</v>
      </c>
      <c r="F117" s="197" t="s">
        <v>2407</v>
      </c>
      <c r="G117" s="197" t="s">
        <v>2408</v>
      </c>
      <c r="H117" s="209" t="s">
        <v>3044</v>
      </c>
      <c r="I117" s="209" t="s">
        <v>2409</v>
      </c>
      <c r="J117" s="196" t="str">
        <f t="shared" si="9"/>
        <v>FALSE</v>
      </c>
      <c r="K117" s="205">
        <v>1</v>
      </c>
      <c r="L117" s="196" t="s">
        <v>145</v>
      </c>
      <c r="M117" s="194" t="s">
        <v>2122</v>
      </c>
      <c r="N117" s="194" t="str">
        <f>VLOOKUP(B117,'HECVAT - Full | Vendor Response'!A:E,3,FALSE)</f>
        <v>Yes</v>
      </c>
      <c r="O117" s="194" t="str">
        <f>IF(LEN(VLOOKUP(B117,'Analyst Report'!$A:$I,7,FALSE))= 0,"",VLOOKUP(B117,'Analyst Report'!$A:$I,7,FALSE))</f>
        <v/>
      </c>
      <c r="P117" s="194">
        <f t="shared" si="7"/>
        <v>1</v>
      </c>
      <c r="Q117" s="194">
        <v>20</v>
      </c>
      <c r="R117" s="194">
        <f>IF(LEN(VLOOKUP(B117,'Analyst Report'!$A$31:$I$288,9,FALSE))=0,VLOOKUP(B117,'Analyst Report'!$A$31:$I$288,8,FALSE),VLOOKUP(B117,'Analyst Report'!$A$31:$I$288,9,FALSE))</f>
        <v>20</v>
      </c>
      <c r="S117" s="194">
        <f t="shared" si="10"/>
        <v>20</v>
      </c>
      <c r="T117" s="194">
        <f t="shared" si="8"/>
        <v>20</v>
      </c>
      <c r="U117" s="193" t="s">
        <v>60</v>
      </c>
      <c r="V117" s="193" t="s">
        <v>60</v>
      </c>
      <c r="W117" s="193" t="s">
        <v>60</v>
      </c>
      <c r="X117" s="193" t="s">
        <v>60</v>
      </c>
      <c r="Y117" s="193" t="s">
        <v>60</v>
      </c>
      <c r="Z117" s="193" t="s">
        <v>60</v>
      </c>
      <c r="AA117" s="193" t="s">
        <v>60</v>
      </c>
      <c r="AB117" s="193" t="s">
        <v>60</v>
      </c>
    </row>
    <row r="118" spans="1:28" ht="135" x14ac:dyDescent="0.2">
      <c r="A118" s="201">
        <f t="shared" si="11"/>
        <v>101</v>
      </c>
      <c r="B118" s="208" t="s">
        <v>157</v>
      </c>
      <c r="C118" s="202" t="s">
        <v>2410</v>
      </c>
      <c r="D118" s="202" t="str">
        <f>VLOOKUP(B118,'HECVAT - Full | Vendor Response'!A$4:D$320,4,TRUE)</f>
        <v>Updates often only take minutes to complete with little to no downtime required, or impact to the customer. Releases are deployed as needed and do not have a set schedule. </v>
      </c>
      <c r="E118" s="220" t="s">
        <v>60</v>
      </c>
      <c r="F118" s="220" t="s">
        <v>2411</v>
      </c>
      <c r="G118" s="220" t="s">
        <v>3045</v>
      </c>
      <c r="H118" s="213" t="s">
        <v>2412</v>
      </c>
      <c r="I118" s="213" t="s">
        <v>2378</v>
      </c>
      <c r="J118" s="196" t="str">
        <f t="shared" si="9"/>
        <v>FALSE</v>
      </c>
      <c r="K118" s="205">
        <v>1</v>
      </c>
      <c r="L118" s="196" t="s">
        <v>145</v>
      </c>
      <c r="M118" s="194" t="s">
        <v>2122</v>
      </c>
      <c r="N118" s="194" t="str">
        <f>VLOOKUP(B118,'HECVAT - Full | Vendor Response'!A:E,3,FALSE)</f>
        <v>Yes</v>
      </c>
      <c r="O118" s="194" t="str">
        <f>IF(LEN(VLOOKUP(B118,'Analyst Report'!$A:$I,7,FALSE))= 0,"",VLOOKUP(B118,'Analyst Report'!$A:$I,7,FALSE))</f>
        <v/>
      </c>
      <c r="P118" s="194">
        <f t="shared" si="7"/>
        <v>1</v>
      </c>
      <c r="Q118" s="194">
        <v>15</v>
      </c>
      <c r="R118" s="194">
        <f>IF(LEN(VLOOKUP(B118,'Analyst Report'!$A$31:$I$288,9,FALSE))=0,VLOOKUP(B118,'Analyst Report'!$A$31:$I$288,8,FALSE),VLOOKUP(B118,'Analyst Report'!$A$31:$I$288,9,FALSE))</f>
        <v>15</v>
      </c>
      <c r="S118" s="194">
        <f t="shared" si="10"/>
        <v>15</v>
      </c>
      <c r="T118" s="194">
        <f t="shared" si="8"/>
        <v>15</v>
      </c>
      <c r="U118" s="193" t="s">
        <v>60</v>
      </c>
      <c r="V118" s="193" t="s">
        <v>60</v>
      </c>
      <c r="W118" s="193" t="s">
        <v>60</v>
      </c>
      <c r="X118" s="193" t="s">
        <v>60</v>
      </c>
      <c r="Y118" s="193" t="s">
        <v>60</v>
      </c>
      <c r="Z118" s="193" t="s">
        <v>60</v>
      </c>
      <c r="AA118" s="193" t="s">
        <v>60</v>
      </c>
      <c r="AB118" s="193" t="s">
        <v>60</v>
      </c>
    </row>
    <row r="119" spans="1:28" ht="195" x14ac:dyDescent="0.2">
      <c r="A119" s="201">
        <f t="shared" si="11"/>
        <v>102</v>
      </c>
      <c r="B119" s="208" t="s">
        <v>158</v>
      </c>
      <c r="C119" s="202" t="s">
        <v>3046</v>
      </c>
      <c r="D119" s="202" t="str">
        <f>VLOOKUP(B119,'HECVAT - Full | Vendor Response'!A$4:D$320,4,TRUE)</f>
        <v>Emergency changes follow our standard code change process, including documenting changes, authorization, and testing. Canvas Credentials code changes are well documented and versioned. Deployments can only be performed by authorized individuals through use of keys and any changes are logged.</v>
      </c>
      <c r="E119" s="220" t="s">
        <v>60</v>
      </c>
      <c r="F119" s="220" t="s">
        <v>2413</v>
      </c>
      <c r="G119" s="220" t="s">
        <v>3047</v>
      </c>
      <c r="H119" s="213" t="s">
        <v>2414</v>
      </c>
      <c r="I119" s="213" t="s">
        <v>3048</v>
      </c>
      <c r="J119" s="196" t="str">
        <f t="shared" si="9"/>
        <v>FALSE</v>
      </c>
      <c r="K119" s="205">
        <v>1</v>
      </c>
      <c r="L119" s="196" t="s">
        <v>145</v>
      </c>
      <c r="M119" s="194" t="s">
        <v>2122</v>
      </c>
      <c r="N119" s="194" t="str">
        <f>VLOOKUP(B119,'HECVAT - Full | Vendor Response'!A:E,3,FALSE)</f>
        <v>Yes</v>
      </c>
      <c r="O119" s="194" t="str">
        <f>IF(LEN(VLOOKUP(B119,'Analyst Report'!$A:$I,7,FALSE))= 0,"",VLOOKUP(B119,'Analyst Report'!$A:$I,7,FALSE))</f>
        <v/>
      </c>
      <c r="P119" s="194">
        <f t="shared" si="7"/>
        <v>1</v>
      </c>
      <c r="Q119" s="194">
        <v>15</v>
      </c>
      <c r="R119" s="194">
        <f>IF(LEN(VLOOKUP(B119,'Analyst Report'!$A$31:$I$288,9,FALSE))=0,VLOOKUP(B119,'Analyst Report'!$A$31:$I$288,8,FALSE),VLOOKUP(B119,'Analyst Report'!$A$31:$I$288,9,FALSE))</f>
        <v>15</v>
      </c>
      <c r="S119" s="194">
        <f t="shared" si="10"/>
        <v>15</v>
      </c>
      <c r="T119" s="194">
        <f t="shared" si="8"/>
        <v>15</v>
      </c>
      <c r="U119" s="193" t="s">
        <v>60</v>
      </c>
      <c r="V119" s="193" t="s">
        <v>60</v>
      </c>
      <c r="W119" s="193" t="s">
        <v>60</v>
      </c>
      <c r="X119" s="193" t="s">
        <v>60</v>
      </c>
      <c r="Y119" s="193" t="s">
        <v>60</v>
      </c>
      <c r="Z119" s="193" t="s">
        <v>60</v>
      </c>
      <c r="AA119" s="193" t="s">
        <v>60</v>
      </c>
      <c r="AB119" s="193" t="s">
        <v>60</v>
      </c>
    </row>
    <row r="120" spans="1:28" ht="270" x14ac:dyDescent="0.2">
      <c r="A120" s="201">
        <f t="shared" si="11"/>
        <v>103</v>
      </c>
      <c r="B120" s="202" t="s">
        <v>159</v>
      </c>
      <c r="C120" s="202" t="s">
        <v>3058</v>
      </c>
      <c r="D120" s="202" t="str">
        <f>VLOOKUP(B120,'HECVAT - Full | Vendor Response'!A$4:D$320,4,TRUE)</f>
        <v>Instructure deploys a configuration management system which monitors for file drift or skew and will replace a skewed file with a gold copy on a regular basis.</v>
      </c>
      <c r="E120" s="195" t="s">
        <v>60</v>
      </c>
      <c r="F120" s="195" t="s">
        <v>2415</v>
      </c>
      <c r="G120" s="195" t="s">
        <v>2416</v>
      </c>
      <c r="H120" s="207" t="s">
        <v>2417</v>
      </c>
      <c r="I120" s="207" t="s">
        <v>3049</v>
      </c>
      <c r="J120" s="196" t="str">
        <f>IF(S120&gt;20,"TRUE","FALSE")</f>
        <v>TRUE</v>
      </c>
      <c r="K120" s="205">
        <v>1</v>
      </c>
      <c r="L120" s="196" t="s">
        <v>145</v>
      </c>
      <c r="M120" s="194" t="s">
        <v>2122</v>
      </c>
      <c r="N120" s="194" t="str">
        <f>VLOOKUP(B120,'HECVAT - Full | Vendor Response'!A:E,3,FALSE)</f>
        <v>Yes</v>
      </c>
      <c r="O120" s="194" t="str">
        <f>IF(LEN(VLOOKUP(B120,'Analyst Report'!$A:$I,7,FALSE))= 0,"",VLOOKUP(B120,'Analyst Report'!$A:$I,7,FALSE))</f>
        <v/>
      </c>
      <c r="P120" s="194">
        <f>IF((O120=""),(IF(ISNUMBER(FIND(M120,N120)), 1, 0)),(IF(ISNUMBER(FIND(M120,O120)), 1, 0)))</f>
        <v>1</v>
      </c>
      <c r="Q120" s="194">
        <v>25</v>
      </c>
      <c r="R120" s="194">
        <f>IF(LEN(VLOOKUP(B120,'Analyst Report'!$A$31:$I$288,9,FALSE))=0,VLOOKUP(B120,'Analyst Report'!$A$31:$I$288,8,FALSE),VLOOKUP(B120,'Analyst Report'!$A$31:$I$288,9,FALSE))</f>
        <v>25</v>
      </c>
      <c r="S120" s="194">
        <f t="shared" si="10"/>
        <v>25</v>
      </c>
      <c r="T120" s="194">
        <f>P120*S120</f>
        <v>25</v>
      </c>
      <c r="U120" s="193" t="s">
        <v>60</v>
      </c>
      <c r="V120" s="193" t="s">
        <v>60</v>
      </c>
      <c r="W120" s="193" t="s">
        <v>60</v>
      </c>
      <c r="X120" s="193" t="s">
        <v>60</v>
      </c>
      <c r="Y120" s="193" t="s">
        <v>60</v>
      </c>
      <c r="Z120" s="193" t="s">
        <v>60</v>
      </c>
      <c r="AA120" s="193" t="s">
        <v>60</v>
      </c>
      <c r="AB120" s="193" t="s">
        <v>60</v>
      </c>
    </row>
    <row r="121" spans="1:28" ht="210" x14ac:dyDescent="0.2">
      <c r="A121" s="201">
        <f t="shared" si="11"/>
        <v>104</v>
      </c>
      <c r="B121" s="202" t="s">
        <v>160</v>
      </c>
      <c r="C121" s="202" t="s">
        <v>2418</v>
      </c>
      <c r="D121" s="202" t="str">
        <f>VLOOKUP(B121,'HECVAT - Full | Vendor Response'!A$4:D$320,4,TRUE)</f>
        <v>Instructure maintains both a Network Security Policy and a IT Acceptable Use Policy which outline procedures, processed and policies for all endpoints on both production and corporate networks and includes Instructure-owned and BYOD devices. These policies are evaluated against both SOC 2 and ISO 27001 standards.</v>
      </c>
      <c r="E121" s="195" t="s">
        <v>60</v>
      </c>
      <c r="F121" s="195" t="s">
        <v>2419</v>
      </c>
      <c r="G121" s="195" t="s">
        <v>2420</v>
      </c>
      <c r="H121" s="207" t="s">
        <v>2942</v>
      </c>
      <c r="I121" s="207" t="s">
        <v>2943</v>
      </c>
      <c r="J121" s="196" t="str">
        <f>IF(S121&gt;20,"TRUE","FALSE")</f>
        <v>FALSE</v>
      </c>
      <c r="K121" s="205">
        <v>1</v>
      </c>
      <c r="L121" s="196" t="s">
        <v>2421</v>
      </c>
      <c r="M121" s="194" t="s">
        <v>2122</v>
      </c>
      <c r="N121" s="194" t="str">
        <f>VLOOKUP(B121,'HECVAT - Full | Vendor Response'!A:E,3,FALSE)</f>
        <v>Yes</v>
      </c>
      <c r="O121" s="194" t="str">
        <f>IF(LEN(VLOOKUP(B121,'Analyst Report'!$A:$I,7,FALSE))= 0,"",VLOOKUP(B121,'Analyst Report'!$A:$I,7,FALSE))</f>
        <v/>
      </c>
      <c r="P121" s="194">
        <f>IF((O121=""),(IF(ISNUMBER(FIND(M121,N121)), 1, 0)),(IF(ISNUMBER(FIND(M121,O121)), 1, 0)))</f>
        <v>1</v>
      </c>
      <c r="Q121" s="194">
        <v>15</v>
      </c>
      <c r="R121" s="194">
        <f>IF(LEN(VLOOKUP(B121,'Analyst Report'!$A$31:$I$288,9,FALSE))=0,VLOOKUP(B121,'Analyst Report'!$A$31:$I$288,8,FALSE),VLOOKUP(B121,'Analyst Report'!$A$31:$I$288,9,FALSE))</f>
        <v>15</v>
      </c>
      <c r="S121" s="194">
        <f t="shared" si="10"/>
        <v>15</v>
      </c>
      <c r="T121" s="194">
        <f>P121*S121</f>
        <v>15</v>
      </c>
      <c r="U121" s="193" t="s">
        <v>60</v>
      </c>
      <c r="V121" s="193" t="s">
        <v>60</v>
      </c>
      <c r="W121" s="193" t="s">
        <v>60</v>
      </c>
      <c r="X121" s="193" t="s">
        <v>60</v>
      </c>
      <c r="Y121" s="193" t="s">
        <v>60</v>
      </c>
      <c r="Z121" s="193" t="s">
        <v>60</v>
      </c>
      <c r="AA121" s="193" t="s">
        <v>60</v>
      </c>
      <c r="AB121" s="193" t="s">
        <v>60</v>
      </c>
    </row>
    <row r="122" spans="1:28" ht="240" x14ac:dyDescent="0.2">
      <c r="A122" s="201">
        <f t="shared" si="11"/>
        <v>105</v>
      </c>
      <c r="B122" s="202" t="s">
        <v>162</v>
      </c>
      <c r="C122" s="202" t="s">
        <v>2422</v>
      </c>
      <c r="D122" s="202" t="str">
        <f>VLOOKUP(B122,'HECVAT - Full | Vendor Response'!A$4:D$320,4,TRUE)</f>
        <v xml:space="preserve">Clients are logically separated via horizontal and vertical partitioning within a multi-tenant, single instance web application. </v>
      </c>
      <c r="E122" s="220" t="s">
        <v>60</v>
      </c>
      <c r="F122" s="197" t="s">
        <v>3189</v>
      </c>
      <c r="G122" s="197" t="s">
        <v>2423</v>
      </c>
      <c r="H122" s="209" t="s">
        <v>3050</v>
      </c>
      <c r="I122" s="213" t="s">
        <v>3051</v>
      </c>
      <c r="J122" s="196" t="str">
        <f t="shared" si="9"/>
        <v>FALSE</v>
      </c>
      <c r="K122" s="205">
        <v>1</v>
      </c>
      <c r="L122" s="196" t="s">
        <v>161</v>
      </c>
      <c r="M122" s="194" t="s">
        <v>2122</v>
      </c>
      <c r="N122" s="194" t="str">
        <f>VLOOKUP(B122,'HECVAT - Full | Vendor Response'!A:E,3,FALSE)</f>
        <v>No</v>
      </c>
      <c r="O122" s="194" t="str">
        <f>IF(LEN(VLOOKUP(B122,'Analyst Report'!$A:$I,7,FALSE))= 0,"",VLOOKUP(B122,'Analyst Report'!$A:$I,7,FALSE))</f>
        <v/>
      </c>
      <c r="P122" s="194">
        <f t="shared" si="7"/>
        <v>0</v>
      </c>
      <c r="Q122" s="194">
        <v>15</v>
      </c>
      <c r="R122" s="194">
        <f>IF(LEN(VLOOKUP(B122,'Analyst Report'!$A$31:$I$288,9,FALSE))=0,VLOOKUP(B122,'Analyst Report'!$A$31:$I$288,8,FALSE),VLOOKUP(B122,'Analyst Report'!$A$31:$I$288,9,FALSE))</f>
        <v>15</v>
      </c>
      <c r="S122" s="194">
        <f t="shared" si="10"/>
        <v>15</v>
      </c>
      <c r="T122" s="194">
        <f t="shared" si="8"/>
        <v>0</v>
      </c>
      <c r="U122" s="193" t="s">
        <v>60</v>
      </c>
      <c r="V122" s="193" t="s">
        <v>60</v>
      </c>
      <c r="W122" s="193" t="s">
        <v>60</v>
      </c>
      <c r="X122" s="193" t="s">
        <v>60</v>
      </c>
      <c r="Y122" s="193" t="s">
        <v>60</v>
      </c>
      <c r="Z122" s="193" t="s">
        <v>60</v>
      </c>
      <c r="AA122" s="193" t="s">
        <v>60</v>
      </c>
      <c r="AB122" s="193" t="s">
        <v>60</v>
      </c>
    </row>
    <row r="123" spans="1:28" ht="135" x14ac:dyDescent="0.2">
      <c r="A123" s="201">
        <f t="shared" si="11"/>
        <v>106</v>
      </c>
      <c r="B123" s="202" t="s">
        <v>163</v>
      </c>
      <c r="C123" s="202" t="s">
        <v>3052</v>
      </c>
      <c r="D123" s="202" t="str">
        <f>VLOOKUP(B123,'HECVAT - Full | Vendor Response'!A$4:D$320,4,TRUE)</f>
        <v>Customer data is not stored on devices configured with non-RFC 1918/4193 (publicly routable) IP addresses.</v>
      </c>
      <c r="E123" s="220" t="s">
        <v>60</v>
      </c>
      <c r="F123" s="220" t="s">
        <v>60</v>
      </c>
      <c r="G123" s="220" t="s">
        <v>3053</v>
      </c>
      <c r="H123" s="213" t="s">
        <v>3054</v>
      </c>
      <c r="I123" s="213" t="s">
        <v>2424</v>
      </c>
      <c r="J123" s="196" t="str">
        <f t="shared" si="9"/>
        <v>TRUE</v>
      </c>
      <c r="K123" s="205">
        <v>1</v>
      </c>
      <c r="L123" s="196" t="s">
        <v>161</v>
      </c>
      <c r="M123" s="194" t="s">
        <v>2126</v>
      </c>
      <c r="N123" s="194" t="str">
        <f>VLOOKUP(B123,'HECVAT - Full | Vendor Response'!A:E,3,FALSE)</f>
        <v>No</v>
      </c>
      <c r="O123" s="194" t="str">
        <f>IF(LEN(VLOOKUP(B123,'Analyst Report'!$A:$I,7,FALSE))= 0,"",VLOOKUP(B123,'Analyst Report'!$A:$I,7,FALSE))</f>
        <v/>
      </c>
      <c r="P123" s="194">
        <f t="shared" si="7"/>
        <v>1</v>
      </c>
      <c r="Q123" s="194">
        <v>25</v>
      </c>
      <c r="R123" s="194">
        <f>IF(LEN(VLOOKUP(B123,'Analyst Report'!$A$31:$I$288,9,FALSE))=0,VLOOKUP(B123,'Analyst Report'!$A$31:$I$288,8,FALSE),VLOOKUP(B123,'Analyst Report'!$A$31:$I$288,9,FALSE))</f>
        <v>25</v>
      </c>
      <c r="S123" s="194">
        <f t="shared" si="10"/>
        <v>25</v>
      </c>
      <c r="T123" s="194">
        <f t="shared" si="8"/>
        <v>25</v>
      </c>
      <c r="U123" s="193" t="s">
        <v>60</v>
      </c>
      <c r="V123" s="193" t="s">
        <v>60</v>
      </c>
      <c r="W123" s="193" t="s">
        <v>60</v>
      </c>
      <c r="X123" s="193" t="s">
        <v>60</v>
      </c>
      <c r="Y123" s="193" t="s">
        <v>60</v>
      </c>
      <c r="Z123" s="193" t="s">
        <v>60</v>
      </c>
      <c r="AA123" s="193" t="s">
        <v>60</v>
      </c>
      <c r="AB123" s="193" t="s">
        <v>60</v>
      </c>
    </row>
    <row r="124" spans="1:28" ht="105" x14ac:dyDescent="0.2">
      <c r="A124" s="201">
        <f t="shared" si="11"/>
        <v>107</v>
      </c>
      <c r="B124" s="202" t="s">
        <v>164</v>
      </c>
      <c r="C124" s="202" t="s">
        <v>3055</v>
      </c>
      <c r="D124" s="202" t="str">
        <f>VLOOKUP(B124,'HECVAT - Full | Vendor Response'!A$4:D$320,4,TRUE)</f>
        <v>All data is encrypted in transit with TLS v1.3.</v>
      </c>
      <c r="E124" s="197" t="s">
        <v>60</v>
      </c>
      <c r="F124" s="197" t="s">
        <v>3056</v>
      </c>
      <c r="G124" s="197" t="s">
        <v>3057</v>
      </c>
      <c r="H124" s="209" t="s">
        <v>2425</v>
      </c>
      <c r="I124" s="209" t="s">
        <v>2426</v>
      </c>
      <c r="J124" s="196" t="str">
        <f t="shared" si="9"/>
        <v>TRUE</v>
      </c>
      <c r="K124" s="205">
        <v>1</v>
      </c>
      <c r="L124" s="196" t="s">
        <v>161</v>
      </c>
      <c r="M124" s="194" t="s">
        <v>2122</v>
      </c>
      <c r="N124" s="194" t="str">
        <f>VLOOKUP(B124,'HECVAT - Full | Vendor Response'!A:E,3,FALSE)</f>
        <v>Yes</v>
      </c>
      <c r="O124" s="194" t="str">
        <f>IF(LEN(VLOOKUP(B124,'Analyst Report'!$A:$I,7,FALSE))= 0,"",VLOOKUP(B124,'Analyst Report'!$A:$I,7,FALSE))</f>
        <v/>
      </c>
      <c r="P124" s="194">
        <f t="shared" si="7"/>
        <v>1</v>
      </c>
      <c r="Q124" s="194">
        <v>40</v>
      </c>
      <c r="R124" s="194">
        <f>IF(LEN(VLOOKUP(B124,'Analyst Report'!$A$31:$I$288,9,FALSE))=0,VLOOKUP(B124,'Analyst Report'!$A$31:$I$288,8,FALSE),VLOOKUP(B124,'Analyst Report'!$A$31:$I$288,9,FALSE))</f>
        <v>40</v>
      </c>
      <c r="S124" s="194">
        <f t="shared" si="10"/>
        <v>40</v>
      </c>
      <c r="T124" s="194">
        <f t="shared" si="8"/>
        <v>40</v>
      </c>
      <c r="U124" s="193" t="s">
        <v>60</v>
      </c>
      <c r="V124" s="193" t="s">
        <v>60</v>
      </c>
      <c r="W124" s="193" t="s">
        <v>60</v>
      </c>
      <c r="X124" s="193" t="s">
        <v>60</v>
      </c>
      <c r="Y124" s="193" t="s">
        <v>60</v>
      </c>
      <c r="Z124" s="193" t="s">
        <v>60</v>
      </c>
      <c r="AA124" s="193" t="s">
        <v>60</v>
      </c>
      <c r="AB124" s="193" t="s">
        <v>60</v>
      </c>
    </row>
    <row r="125" spans="1:28" ht="120" x14ac:dyDescent="0.2">
      <c r="A125" s="201">
        <f t="shared" si="11"/>
        <v>108</v>
      </c>
      <c r="B125" s="202" t="s">
        <v>165</v>
      </c>
      <c r="C125" s="202" t="s">
        <v>3060</v>
      </c>
      <c r="D125" s="202" t="str">
        <f>VLOOKUP(B125,'HECVAT - Full | Vendor Response'!A$4:D$320,4,TRUE)</f>
        <v xml:space="preserve">All data is encrypted at rest within Canvas Credentials using AES-256. </v>
      </c>
      <c r="E125" s="197" t="s">
        <v>60</v>
      </c>
      <c r="F125" s="197" t="s">
        <v>3061</v>
      </c>
      <c r="G125" s="197" t="s">
        <v>2427</v>
      </c>
      <c r="H125" s="209" t="s">
        <v>3062</v>
      </c>
      <c r="I125" s="209" t="s">
        <v>2428</v>
      </c>
      <c r="J125" s="196" t="str">
        <f t="shared" si="9"/>
        <v>TRUE</v>
      </c>
      <c r="K125" s="205">
        <v>1</v>
      </c>
      <c r="L125" s="196" t="s">
        <v>161</v>
      </c>
      <c r="M125" s="194" t="s">
        <v>2122</v>
      </c>
      <c r="N125" s="194" t="str">
        <f>VLOOKUP(B125,'HECVAT - Full | Vendor Response'!A:E,3,FALSE)</f>
        <v>Yes</v>
      </c>
      <c r="O125" s="194" t="str">
        <f>IF(LEN(VLOOKUP(B125,'Analyst Report'!$A:$I,7,FALSE))= 0,"",VLOOKUP(B125,'Analyst Report'!$A:$I,7,FALSE))</f>
        <v/>
      </c>
      <c r="P125" s="194">
        <f t="shared" si="7"/>
        <v>1</v>
      </c>
      <c r="Q125" s="194">
        <v>25</v>
      </c>
      <c r="R125" s="194">
        <f>IF(LEN(VLOOKUP(B125,'Analyst Report'!$A$31:$I$288,9,FALSE))=0,VLOOKUP(B125,'Analyst Report'!$A$31:$I$288,8,FALSE),VLOOKUP(B125,'Analyst Report'!$A$31:$I$288,9,FALSE))</f>
        <v>25</v>
      </c>
      <c r="S125" s="194">
        <f t="shared" si="10"/>
        <v>25</v>
      </c>
      <c r="T125" s="194">
        <f t="shared" si="8"/>
        <v>25</v>
      </c>
      <c r="U125" s="193" t="s">
        <v>60</v>
      </c>
      <c r="V125" s="193" t="s">
        <v>60</v>
      </c>
      <c r="W125" s="193" t="s">
        <v>60</v>
      </c>
      <c r="X125" s="193" t="s">
        <v>60</v>
      </c>
      <c r="Y125" s="193" t="s">
        <v>60</v>
      </c>
      <c r="Z125" s="193" t="s">
        <v>60</v>
      </c>
      <c r="AA125" s="193" t="s">
        <v>60</v>
      </c>
      <c r="AB125" s="193" t="s">
        <v>60</v>
      </c>
    </row>
    <row r="126" spans="1:28" ht="180" x14ac:dyDescent="0.2">
      <c r="A126" s="201">
        <f t="shared" si="11"/>
        <v>109</v>
      </c>
      <c r="B126" s="202" t="s">
        <v>166</v>
      </c>
      <c r="C126" s="202" t="s">
        <v>2429</v>
      </c>
      <c r="D126" s="202" t="str">
        <f>VLOOKUP(B126,'HECVAT - Full | Vendor Response'!A$4:D$320,4,TRUE)</f>
        <v>Instructure utilizes AES with at least 128 bits to encrypt data in transit and to encrypt volumes for data at rest. AES conforms to Annex A to FIPS PUB 140-3. Instructure's cryptographic implementations are not FIPS validated.</v>
      </c>
      <c r="E126" s="220" t="s">
        <v>60</v>
      </c>
      <c r="F126" s="197" t="s">
        <v>2430</v>
      </c>
      <c r="G126" s="220" t="s">
        <v>2431</v>
      </c>
      <c r="H126" s="213" t="s">
        <v>3128</v>
      </c>
      <c r="I126" s="213" t="s">
        <v>2432</v>
      </c>
      <c r="J126" s="196" t="str">
        <f t="shared" si="9"/>
        <v>TRUE</v>
      </c>
      <c r="K126" s="205">
        <v>1</v>
      </c>
      <c r="L126" s="196" t="s">
        <v>161</v>
      </c>
      <c r="M126" s="194" t="s">
        <v>2122</v>
      </c>
      <c r="N126" s="194" t="str">
        <f>VLOOKUP(B126,'HECVAT - Full | Vendor Response'!A:E,3,FALSE)</f>
        <v>Yes</v>
      </c>
      <c r="O126" s="194" t="str">
        <f>IF(LEN(VLOOKUP(B126,'Analyst Report'!$A:$I,7,FALSE))= 0,"",VLOOKUP(B126,'Analyst Report'!$A:$I,7,FALSE))</f>
        <v/>
      </c>
      <c r="P126" s="194">
        <f t="shared" si="7"/>
        <v>1</v>
      </c>
      <c r="Q126" s="194">
        <v>25</v>
      </c>
      <c r="R126" s="194">
        <f>IF(LEN(VLOOKUP(B126,'Analyst Report'!$A$31:$I$288,9,FALSE))=0,VLOOKUP(B126,'Analyst Report'!$A$31:$I$288,8,FALSE),VLOOKUP(B126,'Analyst Report'!$A$31:$I$288,9,FALSE))</f>
        <v>25</v>
      </c>
      <c r="S126" s="194">
        <f t="shared" si="10"/>
        <v>25</v>
      </c>
      <c r="T126" s="194">
        <f t="shared" si="8"/>
        <v>25</v>
      </c>
      <c r="U126" s="193" t="s">
        <v>60</v>
      </c>
      <c r="V126" s="193" t="s">
        <v>60</v>
      </c>
      <c r="W126" s="193" t="s">
        <v>60</v>
      </c>
      <c r="X126" s="193" t="s">
        <v>60</v>
      </c>
      <c r="Y126" s="193" t="s">
        <v>60</v>
      </c>
      <c r="Z126" s="193" t="s">
        <v>60</v>
      </c>
      <c r="AA126" s="193" t="s">
        <v>60</v>
      </c>
      <c r="AB126" s="193" t="s">
        <v>60</v>
      </c>
    </row>
    <row r="127" spans="1:28" ht="225" x14ac:dyDescent="0.2">
      <c r="A127" s="201">
        <f t="shared" si="11"/>
        <v>110</v>
      </c>
      <c r="B127" s="202" t="s">
        <v>167</v>
      </c>
      <c r="C127" s="202" t="s">
        <v>2433</v>
      </c>
      <c r="D127" s="202" t="str">
        <f>VLOOKUP(B127,'HECVAT - Full | Vendor Response'!A$4:D$320,4,TRUE)</f>
        <v>Customers have the ability to export data at any time during the contract  and up to 90 days after the end of the contract.  On termination or expiration of your agreement with us, Instructure employs industry best practices to ensure customer data is removed from the system in order to prevent unauthorized or inadvertent access.</v>
      </c>
      <c r="E127" s="220" t="s">
        <v>60</v>
      </c>
      <c r="F127" s="197" t="s">
        <v>2434</v>
      </c>
      <c r="G127" s="220" t="s">
        <v>3063</v>
      </c>
      <c r="H127" s="213" t="s">
        <v>2435</v>
      </c>
      <c r="I127" s="213" t="s">
        <v>2436</v>
      </c>
      <c r="J127" s="196" t="str">
        <f t="shared" si="9"/>
        <v>FALSE</v>
      </c>
      <c r="K127" s="205">
        <v>1</v>
      </c>
      <c r="L127" s="196" t="s">
        <v>161</v>
      </c>
      <c r="M127" s="194" t="s">
        <v>2122</v>
      </c>
      <c r="N127" s="194" t="str">
        <f>VLOOKUP(B127,'HECVAT - Full | Vendor Response'!A:E,3,FALSE)</f>
        <v>Yes</v>
      </c>
      <c r="O127" s="194" t="str">
        <f>IF(LEN(VLOOKUP(B127,'Analyst Report'!$A:$I,7,FALSE))= 0,"",VLOOKUP(B127,'Analyst Report'!$A:$I,7,FALSE))</f>
        <v/>
      </c>
      <c r="P127" s="194">
        <f t="shared" si="7"/>
        <v>1</v>
      </c>
      <c r="Q127" s="194">
        <v>20</v>
      </c>
      <c r="R127" s="194">
        <f>IF(LEN(VLOOKUP(B127,'Analyst Report'!$A$31:$I$288,9,FALSE))=0,VLOOKUP(B127,'Analyst Report'!$A$31:$I$288,8,FALSE),VLOOKUP(B127,'Analyst Report'!$A$31:$I$288,9,FALSE))</f>
        <v>20</v>
      </c>
      <c r="S127" s="194">
        <f t="shared" si="10"/>
        <v>20</v>
      </c>
      <c r="T127" s="194">
        <f t="shared" si="8"/>
        <v>20</v>
      </c>
      <c r="U127" s="193" t="s">
        <v>60</v>
      </c>
      <c r="V127" s="193" t="s">
        <v>60</v>
      </c>
      <c r="W127" s="193" t="s">
        <v>60</v>
      </c>
      <c r="X127" s="193" t="s">
        <v>60</v>
      </c>
      <c r="Y127" s="193" t="s">
        <v>60</v>
      </c>
      <c r="Z127" s="193" t="s">
        <v>60</v>
      </c>
      <c r="AA127" s="193" t="s">
        <v>60</v>
      </c>
      <c r="AB127" s="193" t="s">
        <v>60</v>
      </c>
    </row>
    <row r="128" spans="1:28" ht="225" x14ac:dyDescent="0.2">
      <c r="A128" s="201">
        <f t="shared" si="11"/>
        <v>111</v>
      </c>
      <c r="B128" s="202" t="s">
        <v>168</v>
      </c>
      <c r="C128" s="202" t="s">
        <v>2437</v>
      </c>
      <c r="D128" s="202" t="str">
        <f>VLOOKUP(B128,'HECVAT - Full | Vendor Response'!A$4:D$320,4,TRUE)</f>
        <v>Customers have the ability to export data at any time during the contract  and up to 90 days after the end of the contract.  On termination or expiration of your agreement with us, Instructure employs industry best practices to ensure customer data is removed from the system in order to prevent unauthorized or inadvertent access.</v>
      </c>
      <c r="E128" s="220" t="s">
        <v>60</v>
      </c>
      <c r="F128" s="197" t="s">
        <v>2438</v>
      </c>
      <c r="G128" s="220" t="s">
        <v>3063</v>
      </c>
      <c r="H128" s="213" t="s">
        <v>2435</v>
      </c>
      <c r="I128" s="213" t="s">
        <v>2436</v>
      </c>
      <c r="J128" s="196" t="str">
        <f t="shared" si="9"/>
        <v>TRUE</v>
      </c>
      <c r="K128" s="205">
        <v>1</v>
      </c>
      <c r="L128" s="196" t="s">
        <v>161</v>
      </c>
      <c r="M128" s="194" t="s">
        <v>2122</v>
      </c>
      <c r="N128" s="194" t="str">
        <f>VLOOKUP(B128,'HECVAT - Full | Vendor Response'!A:E,3,FALSE)</f>
        <v>Yes</v>
      </c>
      <c r="O128" s="194" t="str">
        <f>IF(LEN(VLOOKUP(B128,'Analyst Report'!$A:$I,7,FALSE))= 0,"",VLOOKUP(B128,'Analyst Report'!$A:$I,7,FALSE))</f>
        <v/>
      </c>
      <c r="P128" s="194">
        <f t="shared" si="7"/>
        <v>1</v>
      </c>
      <c r="Q128" s="194">
        <v>25</v>
      </c>
      <c r="R128" s="194">
        <f>IF(LEN(VLOOKUP(B128,'Analyst Report'!$A$31:$I$288,9,FALSE))=0,VLOOKUP(B128,'Analyst Report'!$A$31:$I$288,8,FALSE),VLOOKUP(B128,'Analyst Report'!$A$31:$I$288,9,FALSE))</f>
        <v>25</v>
      </c>
      <c r="S128" s="194">
        <f t="shared" si="10"/>
        <v>25</v>
      </c>
      <c r="T128" s="194">
        <f t="shared" si="8"/>
        <v>25</v>
      </c>
      <c r="U128" s="193" t="s">
        <v>60</v>
      </c>
      <c r="V128" s="193" t="s">
        <v>60</v>
      </c>
      <c r="W128" s="193" t="s">
        <v>60</v>
      </c>
      <c r="X128" s="193" t="s">
        <v>60</v>
      </c>
      <c r="Y128" s="193" t="s">
        <v>60</v>
      </c>
      <c r="Z128" s="193" t="s">
        <v>60</v>
      </c>
      <c r="AA128" s="193" t="s">
        <v>60</v>
      </c>
      <c r="AB128" s="193" t="s">
        <v>60</v>
      </c>
    </row>
    <row r="129" spans="1:28" ht="300" x14ac:dyDescent="0.2">
      <c r="A129" s="201">
        <f t="shared" si="11"/>
        <v>112</v>
      </c>
      <c r="B129" s="202" t="s">
        <v>169</v>
      </c>
      <c r="C129" s="202" t="s">
        <v>3064</v>
      </c>
      <c r="D129" s="202" t="str">
        <f>VLOOKUP(B129,'HECVAT - Full | Vendor Response'!A$4:D$320,4,TRUE)</f>
        <v xml:space="preserve">In the event of a system level outage or data loss, Instructure's operations teams will restore the system and data. If the client deletes/removes data we recommend engaging our support team which will escalate internally for us to investigate whether restoration is possible. Note, Canvas Credentials data is available via API at any point including full award details for all awards, and configuration data for other essential objects, such as groups and pathways. </v>
      </c>
      <c r="E129" s="197" t="s">
        <v>60</v>
      </c>
      <c r="F129" s="197" t="s">
        <v>3065</v>
      </c>
      <c r="G129" s="197" t="s">
        <v>2439</v>
      </c>
      <c r="H129" s="209" t="s">
        <v>2440</v>
      </c>
      <c r="I129" s="209" t="s">
        <v>2436</v>
      </c>
      <c r="J129" s="196" t="str">
        <f t="shared" si="9"/>
        <v>FALSE</v>
      </c>
      <c r="K129" s="205">
        <v>1</v>
      </c>
      <c r="L129" s="196" t="s">
        <v>161</v>
      </c>
      <c r="M129" s="194" t="s">
        <v>2122</v>
      </c>
      <c r="N129" s="194" t="str">
        <f>VLOOKUP(B129,'HECVAT - Full | Vendor Response'!A:E,3,FALSE)</f>
        <v>No</v>
      </c>
      <c r="O129" s="194" t="str">
        <f>IF(LEN(VLOOKUP(B129,'Analyst Report'!$A:$I,7,FALSE))= 0,"",VLOOKUP(B129,'Analyst Report'!$A:$I,7,FALSE))</f>
        <v/>
      </c>
      <c r="P129" s="194">
        <f t="shared" si="7"/>
        <v>0</v>
      </c>
      <c r="Q129" s="194">
        <v>20</v>
      </c>
      <c r="R129" s="194">
        <f>IF(LEN(VLOOKUP(B129,'Analyst Report'!$A$31:$I$288,9,FALSE))=0,VLOOKUP(B129,'Analyst Report'!$A$31:$I$288,8,FALSE),VLOOKUP(B129,'Analyst Report'!$A$31:$I$288,9,FALSE))</f>
        <v>20</v>
      </c>
      <c r="S129" s="194">
        <f t="shared" si="10"/>
        <v>20</v>
      </c>
      <c r="T129" s="194">
        <f t="shared" si="8"/>
        <v>0</v>
      </c>
      <c r="U129" s="193" t="s">
        <v>60</v>
      </c>
      <c r="V129" s="193" t="s">
        <v>60</v>
      </c>
      <c r="W129" s="193" t="s">
        <v>60</v>
      </c>
      <c r="X129" s="193" t="s">
        <v>60</v>
      </c>
      <c r="Y129" s="193" t="s">
        <v>60</v>
      </c>
      <c r="Z129" s="193" t="s">
        <v>60</v>
      </c>
      <c r="AA129" s="193" t="s">
        <v>60</v>
      </c>
      <c r="AB129" s="193" t="s">
        <v>60</v>
      </c>
    </row>
    <row r="130" spans="1:28" ht="328" x14ac:dyDescent="0.2">
      <c r="A130" s="201">
        <f t="shared" si="11"/>
        <v>113</v>
      </c>
      <c r="B130" s="202" t="s">
        <v>170</v>
      </c>
      <c r="C130" s="202" t="s">
        <v>2441</v>
      </c>
      <c r="D130" s="202" t="str">
        <f>VLOOKUP(B130,'HECVAT - Full | Vendor Response'!A$4:D$320,4,TRUE)</f>
        <v>Instructure does not claim ownership of any customer content. All customer content, including text, files, links, images, photos, videos, audio files, notes, metadata, data results, or any other materials uploaded by a user, remain the sole property of the customer. Note that Instructure may collect, use and own anonymized, aggregate data generated by the system in accordance with our Terms and Conditions for the sole purpose of providing and improving the service for our customers.</v>
      </c>
      <c r="E130" s="220" t="s">
        <v>60</v>
      </c>
      <c r="F130" s="220" t="s">
        <v>2442</v>
      </c>
      <c r="G130" s="220" t="s">
        <v>2443</v>
      </c>
      <c r="H130" s="213" t="s">
        <v>2444</v>
      </c>
      <c r="I130" s="213" t="s">
        <v>2445</v>
      </c>
      <c r="J130" s="196" t="str">
        <f t="shared" si="9"/>
        <v>FALSE</v>
      </c>
      <c r="K130" s="205">
        <v>1</v>
      </c>
      <c r="L130" s="196" t="s">
        <v>161</v>
      </c>
      <c r="M130" s="194" t="s">
        <v>2122</v>
      </c>
      <c r="N130" s="194" t="str">
        <f>VLOOKUP(B130,'HECVAT - Full | Vendor Response'!A:E,3,FALSE)</f>
        <v>Yes</v>
      </c>
      <c r="O130" s="194" t="str">
        <f>IF(LEN(VLOOKUP(B130,'Analyst Report'!$A:$I,7,FALSE))= 0,"",VLOOKUP(B130,'Analyst Report'!$A:$I,7,FALSE))</f>
        <v/>
      </c>
      <c r="P130" s="194">
        <f t="shared" si="7"/>
        <v>1</v>
      </c>
      <c r="Q130" s="194">
        <v>15</v>
      </c>
      <c r="R130" s="194">
        <f>IF(LEN(VLOOKUP(B130,'Analyst Report'!$A$31:$I$288,9,FALSE))=0,VLOOKUP(B130,'Analyst Report'!$A$31:$I$288,8,FALSE),VLOOKUP(B130,'Analyst Report'!$A$31:$I$288,9,FALSE))</f>
        <v>15</v>
      </c>
      <c r="S130" s="194">
        <f t="shared" si="10"/>
        <v>15</v>
      </c>
      <c r="T130" s="194">
        <f t="shared" si="8"/>
        <v>15</v>
      </c>
      <c r="U130" s="193" t="s">
        <v>60</v>
      </c>
      <c r="V130" s="193" t="s">
        <v>60</v>
      </c>
      <c r="W130" s="193" t="s">
        <v>60</v>
      </c>
      <c r="X130" s="193" t="s">
        <v>60</v>
      </c>
      <c r="Y130" s="193" t="s">
        <v>60</v>
      </c>
      <c r="Z130" s="193" t="s">
        <v>60</v>
      </c>
      <c r="AA130" s="193" t="s">
        <v>60</v>
      </c>
      <c r="AB130" s="193" t="s">
        <v>60</v>
      </c>
    </row>
    <row r="131" spans="1:28" ht="356" x14ac:dyDescent="0.2">
      <c r="A131" s="201">
        <f t="shared" si="11"/>
        <v>114</v>
      </c>
      <c r="B131" s="202" t="s">
        <v>171</v>
      </c>
      <c r="C131" s="202" t="s">
        <v>2446</v>
      </c>
      <c r="D131" s="202" t="str">
        <f>VLOOKUP(B131,'HECVAT - Full | Vendor Response'!A$4:D$320,4,TRUE)</f>
        <v>Per Instructure's Terms and Conditions, all data is available for 90 days following expiration or termination of the contract. This remains the case in the event of bankruptcy, closing or business, or retirement of service.
 In the event of imminent termination, necessary personnel will be notified through appropriate means, including through email notification or phone call a dedicated Customer Success Manager. Additional notices may also be provided through mailing lists, the Instructure status page, or Canvas Community.</v>
      </c>
      <c r="E131" s="220" t="s">
        <v>60</v>
      </c>
      <c r="F131" s="220" t="s">
        <v>2447</v>
      </c>
      <c r="G131" s="220" t="s">
        <v>3066</v>
      </c>
      <c r="H131" s="213" t="s">
        <v>3067</v>
      </c>
      <c r="I131" s="213" t="s">
        <v>2445</v>
      </c>
      <c r="J131" s="196" t="str">
        <f t="shared" si="9"/>
        <v>TRUE</v>
      </c>
      <c r="K131" s="205">
        <v>1</v>
      </c>
      <c r="L131" s="196" t="s">
        <v>161</v>
      </c>
      <c r="M131" s="194" t="s">
        <v>2122</v>
      </c>
      <c r="N131" s="194" t="str">
        <f>VLOOKUP(B131,'HECVAT - Full | Vendor Response'!A:E,3,FALSE)</f>
        <v>Yes</v>
      </c>
      <c r="O131" s="194" t="str">
        <f>IF(LEN(VLOOKUP(B131,'Analyst Report'!$A:$I,7,FALSE))= 0,"",VLOOKUP(B131,'Analyst Report'!$A:$I,7,FALSE))</f>
        <v/>
      </c>
      <c r="P131" s="194">
        <f t="shared" si="7"/>
        <v>1</v>
      </c>
      <c r="Q131" s="194">
        <v>25</v>
      </c>
      <c r="R131" s="194">
        <f>IF(LEN(VLOOKUP(B131,'Analyst Report'!$A$31:$I$288,9,FALSE))=0,VLOOKUP(B131,'Analyst Report'!$A$31:$I$288,8,FALSE),VLOOKUP(B131,'Analyst Report'!$A$31:$I$288,9,FALSE))</f>
        <v>25</v>
      </c>
      <c r="S131" s="194">
        <f t="shared" si="10"/>
        <v>25</v>
      </c>
      <c r="T131" s="194">
        <f t="shared" si="8"/>
        <v>25</v>
      </c>
      <c r="U131" s="193" t="s">
        <v>60</v>
      </c>
      <c r="V131" s="193" t="s">
        <v>60</v>
      </c>
      <c r="W131" s="193" t="s">
        <v>60</v>
      </c>
      <c r="X131" s="193" t="s">
        <v>60</v>
      </c>
      <c r="Y131" s="193" t="s">
        <v>60</v>
      </c>
      <c r="Z131" s="193" t="s">
        <v>60</v>
      </c>
      <c r="AA131" s="193" t="s">
        <v>60</v>
      </c>
      <c r="AB131" s="193" t="s">
        <v>60</v>
      </c>
    </row>
    <row r="132" spans="1:28" ht="356" x14ac:dyDescent="0.2">
      <c r="A132" s="201">
        <f t="shared" si="11"/>
        <v>115</v>
      </c>
      <c r="B132" s="202" t="s">
        <v>172</v>
      </c>
      <c r="C132" s="202" t="s">
        <v>2448</v>
      </c>
      <c r="D132" s="202" t="str">
        <f>VLOOKUP(B132,'HECVAT - Full | Vendor Response'!A$4:D$320,4,TRUE)</f>
        <v>Per Instructure's Terms and Conditions, all data is available for 90 days following expiration or termination of the contract. This remains the case in the event of bankruptcy, closing or business, or retirement of service.
 In the event of imminent termination, necessary personnel will be notified through appropriate means, including through email notification or phone call a dedicated Customer Success Manager. Additional notices may also be provided through mailing lists, the Instructure Status page, or Canvas Community.</v>
      </c>
      <c r="E132" s="220" t="s">
        <v>60</v>
      </c>
      <c r="F132" s="220" t="s">
        <v>2449</v>
      </c>
      <c r="G132" s="220" t="s">
        <v>3068</v>
      </c>
      <c r="H132" s="213" t="s">
        <v>3067</v>
      </c>
      <c r="I132" s="213" t="s">
        <v>2445</v>
      </c>
      <c r="J132" s="196" t="str">
        <f t="shared" si="9"/>
        <v>FALSE</v>
      </c>
      <c r="K132" s="205">
        <v>1</v>
      </c>
      <c r="L132" s="196" t="s">
        <v>161</v>
      </c>
      <c r="M132" s="194" t="s">
        <v>2122</v>
      </c>
      <c r="N132" s="194" t="str">
        <f>VLOOKUP(B132,'HECVAT - Full | Vendor Response'!A:E,3,FALSE)</f>
        <v>Yes</v>
      </c>
      <c r="O132" s="194" t="str">
        <f>IF(LEN(VLOOKUP(B132,'Analyst Report'!$A:$I,7,FALSE))= 0,"",VLOOKUP(B132,'Analyst Report'!$A:$I,7,FALSE))</f>
        <v/>
      </c>
      <c r="P132" s="194">
        <f t="shared" si="7"/>
        <v>1</v>
      </c>
      <c r="Q132" s="194">
        <v>15</v>
      </c>
      <c r="R132" s="194">
        <f>IF(LEN(VLOOKUP(B132,'Analyst Report'!$A$31:$I$288,9,FALSE))=0,VLOOKUP(B132,'Analyst Report'!$A$31:$I$288,8,FALSE),VLOOKUP(B132,'Analyst Report'!$A$31:$I$288,9,FALSE))</f>
        <v>15</v>
      </c>
      <c r="S132" s="194">
        <f t="shared" si="10"/>
        <v>15</v>
      </c>
      <c r="T132" s="194">
        <f t="shared" si="8"/>
        <v>15</v>
      </c>
      <c r="U132" s="193" t="s">
        <v>60</v>
      </c>
      <c r="V132" s="193" t="s">
        <v>60</v>
      </c>
      <c r="W132" s="193" t="s">
        <v>60</v>
      </c>
      <c r="X132" s="193" t="s">
        <v>60</v>
      </c>
      <c r="Y132" s="193" t="s">
        <v>60</v>
      </c>
      <c r="Z132" s="193" t="s">
        <v>60</v>
      </c>
      <c r="AA132" s="193" t="s">
        <v>60</v>
      </c>
      <c r="AB132" s="193" t="s">
        <v>60</v>
      </c>
    </row>
    <row r="133" spans="1:28" ht="165" x14ac:dyDescent="0.2">
      <c r="A133" s="201">
        <f t="shared" si="11"/>
        <v>116</v>
      </c>
      <c r="B133" s="202" t="s">
        <v>173</v>
      </c>
      <c r="C133" s="202" t="s">
        <v>3069</v>
      </c>
      <c r="D133" s="202" t="str">
        <f>VLOOKUP(B133,'HECVAT - Full | Vendor Response'!A$4:D$320,4,TRUE)</f>
        <v xml:space="preserve">Hot and cold backups are stored in multiple AWS Availability Zones (data centers) within a customer's designated region. Backups are encrypted at rest in a non-volatile state. </v>
      </c>
      <c r="E133" s="197" t="s">
        <v>3070</v>
      </c>
      <c r="F133" s="197" t="s">
        <v>3071</v>
      </c>
      <c r="G133" s="197" t="s">
        <v>2450</v>
      </c>
      <c r="H133" s="209" t="s">
        <v>2451</v>
      </c>
      <c r="I133" s="209" t="s">
        <v>2452</v>
      </c>
      <c r="J133" s="196" t="str">
        <f t="shared" si="9"/>
        <v>FALSE</v>
      </c>
      <c r="K133" s="205">
        <f>IF(N132="Yes",1,0)</f>
        <v>1</v>
      </c>
      <c r="L133" s="196" t="s">
        <v>161</v>
      </c>
      <c r="M133" s="194" t="s">
        <v>2122</v>
      </c>
      <c r="N133" s="194" t="str">
        <f>VLOOKUP(B133,'HECVAT - Full | Vendor Response'!A:E,3,FALSE)</f>
        <v>Yes</v>
      </c>
      <c r="O133" s="194" t="str">
        <f>IF(LEN(VLOOKUP(B133,'Analyst Report'!$A:$I,7,FALSE))= 0,"",VLOOKUP(B133,'Analyst Report'!$A:$I,7,FALSE))</f>
        <v/>
      </c>
      <c r="P133" s="194">
        <f t="shared" si="7"/>
        <v>1</v>
      </c>
      <c r="Q133" s="194">
        <v>15</v>
      </c>
      <c r="R133" s="194">
        <f>IF(LEN(VLOOKUP(B133,'Analyst Report'!$A$31:$I$288,9,FALSE))=0,VLOOKUP(B133,'Analyst Report'!$A$31:$I$288,8,FALSE),VLOOKUP(B133,'Analyst Report'!$A$31:$I$288,9,FALSE))</f>
        <v>15</v>
      </c>
      <c r="S133" s="194">
        <f t="shared" si="10"/>
        <v>15</v>
      </c>
      <c r="T133" s="194">
        <f t="shared" si="8"/>
        <v>15</v>
      </c>
      <c r="U133" s="193" t="s">
        <v>60</v>
      </c>
      <c r="V133" s="193" t="s">
        <v>60</v>
      </c>
      <c r="W133" s="193" t="s">
        <v>60</v>
      </c>
      <c r="X133" s="193" t="s">
        <v>60</v>
      </c>
      <c r="Y133" s="193" t="s">
        <v>60</v>
      </c>
      <c r="Z133" s="193" t="s">
        <v>60</v>
      </c>
      <c r="AA133" s="193" t="s">
        <v>60</v>
      </c>
      <c r="AB133" s="193" t="s">
        <v>60</v>
      </c>
    </row>
    <row r="134" spans="1:28" ht="90" x14ac:dyDescent="0.2">
      <c r="A134" s="201">
        <f t="shared" si="11"/>
        <v>117</v>
      </c>
      <c r="B134" s="202" t="s">
        <v>174</v>
      </c>
      <c r="C134" s="202" t="s">
        <v>2453</v>
      </c>
      <c r="D134" s="202" t="str">
        <f>VLOOKUP(B134,'HECVAT - Full | Vendor Response'!A$4:D$320,4,TRUE)</f>
        <v>Canvas Credentials databases and media (badges) are backed up</v>
      </c>
      <c r="E134" s="220" t="s">
        <v>60</v>
      </c>
      <c r="F134" s="220" t="s">
        <v>2454</v>
      </c>
      <c r="G134" s="220" t="s">
        <v>2455</v>
      </c>
      <c r="H134" s="213" t="s">
        <v>2456</v>
      </c>
      <c r="I134" s="213" t="s">
        <v>2457</v>
      </c>
      <c r="J134" s="196" t="str">
        <f t="shared" si="9"/>
        <v>FALSE</v>
      </c>
      <c r="K134" s="205">
        <v>1</v>
      </c>
      <c r="L134" s="196" t="s">
        <v>161</v>
      </c>
      <c r="M134" s="194" t="s">
        <v>2122</v>
      </c>
      <c r="N134" s="194" t="str">
        <f>VLOOKUP(B134,'HECVAT - Full | Vendor Response'!A:E,3,FALSE)</f>
        <v>Yes</v>
      </c>
      <c r="O134" s="194" t="str">
        <f>IF(LEN(VLOOKUP(B134,'Analyst Report'!$A:$I,7,FALSE))= 0,"",VLOOKUP(B134,'Analyst Report'!$A:$I,7,FALSE))</f>
        <v/>
      </c>
      <c r="P134" s="194">
        <f t="shared" si="7"/>
        <v>1</v>
      </c>
      <c r="Q134" s="194">
        <v>20</v>
      </c>
      <c r="R134" s="194">
        <f>IF(LEN(VLOOKUP(B134,'Analyst Report'!$A$31:$I$288,9,FALSE))=0,VLOOKUP(B134,'Analyst Report'!$A$31:$I$288,8,FALSE),VLOOKUP(B134,'Analyst Report'!$A$31:$I$288,9,FALSE))</f>
        <v>20</v>
      </c>
      <c r="S134" s="194">
        <f t="shared" si="10"/>
        <v>20</v>
      </c>
      <c r="T134" s="194">
        <f t="shared" si="8"/>
        <v>20</v>
      </c>
      <c r="U134" s="193" t="s">
        <v>60</v>
      </c>
      <c r="V134" s="193" t="s">
        <v>60</v>
      </c>
      <c r="W134" s="193" t="s">
        <v>60</v>
      </c>
      <c r="X134" s="193" t="s">
        <v>60</v>
      </c>
      <c r="Y134" s="193" t="s">
        <v>60</v>
      </c>
      <c r="Z134" s="193" t="s">
        <v>60</v>
      </c>
      <c r="AA134" s="193" t="s">
        <v>60</v>
      </c>
      <c r="AB134" s="193" t="s">
        <v>60</v>
      </c>
    </row>
    <row r="135" spans="1:28" ht="150" x14ac:dyDescent="0.2">
      <c r="A135" s="201">
        <f t="shared" si="11"/>
        <v>118</v>
      </c>
      <c r="B135" s="202" t="s">
        <v>175</v>
      </c>
      <c r="C135" s="202" t="s">
        <v>3072</v>
      </c>
      <c r="D135" s="202" t="str">
        <f>VLOOKUP(B135,'HECVAT - Full | Vendor Response'!A$4:D$320,4,TRUE)</f>
        <v>Digitally moved off-site (separate AWS Availability Zone) recovery backups are immutable, encrypted using the AES-GCM 256-bit algorithm, and stored within a highly secured location.</v>
      </c>
      <c r="E135" s="220" t="s">
        <v>60</v>
      </c>
      <c r="F135" s="220" t="s">
        <v>2458</v>
      </c>
      <c r="G135" s="220" t="s">
        <v>2459</v>
      </c>
      <c r="H135" s="213" t="s">
        <v>2460</v>
      </c>
      <c r="I135" s="213" t="s">
        <v>2461</v>
      </c>
      <c r="J135" s="196" t="str">
        <f t="shared" si="9"/>
        <v>FALSE</v>
      </c>
      <c r="K135" s="205">
        <v>1</v>
      </c>
      <c r="L135" s="196" t="s">
        <v>161</v>
      </c>
      <c r="M135" s="194" t="s">
        <v>2122</v>
      </c>
      <c r="N135" s="194" t="str">
        <f>VLOOKUP(B135,'HECVAT - Full | Vendor Response'!A:E,3,FALSE)</f>
        <v>Yes</v>
      </c>
      <c r="O135" s="194" t="str">
        <f>IF(LEN(VLOOKUP(B135,'Analyst Report'!$A:$I,7,FALSE))= 0,"",VLOOKUP(B135,'Analyst Report'!$A:$I,7,FALSE))</f>
        <v/>
      </c>
      <c r="P135" s="194">
        <f t="shared" si="7"/>
        <v>1</v>
      </c>
      <c r="Q135" s="194">
        <v>20</v>
      </c>
      <c r="R135" s="194">
        <f>IF(LEN(VLOOKUP(B135,'Analyst Report'!$A$31:$I$288,9,FALSE))=0,VLOOKUP(B135,'Analyst Report'!$A$31:$I$288,8,FALSE),VLOOKUP(B135,'Analyst Report'!$A$31:$I$288,9,FALSE))</f>
        <v>20</v>
      </c>
      <c r="S135" s="194">
        <f t="shared" si="10"/>
        <v>20</v>
      </c>
      <c r="T135" s="194">
        <f t="shared" si="8"/>
        <v>20</v>
      </c>
      <c r="U135" s="193" t="s">
        <v>60</v>
      </c>
      <c r="V135" s="193" t="s">
        <v>60</v>
      </c>
      <c r="W135" s="193" t="s">
        <v>60</v>
      </c>
      <c r="X135" s="193" t="s">
        <v>60</v>
      </c>
      <c r="Y135" s="193" t="s">
        <v>60</v>
      </c>
      <c r="Z135" s="193" t="s">
        <v>60</v>
      </c>
      <c r="AA135" s="193" t="s">
        <v>60</v>
      </c>
      <c r="AB135" s="193" t="s">
        <v>60</v>
      </c>
    </row>
    <row r="136" spans="1:28" ht="120" x14ac:dyDescent="0.2">
      <c r="A136" s="201">
        <f t="shared" si="11"/>
        <v>119</v>
      </c>
      <c r="B136" s="202" t="s">
        <v>176</v>
      </c>
      <c r="C136" s="202" t="s">
        <v>3073</v>
      </c>
      <c r="D136" s="202">
        <f>VLOOKUP(B136,'HECVAT - Full | Vendor Response'!A$4:D$320,4,TRUE)</f>
        <v>0</v>
      </c>
      <c r="E136" s="220" t="s">
        <v>60</v>
      </c>
      <c r="F136" s="220" t="s">
        <v>2462</v>
      </c>
      <c r="G136" s="220" t="s">
        <v>2463</v>
      </c>
      <c r="H136" s="213" t="s">
        <v>3074</v>
      </c>
      <c r="I136" s="213" t="s">
        <v>2464</v>
      </c>
      <c r="J136" s="196" t="str">
        <f t="shared" si="9"/>
        <v>FALSE</v>
      </c>
      <c r="K136" s="205">
        <v>1</v>
      </c>
      <c r="L136" s="196" t="s">
        <v>161</v>
      </c>
      <c r="M136" s="194" t="s">
        <v>2122</v>
      </c>
      <c r="N136" s="194" t="str">
        <f>VLOOKUP(B136,'HECVAT - Full | Vendor Response'!A:E,3,FALSE)</f>
        <v>No</v>
      </c>
      <c r="O136" s="194" t="str">
        <f>IF(LEN(VLOOKUP(B136,'Analyst Report'!$A:$I,7,FALSE))= 0,"",VLOOKUP(B136,'Analyst Report'!$A:$I,7,FALSE))</f>
        <v/>
      </c>
      <c r="P136" s="194">
        <f t="shared" si="7"/>
        <v>0</v>
      </c>
      <c r="Q136" s="194">
        <v>20</v>
      </c>
      <c r="R136" s="194">
        <f>IF(LEN(VLOOKUP(B136,'Analyst Report'!$A$31:$I$288,9,FALSE))=0,VLOOKUP(B136,'Analyst Report'!$A$31:$I$288,8,FALSE),VLOOKUP(B136,'Analyst Report'!$A$31:$I$288,9,FALSE))</f>
        <v>20</v>
      </c>
      <c r="S136" s="194">
        <f t="shared" si="10"/>
        <v>20</v>
      </c>
      <c r="T136" s="194">
        <f t="shared" si="8"/>
        <v>0</v>
      </c>
      <c r="U136" s="193" t="s">
        <v>60</v>
      </c>
      <c r="V136" s="193" t="s">
        <v>60</v>
      </c>
      <c r="W136" s="193" t="s">
        <v>60</v>
      </c>
      <c r="X136" s="193" t="s">
        <v>60</v>
      </c>
      <c r="Y136" s="193" t="s">
        <v>60</v>
      </c>
      <c r="Z136" s="193" t="s">
        <v>60</v>
      </c>
      <c r="AA136" s="193" t="s">
        <v>60</v>
      </c>
      <c r="AB136" s="193" t="s">
        <v>60</v>
      </c>
    </row>
    <row r="137" spans="1:28" ht="150" x14ac:dyDescent="0.2">
      <c r="A137" s="201">
        <f t="shared" si="11"/>
        <v>120</v>
      </c>
      <c r="B137" s="202" t="s">
        <v>177</v>
      </c>
      <c r="C137" s="202" t="s">
        <v>3076</v>
      </c>
      <c r="D137" s="202">
        <f>VLOOKUP(B137,'HECVAT - Full | Vendor Response'!A$4:D$320,4,TRUE)</f>
        <v>0</v>
      </c>
      <c r="E137" s="220" t="s">
        <v>60</v>
      </c>
      <c r="F137" s="220" t="s">
        <v>60</v>
      </c>
      <c r="G137" s="220" t="s">
        <v>3075</v>
      </c>
      <c r="H137" s="213" t="s">
        <v>2465</v>
      </c>
      <c r="I137" s="213" t="s">
        <v>2466</v>
      </c>
      <c r="J137" s="196" t="str">
        <f t="shared" si="9"/>
        <v>TRUE</v>
      </c>
      <c r="K137" s="205">
        <v>1</v>
      </c>
      <c r="L137" s="196" t="s">
        <v>161</v>
      </c>
      <c r="M137" s="194" t="s">
        <v>2126</v>
      </c>
      <c r="N137" s="194" t="str">
        <f>VLOOKUP(B137,'HECVAT - Full | Vendor Response'!A:E,3,FALSE)</f>
        <v>No</v>
      </c>
      <c r="O137" s="194" t="str">
        <f>IF(LEN(VLOOKUP(B137,'Analyst Report'!$A:$I,7,FALSE))= 0,"",VLOOKUP(B137,'Analyst Report'!$A:$I,7,FALSE))</f>
        <v/>
      </c>
      <c r="P137" s="194">
        <f t="shared" si="7"/>
        <v>1</v>
      </c>
      <c r="Q137" s="194">
        <v>25</v>
      </c>
      <c r="R137" s="194">
        <f>IF(LEN(VLOOKUP(B137,'Analyst Report'!$A$31:$I$288,9,FALSE))=0,VLOOKUP(B137,'Analyst Report'!$A$31:$I$288,8,FALSE),VLOOKUP(B137,'Analyst Report'!$A$31:$I$288,9,FALSE))</f>
        <v>25</v>
      </c>
      <c r="S137" s="194">
        <f t="shared" si="10"/>
        <v>25</v>
      </c>
      <c r="T137" s="194">
        <f t="shared" si="8"/>
        <v>25</v>
      </c>
      <c r="U137" s="193" t="s">
        <v>60</v>
      </c>
      <c r="V137" s="193" t="s">
        <v>60</v>
      </c>
      <c r="W137" s="193" t="s">
        <v>60</v>
      </c>
      <c r="X137" s="193" t="s">
        <v>60</v>
      </c>
      <c r="Y137" s="193" t="s">
        <v>60</v>
      </c>
      <c r="Z137" s="193" t="s">
        <v>60</v>
      </c>
      <c r="AA137" s="193" t="s">
        <v>60</v>
      </c>
      <c r="AB137" s="193" t="s">
        <v>60</v>
      </c>
    </row>
    <row r="138" spans="1:28" ht="120" x14ac:dyDescent="0.2">
      <c r="A138" s="201">
        <f t="shared" si="11"/>
        <v>121</v>
      </c>
      <c r="B138" s="202" t="s">
        <v>178</v>
      </c>
      <c r="C138" s="202" t="s">
        <v>2467</v>
      </c>
      <c r="D138" s="202" t="str">
        <f>VLOOKUP(B138,'HECVAT - Full | Vendor Response'!A$4:D$320,4,TRUE)</f>
        <v>Digital off-site recovery backups are immutable, encrypted using the AES-GCM 256-bit algorithm, and stored within a highly secured location.</v>
      </c>
      <c r="E138" s="220" t="s">
        <v>60</v>
      </c>
      <c r="F138" s="220" t="s">
        <v>2468</v>
      </c>
      <c r="G138" s="220" t="s">
        <v>2469</v>
      </c>
      <c r="H138" s="213" t="s">
        <v>3077</v>
      </c>
      <c r="I138" s="213" t="s">
        <v>2470</v>
      </c>
      <c r="J138" s="196" t="str">
        <f t="shared" si="9"/>
        <v>FALSE</v>
      </c>
      <c r="K138" s="205">
        <v>1</v>
      </c>
      <c r="L138" s="196" t="s">
        <v>161</v>
      </c>
      <c r="M138" s="194" t="s">
        <v>2122</v>
      </c>
      <c r="N138" s="194" t="str">
        <f>VLOOKUP(B138,'HECVAT - Full | Vendor Response'!A:E,3,FALSE)</f>
        <v>Yes</v>
      </c>
      <c r="O138" s="194" t="str">
        <f>IF(LEN(VLOOKUP(B138,'Analyst Report'!$A:$I,7,FALSE))= 0,"",VLOOKUP(B138,'Analyst Report'!$A:$I,7,FALSE))</f>
        <v/>
      </c>
      <c r="P138" s="194">
        <f t="shared" si="7"/>
        <v>1</v>
      </c>
      <c r="Q138" s="194">
        <v>15</v>
      </c>
      <c r="R138" s="194">
        <f>IF(LEN(VLOOKUP(B138,'Analyst Report'!$A$31:$I$288,9,FALSE))=0,VLOOKUP(B138,'Analyst Report'!$A$31:$I$288,8,FALSE),VLOOKUP(B138,'Analyst Report'!$A$31:$I$288,9,FALSE))</f>
        <v>15</v>
      </c>
      <c r="S138" s="194">
        <f t="shared" si="10"/>
        <v>15</v>
      </c>
      <c r="T138" s="194">
        <f t="shared" si="8"/>
        <v>15</v>
      </c>
      <c r="U138" s="193" t="s">
        <v>60</v>
      </c>
      <c r="V138" s="193" t="s">
        <v>60</v>
      </c>
      <c r="W138" s="193" t="s">
        <v>60</v>
      </c>
      <c r="X138" s="193" t="s">
        <v>60</v>
      </c>
      <c r="Y138" s="193" t="s">
        <v>60</v>
      </c>
      <c r="Z138" s="193" t="s">
        <v>60</v>
      </c>
      <c r="AA138" s="193" t="s">
        <v>60</v>
      </c>
      <c r="AB138" s="193" t="s">
        <v>60</v>
      </c>
    </row>
    <row r="139" spans="1:28" ht="328" x14ac:dyDescent="0.2">
      <c r="A139" s="201">
        <f t="shared" si="11"/>
        <v>122</v>
      </c>
      <c r="B139" s="202" t="s">
        <v>179</v>
      </c>
      <c r="C139" s="202" t="s">
        <v>3078</v>
      </c>
      <c r="D139" s="202" t="str">
        <f>VLOOKUP(B139,'HECVAT - Full | Vendor Response'!A$4:D$320,4,TRUE)</f>
        <v>Access to Instructure's architecture components are secured using AWS’s Key Management Service (KMS), allowing Instructure's Operations team to access encrypted data as needed. Instructure's Operations team controls generation and installation of keys for all employees with access to the servers. An automated configuration management system installs employee public keys on a per-server basis based on need. This same configuration process automatically revokes keys globally when necessary.</v>
      </c>
      <c r="E139" s="220" t="s">
        <v>60</v>
      </c>
      <c r="F139" s="220" t="s">
        <v>2471</v>
      </c>
      <c r="G139" s="220" t="s">
        <v>2471</v>
      </c>
      <c r="H139" s="213" t="s">
        <v>2472</v>
      </c>
      <c r="I139" s="213" t="s">
        <v>3102</v>
      </c>
      <c r="J139" s="196" t="str">
        <f t="shared" si="9"/>
        <v>FALSE</v>
      </c>
      <c r="K139" s="205">
        <v>1</v>
      </c>
      <c r="L139" s="196" t="s">
        <v>161</v>
      </c>
      <c r="M139" s="194" t="s">
        <v>2122</v>
      </c>
      <c r="N139" s="194" t="str">
        <f>VLOOKUP(B139,'HECVAT - Full | Vendor Response'!A:E,3,FALSE)</f>
        <v>Yes</v>
      </c>
      <c r="O139" s="194" t="str">
        <f>IF(LEN(VLOOKUP(B139,'Analyst Report'!$A:$I,7,FALSE))= 0,"",VLOOKUP(B139,'Analyst Report'!$A:$I,7,FALSE))</f>
        <v/>
      </c>
      <c r="P139" s="194">
        <f t="shared" si="7"/>
        <v>1</v>
      </c>
      <c r="Q139" s="194">
        <v>10</v>
      </c>
      <c r="R139" s="194">
        <f>IF(LEN(VLOOKUP(B139,'Analyst Report'!$A$31:$I$288,9,FALSE))=0,VLOOKUP(B139,'Analyst Report'!$A$31:$I$288,8,FALSE),VLOOKUP(B139,'Analyst Report'!$A$31:$I$288,9,FALSE))</f>
        <v>10</v>
      </c>
      <c r="S139" s="194">
        <f t="shared" si="10"/>
        <v>10</v>
      </c>
      <c r="T139" s="194">
        <f t="shared" si="8"/>
        <v>10</v>
      </c>
      <c r="U139" s="193" t="s">
        <v>60</v>
      </c>
      <c r="V139" s="193" t="s">
        <v>60</v>
      </c>
      <c r="W139" s="193" t="s">
        <v>60</v>
      </c>
      <c r="X139" s="193" t="s">
        <v>60</v>
      </c>
      <c r="Y139" s="193" t="s">
        <v>60</v>
      </c>
      <c r="Z139" s="193" t="s">
        <v>60</v>
      </c>
      <c r="AA139" s="193" t="s">
        <v>60</v>
      </c>
      <c r="AB139" s="193" t="s">
        <v>60</v>
      </c>
    </row>
    <row r="140" spans="1:28" ht="356" x14ac:dyDescent="0.2">
      <c r="A140" s="201">
        <f t="shared" si="11"/>
        <v>123</v>
      </c>
      <c r="B140" s="202" t="s">
        <v>180</v>
      </c>
      <c r="C140" s="202" t="s">
        <v>3079</v>
      </c>
      <c r="D140" s="202" t="str">
        <f>VLOOKUP(B140,'HECVAT - Full | Vendor Response'!A$4:D$320,4,TRUE)</f>
        <v>As part of our Data Handling and Classification policy, data is classified as one or more of the following: Public, Internal, Confidential. All customer data is categorized as confidential and Canvas data types are grouped into the following business classification scheme categories: User Data, Institution Data, System Data, Analytics Data, and Business Intelligence Data. The policy contains details on data in transit, data at rest, access controls, data retention, and data destruction and is aligned with ISO 27001 and SOC 2 standards.</v>
      </c>
      <c r="E140" s="197" t="s">
        <v>60</v>
      </c>
      <c r="F140" s="197" t="s">
        <v>2473</v>
      </c>
      <c r="G140" s="197" t="s">
        <v>2474</v>
      </c>
      <c r="H140" s="209" t="s">
        <v>2475</v>
      </c>
      <c r="I140" s="209" t="s">
        <v>2476</v>
      </c>
      <c r="J140" s="196" t="str">
        <f t="shared" si="9"/>
        <v>FALSE</v>
      </c>
      <c r="K140" s="205">
        <v>1</v>
      </c>
      <c r="L140" s="196" t="s">
        <v>161</v>
      </c>
      <c r="M140" s="194" t="s">
        <v>2122</v>
      </c>
      <c r="N140" s="194" t="str">
        <f>VLOOKUP(B140,'HECVAT - Full | Vendor Response'!A:E,3,FALSE)</f>
        <v>Yes</v>
      </c>
      <c r="O140" s="194" t="str">
        <f>IF(LEN(VLOOKUP(B140,'Analyst Report'!$A:$I,7,FALSE))= 0,"",VLOOKUP(B140,'Analyst Report'!$A:$I,7,FALSE))</f>
        <v/>
      </c>
      <c r="P140" s="194">
        <f t="shared" si="7"/>
        <v>1</v>
      </c>
      <c r="Q140" s="194">
        <v>20</v>
      </c>
      <c r="R140" s="194">
        <f>IF(LEN(VLOOKUP(B140,'Analyst Report'!$A$31:$I$288,9,FALSE))=0,VLOOKUP(B140,'Analyst Report'!$A$31:$I$288,8,FALSE),VLOOKUP(B140,'Analyst Report'!$A$31:$I$288,9,FALSE))</f>
        <v>20</v>
      </c>
      <c r="S140" s="194">
        <f t="shared" si="10"/>
        <v>20</v>
      </c>
      <c r="T140" s="194">
        <f t="shared" si="8"/>
        <v>20</v>
      </c>
      <c r="U140" s="193" t="s">
        <v>60</v>
      </c>
      <c r="V140" s="193" t="s">
        <v>60</v>
      </c>
      <c r="W140" s="193" t="s">
        <v>60</v>
      </c>
      <c r="X140" s="193" t="s">
        <v>60</v>
      </c>
      <c r="Y140" s="193" t="s">
        <v>60</v>
      </c>
      <c r="Z140" s="193" t="s">
        <v>60</v>
      </c>
      <c r="AA140" s="193" t="s">
        <v>60</v>
      </c>
      <c r="AB140" s="193" t="s">
        <v>60</v>
      </c>
    </row>
    <row r="141" spans="1:28" ht="195" x14ac:dyDescent="0.2">
      <c r="A141" s="201">
        <f t="shared" si="11"/>
        <v>124</v>
      </c>
      <c r="B141" s="202" t="s">
        <v>181</v>
      </c>
      <c r="C141" s="202" t="s">
        <v>2477</v>
      </c>
      <c r="D141" s="202" t="str">
        <f>VLOOKUP(B141,'HECVAT - Full | Vendor Response'!A$4:D$320,4,TRUE)</f>
        <v>AWS uses techniques detailed in DoD 5220.22-M or NIST SP 800-88 to destroy data as part of the decommissioning process. If a hardware device is unable to be decommissioned using these procedures, the device will be degaussed or physically destroyed in accordance with industry-standard practices.</v>
      </c>
      <c r="E141" s="220" t="s">
        <v>60</v>
      </c>
      <c r="F141" s="220" t="s">
        <v>2478</v>
      </c>
      <c r="G141" s="220"/>
      <c r="H141" s="213" t="s">
        <v>2479</v>
      </c>
      <c r="I141" s="213" t="s">
        <v>2480</v>
      </c>
      <c r="J141" s="196" t="str">
        <f t="shared" si="9"/>
        <v>FALSE</v>
      </c>
      <c r="K141" s="205">
        <v>1</v>
      </c>
      <c r="L141" s="196"/>
      <c r="M141" s="194" t="s">
        <v>2122</v>
      </c>
      <c r="N141" s="194" t="str">
        <f>VLOOKUP(B141,'HECVAT - Full | Vendor Response'!A:E,3,FALSE)</f>
        <v>Yes</v>
      </c>
      <c r="O141" s="194" t="str">
        <f>IF(LEN(VLOOKUP(B141,'Analyst Report'!$A:$I,7,FALSE))= 0,"",VLOOKUP(B141,'Analyst Report'!$A:$I,7,FALSE))</f>
        <v/>
      </c>
      <c r="P141" s="194">
        <f t="shared" ref="P141:P184" si="13">IF((O141=""),(IF(ISNUMBER(FIND(M141,N141)), 1, 0)),(IF(ISNUMBER(FIND(M141,O141)), 1, 0)))</f>
        <v>1</v>
      </c>
      <c r="Q141" s="194">
        <v>20</v>
      </c>
      <c r="R141" s="194">
        <f>IF(LEN(VLOOKUP(B141,'Analyst Report'!$A$31:$I$288,9,FALSE))=0,VLOOKUP(B141,'Analyst Report'!$A$31:$I$288,8,FALSE),VLOOKUP(B141,'Analyst Report'!$A$31:$I$288,9,FALSE))</f>
        <v>20</v>
      </c>
      <c r="S141" s="194">
        <f t="shared" si="10"/>
        <v>20</v>
      </c>
      <c r="T141" s="194">
        <f t="shared" ref="T141:T184" si="14">P141*S141</f>
        <v>20</v>
      </c>
      <c r="U141" s="193" t="s">
        <v>60</v>
      </c>
      <c r="V141" s="193" t="s">
        <v>60</v>
      </c>
      <c r="W141" s="193" t="s">
        <v>60</v>
      </c>
      <c r="X141" s="193" t="s">
        <v>60</v>
      </c>
      <c r="Y141" s="193" t="s">
        <v>60</v>
      </c>
      <c r="Z141" s="193" t="s">
        <v>60</v>
      </c>
      <c r="AA141" s="193" t="s">
        <v>60</v>
      </c>
      <c r="AB141" s="193" t="s">
        <v>60</v>
      </c>
    </row>
    <row r="142" spans="1:28" ht="225" x14ac:dyDescent="0.2">
      <c r="A142" s="201">
        <f t="shared" si="11"/>
        <v>125</v>
      </c>
      <c r="B142" s="202" t="s">
        <v>182</v>
      </c>
      <c r="C142" s="202" t="s">
        <v>2481</v>
      </c>
      <c r="D142" s="202" t="str">
        <f>VLOOKUP(B142,'HECVAT - Full | Vendor Response'!A$4:D$320,4,TRUE)</f>
        <v>Instructure ensures data is properly treated and protected according to its classification and retention schedule. Records no longer routinely referenced, but that must be retained, are stored in long-term storage that ensures their integrity, security and confidentiality. Client data is always stored securely using AES 256-bit encryption.</v>
      </c>
      <c r="E142" s="220" t="s">
        <v>60</v>
      </c>
      <c r="F142" s="220" t="s">
        <v>2482</v>
      </c>
      <c r="G142" s="220" t="s">
        <v>2483</v>
      </c>
      <c r="H142" s="213" t="s">
        <v>2479</v>
      </c>
      <c r="I142" s="213" t="s">
        <v>2476</v>
      </c>
      <c r="J142" s="196" t="str">
        <f t="shared" si="9"/>
        <v>TRUE</v>
      </c>
      <c r="K142" s="205">
        <v>1</v>
      </c>
      <c r="L142" s="196" t="s">
        <v>161</v>
      </c>
      <c r="M142" s="194" t="s">
        <v>2122</v>
      </c>
      <c r="N142" s="194" t="str">
        <f>VLOOKUP(B142,'HECVAT - Full | Vendor Response'!A:E,3,FALSE)</f>
        <v>Yes</v>
      </c>
      <c r="O142" s="194" t="str">
        <f>IF(LEN(VLOOKUP(B142,'Analyst Report'!$A:$I,7,FALSE))= 0,"",VLOOKUP(B142,'Analyst Report'!$A:$I,7,FALSE))</f>
        <v/>
      </c>
      <c r="P142" s="194">
        <f t="shared" si="13"/>
        <v>1</v>
      </c>
      <c r="Q142" s="194">
        <v>25</v>
      </c>
      <c r="R142" s="194">
        <f>IF(LEN(VLOOKUP(B142,'Analyst Report'!$A$31:$I$288,9,FALSE))=0,VLOOKUP(B142,'Analyst Report'!$A$31:$I$288,8,FALSE),VLOOKUP(B142,'Analyst Report'!$A$31:$I$288,9,FALSE))</f>
        <v>25</v>
      </c>
      <c r="S142" s="194">
        <f t="shared" si="10"/>
        <v>25</v>
      </c>
      <c r="T142" s="194">
        <f t="shared" si="14"/>
        <v>25</v>
      </c>
      <c r="U142" s="193" t="s">
        <v>60</v>
      </c>
      <c r="V142" s="193" t="s">
        <v>60</v>
      </c>
      <c r="W142" s="193" t="s">
        <v>60</v>
      </c>
      <c r="X142" s="193" t="s">
        <v>60</v>
      </c>
      <c r="Y142" s="193" t="s">
        <v>60</v>
      </c>
      <c r="Z142" s="193" t="s">
        <v>60</v>
      </c>
      <c r="AA142" s="193" t="s">
        <v>60</v>
      </c>
      <c r="AB142" s="193" t="s">
        <v>60</v>
      </c>
    </row>
    <row r="143" spans="1:28" ht="409.6" x14ac:dyDescent="0.2">
      <c r="A143" s="201">
        <f t="shared" si="11"/>
        <v>126</v>
      </c>
      <c r="B143" s="202" t="s">
        <v>183</v>
      </c>
      <c r="C143" s="202" t="s">
        <v>3080</v>
      </c>
      <c r="D143" s="202" t="str">
        <f>VLOOKUP(B143,'HECVAT - Full | Vendor Response'!A$4:D$320,4,TRUE)</f>
        <v>FERPA restricts the student data that educational institutions may share with web services and the public. Minimal personal data about students is shared with Canvas Badges/Credentials when educational institutions award badges to those students. Make sure your use of Canvas Badges/Credentials is consistent with the information permitted by your FERPA directory information disclosure categories to be shared with our services and to be published in awarded badges. Typically, institutions ensure student email addresses and academic awards or honors are permitted to be shared. When you use Canvas Badges/Credentials to award badges, either manually or automatically through Canvas Badges/Credentials for Canvas, ensure that the data stored in badges is consistent with your institutional policy. This may mean bypassing the evidence features to include data that doesn't fall under directory information disclosures, such as grades or graded work.</v>
      </c>
      <c r="E143" s="220" t="s">
        <v>60</v>
      </c>
      <c r="F143" s="220" t="s">
        <v>3081</v>
      </c>
      <c r="G143" s="220" t="s">
        <v>2484</v>
      </c>
      <c r="H143" s="213" t="s">
        <v>2485</v>
      </c>
      <c r="I143" s="213" t="s">
        <v>2486</v>
      </c>
      <c r="J143" s="196" t="str">
        <f t="shared" si="9"/>
        <v>FALSE</v>
      </c>
      <c r="K143" s="205">
        <v>1</v>
      </c>
      <c r="L143" s="196" t="s">
        <v>161</v>
      </c>
      <c r="M143" s="194" t="s">
        <v>2122</v>
      </c>
      <c r="N143" s="194" t="str">
        <f>VLOOKUP(B143,'HECVAT - Full | Vendor Response'!A:E,3,FALSE)</f>
        <v>Yes</v>
      </c>
      <c r="O143" s="194" t="str">
        <f>IF(LEN(VLOOKUP(B143,'Analyst Report'!$A:$I,7,FALSE))= 0,"",VLOOKUP(B143,'Analyst Report'!$A:$I,7,FALSE))</f>
        <v/>
      </c>
      <c r="P143" s="194">
        <f t="shared" si="13"/>
        <v>1</v>
      </c>
      <c r="Q143" s="194">
        <v>15</v>
      </c>
      <c r="R143" s="194">
        <f>IF(LEN(VLOOKUP(B143,'Analyst Report'!$A$31:$I$288,9,FALSE))=0,VLOOKUP(B143,'Analyst Report'!$A$31:$I$288,8,FALSE),VLOOKUP(B143,'Analyst Report'!$A$31:$I$288,9,FALSE))</f>
        <v>15</v>
      </c>
      <c r="S143" s="194">
        <f t="shared" si="10"/>
        <v>15</v>
      </c>
      <c r="T143" s="194">
        <f t="shared" si="14"/>
        <v>15</v>
      </c>
      <c r="U143" s="193" t="s">
        <v>60</v>
      </c>
      <c r="V143" s="193" t="s">
        <v>60</v>
      </c>
      <c r="W143" s="193" t="s">
        <v>60</v>
      </c>
      <c r="X143" s="193" t="s">
        <v>60</v>
      </c>
      <c r="Y143" s="193" t="s">
        <v>60</v>
      </c>
      <c r="Z143" s="193" t="s">
        <v>60</v>
      </c>
      <c r="AA143" s="193" t="s">
        <v>60</v>
      </c>
      <c r="AB143" s="193" t="s">
        <v>60</v>
      </c>
    </row>
    <row r="144" spans="1:28" ht="409.6" x14ac:dyDescent="0.2">
      <c r="A144" s="201">
        <f t="shared" si="11"/>
        <v>127</v>
      </c>
      <c r="B144" s="202" t="s">
        <v>184</v>
      </c>
      <c r="C144" s="202" t="s">
        <v>3082</v>
      </c>
      <c r="D144" s="202" t="str">
        <f>VLOOKUP(B144,'HECVAT - Full | Vendor Response'!A$4:D$320,4,TRUE)</f>
        <v>Our customer support and engineering staff have access to customer data to be able to provide customer support and the service. Access is strictly controlled, granted, revoked, and logged. Access to customer data is via multi-factor authentication using an SSO system.
 Our Data Handling and Classification Policy, along with Information Security, is included in our employment terms and conditions, and all employees are required to undertake comprehensive training both at hire and annually thereafter. There is a formal disciplinary process in place to enforce data handling (and all security policies), and actions are taken up to and including dismissal depending on the severity of the issue. We use a number of internal tools and platforms to ensure access rights integrity, including ensuring that only approved staff have access to customer data where absolutely necessary.</v>
      </c>
      <c r="E144" s="197" t="s">
        <v>60</v>
      </c>
      <c r="F144" s="197"/>
      <c r="G144" s="197" t="s">
        <v>2487</v>
      </c>
      <c r="H144" s="209" t="s">
        <v>2488</v>
      </c>
      <c r="I144" s="209" t="s">
        <v>3083</v>
      </c>
      <c r="J144" s="196" t="str">
        <f t="shared" si="9"/>
        <v>FALSE</v>
      </c>
      <c r="K144" s="205">
        <v>1</v>
      </c>
      <c r="L144" s="196" t="s">
        <v>161</v>
      </c>
      <c r="M144" s="194" t="s">
        <v>2122</v>
      </c>
      <c r="N144" s="194" t="str">
        <f>VLOOKUP(B144,'HECVAT - Full | Vendor Response'!A:E,3,FALSE)</f>
        <v>Yes</v>
      </c>
      <c r="O144" s="194" t="str">
        <f>IF(LEN(VLOOKUP(B144,'Analyst Report'!$A:$I,7,FALSE))= 0,"",VLOOKUP(B144,'Analyst Report'!$A:$I,7,FALSE))</f>
        <v/>
      </c>
      <c r="P144" s="194">
        <f t="shared" si="13"/>
        <v>1</v>
      </c>
      <c r="Q144" s="194">
        <v>20</v>
      </c>
      <c r="R144" s="194">
        <f>IF(LEN(VLOOKUP(B144,'Analyst Report'!$A$31:$I$288,9,FALSE))=0,VLOOKUP(B144,'Analyst Report'!$A$31:$I$288,8,FALSE),VLOOKUP(B144,'Analyst Report'!$A$31:$I$288,9,FALSE))</f>
        <v>20</v>
      </c>
      <c r="S144" s="194">
        <f t="shared" si="10"/>
        <v>20</v>
      </c>
      <c r="T144" s="194">
        <f t="shared" si="14"/>
        <v>20</v>
      </c>
      <c r="U144" s="193" t="s">
        <v>60</v>
      </c>
      <c r="V144" s="193" t="s">
        <v>60</v>
      </c>
      <c r="W144" s="193" t="s">
        <v>60</v>
      </c>
      <c r="X144" s="193" t="s">
        <v>60</v>
      </c>
      <c r="Y144" s="193" t="s">
        <v>60</v>
      </c>
      <c r="Z144" s="193" t="s">
        <v>60</v>
      </c>
      <c r="AA144" s="193" t="s">
        <v>60</v>
      </c>
      <c r="AB144" s="193" t="s">
        <v>60</v>
      </c>
    </row>
    <row r="145" spans="1:28" ht="409.5" customHeight="1" x14ac:dyDescent="0.2">
      <c r="A145" s="201">
        <f t="shared" si="11"/>
        <v>128</v>
      </c>
      <c r="B145" s="202" t="s">
        <v>185</v>
      </c>
      <c r="C145" s="202" t="s">
        <v>3204</v>
      </c>
      <c r="D145" s="202" t="str">
        <f>VLOOKUP(B145,'HECVAT - Full | Vendor Response'!A$4:D$320,4,TRUE)</f>
        <v>Instructure maintains an IT Acceptable Use Policy that addresses the acceptable use of work from home (WFH) devices and outlines prohibited uses such as jailbroken devices, storing of customer data, or using devices without Instructure's DM-profile present. Instructure's DM platforms (Jamf &amp; Azure), can track, manage, and secure Instructure owned devices remotely on demand.</v>
      </c>
      <c r="E145" s="220" t="s">
        <v>60</v>
      </c>
      <c r="F145" s="220"/>
      <c r="G145" s="220" t="s">
        <v>3084</v>
      </c>
      <c r="H145" s="213" t="s">
        <v>3205</v>
      </c>
      <c r="I145" s="221" t="s">
        <v>2489</v>
      </c>
      <c r="J145" s="196" t="str">
        <f t="shared" si="9"/>
        <v>FALSE</v>
      </c>
      <c r="K145" s="205">
        <v>1</v>
      </c>
      <c r="L145" s="196" t="s">
        <v>161</v>
      </c>
      <c r="M145" s="194" t="s">
        <v>2122</v>
      </c>
      <c r="N145" s="194" t="str">
        <f>VLOOKUP(B145,'HECVAT - Full | Vendor Response'!A:E,3,FALSE)</f>
        <v>Yes</v>
      </c>
      <c r="O145" s="194" t="str">
        <f>IF(LEN(VLOOKUP(B145,'Analyst Report'!$A:$I,7,FALSE))= 0,"",VLOOKUP(B145,'Analyst Report'!$A:$I,7,FALSE))</f>
        <v/>
      </c>
      <c r="P145" s="194">
        <f t="shared" si="13"/>
        <v>1</v>
      </c>
      <c r="Q145" s="194">
        <v>20</v>
      </c>
      <c r="R145" s="194">
        <f>IF(LEN(VLOOKUP(B145,'Analyst Report'!$A$31:$I$288,9,FALSE))=0,VLOOKUP(B145,'Analyst Report'!$A$31:$I$288,8,FALSE),VLOOKUP(B145,'Analyst Report'!$A$31:$I$288,9,FALSE))</f>
        <v>20</v>
      </c>
      <c r="S145" s="194">
        <f t="shared" si="10"/>
        <v>20</v>
      </c>
      <c r="T145" s="194">
        <f t="shared" si="14"/>
        <v>20</v>
      </c>
      <c r="U145" s="193" t="s">
        <v>60</v>
      </c>
      <c r="V145" s="193" t="s">
        <v>60</v>
      </c>
      <c r="W145" s="193" t="s">
        <v>60</v>
      </c>
      <c r="X145" s="193" t="s">
        <v>60</v>
      </c>
      <c r="Y145" s="193" t="s">
        <v>60</v>
      </c>
      <c r="Z145" s="193" t="s">
        <v>60</v>
      </c>
      <c r="AA145" s="193" t="s">
        <v>60</v>
      </c>
      <c r="AB145" s="193" t="s">
        <v>60</v>
      </c>
    </row>
    <row r="146" spans="1:28" ht="409" customHeight="1" x14ac:dyDescent="0.2">
      <c r="A146" s="201">
        <f t="shared" si="11"/>
        <v>129</v>
      </c>
      <c r="B146" s="202" t="s">
        <v>187</v>
      </c>
      <c r="C146" s="202" t="s">
        <v>2490</v>
      </c>
      <c r="D146" s="202">
        <f>VLOOKUP(B146,'HECVAT - Full | Vendor Response'!A$4:D$320,4,TRUE)</f>
        <v>0</v>
      </c>
      <c r="E146" s="195" t="s">
        <v>60</v>
      </c>
      <c r="F146" s="195"/>
      <c r="G146" s="195" t="s">
        <v>2491</v>
      </c>
      <c r="H146" s="207" t="s">
        <v>3095</v>
      </c>
      <c r="I146" s="230" t="s">
        <v>2492</v>
      </c>
      <c r="J146" s="196" t="str">
        <f t="shared" ref="J146:J184" si="15">IF(S146&gt;20,"TRUE","FALSE")</f>
        <v>FALSE</v>
      </c>
      <c r="K146" s="205">
        <f>IF(OR(N$24="2",N$24="3",N$24="7"),1,0)</f>
        <v>0</v>
      </c>
      <c r="L146" s="196" t="s">
        <v>186</v>
      </c>
      <c r="M146" s="194" t="s">
        <v>2122</v>
      </c>
      <c r="N146" s="194">
        <f>VLOOKUP(B146,'HECVAT - Full | Vendor Response'!A:E,3,FALSE)</f>
        <v>0</v>
      </c>
      <c r="O146" s="194" t="str">
        <f>IF(LEN(VLOOKUP(B146,'Analyst Report'!$A:$I,7,FALSE))= 0,"",VLOOKUP(B146,'Analyst Report'!$A:$I,7,FALSE))</f>
        <v/>
      </c>
      <c r="P146" s="194">
        <f t="shared" si="13"/>
        <v>0</v>
      </c>
      <c r="Q146" s="194">
        <v>20</v>
      </c>
      <c r="R146" s="194">
        <f>IF(LEN(VLOOKUP(B146,'Analyst Report'!$A$31:$I$288,9,FALSE))=0,VLOOKUP(B146,'Analyst Report'!$A$31:$I$288,8,FALSE),VLOOKUP(B146,'Analyst Report'!$A$31:$I$288,9,FALSE))</f>
        <v>20</v>
      </c>
      <c r="S146" s="194">
        <f t="shared" si="10"/>
        <v>0</v>
      </c>
      <c r="T146" s="194">
        <f t="shared" si="14"/>
        <v>0</v>
      </c>
      <c r="U146" s="193" t="s">
        <v>60</v>
      </c>
      <c r="V146" s="193" t="s">
        <v>60</v>
      </c>
      <c r="W146" s="193" t="s">
        <v>60</v>
      </c>
      <c r="X146" s="193" t="s">
        <v>60</v>
      </c>
      <c r="Y146" s="193" t="s">
        <v>60</v>
      </c>
      <c r="Z146" s="193" t="s">
        <v>60</v>
      </c>
      <c r="AA146" s="193" t="s">
        <v>60</v>
      </c>
      <c r="AB146" s="193" t="s">
        <v>60</v>
      </c>
    </row>
    <row r="147" spans="1:28" ht="398" x14ac:dyDescent="0.2">
      <c r="A147" s="201">
        <f t="shared" si="11"/>
        <v>130</v>
      </c>
      <c r="B147" s="202" t="s">
        <v>188</v>
      </c>
      <c r="C147" s="202" t="s">
        <v>2493</v>
      </c>
      <c r="D147" s="202" t="str">
        <f>VLOOKUP(B147,'HECVAT - Full | Vendor Response'!A$4:D$320,4,TRUE)</f>
        <v>Canvas Credentials is hosted by Amazon Web Services (AWS) with services based in regions where our customers' data originates from (as required by data laws and regulations). Backups and customer data are both replicated to multiple Availability Zones (AZ) within a customer’s geographical location.
Supported regions are:
• US: Oregon and Virginia (us-west-2 / us-east-1)
• Canada: Canada Central (ca-central-1)
• EMEA: Ireland (eu-west-1)
• APAC (Sydney) (ap-southeast-2) and Singapore (ap-southeast-1)
• LATAM: Oregon and Virginia (us-west-2 / us-east-1)</v>
      </c>
      <c r="E147" s="197" t="s">
        <v>2494</v>
      </c>
      <c r="F147" s="197" t="s">
        <v>2495</v>
      </c>
      <c r="G147" s="220"/>
      <c r="H147" s="209" t="s">
        <v>3190</v>
      </c>
      <c r="I147" s="209" t="s">
        <v>3085</v>
      </c>
      <c r="J147" s="196" t="str">
        <f t="shared" si="15"/>
        <v>FALSE</v>
      </c>
      <c r="K147" s="205">
        <v>1</v>
      </c>
      <c r="L147" s="196" t="s">
        <v>186</v>
      </c>
      <c r="M147" s="194" t="s">
        <v>2122</v>
      </c>
      <c r="N147" s="194" t="str">
        <f>VLOOKUP(B147,'HECVAT - Full | Vendor Response'!A:E,3,FALSE)</f>
        <v>Yes</v>
      </c>
      <c r="O147" s="194" t="str">
        <f>IF(LEN(VLOOKUP(B147,'Analyst Report'!$A:$I,7,FALSE))= 0,"",VLOOKUP(B147,'Analyst Report'!$A:$I,7,FALSE))</f>
        <v/>
      </c>
      <c r="P147" s="194">
        <f t="shared" si="13"/>
        <v>1</v>
      </c>
      <c r="Q147" s="194">
        <v>20</v>
      </c>
      <c r="R147" s="194">
        <f>IF(LEN(VLOOKUP(B147,'Analyst Report'!$A$31:$I$288,9,FALSE))=0,VLOOKUP(B147,'Analyst Report'!$A$31:$I$288,8,FALSE),VLOOKUP(B147,'Analyst Report'!$A$31:$I$288,9,FALSE))</f>
        <v>20</v>
      </c>
      <c r="S147" s="194">
        <f t="shared" si="10"/>
        <v>20</v>
      </c>
      <c r="T147" s="194">
        <f t="shared" si="14"/>
        <v>20</v>
      </c>
      <c r="U147" s="193" t="s">
        <v>60</v>
      </c>
      <c r="V147" s="193" t="s">
        <v>60</v>
      </c>
      <c r="W147" s="193" t="s">
        <v>60</v>
      </c>
      <c r="X147" s="193" t="s">
        <v>60</v>
      </c>
      <c r="Y147" s="193" t="s">
        <v>60</v>
      </c>
      <c r="Z147" s="193" t="s">
        <v>60</v>
      </c>
      <c r="AA147" s="193" t="s">
        <v>60</v>
      </c>
      <c r="AB147" s="193" t="s">
        <v>60</v>
      </c>
    </row>
    <row r="148" spans="1:28" ht="135" x14ac:dyDescent="0.2">
      <c r="A148" s="201">
        <f t="shared" si="11"/>
        <v>131</v>
      </c>
      <c r="B148" s="202" t="s">
        <v>189</v>
      </c>
      <c r="C148" s="202" t="s">
        <v>3086</v>
      </c>
      <c r="D148" s="202">
        <f>VLOOKUP(B148,'HECVAT - Full | Vendor Response'!A$4:D$320,4,TRUE)</f>
        <v>0</v>
      </c>
      <c r="E148" s="195" t="s">
        <v>60</v>
      </c>
      <c r="F148" s="195" t="s">
        <v>3087</v>
      </c>
      <c r="G148" s="195" t="s">
        <v>2496</v>
      </c>
      <c r="H148" s="207" t="s">
        <v>2497</v>
      </c>
      <c r="I148" s="207" t="s">
        <v>2498</v>
      </c>
      <c r="J148" s="196" t="str">
        <f t="shared" si="15"/>
        <v>FALSE</v>
      </c>
      <c r="K148" s="205">
        <f>IF(OR(N$24="1",N$24="2"),1,0)</f>
        <v>0</v>
      </c>
      <c r="L148" s="196" t="s">
        <v>186</v>
      </c>
      <c r="M148" s="194" t="s">
        <v>2122</v>
      </c>
      <c r="N148" s="194">
        <f>VLOOKUP(B148,'HECVAT - Full | Vendor Response'!A:E,3,FALSE)</f>
        <v>0</v>
      </c>
      <c r="O148" s="194" t="str">
        <f>IF(LEN(VLOOKUP(B148,'Analyst Report'!$A:$I,7,FALSE))= 0,"",VLOOKUP(B148,'Analyst Report'!$A:$I,7,FALSE))</f>
        <v/>
      </c>
      <c r="P148" s="194">
        <f t="shared" si="13"/>
        <v>0</v>
      </c>
      <c r="Q148" s="194">
        <v>20</v>
      </c>
      <c r="R148" s="194">
        <f>IF(LEN(VLOOKUP(B148,'Analyst Report'!$A$31:$I$288,9,FALSE))=0,VLOOKUP(B148,'Analyst Report'!$A$31:$I$288,8,FALSE),VLOOKUP(B148,'Analyst Report'!$A$31:$I$288,9,FALSE))</f>
        <v>20</v>
      </c>
      <c r="S148" s="194">
        <f t="shared" si="10"/>
        <v>0</v>
      </c>
      <c r="T148" s="194">
        <f t="shared" si="14"/>
        <v>0</v>
      </c>
      <c r="U148" s="193" t="s">
        <v>60</v>
      </c>
      <c r="V148" s="193" t="s">
        <v>60</v>
      </c>
      <c r="W148" s="193" t="s">
        <v>60</v>
      </c>
      <c r="X148" s="193" t="s">
        <v>60</v>
      </c>
      <c r="Y148" s="193" t="s">
        <v>60</v>
      </c>
      <c r="Z148" s="193" t="s">
        <v>60</v>
      </c>
      <c r="AA148" s="193" t="s">
        <v>60</v>
      </c>
      <c r="AB148" s="193" t="s">
        <v>60</v>
      </c>
    </row>
    <row r="149" spans="1:28" ht="150" x14ac:dyDescent="0.2">
      <c r="A149" s="201">
        <f t="shared" si="11"/>
        <v>132</v>
      </c>
      <c r="B149" s="202" t="s">
        <v>190</v>
      </c>
      <c r="C149" s="202" t="s">
        <v>2499</v>
      </c>
      <c r="D149" s="202">
        <f>VLOOKUP(B149,'HECVAT - Full | Vendor Response'!A$4:D$320,4,TRUE)</f>
        <v>0</v>
      </c>
      <c r="E149" s="195" t="s">
        <v>60</v>
      </c>
      <c r="F149" s="195" t="s">
        <v>2500</v>
      </c>
      <c r="G149" s="195" t="s">
        <v>2501</v>
      </c>
      <c r="H149" s="207" t="s">
        <v>2502</v>
      </c>
      <c r="I149" s="207" t="s">
        <v>2503</v>
      </c>
      <c r="J149" s="196" t="str">
        <f t="shared" si="15"/>
        <v>FALSE</v>
      </c>
      <c r="K149" s="205">
        <f>IF(OR(N$24="1",N$24="2"),1,0)</f>
        <v>0</v>
      </c>
      <c r="L149" s="196" t="s">
        <v>186</v>
      </c>
      <c r="M149" s="194" t="s">
        <v>2122</v>
      </c>
      <c r="N149" s="194">
        <f>VLOOKUP(B149,'HECVAT - Full | Vendor Response'!A:E,3,FALSE)</f>
        <v>0</v>
      </c>
      <c r="O149" s="194" t="str">
        <f>IF(LEN(VLOOKUP(B149,'Analyst Report'!$A:$I,7,FALSE))= 0,"",VLOOKUP(B149,'Analyst Report'!$A:$I,7,FALSE))</f>
        <v/>
      </c>
      <c r="P149" s="194">
        <f t="shared" si="13"/>
        <v>0</v>
      </c>
      <c r="Q149" s="194">
        <v>20</v>
      </c>
      <c r="R149" s="194">
        <f>IF(LEN(VLOOKUP(B149,'Analyst Report'!$A$31:$I$288,9,FALSE))=0,VLOOKUP(B149,'Analyst Report'!$A$31:$I$288,8,FALSE),VLOOKUP(B149,'Analyst Report'!$A$31:$I$288,9,FALSE))</f>
        <v>20</v>
      </c>
      <c r="S149" s="194">
        <f t="shared" si="10"/>
        <v>0</v>
      </c>
      <c r="T149" s="194">
        <f t="shared" si="14"/>
        <v>0</v>
      </c>
      <c r="U149" s="193" t="s">
        <v>60</v>
      </c>
      <c r="V149" s="193" t="s">
        <v>60</v>
      </c>
      <c r="W149" s="193" t="s">
        <v>60</v>
      </c>
      <c r="X149" s="193" t="s">
        <v>60</v>
      </c>
      <c r="Y149" s="193" t="s">
        <v>60</v>
      </c>
      <c r="Z149" s="193" t="s">
        <v>60</v>
      </c>
      <c r="AA149" s="193" t="s">
        <v>60</v>
      </c>
      <c r="AB149" s="193" t="s">
        <v>60</v>
      </c>
    </row>
    <row r="150" spans="1:28" ht="150" x14ac:dyDescent="0.2">
      <c r="A150" s="201">
        <f t="shared" si="11"/>
        <v>133</v>
      </c>
      <c r="B150" s="202" t="s">
        <v>191</v>
      </c>
      <c r="C150" s="202" t="s">
        <v>3088</v>
      </c>
      <c r="D150" s="202">
        <f>VLOOKUP(B150,'HECVAT - Full | Vendor Response'!A$4:D$320,4,TRUE)</f>
        <v>0</v>
      </c>
      <c r="E150" s="195" t="s">
        <v>60</v>
      </c>
      <c r="F150" s="195" t="s">
        <v>2504</v>
      </c>
      <c r="G150" s="195"/>
      <c r="H150" s="207" t="s">
        <v>2502</v>
      </c>
      <c r="I150" s="207" t="s">
        <v>2503</v>
      </c>
      <c r="J150" s="196" t="str">
        <f t="shared" si="15"/>
        <v>FALSE</v>
      </c>
      <c r="K150" s="205">
        <f>IF(OR(N$24="1",N$24="2"),1,0)</f>
        <v>0</v>
      </c>
      <c r="L150" s="196" t="s">
        <v>186</v>
      </c>
      <c r="M150" s="194" t="s">
        <v>2122</v>
      </c>
      <c r="N150" s="194">
        <f>VLOOKUP(B150,'HECVAT - Full | Vendor Response'!A:E,3,FALSE)</f>
        <v>0</v>
      </c>
      <c r="O150" s="194" t="str">
        <f>IF(LEN(VLOOKUP(B150,'Analyst Report'!$A:$I,7,FALSE))= 0,"",VLOOKUP(B150,'Analyst Report'!$A:$I,7,FALSE))</f>
        <v/>
      </c>
      <c r="P150" s="194">
        <f t="shared" si="13"/>
        <v>0</v>
      </c>
      <c r="Q150" s="194">
        <v>25</v>
      </c>
      <c r="R150" s="194">
        <f>IF(LEN(VLOOKUP(B150,'Analyst Report'!$A$31:$I$288,9,FALSE))=0,VLOOKUP(B150,'Analyst Report'!$A$31:$I$288,8,FALSE),VLOOKUP(B150,'Analyst Report'!$A$31:$I$288,9,FALSE))</f>
        <v>25</v>
      </c>
      <c r="S150" s="194">
        <f t="shared" si="10"/>
        <v>0</v>
      </c>
      <c r="T150" s="194">
        <f t="shared" si="14"/>
        <v>0</v>
      </c>
      <c r="U150" s="193" t="s">
        <v>60</v>
      </c>
      <c r="V150" s="193" t="s">
        <v>60</v>
      </c>
      <c r="W150" s="193" t="s">
        <v>60</v>
      </c>
      <c r="X150" s="193" t="s">
        <v>60</v>
      </c>
      <c r="Y150" s="193" t="s">
        <v>60</v>
      </c>
      <c r="Z150" s="193" t="s">
        <v>60</v>
      </c>
      <c r="AA150" s="193" t="s">
        <v>60</v>
      </c>
      <c r="AB150" s="193" t="s">
        <v>60</v>
      </c>
    </row>
    <row r="151" spans="1:28" ht="150" x14ac:dyDescent="0.2">
      <c r="A151" s="201">
        <f t="shared" ref="A151:A214" si="16">A150+1</f>
        <v>134</v>
      </c>
      <c r="B151" s="202" t="s">
        <v>192</v>
      </c>
      <c r="C151" s="202" t="s">
        <v>2505</v>
      </c>
      <c r="D151" s="202" t="str">
        <f>VLOOKUP(B151,'HECVAT - Full | Vendor Response'!A$4:D$320,4,TRUE)</f>
        <v>All data for our customers is hosted within their geographical AWS region, and for the purposes of disaster recovery, in each region we operate, we utilize 3 geographically diverse Availability Zones (AZ).</v>
      </c>
      <c r="E151" s="195" t="s">
        <v>60</v>
      </c>
      <c r="F151" s="195" t="s">
        <v>2506</v>
      </c>
      <c r="G151" s="195" t="s">
        <v>2507</v>
      </c>
      <c r="H151" s="207" t="s">
        <v>2508</v>
      </c>
      <c r="I151" s="207" t="s">
        <v>2509</v>
      </c>
      <c r="J151" s="196" t="str">
        <f t="shared" si="15"/>
        <v>FALSE</v>
      </c>
      <c r="K151" s="205">
        <v>1</v>
      </c>
      <c r="L151" s="196" t="s">
        <v>186</v>
      </c>
      <c r="M151" s="194" t="s">
        <v>2122</v>
      </c>
      <c r="N151" s="194" t="str">
        <f>VLOOKUP(B151,'HECVAT - Full | Vendor Response'!A:E,3,FALSE)</f>
        <v>Yes</v>
      </c>
      <c r="O151" s="194" t="str">
        <f>IF(LEN(VLOOKUP(B151,'Analyst Report'!$A:$I,7,FALSE))= 0,"",VLOOKUP(B151,'Analyst Report'!$A:$I,7,FALSE))</f>
        <v/>
      </c>
      <c r="P151" s="194">
        <f t="shared" si="13"/>
        <v>1</v>
      </c>
      <c r="Q151" s="194">
        <v>20</v>
      </c>
      <c r="R151" s="194">
        <f>IF(LEN(VLOOKUP(B151,'Analyst Report'!$A$31:$I$288,9,FALSE))=0,VLOOKUP(B151,'Analyst Report'!$A$31:$I$288,8,FALSE),VLOOKUP(B151,'Analyst Report'!$A$31:$I$288,9,FALSE))</f>
        <v>20</v>
      </c>
      <c r="S151" s="194">
        <f t="shared" ref="S151:S211" si="17">(IF((ISNUMBER(R151)),R151,Q151))*K151</f>
        <v>20</v>
      </c>
      <c r="T151" s="194">
        <f t="shared" si="14"/>
        <v>20</v>
      </c>
      <c r="U151" s="193" t="s">
        <v>60</v>
      </c>
      <c r="V151" s="193" t="s">
        <v>60</v>
      </c>
      <c r="W151" s="193" t="s">
        <v>60</v>
      </c>
      <c r="X151" s="193" t="s">
        <v>60</v>
      </c>
      <c r="Y151" s="193" t="s">
        <v>60</v>
      </c>
      <c r="Z151" s="193" t="s">
        <v>60</v>
      </c>
      <c r="AA151" s="193" t="s">
        <v>60</v>
      </c>
      <c r="AB151" s="193" t="s">
        <v>60</v>
      </c>
    </row>
    <row r="152" spans="1:28" ht="150" x14ac:dyDescent="0.2">
      <c r="A152" s="201">
        <f t="shared" si="16"/>
        <v>135</v>
      </c>
      <c r="B152" s="202" t="s">
        <v>193</v>
      </c>
      <c r="C152" s="202" t="s">
        <v>3089</v>
      </c>
      <c r="D152" s="202" t="str">
        <f>VLOOKUP(B152,'HECVAT - Full | Vendor Response'!A$4:D$320,4,TRUE)</f>
        <v>Instructure has complete control over the data hosting model. All data resides within our customers' geographical region.</v>
      </c>
      <c r="E152" s="195" t="s">
        <v>60</v>
      </c>
      <c r="F152" s="195" t="s">
        <v>60</v>
      </c>
      <c r="G152" s="195" t="s">
        <v>3090</v>
      </c>
      <c r="H152" s="207" t="s">
        <v>2465</v>
      </c>
      <c r="I152" s="207" t="s">
        <v>2466</v>
      </c>
      <c r="J152" s="196" t="str">
        <f t="shared" si="15"/>
        <v>FALSE</v>
      </c>
      <c r="K152" s="205">
        <f>IF(N$24="1",0,1)</f>
        <v>1</v>
      </c>
      <c r="L152" s="196" t="s">
        <v>186</v>
      </c>
      <c r="M152" s="194" t="s">
        <v>2122</v>
      </c>
      <c r="N152" s="194" t="str">
        <f>VLOOKUP(B152,'HECVAT - Full | Vendor Response'!A:E,3,FALSE)</f>
        <v>Yes</v>
      </c>
      <c r="O152" s="194" t="str">
        <f>IF(LEN(VLOOKUP(B152,'Analyst Report'!$A:$I,7,FALSE))= 0,"",VLOOKUP(B152,'Analyst Report'!$A:$I,7,FALSE))</f>
        <v/>
      </c>
      <c r="P152" s="194">
        <f t="shared" si="13"/>
        <v>1</v>
      </c>
      <c r="Q152" s="194">
        <v>20</v>
      </c>
      <c r="R152" s="194">
        <f>IF(LEN(VLOOKUP(B152,'Analyst Report'!$A$31:$I$288,9,FALSE))=0,VLOOKUP(B152,'Analyst Report'!$A$31:$I$288,8,FALSE),VLOOKUP(B152,'Analyst Report'!$A$31:$I$288,9,FALSE))</f>
        <v>20</v>
      </c>
      <c r="S152" s="194">
        <f t="shared" si="17"/>
        <v>20</v>
      </c>
      <c r="T152" s="194">
        <f t="shared" si="14"/>
        <v>20</v>
      </c>
      <c r="U152" s="193" t="s">
        <v>60</v>
      </c>
      <c r="V152" s="193" t="s">
        <v>60</v>
      </c>
      <c r="W152" s="193" t="s">
        <v>60</v>
      </c>
      <c r="X152" s="193" t="s">
        <v>60</v>
      </c>
      <c r="Y152" s="193" t="s">
        <v>60</v>
      </c>
      <c r="Z152" s="193" t="s">
        <v>60</v>
      </c>
      <c r="AA152" s="193" t="s">
        <v>60</v>
      </c>
      <c r="AB152" s="193" t="s">
        <v>60</v>
      </c>
    </row>
    <row r="153" spans="1:28" ht="75" x14ac:dyDescent="0.2">
      <c r="A153" s="201">
        <f t="shared" si="16"/>
        <v>136</v>
      </c>
      <c r="B153" s="202" t="s">
        <v>194</v>
      </c>
      <c r="C153" s="202" t="s">
        <v>3091</v>
      </c>
      <c r="D153" s="202">
        <f>VLOOKUP(B153,'HECVAT - Full | Vendor Response'!A$4:D$320,4,TRUE)</f>
        <v>0</v>
      </c>
      <c r="E153" s="195" t="s">
        <v>3092</v>
      </c>
      <c r="F153" s="195" t="s">
        <v>60</v>
      </c>
      <c r="G153" s="195" t="s">
        <v>60</v>
      </c>
      <c r="H153" s="207" t="s">
        <v>2510</v>
      </c>
      <c r="I153" s="207" t="s">
        <v>2511</v>
      </c>
      <c r="J153" s="196" t="str">
        <f t="shared" si="15"/>
        <v>FALSE</v>
      </c>
      <c r="K153" s="205">
        <f>IF(OR(N$24="1",N$24="2"),1,0)</f>
        <v>0</v>
      </c>
      <c r="L153" s="196" t="s">
        <v>186</v>
      </c>
      <c r="M153" s="194" t="s">
        <v>2122</v>
      </c>
      <c r="N153" s="194">
        <f>VLOOKUP(B153,'HECVAT - Full | Vendor Response'!A:E,3,FALSE)</f>
        <v>0</v>
      </c>
      <c r="O153" s="194" t="str">
        <f>IF(LEN(VLOOKUP(B153,'Analyst Report'!$A:$I,7,FALSE))= 0,"",VLOOKUP(B153,'Analyst Report'!$A:$I,7,FALSE))</f>
        <v/>
      </c>
      <c r="P153" s="194">
        <f t="shared" si="13"/>
        <v>0</v>
      </c>
      <c r="Q153" s="194">
        <v>20</v>
      </c>
      <c r="R153" s="194">
        <f>IF(LEN(VLOOKUP(B153,'Analyst Report'!$A$31:$I$288,9,FALSE))=0,VLOOKUP(B153,'Analyst Report'!$A$31:$I$288,8,FALSE),VLOOKUP(B153,'Analyst Report'!$A$31:$I$288,9,FALSE))</f>
        <v>20</v>
      </c>
      <c r="S153" s="194">
        <f t="shared" si="17"/>
        <v>0</v>
      </c>
      <c r="T153" s="194">
        <f t="shared" si="14"/>
        <v>0</v>
      </c>
      <c r="U153" s="193" t="s">
        <v>60</v>
      </c>
      <c r="V153" s="193" t="s">
        <v>60</v>
      </c>
      <c r="W153" s="193" t="s">
        <v>60</v>
      </c>
      <c r="X153" s="193" t="s">
        <v>60</v>
      </c>
      <c r="Y153" s="193" t="s">
        <v>60</v>
      </c>
      <c r="Z153" s="193" t="s">
        <v>60</v>
      </c>
      <c r="AA153" s="193" t="s">
        <v>60</v>
      </c>
      <c r="AB153" s="193" t="s">
        <v>60</v>
      </c>
    </row>
    <row r="154" spans="1:28" ht="240" x14ac:dyDescent="0.2">
      <c r="A154" s="201">
        <f t="shared" si="16"/>
        <v>137</v>
      </c>
      <c r="B154" s="202" t="s">
        <v>195</v>
      </c>
      <c r="C154" s="202" t="s">
        <v>3093</v>
      </c>
      <c r="D154" s="202" t="str">
        <f>VLOOKUP(B154,'HECVAT - Full | Vendor Response'!A$4:D$320,4,TRUE)</f>
        <v>Canvas Credentials is hosted in a high availability environment provided by AWS.  The Canvas Credentials application is designed to make full use of the real-time redundancy and capacity capabilities offered by AWS, running across multiple availability zones in regions throughout the world. We both guarantee and consistently deliver a 99.9% annual uptime.</v>
      </c>
      <c r="E154" s="195" t="s">
        <v>60</v>
      </c>
      <c r="F154" s="195" t="s">
        <v>3094</v>
      </c>
      <c r="G154" s="195" t="s">
        <v>2512</v>
      </c>
      <c r="H154" s="207" t="s">
        <v>2373</v>
      </c>
      <c r="I154" s="207" t="s">
        <v>2374</v>
      </c>
      <c r="J154" s="196" t="str">
        <f t="shared" si="15"/>
        <v>FALSE</v>
      </c>
      <c r="K154" s="205">
        <v>1</v>
      </c>
      <c r="L154" s="196" t="s">
        <v>186</v>
      </c>
      <c r="M154" s="194" t="s">
        <v>2122</v>
      </c>
      <c r="N154" s="194" t="str">
        <f>VLOOKUP(B154,'HECVAT - Full | Vendor Response'!A:E,3,FALSE)</f>
        <v>Yes</v>
      </c>
      <c r="O154" s="194" t="str">
        <f>IF(LEN(VLOOKUP(B154,'Analyst Report'!$A:$I,7,FALSE))= 0,"",VLOOKUP(B154,'Analyst Report'!$A:$I,7,FALSE))</f>
        <v/>
      </c>
      <c r="P154" s="194">
        <f t="shared" si="13"/>
        <v>1</v>
      </c>
      <c r="Q154" s="194">
        <v>20</v>
      </c>
      <c r="R154" s="194">
        <f>IF(LEN(VLOOKUP(B154,'Analyst Report'!$A$31:$I$288,9,FALSE))=0,VLOOKUP(B154,'Analyst Report'!$A$31:$I$288,8,FALSE),VLOOKUP(B154,'Analyst Report'!$A$31:$I$288,9,FALSE))</f>
        <v>20</v>
      </c>
      <c r="S154" s="194">
        <f t="shared" si="17"/>
        <v>20</v>
      </c>
      <c r="T154" s="194">
        <f t="shared" si="14"/>
        <v>20</v>
      </c>
      <c r="U154" s="193" t="s">
        <v>60</v>
      </c>
      <c r="V154" s="193" t="s">
        <v>60</v>
      </c>
      <c r="W154" s="193" t="s">
        <v>60</v>
      </c>
      <c r="X154" s="193" t="s">
        <v>60</v>
      </c>
      <c r="Y154" s="193" t="s">
        <v>60</v>
      </c>
      <c r="Z154" s="193" t="s">
        <v>60</v>
      </c>
      <c r="AA154" s="193" t="s">
        <v>60</v>
      </c>
      <c r="AB154" s="193" t="s">
        <v>60</v>
      </c>
    </row>
    <row r="155" spans="1:28" ht="105" x14ac:dyDescent="0.2">
      <c r="A155" s="201">
        <f t="shared" si="16"/>
        <v>138</v>
      </c>
      <c r="B155" s="202" t="s">
        <v>196</v>
      </c>
      <c r="C155" s="202" t="s">
        <v>3097</v>
      </c>
      <c r="D155" s="202">
        <f>VLOOKUP(B155,'HECVAT - Full | Vendor Response'!A$4:D$320,4,TRUE)</f>
        <v>0</v>
      </c>
      <c r="E155" s="195" t="s">
        <v>60</v>
      </c>
      <c r="F155" s="195" t="s">
        <v>3193</v>
      </c>
      <c r="G155" s="195" t="s">
        <v>3059</v>
      </c>
      <c r="H155" s="207" t="s">
        <v>2373</v>
      </c>
      <c r="I155" s="207" t="s">
        <v>2374</v>
      </c>
      <c r="J155" s="196" t="str">
        <f t="shared" si="15"/>
        <v>FALSE</v>
      </c>
      <c r="K155" s="205">
        <f>IF(OR(N$24="1",N$24="2"),1,0)</f>
        <v>0</v>
      </c>
      <c r="L155" s="196" t="s">
        <v>186</v>
      </c>
      <c r="M155" s="194" t="s">
        <v>2122</v>
      </c>
      <c r="N155" s="194">
        <f>VLOOKUP(B155,'HECVAT - Full | Vendor Response'!A:E,3,FALSE)</f>
        <v>0</v>
      </c>
      <c r="O155" s="194" t="str">
        <f>IF(LEN(VLOOKUP(B155,'Analyst Report'!$A:$I,7,FALSE))= 0,"",VLOOKUP(B155,'Analyst Report'!$A:$I,7,FALSE))</f>
        <v/>
      </c>
      <c r="P155" s="194">
        <f t="shared" si="13"/>
        <v>0</v>
      </c>
      <c r="Q155" s="194">
        <v>20</v>
      </c>
      <c r="R155" s="194">
        <f>IF(LEN(VLOOKUP(B155,'Analyst Report'!$A$31:$I$288,9,FALSE))=0,VLOOKUP(B155,'Analyst Report'!$A$31:$I$288,8,FALSE),VLOOKUP(B155,'Analyst Report'!$A$31:$I$288,9,FALSE))</f>
        <v>20</v>
      </c>
      <c r="S155" s="194">
        <f t="shared" si="17"/>
        <v>0</v>
      </c>
      <c r="T155" s="194">
        <f t="shared" si="14"/>
        <v>0</v>
      </c>
      <c r="U155" s="193" t="s">
        <v>60</v>
      </c>
      <c r="V155" s="193" t="s">
        <v>60</v>
      </c>
      <c r="W155" s="193" t="s">
        <v>60</v>
      </c>
      <c r="X155" s="193" t="s">
        <v>60</v>
      </c>
      <c r="Y155" s="193" t="s">
        <v>60</v>
      </c>
      <c r="Z155" s="193" t="s">
        <v>60</v>
      </c>
      <c r="AA155" s="193" t="s">
        <v>60</v>
      </c>
      <c r="AB155" s="193" t="s">
        <v>60</v>
      </c>
    </row>
    <row r="156" spans="1:28" ht="150" x14ac:dyDescent="0.2">
      <c r="A156" s="201">
        <f t="shared" si="16"/>
        <v>139</v>
      </c>
      <c r="B156" s="202" t="s">
        <v>197</v>
      </c>
      <c r="C156" s="202" t="s">
        <v>2513</v>
      </c>
      <c r="D156" s="202">
        <f>VLOOKUP(B156,'HECVAT - Full | Vendor Response'!A$4:D$320,4,TRUE)</f>
        <v>0</v>
      </c>
      <c r="E156" s="195" t="s">
        <v>60</v>
      </c>
      <c r="F156" s="195" t="s">
        <v>2514</v>
      </c>
      <c r="G156" s="195" t="s">
        <v>2515</v>
      </c>
      <c r="H156" s="207" t="s">
        <v>3195</v>
      </c>
      <c r="I156" s="207" t="s">
        <v>2516</v>
      </c>
      <c r="J156" s="196" t="str">
        <f t="shared" si="15"/>
        <v>FALSE</v>
      </c>
      <c r="K156" s="205">
        <f>IF(OR(N$24="1",N$24="2"),1,0)</f>
        <v>0</v>
      </c>
      <c r="L156" s="196" t="s">
        <v>186</v>
      </c>
      <c r="M156" s="194" t="s">
        <v>2122</v>
      </c>
      <c r="N156" s="194">
        <f>VLOOKUP(B156,'HECVAT - Full | Vendor Response'!A:E,3,FALSE)</f>
        <v>0</v>
      </c>
      <c r="O156" s="194" t="str">
        <f>IF(LEN(VLOOKUP(B156,'Analyst Report'!$A:$I,7,FALSE))= 0,"",VLOOKUP(B156,'Analyst Report'!$A:$I,7,FALSE))</f>
        <v/>
      </c>
      <c r="P156" s="194">
        <f t="shared" si="13"/>
        <v>0</v>
      </c>
      <c r="Q156" s="194">
        <v>25</v>
      </c>
      <c r="R156" s="194">
        <f>IF(LEN(VLOOKUP(B156,'Analyst Report'!$A$31:$I$288,9,FALSE))=0,VLOOKUP(B156,'Analyst Report'!$A$31:$I$288,8,FALSE),VLOOKUP(B156,'Analyst Report'!$A$31:$I$288,9,FALSE))</f>
        <v>25</v>
      </c>
      <c r="S156" s="194">
        <f t="shared" si="17"/>
        <v>0</v>
      </c>
      <c r="T156" s="194">
        <f t="shared" si="14"/>
        <v>0</v>
      </c>
      <c r="U156" s="193" t="s">
        <v>60</v>
      </c>
      <c r="V156" s="193" t="s">
        <v>60</v>
      </c>
      <c r="W156" s="193" t="s">
        <v>60</v>
      </c>
      <c r="X156" s="193" t="s">
        <v>60</v>
      </c>
      <c r="Y156" s="193" t="s">
        <v>60</v>
      </c>
      <c r="Z156" s="193" t="s">
        <v>60</v>
      </c>
      <c r="AA156" s="193" t="s">
        <v>60</v>
      </c>
      <c r="AB156" s="193" t="s">
        <v>60</v>
      </c>
    </row>
    <row r="157" spans="1:28" ht="135" x14ac:dyDescent="0.2">
      <c r="A157" s="201">
        <f t="shared" si="16"/>
        <v>140</v>
      </c>
      <c r="B157" s="202" t="s">
        <v>198</v>
      </c>
      <c r="C157" s="202" t="s">
        <v>3098</v>
      </c>
      <c r="D157" s="202">
        <f>VLOOKUP(B157,'HECVAT - Full | Vendor Response'!A$4:D$320,4,TRUE)</f>
        <v>0</v>
      </c>
      <c r="E157" s="195" t="s">
        <v>2517</v>
      </c>
      <c r="F157" s="195"/>
      <c r="G157" s="195"/>
      <c r="H157" s="207" t="s">
        <v>2518</v>
      </c>
      <c r="I157" s="207" t="s">
        <v>2519</v>
      </c>
      <c r="J157" s="196" t="str">
        <f t="shared" si="15"/>
        <v>FALSE</v>
      </c>
      <c r="K157" s="205">
        <f>IF(OR(N$24="1",N$24="2"),1,0)</f>
        <v>0</v>
      </c>
      <c r="L157" s="196" t="s">
        <v>186</v>
      </c>
      <c r="M157" s="194" t="s">
        <v>2122</v>
      </c>
      <c r="N157" s="194">
        <f>VLOOKUP(B157,'HECVAT - Full | Vendor Response'!A:E,3,FALSE)</f>
        <v>0</v>
      </c>
      <c r="O157" s="194" t="str">
        <f>IF(LEN(VLOOKUP(B157,'Analyst Report'!$A:$I,7,FALSE))= 0,"",VLOOKUP(B157,'Analyst Report'!$A:$I,7,FALSE))</f>
        <v/>
      </c>
      <c r="P157" s="194">
        <f t="shared" si="13"/>
        <v>0</v>
      </c>
      <c r="Q157" s="194">
        <v>20</v>
      </c>
      <c r="R157" s="194">
        <f>IF(LEN(VLOOKUP(B157,'Analyst Report'!$A$31:$I$288,9,FALSE))=0,VLOOKUP(B157,'Analyst Report'!$A$31:$I$288,8,FALSE),VLOOKUP(B157,'Analyst Report'!$A$31:$I$288,9,FALSE))</f>
        <v>20</v>
      </c>
      <c r="S157" s="194">
        <f t="shared" si="17"/>
        <v>0</v>
      </c>
      <c r="T157" s="194">
        <f t="shared" si="14"/>
        <v>0</v>
      </c>
      <c r="U157" s="193" t="s">
        <v>60</v>
      </c>
      <c r="V157" s="193" t="s">
        <v>60</v>
      </c>
      <c r="W157" s="193" t="s">
        <v>60</v>
      </c>
      <c r="X157" s="193" t="s">
        <v>60</v>
      </c>
      <c r="Y157" s="193" t="s">
        <v>60</v>
      </c>
      <c r="Z157" s="193" t="s">
        <v>60</v>
      </c>
      <c r="AA157" s="193" t="s">
        <v>60</v>
      </c>
      <c r="AB157" s="193" t="s">
        <v>60</v>
      </c>
    </row>
    <row r="158" spans="1:28" ht="105" x14ac:dyDescent="0.2">
      <c r="A158" s="201">
        <f t="shared" si="16"/>
        <v>141</v>
      </c>
      <c r="B158" s="202" t="s">
        <v>199</v>
      </c>
      <c r="C158" s="202" t="s">
        <v>3099</v>
      </c>
      <c r="D158" s="202">
        <f>VLOOKUP(B158,'HECVAT - Full | Vendor Response'!A$4:D$320,4,TRUE)</f>
        <v>0</v>
      </c>
      <c r="E158" s="195" t="s">
        <v>2520</v>
      </c>
      <c r="F158" s="195"/>
      <c r="G158" s="195" t="s">
        <v>3096</v>
      </c>
      <c r="H158" s="207" t="s">
        <v>2373</v>
      </c>
      <c r="I158" s="207" t="s">
        <v>2374</v>
      </c>
      <c r="J158" s="196" t="str">
        <f t="shared" si="15"/>
        <v>FALSE</v>
      </c>
      <c r="K158" s="205">
        <f>IF(OR(N$24="1",N$24="2"),1,0)</f>
        <v>0</v>
      </c>
      <c r="L158" s="196" t="s">
        <v>186</v>
      </c>
      <c r="M158" s="194" t="s">
        <v>2122</v>
      </c>
      <c r="N158" s="194">
        <f>VLOOKUP(B158,'HECVAT - Full | Vendor Response'!A:E,3,FALSE)</f>
        <v>0</v>
      </c>
      <c r="O158" s="194" t="str">
        <f>IF(LEN(VLOOKUP(B158,'Analyst Report'!$A:$I,7,FALSE))= 0,"",VLOOKUP(B158,'Analyst Report'!$A:$I,7,FALSE))</f>
        <v/>
      </c>
      <c r="P158" s="194">
        <f t="shared" si="13"/>
        <v>0</v>
      </c>
      <c r="Q158" s="194">
        <v>20</v>
      </c>
      <c r="R158" s="194">
        <f>IF(LEN(VLOOKUP(B158,'Analyst Report'!$A$31:$I$288,9,FALSE))=0,VLOOKUP(B158,'Analyst Report'!$A$31:$I$288,8,FALSE),VLOOKUP(B158,'Analyst Report'!$A$31:$I$288,9,FALSE))</f>
        <v>20</v>
      </c>
      <c r="S158" s="194">
        <f t="shared" si="17"/>
        <v>0</v>
      </c>
      <c r="T158" s="194">
        <f t="shared" si="14"/>
        <v>0</v>
      </c>
      <c r="U158" s="193" t="s">
        <v>60</v>
      </c>
      <c r="V158" s="193" t="s">
        <v>60</v>
      </c>
      <c r="W158" s="193" t="s">
        <v>60</v>
      </c>
      <c r="X158" s="193" t="s">
        <v>60</v>
      </c>
      <c r="Y158" s="193" t="s">
        <v>60</v>
      </c>
      <c r="Z158" s="193" t="s">
        <v>60</v>
      </c>
      <c r="AA158" s="193" t="s">
        <v>60</v>
      </c>
      <c r="AB158" s="193" t="s">
        <v>60</v>
      </c>
    </row>
    <row r="159" spans="1:28" ht="105" x14ac:dyDescent="0.2">
      <c r="A159" s="201">
        <f t="shared" si="16"/>
        <v>142</v>
      </c>
      <c r="B159" s="202" t="s">
        <v>200</v>
      </c>
      <c r="C159" s="202" t="s">
        <v>3100</v>
      </c>
      <c r="D159" s="202">
        <f>VLOOKUP(B159,'HECVAT - Full | Vendor Response'!A$4:D$320,4,TRUE)</f>
        <v>0</v>
      </c>
      <c r="E159" s="195" t="s">
        <v>60</v>
      </c>
      <c r="F159" s="195" t="s">
        <v>2521</v>
      </c>
      <c r="G159" s="195" t="s">
        <v>2522</v>
      </c>
      <c r="H159" s="207" t="s">
        <v>2373</v>
      </c>
      <c r="I159" s="207" t="s">
        <v>2374</v>
      </c>
      <c r="J159" s="196" t="str">
        <f t="shared" si="15"/>
        <v>FALSE</v>
      </c>
      <c r="K159" s="205">
        <f>IF(OR(N$24="1",N$24="2"),1,0)</f>
        <v>0</v>
      </c>
      <c r="L159" s="196" t="s">
        <v>186</v>
      </c>
      <c r="M159" s="194" t="s">
        <v>2122</v>
      </c>
      <c r="N159" s="194">
        <f>VLOOKUP(B159,'HECVAT - Full | Vendor Response'!A:E,3,FALSE)</f>
        <v>0</v>
      </c>
      <c r="O159" s="194" t="str">
        <f>IF(LEN(VLOOKUP(B159,'Analyst Report'!$A:$I,7,FALSE))= 0,"",VLOOKUP(B159,'Analyst Report'!$A:$I,7,FALSE))</f>
        <v/>
      </c>
      <c r="P159" s="194">
        <f t="shared" si="13"/>
        <v>0</v>
      </c>
      <c r="Q159" s="194">
        <v>20</v>
      </c>
      <c r="R159" s="194">
        <f>IF(LEN(VLOOKUP(B159,'Analyst Report'!$A$31:$I$288,9,FALSE))=0,VLOOKUP(B159,'Analyst Report'!$A$31:$I$288,8,FALSE),VLOOKUP(B159,'Analyst Report'!$A$31:$I$288,9,FALSE))</f>
        <v>20</v>
      </c>
      <c r="S159" s="194">
        <f t="shared" si="17"/>
        <v>0</v>
      </c>
      <c r="T159" s="194">
        <f t="shared" si="14"/>
        <v>0</v>
      </c>
      <c r="U159" s="193" t="s">
        <v>60</v>
      </c>
      <c r="V159" s="193" t="s">
        <v>60</v>
      </c>
      <c r="W159" s="193" t="s">
        <v>60</v>
      </c>
      <c r="X159" s="193" t="s">
        <v>60</v>
      </c>
      <c r="Y159" s="193" t="s">
        <v>60</v>
      </c>
      <c r="Z159" s="193" t="s">
        <v>60</v>
      </c>
      <c r="AA159" s="193" t="s">
        <v>60</v>
      </c>
      <c r="AB159" s="193" t="s">
        <v>60</v>
      </c>
    </row>
    <row r="160" spans="1:28" ht="150" x14ac:dyDescent="0.2">
      <c r="A160" s="201">
        <f t="shared" si="16"/>
        <v>143</v>
      </c>
      <c r="B160" s="202" t="s">
        <v>201</v>
      </c>
      <c r="C160" s="202" t="s">
        <v>2523</v>
      </c>
      <c r="D160" s="202" t="str">
        <f>VLOOKUP(B160,'HECVAT - Full | Vendor Response'!A$4:D$320,4,TRUE)</f>
        <v>Access to the Canvas Credentials cloud architecture back-end is via a combination of VPN, MFA, SSH, and digital keys managed using Amazon's KMS (KMS is certified via the Cryptographic Module Validation Program).</v>
      </c>
      <c r="E160" s="195" t="s">
        <v>60</v>
      </c>
      <c r="F160" s="195" t="s">
        <v>2524</v>
      </c>
      <c r="G160" s="195" t="s">
        <v>2525</v>
      </c>
      <c r="H160" s="207" t="s">
        <v>3001</v>
      </c>
      <c r="I160" s="207" t="s">
        <v>2321</v>
      </c>
      <c r="J160" s="196" t="str">
        <f t="shared" si="15"/>
        <v>FALSE</v>
      </c>
      <c r="K160" s="205">
        <f>IF(OR(N$24="3",N$24="4",N$24="5",N$24="6"),1,0)</f>
        <v>1</v>
      </c>
      <c r="L160" s="196" t="s">
        <v>186</v>
      </c>
      <c r="M160" s="194" t="s">
        <v>2122</v>
      </c>
      <c r="N160" s="194" t="str">
        <f>VLOOKUP(B160,'HECVAT - Full | Vendor Response'!A:E,3,FALSE)</f>
        <v>Yes</v>
      </c>
      <c r="O160" s="194" t="str">
        <f>IF(LEN(VLOOKUP(B160,'Analyst Report'!$A:$I,7,FALSE))= 0,"",VLOOKUP(B160,'Analyst Report'!$A:$I,7,FALSE))</f>
        <v/>
      </c>
      <c r="P160" s="194">
        <f t="shared" si="13"/>
        <v>1</v>
      </c>
      <c r="Q160" s="194">
        <v>20</v>
      </c>
      <c r="R160" s="194">
        <f>IF(LEN(VLOOKUP(B160,'Analyst Report'!$A$31:$I$288,9,FALSE))=0,VLOOKUP(B160,'Analyst Report'!$A$31:$I$288,8,FALSE),VLOOKUP(B160,'Analyst Report'!$A$31:$I$288,9,FALSE))</f>
        <v>20</v>
      </c>
      <c r="S160" s="194">
        <f t="shared" si="17"/>
        <v>20</v>
      </c>
      <c r="T160" s="194">
        <f t="shared" si="14"/>
        <v>20</v>
      </c>
      <c r="U160" s="193" t="s">
        <v>60</v>
      </c>
      <c r="V160" s="193" t="s">
        <v>60</v>
      </c>
      <c r="W160" s="193" t="s">
        <v>60</v>
      </c>
      <c r="X160" s="193" t="s">
        <v>60</v>
      </c>
      <c r="Y160" s="193" t="s">
        <v>60</v>
      </c>
      <c r="Z160" s="193" t="s">
        <v>60</v>
      </c>
      <c r="AA160" s="193" t="s">
        <v>60</v>
      </c>
      <c r="AB160" s="193" t="s">
        <v>60</v>
      </c>
    </row>
    <row r="161" spans="1:28" ht="90" x14ac:dyDescent="0.2">
      <c r="A161" s="201">
        <f t="shared" si="16"/>
        <v>144</v>
      </c>
      <c r="B161" s="202" t="s">
        <v>202</v>
      </c>
      <c r="C161" s="202" t="s">
        <v>2526</v>
      </c>
      <c r="D161" s="202" t="str">
        <f>VLOOKUP(B161,'HECVAT - Full | Vendor Response'!A$4:D$320,4,TRUE)</f>
        <v>We utilize AWS Machine Images (AMIs) and further harden these images with internal configuration and hardening by default.</v>
      </c>
      <c r="E161" s="195" t="s">
        <v>60</v>
      </c>
      <c r="F161" s="195" t="s">
        <v>2527</v>
      </c>
      <c r="G161" s="195" t="s">
        <v>60</v>
      </c>
      <c r="H161" s="207" t="s">
        <v>2528</v>
      </c>
      <c r="I161" s="207" t="s">
        <v>2529</v>
      </c>
      <c r="J161" s="196" t="str">
        <f t="shared" si="15"/>
        <v>FALSE</v>
      </c>
      <c r="K161" s="205">
        <f>IF(OR(N$24="3",N$24="4",N$24="5",N$24="6"),1,0)</f>
        <v>1</v>
      </c>
      <c r="L161" s="196" t="s">
        <v>186</v>
      </c>
      <c r="M161" s="194" t="s">
        <v>2122</v>
      </c>
      <c r="N161" s="194" t="str">
        <f>VLOOKUP(B161,'HECVAT - Full | Vendor Response'!A:E,3,FALSE)</f>
        <v>Yes</v>
      </c>
      <c r="O161" s="194" t="str">
        <f>IF(LEN(VLOOKUP(B161,'Analyst Report'!$A:$I,7,FALSE))= 0,"",VLOOKUP(B161,'Analyst Report'!$A:$I,7,FALSE))</f>
        <v/>
      </c>
      <c r="P161" s="194">
        <f t="shared" si="13"/>
        <v>1</v>
      </c>
      <c r="Q161" s="194">
        <v>20</v>
      </c>
      <c r="R161" s="194">
        <f>IF(LEN(VLOOKUP(B161,'Analyst Report'!$A$31:$I$288,9,FALSE))=0,VLOOKUP(B161,'Analyst Report'!$A$31:$I$288,8,FALSE),VLOOKUP(B161,'Analyst Report'!$A$31:$I$288,9,FALSE))</f>
        <v>20</v>
      </c>
      <c r="S161" s="194">
        <f t="shared" si="17"/>
        <v>20</v>
      </c>
      <c r="T161" s="194">
        <f t="shared" si="14"/>
        <v>20</v>
      </c>
      <c r="U161" s="193" t="s">
        <v>60</v>
      </c>
      <c r="V161" s="193" t="s">
        <v>60</v>
      </c>
      <c r="W161" s="193" t="s">
        <v>60</v>
      </c>
      <c r="X161" s="193" t="s">
        <v>60</v>
      </c>
      <c r="Y161" s="193" t="s">
        <v>60</v>
      </c>
      <c r="Z161" s="193" t="s">
        <v>60</v>
      </c>
      <c r="AA161" s="193" t="s">
        <v>60</v>
      </c>
      <c r="AB161" s="193" t="s">
        <v>60</v>
      </c>
    </row>
    <row r="162" spans="1:28" ht="409.6" x14ac:dyDescent="0.2">
      <c r="A162" s="201">
        <f t="shared" si="16"/>
        <v>145</v>
      </c>
      <c r="B162" s="202" t="s">
        <v>203</v>
      </c>
      <c r="C162" s="202" t="s">
        <v>2530</v>
      </c>
      <c r="D162" s="202" t="str">
        <f>VLOOKUP(B162,'HECVAT - Full | Vendor Response'!A$4:D$320,4,TRUE)</f>
        <v>Access to Canvas Credentials' architecture components, including databases, are secured using AWS’ Key Management Service (KMS). KMS is integrated with Canvas Credentials' various architecture components, allowing Instructure's Operations team to access encrypted data as needed. Instructure’s Operations team controls generation and installation of keys for all employees with access to the servers. An automated configuration management system installs employee public keys on a per-server basis based on need. This same configuration process automatically revokes keys globally when necessary. Instructure has strict policies on who is given keys.</v>
      </c>
      <c r="E162" s="195" t="s">
        <v>2531</v>
      </c>
      <c r="F162" s="195"/>
      <c r="G162" s="195"/>
      <c r="H162" s="207" t="s">
        <v>2472</v>
      </c>
      <c r="I162" s="207" t="s">
        <v>3101</v>
      </c>
      <c r="J162" s="196" t="str">
        <f t="shared" si="15"/>
        <v>FALSE</v>
      </c>
      <c r="K162" s="205">
        <f>IF(OR(N$24="3",N$24="4",N$24="5",N$24="6"),1,0)</f>
        <v>1</v>
      </c>
      <c r="L162" s="196" t="s">
        <v>186</v>
      </c>
      <c r="M162" s="194" t="s">
        <v>2126</v>
      </c>
      <c r="N162" s="194" t="str">
        <f>VLOOKUP(B162,'HECVAT - Full | Vendor Response'!A:E,3,FALSE)</f>
        <v>No</v>
      </c>
      <c r="O162" s="194" t="str">
        <f>IF(LEN(VLOOKUP(B162,'Analyst Report'!$A:$I,7,FALSE))= 0,"",VLOOKUP(B162,'Analyst Report'!$A:$I,7,FALSE))</f>
        <v/>
      </c>
      <c r="P162" s="194">
        <f t="shared" si="13"/>
        <v>1</v>
      </c>
      <c r="Q162" s="194">
        <v>20</v>
      </c>
      <c r="R162" s="194">
        <f>IF(LEN(VLOOKUP(B162,'Analyst Report'!$A$31:$I$288,9,FALSE))=0,VLOOKUP(B162,'Analyst Report'!$A$31:$I$288,8,FALSE),VLOOKUP(B162,'Analyst Report'!$A$31:$I$288,9,FALSE))</f>
        <v>20</v>
      </c>
      <c r="S162" s="194">
        <f t="shared" si="17"/>
        <v>20</v>
      </c>
      <c r="T162" s="194">
        <f t="shared" si="14"/>
        <v>20</v>
      </c>
      <c r="U162" s="193" t="s">
        <v>60</v>
      </c>
      <c r="V162" s="193" t="s">
        <v>60</v>
      </c>
      <c r="W162" s="193" t="s">
        <v>60</v>
      </c>
      <c r="X162" s="193" t="s">
        <v>60</v>
      </c>
      <c r="Y162" s="193" t="s">
        <v>60</v>
      </c>
      <c r="Z162" s="193" t="s">
        <v>60</v>
      </c>
      <c r="AA162" s="193" t="s">
        <v>60</v>
      </c>
      <c r="AB162" s="193" t="s">
        <v>60</v>
      </c>
    </row>
    <row r="163" spans="1:28" ht="409.6" x14ac:dyDescent="0.2">
      <c r="A163" s="201">
        <f t="shared" si="16"/>
        <v>146</v>
      </c>
      <c r="B163" s="208" t="s">
        <v>204</v>
      </c>
      <c r="C163" s="202" t="s">
        <v>2532</v>
      </c>
      <c r="D163" s="202">
        <f>VLOOKUP(B163,'HECVAT - Full | Vendor Response'!A$4:D$320,4,TRUE)</f>
        <v>0</v>
      </c>
      <c r="E163" s="195" t="s">
        <v>3103</v>
      </c>
      <c r="F163" s="195" t="s">
        <v>2533</v>
      </c>
      <c r="G163" s="195" t="s">
        <v>2534</v>
      </c>
      <c r="H163" s="207" t="s">
        <v>2535</v>
      </c>
      <c r="I163" s="207" t="s">
        <v>2536</v>
      </c>
      <c r="J163" s="196" t="str">
        <f t="shared" si="15"/>
        <v>FALSE</v>
      </c>
      <c r="K163" s="205">
        <f>IF(N$21="Yes",1,0)</f>
        <v>1</v>
      </c>
      <c r="L163" s="196" t="s">
        <v>2537</v>
      </c>
      <c r="M163" s="194" t="s">
        <v>2122</v>
      </c>
      <c r="N163" s="194" t="str">
        <f>VLOOKUP(B163,'HECVAT - Full | Vendor Response'!A:E,3,FALSE)</f>
        <v>Instructure has a documented Business Continuity/Disaster Recovery plan. These plans are tested at least annually in full, and we frequently test our ability to restore from backup as part of our ongoing release cycle.
Please see our Instructure Business Continuity and Disaster Recovery Paper which is part of the Canvas Credentials Compliance Package.</v>
      </c>
      <c r="O163" s="194" t="str">
        <f>IF(LEN(VLOOKUP(B163,'Analyst Report'!$A:$I,7,FALSE))= 0,"",VLOOKUP(B163,'Analyst Report'!$A:$I,7,FALSE))</f>
        <v/>
      </c>
      <c r="P163" s="194">
        <f t="shared" si="13"/>
        <v>0</v>
      </c>
      <c r="Q163" s="194">
        <v>20</v>
      </c>
      <c r="R163" s="194">
        <f>IF(LEN(VLOOKUP(B163,'Analyst Report'!$A$31:$I$288,9,FALSE))=0,VLOOKUP(B163,'Analyst Report'!$A$31:$I$288,8,FALSE),VLOOKUP(B163,'Analyst Report'!$A$31:$I$288,9,FALSE))</f>
        <v>20</v>
      </c>
      <c r="S163" s="194">
        <f t="shared" si="17"/>
        <v>20</v>
      </c>
      <c r="T163" s="194">
        <f t="shared" si="14"/>
        <v>0</v>
      </c>
      <c r="U163" s="193" t="s">
        <v>60</v>
      </c>
      <c r="V163" s="193" t="s">
        <v>60</v>
      </c>
      <c r="W163" s="193" t="s">
        <v>60</v>
      </c>
      <c r="X163" s="193" t="s">
        <v>60</v>
      </c>
      <c r="Y163" s="193" t="s">
        <v>60</v>
      </c>
      <c r="Z163" s="193" t="s">
        <v>60</v>
      </c>
      <c r="AA163" s="193" t="s">
        <v>60</v>
      </c>
      <c r="AB163" s="193" t="s">
        <v>60</v>
      </c>
    </row>
    <row r="164" spans="1:28" ht="150" x14ac:dyDescent="0.2">
      <c r="A164" s="201">
        <f t="shared" si="16"/>
        <v>147</v>
      </c>
      <c r="B164" s="208" t="s">
        <v>205</v>
      </c>
      <c r="C164" s="202" t="s">
        <v>2538</v>
      </c>
      <c r="D164" s="202" t="str">
        <f>VLOOKUP(B164,'HECVAT - Full | Vendor Response'!A$4:D$320,4,TRUE)</f>
        <v>Instructure's Disaster Recovery Plan is owned by the Security and Compliance Team and reviewed annually. It is provided to stakeholders for review and supported by both the Executive Leadership Team and Engineering Team.</v>
      </c>
      <c r="E164" s="195" t="s">
        <v>60</v>
      </c>
      <c r="F164" s="195" t="s">
        <v>2539</v>
      </c>
      <c r="G164" s="195" t="s">
        <v>3104</v>
      </c>
      <c r="H164" s="207" t="s">
        <v>3105</v>
      </c>
      <c r="I164" s="207" t="s">
        <v>2540</v>
      </c>
      <c r="J164" s="196" t="str">
        <f t="shared" si="15"/>
        <v>FALSE</v>
      </c>
      <c r="K164" s="205">
        <f t="shared" ref="K164:K173" si="18">IF(N$21="Yes",1,0)</f>
        <v>1</v>
      </c>
      <c r="L164" s="196" t="s">
        <v>2537</v>
      </c>
      <c r="M164" s="194" t="s">
        <v>2122</v>
      </c>
      <c r="N164" s="194" t="str">
        <f>VLOOKUP(B164,'HECVAT - Full | Vendor Response'!A:E,3,FALSE)</f>
        <v>Yes</v>
      </c>
      <c r="O164" s="194" t="str">
        <f>IF(LEN(VLOOKUP(B164,'Analyst Report'!$A:$I,7,FALSE))= 0,"",VLOOKUP(B164,'Analyst Report'!$A:$I,7,FALSE))</f>
        <v/>
      </c>
      <c r="P164" s="194">
        <f t="shared" si="13"/>
        <v>1</v>
      </c>
      <c r="Q164" s="194">
        <v>15</v>
      </c>
      <c r="R164" s="194">
        <f>IF(LEN(VLOOKUP(B164,'Analyst Report'!$A$31:$I$288,9,FALSE))=0,VLOOKUP(B164,'Analyst Report'!$A$31:$I$288,8,FALSE),VLOOKUP(B164,'Analyst Report'!$A$31:$I$288,9,FALSE))</f>
        <v>15</v>
      </c>
      <c r="S164" s="194">
        <f t="shared" si="17"/>
        <v>15</v>
      </c>
      <c r="T164" s="194">
        <f t="shared" si="14"/>
        <v>15</v>
      </c>
      <c r="U164" s="193" t="s">
        <v>60</v>
      </c>
      <c r="V164" s="193" t="s">
        <v>60</v>
      </c>
      <c r="W164" s="193" t="s">
        <v>60</v>
      </c>
      <c r="X164" s="193" t="s">
        <v>60</v>
      </c>
      <c r="Y164" s="193" t="s">
        <v>60</v>
      </c>
      <c r="Z164" s="193" t="s">
        <v>60</v>
      </c>
      <c r="AA164" s="193" t="s">
        <v>60</v>
      </c>
      <c r="AB164" s="193" t="s">
        <v>60</v>
      </c>
    </row>
    <row r="165" spans="1:28" ht="135" x14ac:dyDescent="0.2">
      <c r="A165" s="201">
        <f t="shared" si="16"/>
        <v>148</v>
      </c>
      <c r="B165" s="208" t="s">
        <v>206</v>
      </c>
      <c r="C165" s="202" t="s">
        <v>3106</v>
      </c>
      <c r="D165" s="202" t="str">
        <f>VLOOKUP(B165,'HECVAT - Full | Vendor Response'!A$4:D$320,4,TRUE)</f>
        <v>Please see our Instructure Business Continuity and Disaster Recovery Paper which is part of the Canvas Credentials Compliance Package. https://inst.bid/canvas/credentials/dl</v>
      </c>
      <c r="E165" s="195" t="s">
        <v>60</v>
      </c>
      <c r="F165" s="195" t="s">
        <v>3107</v>
      </c>
      <c r="G165" s="195" t="s">
        <v>3108</v>
      </c>
      <c r="H165" s="207" t="s">
        <v>2541</v>
      </c>
      <c r="I165" s="207" t="s">
        <v>3109</v>
      </c>
      <c r="J165" s="196" t="str">
        <f t="shared" si="15"/>
        <v>TRUE</v>
      </c>
      <c r="K165" s="205">
        <f t="shared" si="18"/>
        <v>1</v>
      </c>
      <c r="L165" s="196" t="s">
        <v>2537</v>
      </c>
      <c r="M165" s="194" t="s">
        <v>2122</v>
      </c>
      <c r="N165" s="194" t="str">
        <f>VLOOKUP(B165,'HECVAT - Full | Vendor Response'!A:E,3,FALSE)</f>
        <v>Yes</v>
      </c>
      <c r="O165" s="194" t="str">
        <f>IF(LEN(VLOOKUP(B165,'Analyst Report'!$A:$I,7,FALSE))= 0,"",VLOOKUP(B165,'Analyst Report'!$A:$I,7,FALSE))</f>
        <v/>
      </c>
      <c r="P165" s="194">
        <f t="shared" si="13"/>
        <v>1</v>
      </c>
      <c r="Q165" s="194">
        <v>25</v>
      </c>
      <c r="R165" s="194">
        <f>IF(LEN(VLOOKUP(B165,'Analyst Report'!$A$31:$I$288,9,FALSE))=0,VLOOKUP(B165,'Analyst Report'!$A$31:$I$288,8,FALSE),VLOOKUP(B165,'Analyst Report'!$A$31:$I$288,9,FALSE))</f>
        <v>25</v>
      </c>
      <c r="S165" s="194">
        <f t="shared" si="17"/>
        <v>25</v>
      </c>
      <c r="T165" s="194">
        <f t="shared" si="14"/>
        <v>25</v>
      </c>
      <c r="U165" s="193" t="s">
        <v>60</v>
      </c>
      <c r="V165" s="193" t="s">
        <v>60</v>
      </c>
      <c r="W165" s="193" t="s">
        <v>60</v>
      </c>
      <c r="X165" s="193" t="s">
        <v>60</v>
      </c>
      <c r="Y165" s="193" t="s">
        <v>60</v>
      </c>
      <c r="Z165" s="193" t="s">
        <v>60</v>
      </c>
      <c r="AA165" s="193" t="s">
        <v>60</v>
      </c>
      <c r="AB165" s="193" t="s">
        <v>60</v>
      </c>
    </row>
    <row r="166" spans="1:28" ht="409.6" x14ac:dyDescent="0.2">
      <c r="A166" s="201">
        <f t="shared" si="16"/>
        <v>149</v>
      </c>
      <c r="B166" s="208" t="s">
        <v>207</v>
      </c>
      <c r="C166" s="202" t="s">
        <v>3110</v>
      </c>
      <c r="D166" s="202" t="str">
        <f>VLOOKUP(B166,'HECVAT - Full | Vendor Response'!A$4:D$320,4,TRUE)</f>
        <v>Disaster Recovery locations reside within the Institution's Data Zone and geographical location. Customer data is backed up to different AWS Availability Zones (separate data centers) within their geographical region. For privacy and data sovereignty, data never leaves a customer's geographical region and all backups and disaster recovery measures stay in-region. Details about where the data resides for each region is listed below:
• US: Oregon and Virginia (us-west-2 / us-east-1)
• Canada: Canada Central (ca-central-1)
• EMEA: Ireland (eu-west-1)
• APAC (Sydney) (ap-southeast-2) and Singapore (ap-southeast-1)
• LATAM: Oregon and Virginia (us-west-2 / us-east-1)</v>
      </c>
      <c r="E166" s="195" t="s">
        <v>60</v>
      </c>
      <c r="F166" s="195"/>
      <c r="G166" s="195" t="s">
        <v>3111</v>
      </c>
      <c r="H166" s="207" t="s">
        <v>2465</v>
      </c>
      <c r="I166" s="207" t="s">
        <v>2466</v>
      </c>
      <c r="J166" s="196" t="str">
        <f t="shared" si="15"/>
        <v>FALSE</v>
      </c>
      <c r="K166" s="205">
        <f t="shared" si="18"/>
        <v>1</v>
      </c>
      <c r="L166" s="196" t="s">
        <v>2537</v>
      </c>
      <c r="M166" s="194" t="s">
        <v>2126</v>
      </c>
      <c r="N166" s="194" t="str">
        <f>VLOOKUP(B166,'HECVAT - Full | Vendor Response'!A:E,3,FALSE)</f>
        <v>Yes</v>
      </c>
      <c r="O166" s="194" t="str">
        <f>IF(LEN(VLOOKUP(B166,'Analyst Report'!$A:$I,7,FALSE))= 0,"",VLOOKUP(B166,'Analyst Report'!$A:$I,7,FALSE))</f>
        <v/>
      </c>
      <c r="P166" s="194">
        <f t="shared" si="13"/>
        <v>0</v>
      </c>
      <c r="Q166" s="194">
        <v>20</v>
      </c>
      <c r="R166" s="194">
        <f>IF(LEN(VLOOKUP(B166,'Analyst Report'!$A$31:$I$288,9,FALSE))=0,VLOOKUP(B166,'Analyst Report'!$A$31:$I$288,8,FALSE),VLOOKUP(B166,'Analyst Report'!$A$31:$I$288,9,FALSE))</f>
        <v>20</v>
      </c>
      <c r="S166" s="194">
        <f t="shared" si="17"/>
        <v>20</v>
      </c>
      <c r="T166" s="194">
        <f t="shared" si="14"/>
        <v>0</v>
      </c>
      <c r="U166" s="193" t="s">
        <v>60</v>
      </c>
      <c r="V166" s="193" t="s">
        <v>60</v>
      </c>
      <c r="W166" s="193" t="s">
        <v>60</v>
      </c>
      <c r="X166" s="193" t="s">
        <v>60</v>
      </c>
      <c r="Y166" s="193" t="s">
        <v>60</v>
      </c>
      <c r="Z166" s="193" t="s">
        <v>60</v>
      </c>
      <c r="AA166" s="193" t="s">
        <v>60</v>
      </c>
      <c r="AB166" s="193" t="s">
        <v>60</v>
      </c>
    </row>
    <row r="167" spans="1:28" ht="409.6" x14ac:dyDescent="0.2">
      <c r="A167" s="201">
        <f t="shared" si="16"/>
        <v>150</v>
      </c>
      <c r="B167" s="208" t="s">
        <v>208</v>
      </c>
      <c r="C167" s="202" t="s">
        <v>3112</v>
      </c>
      <c r="D167" s="202" t="str">
        <f>VLOOKUP(B167,'HECVAT - Full | Vendor Response'!A$4:D$320,4,TRUE)</f>
        <v>All potential disasters will be escalated immediately to the identified incident response officer who is authorized to declare a disaster. The incident response officer will be responsible for assessing the event and confirming the disaster. Once the disaster is declared, the incident response officer will be responsible for directing recovery efforts and notifications. Complete details are contained within Instructure's Business Continuity and Disaster Recovery Paper which covers the following items:
 • Establish communication between the individuals necessary to execute recovery
 • Determine steps necessary to recover completely from the disaster
 • Execute the recovery steps
 • Verify that recovery is complete
 • Inform the incident officer of completion
 Canvas Credentials is hosted in multiple regions around the world. For each region, there is a designated Disaster Recovery site.</v>
      </c>
      <c r="E167" s="195" t="s">
        <v>60</v>
      </c>
      <c r="F167" s="195" t="s">
        <v>2542</v>
      </c>
      <c r="G167" s="195" t="s">
        <v>2543</v>
      </c>
      <c r="H167" s="207" t="s">
        <v>2544</v>
      </c>
      <c r="I167" s="207" t="s">
        <v>2545</v>
      </c>
      <c r="J167" s="196" t="str">
        <f t="shared" si="15"/>
        <v>FALSE</v>
      </c>
      <c r="K167" s="205">
        <f t="shared" si="18"/>
        <v>1</v>
      </c>
      <c r="L167" s="196" t="s">
        <v>2537</v>
      </c>
      <c r="M167" s="194" t="s">
        <v>2122</v>
      </c>
      <c r="N167" s="194" t="str">
        <f>VLOOKUP(B167,'HECVAT - Full | Vendor Response'!A:E,3,FALSE)</f>
        <v>Yes</v>
      </c>
      <c r="O167" s="194" t="str">
        <f>IF(LEN(VLOOKUP(B167,'Analyst Report'!$A:$I,7,FALSE))= 0,"",VLOOKUP(B167,'Analyst Report'!$A:$I,7,FALSE))</f>
        <v/>
      </c>
      <c r="P167" s="194">
        <f t="shared" si="13"/>
        <v>1</v>
      </c>
      <c r="Q167" s="194">
        <v>20</v>
      </c>
      <c r="R167" s="194">
        <f>IF(LEN(VLOOKUP(B167,'Analyst Report'!$A$31:$I$288,9,FALSE))=0,VLOOKUP(B167,'Analyst Report'!$A$31:$I$288,8,FALSE),VLOOKUP(B167,'Analyst Report'!$A$31:$I$288,9,FALSE))</f>
        <v>20</v>
      </c>
      <c r="S167" s="194">
        <f t="shared" si="17"/>
        <v>20</v>
      </c>
      <c r="T167" s="194">
        <f t="shared" si="14"/>
        <v>20</v>
      </c>
      <c r="U167" s="193" t="s">
        <v>60</v>
      </c>
      <c r="V167" s="193" t="s">
        <v>60</v>
      </c>
      <c r="W167" s="193" t="s">
        <v>60</v>
      </c>
      <c r="X167" s="193" t="s">
        <v>60</v>
      </c>
      <c r="Y167" s="193" t="s">
        <v>60</v>
      </c>
      <c r="Z167" s="193" t="s">
        <v>60</v>
      </c>
      <c r="AA167" s="193" t="s">
        <v>60</v>
      </c>
      <c r="AB167" s="193" t="s">
        <v>60</v>
      </c>
    </row>
    <row r="168" spans="1:28" ht="210" x14ac:dyDescent="0.2">
      <c r="A168" s="201">
        <f t="shared" si="16"/>
        <v>151</v>
      </c>
      <c r="B168" s="208" t="s">
        <v>209</v>
      </c>
      <c r="C168" s="202" t="s">
        <v>2546</v>
      </c>
      <c r="D168" s="202" t="str">
        <f>VLOOKUP(B168,'HECVAT - Full | Vendor Response'!A$4:D$320,4,TRUE)</f>
        <v xml:space="preserve">Instructure's Director of Operations is responsible for ensuring that the plan is tested annually and whenever major components are changed. The ability to restore from backup is tested more frequently as part of our regular release cycle, as non-production sites are populated from production DR back-ups.
</v>
      </c>
      <c r="E168" s="195" t="s">
        <v>60</v>
      </c>
      <c r="F168" s="195" t="s">
        <v>3113</v>
      </c>
      <c r="G168" s="195" t="s">
        <v>2547</v>
      </c>
      <c r="H168" s="207" t="s">
        <v>2548</v>
      </c>
      <c r="I168" s="207" t="s">
        <v>2549</v>
      </c>
      <c r="J168" s="196" t="str">
        <f t="shared" si="15"/>
        <v>FALSE</v>
      </c>
      <c r="K168" s="205">
        <f t="shared" si="18"/>
        <v>1</v>
      </c>
      <c r="L168" s="196" t="s">
        <v>2537</v>
      </c>
      <c r="M168" s="194" t="s">
        <v>2122</v>
      </c>
      <c r="N168" s="194" t="str">
        <f>VLOOKUP(B168,'HECVAT - Full | Vendor Response'!A:E,3,FALSE)</f>
        <v>Yes</v>
      </c>
      <c r="O168" s="194" t="str">
        <f>IF(LEN(VLOOKUP(B168,'Analyst Report'!$A:$I,7,FALSE))= 0,"",VLOOKUP(B168,'Analyst Report'!$A:$I,7,FALSE))</f>
        <v/>
      </c>
      <c r="P168" s="194">
        <f t="shared" si="13"/>
        <v>1</v>
      </c>
      <c r="Q168" s="194">
        <v>20</v>
      </c>
      <c r="R168" s="194">
        <f>IF(LEN(VLOOKUP(B168,'Analyst Report'!$A$31:$I$288,9,FALSE))=0,VLOOKUP(B168,'Analyst Report'!$A$31:$I$288,8,FALSE),VLOOKUP(B168,'Analyst Report'!$A$31:$I$288,9,FALSE))</f>
        <v>20</v>
      </c>
      <c r="S168" s="194">
        <f t="shared" si="17"/>
        <v>20</v>
      </c>
      <c r="T168" s="194">
        <f t="shared" si="14"/>
        <v>20</v>
      </c>
      <c r="U168" s="193" t="s">
        <v>60</v>
      </c>
      <c r="V168" s="193" t="s">
        <v>60</v>
      </c>
      <c r="W168" s="193" t="s">
        <v>60</v>
      </c>
      <c r="X168" s="193" t="s">
        <v>60</v>
      </c>
      <c r="Y168" s="193" t="s">
        <v>60</v>
      </c>
      <c r="Z168" s="193" t="s">
        <v>60</v>
      </c>
      <c r="AA168" s="193" t="s">
        <v>60</v>
      </c>
      <c r="AB168" s="193" t="s">
        <v>60</v>
      </c>
    </row>
    <row r="169" spans="1:28" ht="120" x14ac:dyDescent="0.2">
      <c r="A169" s="201">
        <f t="shared" si="16"/>
        <v>152</v>
      </c>
      <c r="B169" s="208" t="s">
        <v>210</v>
      </c>
      <c r="C169" s="202" t="s">
        <v>2550</v>
      </c>
      <c r="D169" s="202" t="str">
        <f>VLOOKUP(B169,'HECVAT - Full | Vendor Response'!A$4:D$320,4,TRUE)</f>
        <v>Please see our Business Continuity and Disaster Recovery Paper which is part of the Canvas Credentials Compliance Package. https://inst.bid/canvas/credentials/dl</v>
      </c>
      <c r="E169" s="195" t="s">
        <v>60</v>
      </c>
      <c r="F169" s="195" t="s">
        <v>2551</v>
      </c>
      <c r="G169" s="195" t="s">
        <v>2552</v>
      </c>
      <c r="H169" s="207" t="s">
        <v>2347</v>
      </c>
      <c r="I169" s="207" t="s">
        <v>2348</v>
      </c>
      <c r="J169" s="196" t="str">
        <f t="shared" si="15"/>
        <v>FALSE</v>
      </c>
      <c r="K169" s="205">
        <f t="shared" si="18"/>
        <v>1</v>
      </c>
      <c r="L169" s="196" t="s">
        <v>2537</v>
      </c>
      <c r="M169" s="194" t="s">
        <v>2122</v>
      </c>
      <c r="N169" s="194" t="str">
        <f>VLOOKUP(B169,'HECVAT - Full | Vendor Response'!A:E,3,FALSE)</f>
        <v>Yes</v>
      </c>
      <c r="O169" s="194" t="str">
        <f>IF(LEN(VLOOKUP(B169,'Analyst Report'!$A:$I,7,FALSE))= 0,"",VLOOKUP(B169,'Analyst Report'!$A:$I,7,FALSE))</f>
        <v/>
      </c>
      <c r="P169" s="194">
        <f t="shared" si="13"/>
        <v>1</v>
      </c>
      <c r="Q169" s="194">
        <v>20</v>
      </c>
      <c r="R169" s="194">
        <f>IF(LEN(VLOOKUP(B169,'Analyst Report'!$A$31:$I$288,9,FALSE))=0,VLOOKUP(B169,'Analyst Report'!$A$31:$I$288,8,FALSE),VLOOKUP(B169,'Analyst Report'!$A$31:$I$288,9,FALSE))</f>
        <v>20</v>
      </c>
      <c r="S169" s="194">
        <f t="shared" si="17"/>
        <v>20</v>
      </c>
      <c r="T169" s="194">
        <f t="shared" si="14"/>
        <v>20</v>
      </c>
      <c r="U169" s="193" t="s">
        <v>60</v>
      </c>
      <c r="V169" s="193" t="s">
        <v>60</v>
      </c>
      <c r="W169" s="193" t="s">
        <v>60</v>
      </c>
      <c r="X169" s="193" t="s">
        <v>60</v>
      </c>
      <c r="Y169" s="193" t="s">
        <v>60</v>
      </c>
      <c r="Z169" s="193" t="s">
        <v>60</v>
      </c>
      <c r="AA169" s="193" t="s">
        <v>60</v>
      </c>
      <c r="AB169" s="193" t="s">
        <v>60</v>
      </c>
    </row>
    <row r="170" spans="1:28" ht="409.6" x14ac:dyDescent="0.2">
      <c r="A170" s="201">
        <f t="shared" si="16"/>
        <v>153</v>
      </c>
      <c r="B170" s="208" t="s">
        <v>211</v>
      </c>
      <c r="C170" s="202" t="s">
        <v>2553</v>
      </c>
      <c r="D170" s="202" t="str">
        <f>VLOOKUP(B170,'HECVAT - Full | Vendor Response'!A$4:D$320,4,TRUE)</f>
        <v>To summarize, impacted customers and business partners will be notified immediately if a disaster is declared. The notification will include a description of the event, the effect to the service, and any potential impact to data. Impacted customers and business partners will be kept up to date throughout the disaster recovery process via phone, messaging, and/or email. We will also post official status updates on status.instructure.com. Once recovery is complete and services have resumed, our customer notifications will include general information about the steps taken to recovery, and any data that may have been impacted. If the recovery is partial and the service is still in a degraded state, notifications will include an estimate of how long the degradation will continue.</v>
      </c>
      <c r="E170" s="195" t="s">
        <v>60</v>
      </c>
      <c r="F170" s="195" t="s">
        <v>2554</v>
      </c>
      <c r="G170" s="195" t="s">
        <v>2555</v>
      </c>
      <c r="H170" s="207" t="s">
        <v>2347</v>
      </c>
      <c r="I170" s="207" t="s">
        <v>2348</v>
      </c>
      <c r="J170" s="196" t="str">
        <f t="shared" si="15"/>
        <v>FALSE</v>
      </c>
      <c r="K170" s="205">
        <f t="shared" si="18"/>
        <v>1</v>
      </c>
      <c r="L170" s="196" t="s">
        <v>2537</v>
      </c>
      <c r="M170" s="194" t="s">
        <v>2122</v>
      </c>
      <c r="N170" s="194" t="str">
        <f>VLOOKUP(B170,'HECVAT - Full | Vendor Response'!A:E,3,FALSE)</f>
        <v>Yes</v>
      </c>
      <c r="O170" s="194" t="str">
        <f>IF(LEN(VLOOKUP(B170,'Analyst Report'!$A:$I,7,FALSE))= 0,"",VLOOKUP(B170,'Analyst Report'!$A:$I,7,FALSE))</f>
        <v/>
      </c>
      <c r="P170" s="194">
        <f t="shared" si="13"/>
        <v>1</v>
      </c>
      <c r="Q170" s="194">
        <v>20</v>
      </c>
      <c r="R170" s="194">
        <f>IF(LEN(VLOOKUP(B170,'Analyst Report'!$A$31:$I$288,9,FALSE))=0,VLOOKUP(B170,'Analyst Report'!$A$31:$I$288,8,FALSE),VLOOKUP(B170,'Analyst Report'!$A$31:$I$288,9,FALSE))</f>
        <v>20</v>
      </c>
      <c r="S170" s="194">
        <f t="shared" si="17"/>
        <v>20</v>
      </c>
      <c r="T170" s="194">
        <f t="shared" si="14"/>
        <v>20</v>
      </c>
      <c r="U170" s="193" t="s">
        <v>60</v>
      </c>
      <c r="V170" s="193" t="s">
        <v>60</v>
      </c>
      <c r="W170" s="193" t="s">
        <v>60</v>
      </c>
      <c r="X170" s="193" t="s">
        <v>60</v>
      </c>
      <c r="Y170" s="193" t="s">
        <v>60</v>
      </c>
      <c r="Z170" s="193" t="s">
        <v>60</v>
      </c>
      <c r="AA170" s="193" t="s">
        <v>60</v>
      </c>
      <c r="AB170" s="193" t="s">
        <v>60</v>
      </c>
    </row>
    <row r="171" spans="1:28" ht="409.6" x14ac:dyDescent="0.2">
      <c r="A171" s="201">
        <f t="shared" si="16"/>
        <v>154</v>
      </c>
      <c r="B171" s="208" t="s">
        <v>212</v>
      </c>
      <c r="C171" s="202" t="s">
        <v>3114</v>
      </c>
      <c r="D171" s="202">
        <f>VLOOKUP(B171,'HECVAT - Full | Vendor Response'!A$4:D$320,4,TRUE)</f>
        <v>0</v>
      </c>
      <c r="E171" s="195" t="s">
        <v>2556</v>
      </c>
      <c r="F171" s="195"/>
      <c r="G171" s="195"/>
      <c r="H171" s="207" t="s">
        <v>2557</v>
      </c>
      <c r="I171" s="207" t="s">
        <v>2549</v>
      </c>
      <c r="J171" s="196" t="str">
        <f t="shared" si="15"/>
        <v>FALSE</v>
      </c>
      <c r="K171" s="205">
        <f t="shared" si="18"/>
        <v>1</v>
      </c>
      <c r="L171" s="196" t="s">
        <v>2537</v>
      </c>
      <c r="M171" s="194" t="s">
        <v>2122</v>
      </c>
      <c r="N171" s="194" t="str">
        <f>VLOOKUP(B171,'HECVAT - Full | Vendor Response'!A:E,3,FALSE)</f>
        <v xml:space="preserve">We conduct annual table-top exercises which discuss simulated emergency situations and allow the DRT to discuss our processes and plans to manage both an incident and the aftermath of a natural or human-made disaster. Typically, for our tabletop testing we focus on the more extreme scenarios, such as the loss of an availability zone and/or hosting region. Any changes or revisions of a DR response are then captured and updated in our formal Disaster Recovery Plan.	</v>
      </c>
      <c r="O171" s="194" t="str">
        <f>IF(LEN(VLOOKUP(B171,'Analyst Report'!$A:$I,7,FALSE))= 0,"",VLOOKUP(B171,'Analyst Report'!$A:$I,7,FALSE))</f>
        <v/>
      </c>
      <c r="P171" s="194">
        <f t="shared" si="13"/>
        <v>0</v>
      </c>
      <c r="Q171" s="194">
        <v>20</v>
      </c>
      <c r="R171" s="194">
        <f>IF(LEN(VLOOKUP(B171,'Analyst Report'!$A$31:$I$288,9,FALSE))=0,VLOOKUP(B171,'Analyst Report'!$A$31:$I$288,8,FALSE),VLOOKUP(B171,'Analyst Report'!$A$31:$I$288,9,FALSE))</f>
        <v>20</v>
      </c>
      <c r="S171" s="194">
        <f t="shared" si="17"/>
        <v>20</v>
      </c>
      <c r="T171" s="194">
        <f t="shared" si="14"/>
        <v>0</v>
      </c>
      <c r="U171" s="193" t="s">
        <v>60</v>
      </c>
      <c r="V171" s="193" t="s">
        <v>60</v>
      </c>
      <c r="W171" s="193" t="s">
        <v>60</v>
      </c>
      <c r="X171" s="193" t="s">
        <v>60</v>
      </c>
      <c r="Y171" s="193" t="s">
        <v>60</v>
      </c>
      <c r="Z171" s="193" t="s">
        <v>60</v>
      </c>
      <c r="AA171" s="193" t="s">
        <v>60</v>
      </c>
      <c r="AB171" s="193" t="s">
        <v>60</v>
      </c>
    </row>
    <row r="172" spans="1:28" ht="135" x14ac:dyDescent="0.2">
      <c r="A172" s="201">
        <f t="shared" si="16"/>
        <v>155</v>
      </c>
      <c r="B172" s="208" t="s">
        <v>213</v>
      </c>
      <c r="C172" s="202" t="s">
        <v>3115</v>
      </c>
      <c r="D172" s="202" t="str">
        <f>VLOOKUP(B172,'HECVAT - Full | Vendor Response'!A$4:D$320,4,TRUE)</f>
        <v>Tabletop testing occurs every year, typically in Q1.</v>
      </c>
      <c r="E172" s="195" t="s">
        <v>60</v>
      </c>
      <c r="F172" s="195" t="s">
        <v>2558</v>
      </c>
      <c r="G172" s="195" t="s">
        <v>2559</v>
      </c>
      <c r="H172" s="207" t="s">
        <v>2548</v>
      </c>
      <c r="I172" s="207" t="s">
        <v>2549</v>
      </c>
      <c r="J172" s="196" t="str">
        <f t="shared" si="15"/>
        <v>TRUE</v>
      </c>
      <c r="K172" s="205">
        <f t="shared" si="18"/>
        <v>1</v>
      </c>
      <c r="L172" s="196" t="s">
        <v>2537</v>
      </c>
      <c r="M172" s="194" t="s">
        <v>2122</v>
      </c>
      <c r="N172" s="194" t="str">
        <f>VLOOKUP(B172,'HECVAT - Full | Vendor Response'!A:E,3,FALSE)</f>
        <v>Yes</v>
      </c>
      <c r="O172" s="194" t="str">
        <f>IF(LEN(VLOOKUP(B172,'Analyst Report'!$A:$I,7,FALSE))= 0,"",VLOOKUP(B172,'Analyst Report'!$A:$I,7,FALSE))</f>
        <v/>
      </c>
      <c r="P172" s="194">
        <f t="shared" si="13"/>
        <v>1</v>
      </c>
      <c r="Q172" s="194">
        <v>25</v>
      </c>
      <c r="R172" s="194">
        <f>IF(LEN(VLOOKUP(B172,'Analyst Report'!$A$31:$I$288,9,FALSE))=0,VLOOKUP(B172,'Analyst Report'!$A$31:$I$288,8,FALSE),VLOOKUP(B172,'Analyst Report'!$A$31:$I$288,9,FALSE))</f>
        <v>25</v>
      </c>
      <c r="S172" s="194">
        <f t="shared" si="17"/>
        <v>25</v>
      </c>
      <c r="T172" s="194">
        <f t="shared" si="14"/>
        <v>25</v>
      </c>
      <c r="U172" s="193" t="s">
        <v>60</v>
      </c>
      <c r="V172" s="193" t="s">
        <v>60</v>
      </c>
      <c r="W172" s="193" t="s">
        <v>60</v>
      </c>
      <c r="X172" s="193" t="s">
        <v>60</v>
      </c>
      <c r="Y172" s="193" t="s">
        <v>60</v>
      </c>
      <c r="Z172" s="193" t="s">
        <v>60</v>
      </c>
      <c r="AA172" s="193" t="s">
        <v>60</v>
      </c>
      <c r="AB172" s="193" t="s">
        <v>60</v>
      </c>
    </row>
    <row r="173" spans="1:28" ht="135" x14ac:dyDescent="0.2">
      <c r="A173" s="201">
        <f t="shared" si="16"/>
        <v>156</v>
      </c>
      <c r="B173" s="208" t="s">
        <v>214</v>
      </c>
      <c r="C173" s="202" t="s">
        <v>2560</v>
      </c>
      <c r="D173" s="202" t="str">
        <f>VLOOKUP(B173,'HECVAT - Full | Vendor Response'!A$4:D$320,4,TRUE)</f>
        <v>Instructure's DRP is reviewed in its entirety at least annually and updated to reflect any changes needed.</v>
      </c>
      <c r="E173" s="195" t="s">
        <v>60</v>
      </c>
      <c r="F173" s="195" t="s">
        <v>2561</v>
      </c>
      <c r="G173" s="195" t="s">
        <v>2562</v>
      </c>
      <c r="H173" s="207" t="s">
        <v>2548</v>
      </c>
      <c r="I173" s="207" t="s">
        <v>2549</v>
      </c>
      <c r="J173" s="196" t="str">
        <f t="shared" si="15"/>
        <v>TRUE</v>
      </c>
      <c r="K173" s="205">
        <f t="shared" si="18"/>
        <v>1</v>
      </c>
      <c r="L173" s="196" t="s">
        <v>2537</v>
      </c>
      <c r="M173" s="194" t="s">
        <v>2122</v>
      </c>
      <c r="N173" s="194" t="str">
        <f>VLOOKUP(B173,'HECVAT - Full | Vendor Response'!A:E,3,FALSE)</f>
        <v>Yes</v>
      </c>
      <c r="O173" s="194" t="str">
        <f>IF(LEN(VLOOKUP(B173,'Analyst Report'!$A:$I,7,FALSE))= 0,"",VLOOKUP(B173,'Analyst Report'!$A:$I,7,FALSE))</f>
        <v/>
      </c>
      <c r="P173" s="194">
        <f t="shared" si="13"/>
        <v>1</v>
      </c>
      <c r="Q173" s="194">
        <v>25</v>
      </c>
      <c r="R173" s="194">
        <f>IF(LEN(VLOOKUP(B173,'Analyst Report'!$A$31:$I$288,9,FALSE))=0,VLOOKUP(B173,'Analyst Report'!$A$31:$I$288,8,FALSE),VLOOKUP(B173,'Analyst Report'!$A$31:$I$288,9,FALSE))</f>
        <v>25</v>
      </c>
      <c r="S173" s="194">
        <f t="shared" si="17"/>
        <v>25</v>
      </c>
      <c r="T173" s="194">
        <f t="shared" si="14"/>
        <v>25</v>
      </c>
      <c r="U173" s="193" t="s">
        <v>60</v>
      </c>
      <c r="V173" s="193" t="s">
        <v>60</v>
      </c>
      <c r="W173" s="193" t="s">
        <v>60</v>
      </c>
      <c r="X173" s="193" t="s">
        <v>60</v>
      </c>
      <c r="Y173" s="193" t="s">
        <v>60</v>
      </c>
      <c r="Z173" s="193" t="s">
        <v>60</v>
      </c>
      <c r="AA173" s="193" t="s">
        <v>60</v>
      </c>
      <c r="AB173" s="193" t="s">
        <v>60</v>
      </c>
    </row>
    <row r="174" spans="1:28" ht="210" x14ac:dyDescent="0.2">
      <c r="A174" s="201">
        <f t="shared" si="16"/>
        <v>157</v>
      </c>
      <c r="B174" s="208" t="s">
        <v>216</v>
      </c>
      <c r="C174" s="208" t="s">
        <v>2563</v>
      </c>
      <c r="D174" s="202" t="str">
        <f>VLOOKUP(B174,'HECVAT - Full | Vendor Response'!A$4:D$320,4,TRUE)</f>
        <v xml:space="preserve">All load balancers have a security group attached that only allows TCP/80, 443. </v>
      </c>
      <c r="E174" s="220" t="s">
        <v>60</v>
      </c>
      <c r="F174" s="220" t="s">
        <v>2564</v>
      </c>
      <c r="G174" s="220" t="s">
        <v>2565</v>
      </c>
      <c r="H174" s="213" t="s">
        <v>2566</v>
      </c>
      <c r="I174" s="213" t="s">
        <v>3188</v>
      </c>
      <c r="J174" s="196" t="str">
        <f t="shared" si="15"/>
        <v>TRUE</v>
      </c>
      <c r="K174" s="198">
        <v>1</v>
      </c>
      <c r="L174" s="199" t="s">
        <v>215</v>
      </c>
      <c r="M174" s="200" t="s">
        <v>2122</v>
      </c>
      <c r="N174" s="194" t="str">
        <f>VLOOKUP(B174,'HECVAT - Full | Vendor Response'!A:E,3,FALSE)</f>
        <v>No</v>
      </c>
      <c r="O174" s="194" t="str">
        <f>IF(LEN(VLOOKUP(B174,'Analyst Report'!$A:$I,7,FALSE))= 0,"",VLOOKUP(B174,'Analyst Report'!$A:$I,7,FALSE))</f>
        <v/>
      </c>
      <c r="P174" s="194">
        <f t="shared" si="13"/>
        <v>0</v>
      </c>
      <c r="Q174" s="222">
        <v>25</v>
      </c>
      <c r="R174" s="194">
        <f>IF(LEN(VLOOKUP(B174,'Analyst Report'!$A$31:$I$288,9,FALSE))=0,VLOOKUP(B174,'Analyst Report'!$A$31:$I$288,8,FALSE),VLOOKUP(B174,'Analyst Report'!$A$31:$I$288,9,FALSE))</f>
        <v>25</v>
      </c>
      <c r="S174" s="194">
        <f t="shared" si="17"/>
        <v>25</v>
      </c>
      <c r="T174" s="194">
        <f t="shared" si="14"/>
        <v>0</v>
      </c>
      <c r="U174" s="193" t="s">
        <v>60</v>
      </c>
      <c r="V174" s="193" t="s">
        <v>60</v>
      </c>
      <c r="W174" s="193" t="s">
        <v>60</v>
      </c>
      <c r="X174" s="193" t="s">
        <v>60</v>
      </c>
      <c r="Y174" s="193" t="s">
        <v>60</v>
      </c>
      <c r="Z174" s="193" t="s">
        <v>60</v>
      </c>
      <c r="AA174" s="193" t="s">
        <v>60</v>
      </c>
      <c r="AB174" s="193" t="s">
        <v>60</v>
      </c>
    </row>
    <row r="175" spans="1:28" ht="255" x14ac:dyDescent="0.2">
      <c r="A175" s="201">
        <f t="shared" si="16"/>
        <v>158</v>
      </c>
      <c r="B175" s="208" t="s">
        <v>217</v>
      </c>
      <c r="C175" s="208" t="s">
        <v>3116</v>
      </c>
      <c r="D175" s="202" t="str">
        <f>VLOOKUP(B175,'HECVAT - Full | Vendor Response'!A$4:D$320,4,TRUE)</f>
        <v>Firewall changes on our cloud infrastructure configuration occur via Terraform and Ansible by authorized Instructure Security Team administrators. These configurations are managed in source control and records of modifications are under change control. Where technically feasible, baseline configurations are aligned to best practices. Multi-factor authentication is required.</v>
      </c>
      <c r="E175" s="220" t="s">
        <v>60</v>
      </c>
      <c r="F175" s="220" t="s">
        <v>2567</v>
      </c>
      <c r="G175" s="220" t="s">
        <v>2568</v>
      </c>
      <c r="H175" s="213" t="s">
        <v>3117</v>
      </c>
      <c r="I175" s="213" t="s">
        <v>2569</v>
      </c>
      <c r="J175" s="196" t="str">
        <f t="shared" si="15"/>
        <v>FALSE</v>
      </c>
      <c r="K175" s="198">
        <v>1</v>
      </c>
      <c r="L175" s="199" t="s">
        <v>215</v>
      </c>
      <c r="M175" s="200" t="s">
        <v>2122</v>
      </c>
      <c r="N175" s="194" t="str">
        <f>VLOOKUP(B175,'HECVAT - Full | Vendor Response'!A:E,3,FALSE)</f>
        <v>Yes</v>
      </c>
      <c r="O175" s="194" t="str">
        <f>IF(LEN(VLOOKUP(B175,'Analyst Report'!$A:$I,7,FALSE))= 0,"",VLOOKUP(B175,'Analyst Report'!$A:$I,7,FALSE))</f>
        <v/>
      </c>
      <c r="P175" s="194">
        <f t="shared" si="13"/>
        <v>1</v>
      </c>
      <c r="Q175" s="222">
        <v>20</v>
      </c>
      <c r="R175" s="194">
        <f>IF(LEN(VLOOKUP(B175,'Analyst Report'!$A$31:$I$288,9,FALSE))=0,VLOOKUP(B175,'Analyst Report'!$A$31:$I$288,8,FALSE),VLOOKUP(B175,'Analyst Report'!$A$31:$I$288,9,FALSE))</f>
        <v>20</v>
      </c>
      <c r="S175" s="194">
        <f t="shared" si="17"/>
        <v>20</v>
      </c>
      <c r="T175" s="194">
        <f t="shared" si="14"/>
        <v>20</v>
      </c>
      <c r="U175" s="193" t="s">
        <v>60</v>
      </c>
      <c r="V175" s="193" t="s">
        <v>60</v>
      </c>
      <c r="W175" s="193" t="s">
        <v>60</v>
      </c>
      <c r="X175" s="193" t="s">
        <v>60</v>
      </c>
      <c r="Y175" s="193" t="s">
        <v>60</v>
      </c>
      <c r="Z175" s="193" t="s">
        <v>60</v>
      </c>
      <c r="AA175" s="193" t="s">
        <v>60</v>
      </c>
      <c r="AB175" s="193" t="s">
        <v>60</v>
      </c>
    </row>
    <row r="176" spans="1:28" ht="150" x14ac:dyDescent="0.2">
      <c r="A176" s="201">
        <f t="shared" si="16"/>
        <v>159</v>
      </c>
      <c r="B176" s="208" t="s">
        <v>218</v>
      </c>
      <c r="C176" s="208" t="s">
        <v>2570</v>
      </c>
      <c r="D176" s="202" t="str">
        <f>VLOOKUP(B176,'HECVAT - Full | Vendor Response'!A$4:D$320,4,TRUE)</f>
        <v>Instructure has an internal Network Security Policy document which provides requirements for any changes to the infrastructure.</v>
      </c>
      <c r="E176" s="220" t="s">
        <v>60</v>
      </c>
      <c r="F176" s="220" t="s">
        <v>2571</v>
      </c>
      <c r="G176" s="220" t="s">
        <v>2572</v>
      </c>
      <c r="H176" s="213" t="s">
        <v>2573</v>
      </c>
      <c r="I176" s="213" t="s">
        <v>2574</v>
      </c>
      <c r="J176" s="196" t="str">
        <f t="shared" si="15"/>
        <v>TRUE</v>
      </c>
      <c r="K176" s="198">
        <v>1</v>
      </c>
      <c r="L176" s="199" t="s">
        <v>215</v>
      </c>
      <c r="M176" s="200" t="s">
        <v>2122</v>
      </c>
      <c r="N176" s="194" t="str">
        <f>VLOOKUP(B176,'HECVAT - Full | Vendor Response'!A:E,3,FALSE)</f>
        <v>Yes</v>
      </c>
      <c r="O176" s="194" t="str">
        <f>IF(LEN(VLOOKUP(B176,'Analyst Report'!$A:$I,7,FALSE))= 0,"",VLOOKUP(B176,'Analyst Report'!$A:$I,7,FALSE))</f>
        <v/>
      </c>
      <c r="P176" s="194">
        <f t="shared" si="13"/>
        <v>1</v>
      </c>
      <c r="Q176" s="222">
        <v>25</v>
      </c>
      <c r="R176" s="194">
        <f>IF(LEN(VLOOKUP(B176,'Analyst Report'!$A$31:$I$288,9,FALSE))=0,VLOOKUP(B176,'Analyst Report'!$A$31:$I$288,8,FALSE),VLOOKUP(B176,'Analyst Report'!$A$31:$I$288,9,FALSE))</f>
        <v>25</v>
      </c>
      <c r="S176" s="194">
        <f t="shared" si="17"/>
        <v>25</v>
      </c>
      <c r="T176" s="194">
        <f t="shared" si="14"/>
        <v>25</v>
      </c>
      <c r="U176" s="193" t="s">
        <v>60</v>
      </c>
      <c r="V176" s="193" t="s">
        <v>60</v>
      </c>
      <c r="W176" s="193" t="s">
        <v>60</v>
      </c>
      <c r="X176" s="193" t="s">
        <v>60</v>
      </c>
      <c r="Y176" s="193" t="s">
        <v>60</v>
      </c>
      <c r="Z176" s="193" t="s">
        <v>60</v>
      </c>
      <c r="AA176" s="193" t="s">
        <v>60</v>
      </c>
      <c r="AB176" s="193" t="s">
        <v>60</v>
      </c>
    </row>
    <row r="177" spans="1:28" ht="195" x14ac:dyDescent="0.2">
      <c r="A177" s="201">
        <f t="shared" si="16"/>
        <v>160</v>
      </c>
      <c r="B177" s="208" t="s">
        <v>219</v>
      </c>
      <c r="C177" s="208" t="s">
        <v>2575</v>
      </c>
      <c r="D177" s="202" t="str">
        <f>VLOOKUP(B177,'HECVAT - Full | Vendor Response'!A$4:D$320,4,TRUE)</f>
        <v>Instructure employs AWS GuardDuty for native, persistent intrusion detection on all applications, however, it is currently on the roadmap to be added to Canvas Credentials​.</v>
      </c>
      <c r="E177" s="220" t="s">
        <v>60</v>
      </c>
      <c r="F177" s="220" t="s">
        <v>2576</v>
      </c>
      <c r="G177" s="220" t="s">
        <v>2577</v>
      </c>
      <c r="H177" s="213" t="s">
        <v>3118</v>
      </c>
      <c r="I177" s="213" t="s">
        <v>2578</v>
      </c>
      <c r="J177" s="196" t="str">
        <f t="shared" si="15"/>
        <v>TRUE</v>
      </c>
      <c r="K177" s="198">
        <v>1</v>
      </c>
      <c r="L177" s="199" t="s">
        <v>215</v>
      </c>
      <c r="M177" s="200" t="s">
        <v>2122</v>
      </c>
      <c r="N177" s="194" t="str">
        <f>VLOOKUP(B177,'HECVAT - Full | Vendor Response'!A:E,3,FALSE)</f>
        <v>No</v>
      </c>
      <c r="O177" s="194" t="str">
        <f>IF(LEN(VLOOKUP(B177,'Analyst Report'!$A:$I,7,FALSE))= 0,"",VLOOKUP(B177,'Analyst Report'!$A:$I,7,FALSE))</f>
        <v/>
      </c>
      <c r="P177" s="194">
        <f t="shared" si="13"/>
        <v>0</v>
      </c>
      <c r="Q177" s="222">
        <v>25</v>
      </c>
      <c r="R177" s="194">
        <f>IF(LEN(VLOOKUP(B177,'Analyst Report'!$A$31:$I$288,9,FALSE))=0,VLOOKUP(B177,'Analyst Report'!$A$31:$I$288,8,FALSE),VLOOKUP(B177,'Analyst Report'!$A$31:$I$288,9,FALSE))</f>
        <v>25</v>
      </c>
      <c r="S177" s="194">
        <f t="shared" si="17"/>
        <v>25</v>
      </c>
      <c r="T177" s="194">
        <f t="shared" si="14"/>
        <v>0</v>
      </c>
      <c r="U177" s="193" t="s">
        <v>60</v>
      </c>
      <c r="V177" s="193" t="s">
        <v>60</v>
      </c>
      <c r="W177" s="193" t="s">
        <v>60</v>
      </c>
      <c r="X177" s="193" t="s">
        <v>60</v>
      </c>
      <c r="Y177" s="193" t="s">
        <v>60</v>
      </c>
      <c r="Z177" s="193" t="s">
        <v>60</v>
      </c>
      <c r="AA177" s="193" t="s">
        <v>60</v>
      </c>
      <c r="AB177" s="193" t="s">
        <v>60</v>
      </c>
    </row>
    <row r="178" spans="1:28" ht="180" x14ac:dyDescent="0.2">
      <c r="A178" s="201">
        <f t="shared" si="16"/>
        <v>161</v>
      </c>
      <c r="B178" s="208" t="s">
        <v>220</v>
      </c>
      <c r="C178" s="208" t="s">
        <v>2579</v>
      </c>
      <c r="D178" s="202" t="str">
        <f>VLOOKUP(B178,'HECVAT - Full | Vendor Response'!A$4:D$320,4,TRUE)</f>
        <v>Instructure employs AWS GuardDuty for native, persistent intrusion detection on all applications, however, it is currently on the roadmap to be added to Canvas Credentials​.</v>
      </c>
      <c r="E178" s="220" t="s">
        <v>60</v>
      </c>
      <c r="F178" s="220" t="s">
        <v>2580</v>
      </c>
      <c r="G178" s="220" t="s">
        <v>2581</v>
      </c>
      <c r="H178" s="213" t="s">
        <v>3119</v>
      </c>
      <c r="I178" s="213" t="s">
        <v>2582</v>
      </c>
      <c r="J178" s="196" t="str">
        <f t="shared" si="15"/>
        <v>FALSE</v>
      </c>
      <c r="K178" s="198">
        <v>1</v>
      </c>
      <c r="L178" s="199" t="s">
        <v>215</v>
      </c>
      <c r="M178" s="200" t="s">
        <v>2122</v>
      </c>
      <c r="N178" s="194" t="str">
        <f>VLOOKUP(B178,'HECVAT - Full | Vendor Response'!A:E,3,FALSE)</f>
        <v>No</v>
      </c>
      <c r="O178" s="194" t="str">
        <f>IF(LEN(VLOOKUP(B178,'Analyst Report'!$A:$I,7,FALSE))= 0,"",VLOOKUP(B178,'Analyst Report'!$A:$I,7,FALSE))</f>
        <v/>
      </c>
      <c r="P178" s="194">
        <f t="shared" si="13"/>
        <v>0</v>
      </c>
      <c r="Q178" s="222">
        <v>20</v>
      </c>
      <c r="R178" s="194">
        <f>IF(LEN(VLOOKUP(B178,'Analyst Report'!$A$31:$I$288,9,FALSE))=0,VLOOKUP(B178,'Analyst Report'!$A$31:$I$288,8,FALSE),VLOOKUP(B178,'Analyst Report'!$A$31:$I$288,9,FALSE))</f>
        <v>20</v>
      </c>
      <c r="S178" s="194">
        <f t="shared" si="17"/>
        <v>20</v>
      </c>
      <c r="T178" s="194">
        <f t="shared" si="14"/>
        <v>0</v>
      </c>
      <c r="U178" s="193" t="s">
        <v>60</v>
      </c>
      <c r="V178" s="193" t="s">
        <v>60</v>
      </c>
      <c r="W178" s="193" t="s">
        <v>60</v>
      </c>
      <c r="X178" s="193" t="s">
        <v>60</v>
      </c>
      <c r="Y178" s="193" t="s">
        <v>60</v>
      </c>
      <c r="Z178" s="193" t="s">
        <v>60</v>
      </c>
      <c r="AA178" s="193" t="s">
        <v>60</v>
      </c>
      <c r="AB178" s="193" t="s">
        <v>60</v>
      </c>
    </row>
    <row r="179" spans="1:28" ht="165" x14ac:dyDescent="0.2">
      <c r="A179" s="201">
        <f t="shared" si="16"/>
        <v>162</v>
      </c>
      <c r="B179" s="208" t="s">
        <v>221</v>
      </c>
      <c r="C179" s="208" t="s">
        <v>2583</v>
      </c>
      <c r="D179" s="202" t="str">
        <f>VLOOKUP(B179,'HECVAT - Full | Vendor Response'!A$4:D$320,4,TRUE)</f>
        <v>Instructure employs AWS GuardDuty for native, persistent intrusion detection on several applications, however, it is currently on the roadmap to be added to Canvas Credentials​.</v>
      </c>
      <c r="E179" s="220" t="s">
        <v>60</v>
      </c>
      <c r="F179" s="220" t="s">
        <v>2584</v>
      </c>
      <c r="G179" s="220" t="s">
        <v>2585</v>
      </c>
      <c r="H179" s="213" t="s">
        <v>3118</v>
      </c>
      <c r="I179" s="213" t="s">
        <v>2586</v>
      </c>
      <c r="J179" s="196" t="str">
        <f t="shared" si="15"/>
        <v>TRUE</v>
      </c>
      <c r="K179" s="198">
        <v>1</v>
      </c>
      <c r="L179" s="199" t="s">
        <v>215</v>
      </c>
      <c r="M179" s="200" t="s">
        <v>2122</v>
      </c>
      <c r="N179" s="194" t="str">
        <f>VLOOKUP(B179,'HECVAT - Full | Vendor Response'!A:E,3,FALSE)</f>
        <v>No</v>
      </c>
      <c r="O179" s="194" t="str">
        <f>IF(LEN(VLOOKUP(B179,'Analyst Report'!$A:$I,7,FALSE))= 0,"",VLOOKUP(B179,'Analyst Report'!$A:$I,7,FALSE))</f>
        <v/>
      </c>
      <c r="P179" s="194">
        <f t="shared" si="13"/>
        <v>0</v>
      </c>
      <c r="Q179" s="222">
        <v>25</v>
      </c>
      <c r="R179" s="194">
        <f>IF(LEN(VLOOKUP(B179,'Analyst Report'!$A$31:$I$288,9,FALSE))=0,VLOOKUP(B179,'Analyst Report'!$A$31:$I$288,8,FALSE),VLOOKUP(B179,'Analyst Report'!$A$31:$I$288,9,FALSE))</f>
        <v>25</v>
      </c>
      <c r="S179" s="194">
        <f t="shared" si="17"/>
        <v>25</v>
      </c>
      <c r="T179" s="194">
        <f t="shared" si="14"/>
        <v>0</v>
      </c>
      <c r="U179" s="193" t="s">
        <v>60</v>
      </c>
      <c r="V179" s="193" t="s">
        <v>60</v>
      </c>
      <c r="W179" s="193" t="s">
        <v>60</v>
      </c>
      <c r="X179" s="193" t="s">
        <v>60</v>
      </c>
      <c r="Y179" s="193" t="s">
        <v>60</v>
      </c>
      <c r="Z179" s="193" t="s">
        <v>60</v>
      </c>
      <c r="AA179" s="193" t="s">
        <v>60</v>
      </c>
      <c r="AB179" s="193" t="s">
        <v>60</v>
      </c>
    </row>
    <row r="180" spans="1:28" ht="165" x14ac:dyDescent="0.2">
      <c r="A180" s="201">
        <f t="shared" si="16"/>
        <v>163</v>
      </c>
      <c r="B180" s="208" t="s">
        <v>222</v>
      </c>
      <c r="C180" s="208" t="s">
        <v>2587</v>
      </c>
      <c r="D180" s="202" t="str">
        <f>VLOOKUP(B180,'HECVAT - Full | Vendor Response'!A$4:D$320,4,TRUE)</f>
        <v>Instructure employs AWS GuardDuty for native, persistent intrusion detection on several applications, however, it is currently on the roadmap to be added to Canvas Credentials​.</v>
      </c>
      <c r="E180" s="220" t="s">
        <v>60</v>
      </c>
      <c r="F180" s="220" t="s">
        <v>2588</v>
      </c>
      <c r="G180" s="220" t="s">
        <v>2589</v>
      </c>
      <c r="H180" s="213" t="s">
        <v>3119</v>
      </c>
      <c r="I180" s="213" t="s">
        <v>2590</v>
      </c>
      <c r="J180" s="196" t="str">
        <f t="shared" si="15"/>
        <v>FALSE</v>
      </c>
      <c r="K180" s="198">
        <v>1</v>
      </c>
      <c r="L180" s="199" t="s">
        <v>215</v>
      </c>
      <c r="M180" s="200" t="s">
        <v>2122</v>
      </c>
      <c r="N180" s="194" t="str">
        <f>VLOOKUP(B180,'HECVAT - Full | Vendor Response'!A:E,3,FALSE)</f>
        <v>No</v>
      </c>
      <c r="O180" s="194" t="str">
        <f>IF(LEN(VLOOKUP(B180,'Analyst Report'!$A:$I,7,FALSE))= 0,"",VLOOKUP(B180,'Analyst Report'!$A:$I,7,FALSE))</f>
        <v/>
      </c>
      <c r="P180" s="194">
        <f t="shared" si="13"/>
        <v>0</v>
      </c>
      <c r="Q180" s="222">
        <v>20</v>
      </c>
      <c r="R180" s="194">
        <f>IF(LEN(VLOOKUP(B180,'Analyst Report'!$A$31:$I$288,9,FALSE))=0,VLOOKUP(B180,'Analyst Report'!$A$31:$I$288,8,FALSE),VLOOKUP(B180,'Analyst Report'!$A$31:$I$288,9,FALSE))</f>
        <v>20</v>
      </c>
      <c r="S180" s="194">
        <f t="shared" si="17"/>
        <v>20</v>
      </c>
      <c r="T180" s="194">
        <f t="shared" si="14"/>
        <v>0</v>
      </c>
      <c r="U180" s="193" t="s">
        <v>60</v>
      </c>
      <c r="V180" s="193" t="s">
        <v>60</v>
      </c>
      <c r="W180" s="193" t="s">
        <v>60</v>
      </c>
      <c r="X180" s="193" t="s">
        <v>60</v>
      </c>
      <c r="Y180" s="193" t="s">
        <v>60</v>
      </c>
      <c r="Z180" s="193" t="s">
        <v>60</v>
      </c>
      <c r="AA180" s="193" t="s">
        <v>60</v>
      </c>
      <c r="AB180" s="193" t="s">
        <v>60</v>
      </c>
    </row>
    <row r="181" spans="1:28" ht="150" x14ac:dyDescent="0.2">
      <c r="A181" s="201">
        <f t="shared" si="16"/>
        <v>164</v>
      </c>
      <c r="B181" s="208" t="s">
        <v>223</v>
      </c>
      <c r="C181" s="208" t="s">
        <v>2591</v>
      </c>
      <c r="D181" s="202" t="str">
        <f>VLOOKUP(B181,'HECVAT - Full | Vendor Response'!A$4:D$320,4,TRUE)</f>
        <v>AWS' Security Hub integration is on our roadmap for Canvas​ Credentials​. Currently, threat and vulnerability scanning is carried out using Snyk and ECR image scanning.</v>
      </c>
      <c r="E181" s="220" t="s">
        <v>60</v>
      </c>
      <c r="F181" s="220" t="s">
        <v>2592</v>
      </c>
      <c r="G181" s="220" t="s">
        <v>2593</v>
      </c>
      <c r="H181" s="213" t="s">
        <v>2594</v>
      </c>
      <c r="I181" s="213" t="s">
        <v>2595</v>
      </c>
      <c r="J181" s="196" t="str">
        <f t="shared" si="15"/>
        <v>FALSE</v>
      </c>
      <c r="K181" s="198">
        <v>1</v>
      </c>
      <c r="L181" s="199" t="s">
        <v>215</v>
      </c>
      <c r="M181" s="200" t="s">
        <v>2122</v>
      </c>
      <c r="N181" s="194" t="str">
        <f>VLOOKUP(B181,'HECVAT - Full | Vendor Response'!A:E,3,FALSE)</f>
        <v>No</v>
      </c>
      <c r="O181" s="194" t="str">
        <f>IF(LEN(VLOOKUP(B181,'Analyst Report'!$A:$I,7,FALSE))= 0,"",VLOOKUP(B181,'Analyst Report'!$A:$I,7,FALSE))</f>
        <v/>
      </c>
      <c r="P181" s="194">
        <f t="shared" si="13"/>
        <v>0</v>
      </c>
      <c r="Q181" s="222">
        <v>20</v>
      </c>
      <c r="R181" s="194">
        <f>IF(LEN(VLOOKUP(B181,'Analyst Report'!$A$31:$I$288,9,FALSE))=0,VLOOKUP(B181,'Analyst Report'!$A$31:$I$288,8,FALSE),VLOOKUP(B181,'Analyst Report'!$A$31:$I$288,9,FALSE))</f>
        <v>20</v>
      </c>
      <c r="S181" s="194">
        <f t="shared" si="17"/>
        <v>20</v>
      </c>
      <c r="T181" s="194">
        <f t="shared" si="14"/>
        <v>0</v>
      </c>
      <c r="U181" s="193" t="s">
        <v>60</v>
      </c>
      <c r="V181" s="193" t="s">
        <v>60</v>
      </c>
      <c r="W181" s="193" t="s">
        <v>60</v>
      </c>
      <c r="X181" s="193" t="s">
        <v>60</v>
      </c>
      <c r="Y181" s="193" t="s">
        <v>60</v>
      </c>
      <c r="Z181" s="193" t="s">
        <v>60</v>
      </c>
      <c r="AA181" s="193" t="s">
        <v>60</v>
      </c>
      <c r="AB181" s="193" t="s">
        <v>60</v>
      </c>
    </row>
    <row r="182" spans="1:28" ht="165" x14ac:dyDescent="0.2">
      <c r="A182" s="201">
        <f t="shared" si="16"/>
        <v>165</v>
      </c>
      <c r="B182" s="208" t="s">
        <v>224</v>
      </c>
      <c r="C182" s="208" t="s">
        <v>3120</v>
      </c>
      <c r="D182" s="202" t="str">
        <f>VLOOKUP(B182,'HECVAT - Full | Vendor Response'!A$4:D$320,4,TRUE)</f>
        <v>No intrusion detection/prevention systems are in place at this time, however a solution is planned to be implemented.</v>
      </c>
      <c r="E182" s="220" t="s">
        <v>60</v>
      </c>
      <c r="F182" s="220" t="s">
        <v>3121</v>
      </c>
      <c r="G182" s="220" t="s">
        <v>2596</v>
      </c>
      <c r="H182" s="213" t="s">
        <v>2597</v>
      </c>
      <c r="I182" s="213" t="s">
        <v>3122</v>
      </c>
      <c r="J182" s="196" t="str">
        <f t="shared" si="15"/>
        <v>FALSE</v>
      </c>
      <c r="K182" s="198">
        <v>1</v>
      </c>
      <c r="L182" s="199" t="s">
        <v>215</v>
      </c>
      <c r="M182" s="200" t="s">
        <v>2122</v>
      </c>
      <c r="N182" s="194" t="str">
        <f>VLOOKUP(B182,'HECVAT - Full | Vendor Response'!A:E,3,FALSE)</f>
        <v>No</v>
      </c>
      <c r="O182" s="194" t="str">
        <f>IF(LEN(VLOOKUP(B182,'Analyst Report'!$A:$I,7,FALSE))= 0,"",VLOOKUP(B182,'Analyst Report'!$A:$I,7,FALSE))</f>
        <v/>
      </c>
      <c r="P182" s="194">
        <f t="shared" si="13"/>
        <v>0</v>
      </c>
      <c r="Q182" s="222">
        <v>15</v>
      </c>
      <c r="R182" s="194">
        <f>IF(LEN(VLOOKUP(B182,'Analyst Report'!$A$31:$I$288,9,FALSE))=0,VLOOKUP(B182,'Analyst Report'!$A$31:$I$288,8,FALSE),VLOOKUP(B182,'Analyst Report'!$A$31:$I$288,9,FALSE))</f>
        <v>15</v>
      </c>
      <c r="S182" s="194">
        <f t="shared" si="17"/>
        <v>15</v>
      </c>
      <c r="T182" s="194">
        <f t="shared" si="14"/>
        <v>0</v>
      </c>
      <c r="U182" s="193" t="s">
        <v>60</v>
      </c>
      <c r="V182" s="193" t="s">
        <v>60</v>
      </c>
      <c r="W182" s="193" t="s">
        <v>60</v>
      </c>
      <c r="X182" s="193" t="s">
        <v>60</v>
      </c>
      <c r="Y182" s="193" t="s">
        <v>60</v>
      </c>
      <c r="Z182" s="193" t="s">
        <v>60</v>
      </c>
      <c r="AA182" s="193" t="s">
        <v>60</v>
      </c>
      <c r="AB182" s="193" t="s">
        <v>60</v>
      </c>
    </row>
    <row r="183" spans="1:28" ht="150" x14ac:dyDescent="0.2">
      <c r="A183" s="201">
        <f t="shared" si="16"/>
        <v>166</v>
      </c>
      <c r="B183" s="208" t="s">
        <v>225</v>
      </c>
      <c r="C183" s="208" t="s">
        <v>2598</v>
      </c>
      <c r="D183" s="202">
        <f>VLOOKUP(B183,'HECVAT - Full | Vendor Response'!A$4:D$320,4,TRUE)</f>
        <v>0</v>
      </c>
      <c r="E183" s="220" t="s">
        <v>2599</v>
      </c>
      <c r="F183" s="220"/>
      <c r="G183" s="220"/>
      <c r="H183" s="213" t="s">
        <v>2600</v>
      </c>
      <c r="I183" s="213" t="s">
        <v>2601</v>
      </c>
      <c r="J183" s="196" t="str">
        <f t="shared" si="15"/>
        <v>FALSE</v>
      </c>
      <c r="K183" s="198">
        <v>1</v>
      </c>
      <c r="L183" s="199" t="s">
        <v>215</v>
      </c>
      <c r="M183" s="200" t="s">
        <v>2122</v>
      </c>
      <c r="N183" s="194" t="str">
        <f>VLOOKUP(B183,'HECVAT - Full | Vendor Response'!A:E,3,FALSE)</f>
        <v>No</v>
      </c>
      <c r="O183" s="194" t="str">
        <f>IF(LEN(VLOOKUP(B183,'Analyst Report'!$A:$I,7,FALSE))= 0,"",VLOOKUP(B183,'Analyst Report'!$A:$I,7,FALSE))</f>
        <v/>
      </c>
      <c r="P183" s="194">
        <f t="shared" si="13"/>
        <v>0</v>
      </c>
      <c r="Q183" s="222">
        <v>20</v>
      </c>
      <c r="R183" s="194">
        <f>IF(LEN(VLOOKUP(B183,'Analyst Report'!$A$31:$I$288,9,FALSE))=0,VLOOKUP(B183,'Analyst Report'!$A$31:$I$288,8,FALSE),VLOOKUP(B183,'Analyst Report'!$A$31:$I$288,9,FALSE))</f>
        <v>20</v>
      </c>
      <c r="S183" s="194">
        <f t="shared" si="17"/>
        <v>20</v>
      </c>
      <c r="T183" s="194">
        <f t="shared" si="14"/>
        <v>0</v>
      </c>
      <c r="U183" s="193" t="s">
        <v>60</v>
      </c>
      <c r="V183" s="193" t="s">
        <v>60</v>
      </c>
      <c r="W183" s="193" t="s">
        <v>60</v>
      </c>
      <c r="X183" s="193" t="s">
        <v>60</v>
      </c>
      <c r="Y183" s="193" t="s">
        <v>60</v>
      </c>
      <c r="Z183" s="193" t="s">
        <v>60</v>
      </c>
      <c r="AA183" s="193" t="s">
        <v>60</v>
      </c>
      <c r="AB183" s="193" t="s">
        <v>60</v>
      </c>
    </row>
    <row r="184" spans="1:28" ht="210" x14ac:dyDescent="0.2">
      <c r="A184" s="201">
        <f t="shared" si="16"/>
        <v>167</v>
      </c>
      <c r="B184" s="208" t="s">
        <v>226</v>
      </c>
      <c r="C184" s="208" t="s">
        <v>2602</v>
      </c>
      <c r="D184" s="202" t="str">
        <f>VLOOKUP(B184,'HECVAT - Full | Vendor Response'!A$4:D$320,4,TRUE)</f>
        <v>All output from these systems is sent to Instructure's centralized logging management system for further analysis and alert generation.</v>
      </c>
      <c r="E184" s="220" t="s">
        <v>60</v>
      </c>
      <c r="F184" s="220" t="s">
        <v>3123</v>
      </c>
      <c r="G184" s="220" t="s">
        <v>2603</v>
      </c>
      <c r="H184" s="213" t="s">
        <v>2604</v>
      </c>
      <c r="I184" s="213" t="s">
        <v>3124</v>
      </c>
      <c r="J184" s="196" t="str">
        <f t="shared" si="15"/>
        <v>TRUE</v>
      </c>
      <c r="K184" s="198">
        <v>1</v>
      </c>
      <c r="L184" s="199" t="s">
        <v>215</v>
      </c>
      <c r="M184" s="200" t="s">
        <v>2122</v>
      </c>
      <c r="N184" s="194" t="str">
        <f>VLOOKUP(B184,'HECVAT - Full | Vendor Response'!A:E,3,FALSE)</f>
        <v>Yes</v>
      </c>
      <c r="O184" s="194" t="str">
        <f>IF(LEN(VLOOKUP(B184,'Analyst Report'!$A:$I,7,FALSE))= 0,"",VLOOKUP(B184,'Analyst Report'!$A:$I,7,FALSE))</f>
        <v/>
      </c>
      <c r="P184" s="194">
        <f t="shared" si="13"/>
        <v>1</v>
      </c>
      <c r="Q184" s="222">
        <v>25</v>
      </c>
      <c r="R184" s="194">
        <f>IF(LEN(VLOOKUP(B184,'Analyst Report'!$A$31:$I$288,9,FALSE))=0,VLOOKUP(B184,'Analyst Report'!$A$31:$I$288,8,FALSE),VLOOKUP(B184,'Analyst Report'!$A$31:$I$288,9,FALSE))</f>
        <v>25</v>
      </c>
      <c r="S184" s="194">
        <f t="shared" si="17"/>
        <v>25</v>
      </c>
      <c r="T184" s="194">
        <f t="shared" si="14"/>
        <v>25</v>
      </c>
      <c r="U184" s="193" t="s">
        <v>60</v>
      </c>
      <c r="V184" s="193" t="s">
        <v>60</v>
      </c>
      <c r="W184" s="193" t="s">
        <v>60</v>
      </c>
      <c r="X184" s="193" t="s">
        <v>60</v>
      </c>
      <c r="Y184" s="193" t="s">
        <v>60</v>
      </c>
      <c r="Z184" s="193" t="s">
        <v>60</v>
      </c>
      <c r="AA184" s="193" t="s">
        <v>60</v>
      </c>
      <c r="AB184" s="193" t="s">
        <v>60</v>
      </c>
    </row>
    <row r="185" spans="1:28" ht="409.6" x14ac:dyDescent="0.2">
      <c r="A185" s="201">
        <f t="shared" si="16"/>
        <v>168</v>
      </c>
      <c r="B185" s="208" t="s">
        <v>228</v>
      </c>
      <c r="C185" s="208" t="s">
        <v>2605</v>
      </c>
      <c r="D185" s="202" t="str">
        <f>VLOOKUP(B185,'HECVAT - Full | Vendor Response'!A$4:D$320,4,TRUE)</f>
        <v>Instructure's security program is overseen by our Chief Information Security and Privacy Officer (CISPO) who is accountable for the implementation and execution of company policies, audits, and ensuring the security program conforms to the relevant ISO/IEC 27000, AICPA SOC, and other applicable security standards. Members of Instructure's security team have many years of experience with security audits by major corporations and government agencies.
 Instructure's information security policies and standards are based on information security best practices as set forth by the ISO 27000 suite of standards, NIST 800-53 suite of controls, and the AICPA's Trust Service Principles and Criteria.</v>
      </c>
      <c r="E185" s="197" t="s">
        <v>60</v>
      </c>
      <c r="F185" s="197" t="s">
        <v>2606</v>
      </c>
      <c r="G185" s="197" t="s">
        <v>3125</v>
      </c>
      <c r="H185" s="209" t="s">
        <v>3126</v>
      </c>
      <c r="I185" s="209" t="s">
        <v>2607</v>
      </c>
      <c r="J185" s="196" t="str">
        <f t="shared" ref="J185:J234" si="19">IF(S185&gt;20,"TRUE","FALSE")</f>
        <v>FALSE</v>
      </c>
      <c r="K185" s="205">
        <v>1</v>
      </c>
      <c r="L185" s="196" t="s">
        <v>227</v>
      </c>
      <c r="M185" s="194" t="s">
        <v>2122</v>
      </c>
      <c r="N185" s="194" t="str">
        <f>VLOOKUP(B185,'HECVAT - Full | Vendor Response'!A:E,3,FALSE)</f>
        <v>Yes</v>
      </c>
      <c r="O185" s="194" t="str">
        <f>IF(LEN(VLOOKUP(B185,'Analyst Report'!$A:$I,7,FALSE))= 0,"",VLOOKUP(B185,'Analyst Report'!$A:$I,7,FALSE))</f>
        <v/>
      </c>
      <c r="P185" s="194">
        <f t="shared" ref="P185:P226" si="20">IF((O185=""),(IF(ISNUMBER(FIND(M185,N185)), 1, 0)),(IF(ISNUMBER(FIND(M185,O185)), 1, 0)))</f>
        <v>1</v>
      </c>
      <c r="Q185" s="194">
        <v>20</v>
      </c>
      <c r="R185" s="194">
        <f>IF(LEN(VLOOKUP(B185,'Analyst Report'!$A$31:$I$288,9,FALSE))=0,VLOOKUP(B185,'Analyst Report'!$A$31:$I$288,8,FALSE),VLOOKUP(B185,'Analyst Report'!$A$31:$I$288,9,FALSE))</f>
        <v>20</v>
      </c>
      <c r="S185" s="194">
        <f t="shared" si="17"/>
        <v>20</v>
      </c>
      <c r="T185" s="194">
        <f t="shared" ref="T185:T226" si="21">P185*S185</f>
        <v>20</v>
      </c>
      <c r="U185" s="193" t="s">
        <v>60</v>
      </c>
      <c r="V185" s="193" t="s">
        <v>60</v>
      </c>
      <c r="W185" s="193" t="s">
        <v>60</v>
      </c>
      <c r="X185" s="193" t="s">
        <v>60</v>
      </c>
      <c r="Y185" s="193" t="s">
        <v>60</v>
      </c>
      <c r="Z185" s="193" t="s">
        <v>60</v>
      </c>
      <c r="AA185" s="193" t="s">
        <v>60</v>
      </c>
      <c r="AB185" s="193" t="s">
        <v>60</v>
      </c>
    </row>
    <row r="186" spans="1:28" ht="409.6" x14ac:dyDescent="0.2">
      <c r="A186" s="201">
        <f t="shared" si="16"/>
        <v>169</v>
      </c>
      <c r="B186" s="208" t="s">
        <v>229</v>
      </c>
      <c r="C186" s="208" t="s">
        <v>2608</v>
      </c>
      <c r="D186" s="202" t="str">
        <f>VLOOKUP(B186,'HECVAT - Full | Vendor Response'!A$4:D$320,4,TRUE)</f>
        <v>Regular vulnerability scans of our applications and our infrastructure are conducted using third-party tools, custom scripts, and various open source tools. If any vulnerabilities are detected, Instructure's security and engineering teams work together to analyze, design, and develop the required patch. At Instructure, we assess security risks based on two factors: Impact and Likelihood.
 ● Impact: Impact is the perceived, calculated, or actual impact that might occur if the identified vulnerability is exploited.
 ● Likelihood: Likelihood is the probability of the vulnerability being exploited.
 Each of these factors are then rated High, Medium, or Low. For example, if a High security risk is detected that has a near-and-present-danger, fixing the vulnerability is given the highest priority by Instructure’s security and engineering teams and security patches as such will be applied within twenty-four (24) hours by best commercial efforts. In most cases, vulnerabilities can be fixed using a hot patch without incurring any downtime to the Canvas production environment. Other patches to the operating system, application software, and code libraries are rated accordingly. The Overall Risk is calculated by taking the lesser of the two values. (e.g., if Likelihood = Low, and the Impact = High, the Overall Risk = Low). The Overall Risk is then used to prioritize the mitigation of vulnerabilities. We will not hesitate to raise a security risk-level where necessary for the safety and protection of our customers.
 Our vulnerability remediation timelines are as follows:
 ● Critical: ASAP (within commercially reasonable timeframe)
 ● High: Within 30 days
 ● Moderate: Within 90 days
 ● Low: Within 180 days</v>
      </c>
      <c r="E186" s="220" t="s">
        <v>60</v>
      </c>
      <c r="F186" s="220"/>
      <c r="G186" s="220"/>
      <c r="H186" s="213" t="s">
        <v>2609</v>
      </c>
      <c r="I186" s="213" t="s">
        <v>3127</v>
      </c>
      <c r="J186" s="196" t="str">
        <f t="shared" si="19"/>
        <v>TRUE</v>
      </c>
      <c r="K186" s="205">
        <v>1</v>
      </c>
      <c r="L186" s="196" t="s">
        <v>227</v>
      </c>
      <c r="M186" s="194" t="s">
        <v>2122</v>
      </c>
      <c r="N186" s="194" t="str">
        <f>VLOOKUP(B186,'HECVAT - Full | Vendor Response'!A:E,3,FALSE)</f>
        <v>Yes</v>
      </c>
      <c r="O186" s="194" t="str">
        <f>IF(LEN(VLOOKUP(B186,'Analyst Report'!$A:$I,7,FALSE))= 0,"",VLOOKUP(B186,'Analyst Report'!$A:$I,7,FALSE))</f>
        <v/>
      </c>
      <c r="P186" s="194">
        <f t="shared" si="20"/>
        <v>1</v>
      </c>
      <c r="Q186" s="194">
        <v>25</v>
      </c>
      <c r="R186" s="194">
        <f>IF(LEN(VLOOKUP(B186,'Analyst Report'!$A$31:$I$288,9,FALSE))=0,VLOOKUP(B186,'Analyst Report'!$A$31:$I$288,8,FALSE),VLOOKUP(B186,'Analyst Report'!$A$31:$I$288,9,FALSE))</f>
        <v>25</v>
      </c>
      <c r="S186" s="194">
        <f t="shared" si="17"/>
        <v>25</v>
      </c>
      <c r="T186" s="194">
        <f t="shared" si="21"/>
        <v>25</v>
      </c>
      <c r="U186" s="193" t="s">
        <v>60</v>
      </c>
      <c r="V186" s="193" t="s">
        <v>60</v>
      </c>
      <c r="W186" s="193" t="s">
        <v>60</v>
      </c>
      <c r="X186" s="193" t="s">
        <v>60</v>
      </c>
      <c r="Y186" s="193" t="s">
        <v>60</v>
      </c>
      <c r="Z186" s="193" t="s">
        <v>60</v>
      </c>
      <c r="AA186" s="193" t="s">
        <v>60</v>
      </c>
      <c r="AB186" s="193" t="s">
        <v>60</v>
      </c>
    </row>
    <row r="187" spans="1:28" ht="180" x14ac:dyDescent="0.2">
      <c r="A187" s="201">
        <f t="shared" si="16"/>
        <v>170</v>
      </c>
      <c r="B187" s="208" t="s">
        <v>230</v>
      </c>
      <c r="C187" s="208" t="s">
        <v>2610</v>
      </c>
      <c r="D187" s="202">
        <f>VLOOKUP(B187,'HECVAT - Full | Vendor Response'!A$4:D$320,4,TRUE)</f>
        <v>0</v>
      </c>
      <c r="E187" s="220" t="s">
        <v>60</v>
      </c>
      <c r="F187" s="220"/>
      <c r="G187" s="220"/>
      <c r="H187" s="213" t="s">
        <v>3128</v>
      </c>
      <c r="I187" s="213" t="s">
        <v>2432</v>
      </c>
      <c r="J187" s="196" t="str">
        <f t="shared" si="19"/>
        <v>FALSE</v>
      </c>
      <c r="K187" s="205">
        <v>1</v>
      </c>
      <c r="L187" s="196" t="s">
        <v>227</v>
      </c>
      <c r="M187" s="194" t="s">
        <v>2122</v>
      </c>
      <c r="N187" s="194" t="str">
        <f>VLOOKUP(B187,'HECVAT - Full | Vendor Response'!A:E,3,FALSE)</f>
        <v>Yes</v>
      </c>
      <c r="O187" s="194" t="str">
        <f>IF(LEN(VLOOKUP(B187,'Analyst Report'!$A:$I,7,FALSE))= 0,"",VLOOKUP(B187,'Analyst Report'!$A:$I,7,FALSE))</f>
        <v/>
      </c>
      <c r="P187" s="194">
        <f t="shared" si="20"/>
        <v>1</v>
      </c>
      <c r="Q187" s="194">
        <v>20</v>
      </c>
      <c r="R187" s="194">
        <f>IF(LEN(VLOOKUP(B187,'Analyst Report'!$A$31:$I$288,9,FALSE))=0,VLOOKUP(B187,'Analyst Report'!$A$31:$I$288,8,FALSE),VLOOKUP(B187,'Analyst Report'!$A$31:$I$288,9,FALSE))</f>
        <v>20</v>
      </c>
      <c r="S187" s="194">
        <f t="shared" si="17"/>
        <v>20</v>
      </c>
      <c r="T187" s="194">
        <f t="shared" si="21"/>
        <v>20</v>
      </c>
      <c r="U187" s="193" t="s">
        <v>60</v>
      </c>
      <c r="V187" s="193" t="s">
        <v>60</v>
      </c>
      <c r="W187" s="193" t="s">
        <v>60</v>
      </c>
      <c r="X187" s="193" t="s">
        <v>60</v>
      </c>
      <c r="Y187" s="193" t="s">
        <v>60</v>
      </c>
      <c r="Z187" s="193" t="s">
        <v>60</v>
      </c>
      <c r="AA187" s="193" t="s">
        <v>60</v>
      </c>
      <c r="AB187" s="193" t="s">
        <v>60</v>
      </c>
    </row>
    <row r="188" spans="1:28" ht="195" x14ac:dyDescent="0.2">
      <c r="A188" s="201">
        <f t="shared" si="16"/>
        <v>171</v>
      </c>
      <c r="B188" s="208" t="s">
        <v>231</v>
      </c>
      <c r="C188" s="208" t="s">
        <v>2611</v>
      </c>
      <c r="D188" s="202" t="str">
        <f>VLOOKUP(B188,'HECVAT - Full | Vendor Response'!A$4:D$320,4,TRUE)</f>
        <v>Information security principles are designed into the product lifecycle and are based on the Open Web Application Security Project (OWASP) secure coding practices, security auditing, code review documents, and other community sources on best security practices.</v>
      </c>
      <c r="E188" s="197" t="s">
        <v>60</v>
      </c>
      <c r="F188" s="197" t="s">
        <v>2612</v>
      </c>
      <c r="G188" s="197" t="s">
        <v>2613</v>
      </c>
      <c r="H188" s="209" t="s">
        <v>2277</v>
      </c>
      <c r="I188" s="209" t="s">
        <v>2278</v>
      </c>
      <c r="J188" s="196" t="str">
        <f t="shared" si="19"/>
        <v>FALSE</v>
      </c>
      <c r="K188" s="205">
        <v>1</v>
      </c>
      <c r="L188" s="196" t="s">
        <v>227</v>
      </c>
      <c r="M188" s="194" t="s">
        <v>2122</v>
      </c>
      <c r="N188" s="194" t="str">
        <f>VLOOKUP(B188,'HECVAT - Full | Vendor Response'!A:E,3,FALSE)</f>
        <v>Yes</v>
      </c>
      <c r="O188" s="194" t="str">
        <f>IF(LEN(VLOOKUP(B188,'Analyst Report'!$A:$I,7,FALSE))= 0,"",VLOOKUP(B188,'Analyst Report'!$A:$I,7,FALSE))</f>
        <v/>
      </c>
      <c r="P188" s="194">
        <f t="shared" si="20"/>
        <v>1</v>
      </c>
      <c r="Q188" s="194">
        <v>15</v>
      </c>
      <c r="R188" s="194">
        <f>IF(LEN(VLOOKUP(B188,'Analyst Report'!$A$31:$I$288,9,FALSE))=0,VLOOKUP(B188,'Analyst Report'!$A$31:$I$288,8,FALSE),VLOOKUP(B188,'Analyst Report'!$A$31:$I$288,9,FALSE))</f>
        <v>15</v>
      </c>
      <c r="S188" s="194">
        <f t="shared" si="17"/>
        <v>15</v>
      </c>
      <c r="T188" s="194">
        <f t="shared" si="21"/>
        <v>15</v>
      </c>
      <c r="U188" s="193" t="s">
        <v>60</v>
      </c>
      <c r="V188" s="193" t="s">
        <v>60</v>
      </c>
      <c r="W188" s="193" t="s">
        <v>60</v>
      </c>
      <c r="X188" s="193" t="s">
        <v>60</v>
      </c>
      <c r="Y188" s="193" t="s">
        <v>60</v>
      </c>
      <c r="Z188" s="193" t="s">
        <v>60</v>
      </c>
      <c r="AA188" s="193" t="s">
        <v>60</v>
      </c>
      <c r="AB188" s="193" t="s">
        <v>60</v>
      </c>
    </row>
    <row r="189" spans="1:28" ht="210" x14ac:dyDescent="0.2">
      <c r="A189" s="201">
        <f t="shared" si="16"/>
        <v>172</v>
      </c>
      <c r="B189" s="208" t="s">
        <v>232</v>
      </c>
      <c r="C189" s="208" t="s">
        <v>2614</v>
      </c>
      <c r="D189" s="202" t="str">
        <f>VLOOKUP(B189,'HECVAT - Full | Vendor Response'!A$4:D$320,4,TRUE)</f>
        <v>Instructure has a documented systems development life cycle (SDLC), based on the Agile methodology, which incorporates industry best-practices and results in twice-monthly production releases.</v>
      </c>
      <c r="E189" s="220" t="s">
        <v>60</v>
      </c>
      <c r="F189" s="220" t="s">
        <v>2615</v>
      </c>
      <c r="G189" s="220" t="s">
        <v>3129</v>
      </c>
      <c r="H189" s="213" t="s">
        <v>2616</v>
      </c>
      <c r="I189" s="213" t="s">
        <v>3130</v>
      </c>
      <c r="J189" s="196" t="str">
        <f t="shared" si="19"/>
        <v>FALSE</v>
      </c>
      <c r="K189" s="205">
        <v>1</v>
      </c>
      <c r="L189" s="196" t="s">
        <v>227</v>
      </c>
      <c r="M189" s="194" t="s">
        <v>2122</v>
      </c>
      <c r="N189" s="194" t="str">
        <f>VLOOKUP(B189,'HECVAT - Full | Vendor Response'!A:E,3,FALSE)</f>
        <v>Yes</v>
      </c>
      <c r="O189" s="194" t="str">
        <f>IF(LEN(VLOOKUP(B189,'Analyst Report'!$A:$I,7,FALSE))= 0,"",VLOOKUP(B189,'Analyst Report'!$A:$I,7,FALSE))</f>
        <v/>
      </c>
      <c r="P189" s="194">
        <f t="shared" si="20"/>
        <v>1</v>
      </c>
      <c r="Q189" s="194">
        <v>20</v>
      </c>
      <c r="R189" s="194">
        <f>IF(LEN(VLOOKUP(B189,'Analyst Report'!$A$31:$I$288,9,FALSE))=0,VLOOKUP(B189,'Analyst Report'!$A$31:$I$288,8,FALSE),VLOOKUP(B189,'Analyst Report'!$A$31:$I$288,9,FALSE))</f>
        <v>20</v>
      </c>
      <c r="S189" s="194">
        <f t="shared" si="17"/>
        <v>20</v>
      </c>
      <c r="T189" s="194">
        <f t="shared" si="21"/>
        <v>20</v>
      </c>
      <c r="U189" s="193" t="s">
        <v>60</v>
      </c>
      <c r="V189" s="193" t="s">
        <v>60</v>
      </c>
      <c r="W189" s="193" t="s">
        <v>60</v>
      </c>
      <c r="X189" s="193" t="s">
        <v>60</v>
      </c>
      <c r="Y189" s="193" t="s">
        <v>60</v>
      </c>
      <c r="Z189" s="193" t="s">
        <v>60</v>
      </c>
      <c r="AA189" s="193" t="s">
        <v>60</v>
      </c>
      <c r="AB189" s="193" t="s">
        <v>60</v>
      </c>
    </row>
    <row r="190" spans="1:28" ht="135" x14ac:dyDescent="0.2">
      <c r="A190" s="201">
        <f t="shared" si="16"/>
        <v>173</v>
      </c>
      <c r="B190" s="208" t="s">
        <v>233</v>
      </c>
      <c r="C190" s="208" t="s">
        <v>2617</v>
      </c>
      <c r="D190" s="202" t="str">
        <f>VLOOKUP(B190,'HECVAT - Full | Vendor Response'!A$4:D$320,4,TRUE)</f>
        <v>Instructure will comply with all applicable breach notification laws and response times. Instructure has not experienced a breach to date.</v>
      </c>
      <c r="E190" s="220" t="s">
        <v>60</v>
      </c>
      <c r="F190" s="220" t="s">
        <v>2618</v>
      </c>
      <c r="G190" s="220" t="s">
        <v>3131</v>
      </c>
      <c r="H190" s="213" t="s">
        <v>2619</v>
      </c>
      <c r="I190" s="213" t="s">
        <v>3132</v>
      </c>
      <c r="J190" s="196" t="str">
        <f t="shared" si="19"/>
        <v>FALSE</v>
      </c>
      <c r="K190" s="205">
        <v>1</v>
      </c>
      <c r="L190" s="196" t="s">
        <v>227</v>
      </c>
      <c r="M190" s="194" t="s">
        <v>2122</v>
      </c>
      <c r="N190" s="194" t="str">
        <f>VLOOKUP(B190,'HECVAT - Full | Vendor Response'!A:E,3,FALSE)</f>
        <v>Yes</v>
      </c>
      <c r="O190" s="194" t="str">
        <f>IF(LEN(VLOOKUP(B190,'Analyst Report'!$A:$I,7,FALSE))= 0,"",VLOOKUP(B190,'Analyst Report'!$A:$I,7,FALSE))</f>
        <v/>
      </c>
      <c r="P190" s="194">
        <f t="shared" si="20"/>
        <v>1</v>
      </c>
      <c r="Q190" s="194">
        <v>15</v>
      </c>
      <c r="R190" s="194">
        <f>IF(LEN(VLOOKUP(B190,'Analyst Report'!$A$31:$I$288,9,FALSE))=0,VLOOKUP(B190,'Analyst Report'!$A$31:$I$288,8,FALSE),VLOOKUP(B190,'Analyst Report'!$A$31:$I$288,9,FALSE))</f>
        <v>15</v>
      </c>
      <c r="S190" s="194">
        <f t="shared" si="17"/>
        <v>15</v>
      </c>
      <c r="T190" s="194">
        <f t="shared" si="21"/>
        <v>15</v>
      </c>
      <c r="U190" s="193" t="s">
        <v>60</v>
      </c>
      <c r="V190" s="193" t="s">
        <v>60</v>
      </c>
      <c r="W190" s="193" t="s">
        <v>60</v>
      </c>
      <c r="X190" s="193" t="s">
        <v>60</v>
      </c>
      <c r="Y190" s="193" t="s">
        <v>60</v>
      </c>
      <c r="Z190" s="193" t="s">
        <v>60</v>
      </c>
      <c r="AA190" s="193" t="s">
        <v>60</v>
      </c>
      <c r="AB190" s="193" t="s">
        <v>60</v>
      </c>
    </row>
    <row r="191" spans="1:28" ht="300" x14ac:dyDescent="0.2">
      <c r="A191" s="201">
        <f t="shared" si="16"/>
        <v>174</v>
      </c>
      <c r="B191" s="208" t="s">
        <v>234</v>
      </c>
      <c r="C191" s="208" t="s">
        <v>3133</v>
      </c>
      <c r="D191" s="202" t="str">
        <f>VLOOKUP(B191,'HECVAT - Full | Vendor Response'!A$4:D$320,4,TRUE)</f>
        <v>Instructure abides by all applicable laws and regulations in the regions and countries it operates. Additionally, Canvas Credentials maintains several existing privacy and data protection policies in alignment with SOC 2 Type II controls which have been independently audited and confirmed. Should the institution have policy compliance requirements beyond Instructure's current policies, we will negotiate in good faith once a contract is awarded.</v>
      </c>
      <c r="E191" s="220" t="s">
        <v>60</v>
      </c>
      <c r="F191" s="220" t="s">
        <v>3134</v>
      </c>
      <c r="G191" s="220" t="s">
        <v>3135</v>
      </c>
      <c r="H191" s="213" t="s">
        <v>3136</v>
      </c>
      <c r="I191" s="213" t="s">
        <v>3137</v>
      </c>
      <c r="J191" s="196" t="str">
        <f t="shared" si="19"/>
        <v>TRUE</v>
      </c>
      <c r="K191" s="205">
        <v>1</v>
      </c>
      <c r="L191" s="196" t="s">
        <v>227</v>
      </c>
      <c r="M191" s="194" t="s">
        <v>2122</v>
      </c>
      <c r="N191" s="194" t="str">
        <f>VLOOKUP(B191,'HECVAT - Full | Vendor Response'!A:E,3,FALSE)</f>
        <v>Yes</v>
      </c>
      <c r="O191" s="194" t="str">
        <f>IF(LEN(VLOOKUP(B191,'Analyst Report'!$A:$I,7,FALSE))= 0,"",VLOOKUP(B191,'Analyst Report'!$A:$I,7,FALSE))</f>
        <v/>
      </c>
      <c r="P191" s="194">
        <f t="shared" si="20"/>
        <v>1</v>
      </c>
      <c r="Q191" s="194">
        <v>25</v>
      </c>
      <c r="R191" s="194">
        <f>IF(LEN(VLOOKUP(B191,'Analyst Report'!$A$31:$I$288,9,FALSE))=0,VLOOKUP(B191,'Analyst Report'!$A$31:$I$288,8,FALSE),VLOOKUP(B191,'Analyst Report'!$A$31:$I$288,9,FALSE))</f>
        <v>25</v>
      </c>
      <c r="S191" s="194">
        <f t="shared" si="17"/>
        <v>25</v>
      </c>
      <c r="T191" s="194">
        <f t="shared" si="21"/>
        <v>25</v>
      </c>
      <c r="U191" s="193" t="s">
        <v>60</v>
      </c>
      <c r="V191" s="193" t="s">
        <v>60</v>
      </c>
      <c r="W191" s="193" t="s">
        <v>60</v>
      </c>
      <c r="X191" s="193" t="s">
        <v>60</v>
      </c>
      <c r="Y191" s="193" t="s">
        <v>60</v>
      </c>
      <c r="Z191" s="193" t="s">
        <v>60</v>
      </c>
      <c r="AA191" s="193" t="s">
        <v>60</v>
      </c>
      <c r="AB191" s="193" t="s">
        <v>60</v>
      </c>
    </row>
    <row r="192" spans="1:28" ht="135" x14ac:dyDescent="0.2">
      <c r="A192" s="201">
        <f t="shared" si="16"/>
        <v>175</v>
      </c>
      <c r="B192" s="208" t="s">
        <v>235</v>
      </c>
      <c r="C192" s="208" t="s">
        <v>3138</v>
      </c>
      <c r="D192" s="202">
        <f>VLOOKUP(B192,'HECVAT - Full | Vendor Response'!A$4:D$320,4,TRUE)</f>
        <v>0</v>
      </c>
      <c r="E192" s="220" t="s">
        <v>3139</v>
      </c>
      <c r="F192" s="220"/>
      <c r="G192" s="220"/>
      <c r="H192" s="213" t="s">
        <v>2619</v>
      </c>
      <c r="I192" s="213" t="s">
        <v>3132</v>
      </c>
      <c r="J192" s="196" t="str">
        <f t="shared" si="19"/>
        <v>TRUE</v>
      </c>
      <c r="K192" s="205">
        <v>1</v>
      </c>
      <c r="L192" s="196" t="s">
        <v>227</v>
      </c>
      <c r="M192" s="194" t="s">
        <v>2122</v>
      </c>
      <c r="N192" s="194" t="str">
        <f>VLOOKUP(B192,'HECVAT - Full | Vendor Response'!A:E,3,FALSE)</f>
        <v>Yes</v>
      </c>
      <c r="O192" s="194" t="str">
        <f>IF(LEN(VLOOKUP(B192,'Analyst Report'!$A:$I,7,FALSE))= 0,"",VLOOKUP(B192,'Analyst Report'!$A:$I,7,FALSE))</f>
        <v/>
      </c>
      <c r="P192" s="194">
        <f t="shared" si="20"/>
        <v>1</v>
      </c>
      <c r="Q192" s="194">
        <v>25</v>
      </c>
      <c r="R192" s="194">
        <f>IF(LEN(VLOOKUP(B192,'Analyst Report'!$A$31:$I$288,9,FALSE))=0,VLOOKUP(B192,'Analyst Report'!$A$31:$I$288,8,FALSE),VLOOKUP(B192,'Analyst Report'!$A$31:$I$288,9,FALSE))</f>
        <v>25</v>
      </c>
      <c r="S192" s="194">
        <f t="shared" si="17"/>
        <v>25</v>
      </c>
      <c r="T192" s="194">
        <f t="shared" si="21"/>
        <v>25</v>
      </c>
      <c r="U192" s="193" t="s">
        <v>60</v>
      </c>
      <c r="V192" s="193" t="s">
        <v>60</v>
      </c>
      <c r="W192" s="193" t="s">
        <v>60</v>
      </c>
      <c r="X192" s="193" t="s">
        <v>60</v>
      </c>
      <c r="Y192" s="193" t="s">
        <v>60</v>
      </c>
      <c r="Z192" s="193" t="s">
        <v>60</v>
      </c>
      <c r="AA192" s="193" t="s">
        <v>60</v>
      </c>
      <c r="AB192" s="193" t="s">
        <v>60</v>
      </c>
    </row>
    <row r="193" spans="1:28" ht="195" x14ac:dyDescent="0.2">
      <c r="A193" s="201">
        <f t="shared" si="16"/>
        <v>176</v>
      </c>
      <c r="B193" s="208" t="s">
        <v>236</v>
      </c>
      <c r="C193" s="208" t="s">
        <v>2620</v>
      </c>
      <c r="D193" s="202" t="str">
        <f>VLOOKUP(B193,'HECVAT - Full | Vendor Response'!A$4:D$320,4,TRUE)</f>
        <v>Instructure performs criminal background checks on all employees and contractors during the hiring process, and employment is contingent based on the results of the background check. Additional credit background checks are performed on key financial employees.</v>
      </c>
      <c r="E193" s="220" t="s">
        <v>60</v>
      </c>
      <c r="F193" s="220" t="s">
        <v>2621</v>
      </c>
      <c r="G193" s="220" t="s">
        <v>2622</v>
      </c>
      <c r="H193" s="213" t="s">
        <v>3140</v>
      </c>
      <c r="I193" s="213" t="s">
        <v>3141</v>
      </c>
      <c r="J193" s="196" t="str">
        <f t="shared" si="19"/>
        <v>FALSE</v>
      </c>
      <c r="K193" s="205">
        <v>1</v>
      </c>
      <c r="L193" s="196" t="s">
        <v>227</v>
      </c>
      <c r="M193" s="194" t="s">
        <v>2122</v>
      </c>
      <c r="N193" s="194" t="str">
        <f>VLOOKUP(B193,'HECVAT - Full | Vendor Response'!A:E,3,FALSE)</f>
        <v>Yes</v>
      </c>
      <c r="O193" s="194" t="str">
        <f>IF(LEN(VLOOKUP(B193,'Analyst Report'!$A:$I,7,FALSE))= 0,"",VLOOKUP(B193,'Analyst Report'!$A:$I,7,FALSE))</f>
        <v/>
      </c>
      <c r="P193" s="194">
        <f t="shared" si="20"/>
        <v>1</v>
      </c>
      <c r="Q193" s="194">
        <v>20</v>
      </c>
      <c r="R193" s="194">
        <f>IF(LEN(VLOOKUP(B193,'Analyst Report'!$A$31:$I$288,9,FALSE))=0,VLOOKUP(B193,'Analyst Report'!$A$31:$I$288,8,FALSE),VLOOKUP(B193,'Analyst Report'!$A$31:$I$288,9,FALSE))</f>
        <v>20</v>
      </c>
      <c r="S193" s="194">
        <f t="shared" si="17"/>
        <v>20</v>
      </c>
      <c r="T193" s="194">
        <f t="shared" si="21"/>
        <v>20</v>
      </c>
      <c r="U193" s="193" t="s">
        <v>60</v>
      </c>
      <c r="V193" s="193" t="s">
        <v>60</v>
      </c>
      <c r="W193" s="193" t="s">
        <v>60</v>
      </c>
      <c r="X193" s="193" t="s">
        <v>60</v>
      </c>
      <c r="Y193" s="193" t="s">
        <v>60</v>
      </c>
      <c r="Z193" s="193" t="s">
        <v>60</v>
      </c>
      <c r="AA193" s="193" t="s">
        <v>60</v>
      </c>
      <c r="AB193" s="193" t="s">
        <v>60</v>
      </c>
    </row>
    <row r="194" spans="1:28" ht="150" x14ac:dyDescent="0.2">
      <c r="A194" s="201">
        <f t="shared" si="16"/>
        <v>177</v>
      </c>
      <c r="B194" s="208" t="s">
        <v>237</v>
      </c>
      <c r="C194" s="208" t="s">
        <v>2623</v>
      </c>
      <c r="D194" s="202" t="str">
        <f>VLOOKUP(B194,'HECVAT - Full | Vendor Response'!A$4:D$320,4,TRUE)</f>
        <v>All our employees sign contracts that include clauses on confidentiality of information. Additionally, all on-boarded Instructure employees are required to read, understand, and sign FERPA and COPPA compliance forms.</v>
      </c>
      <c r="E194" s="220" t="s">
        <v>60</v>
      </c>
      <c r="F194" s="220" t="s">
        <v>2624</v>
      </c>
      <c r="G194" s="220" t="s">
        <v>2625</v>
      </c>
      <c r="H194" s="213" t="s">
        <v>3142</v>
      </c>
      <c r="I194" s="213" t="s">
        <v>2626</v>
      </c>
      <c r="J194" s="196" t="str">
        <f t="shared" si="19"/>
        <v>FALSE</v>
      </c>
      <c r="K194" s="205">
        <v>1</v>
      </c>
      <c r="L194" s="196" t="s">
        <v>227</v>
      </c>
      <c r="M194" s="194" t="s">
        <v>2122</v>
      </c>
      <c r="N194" s="194" t="str">
        <f>VLOOKUP(B194,'HECVAT - Full | Vendor Response'!A:E,3,FALSE)</f>
        <v>Yes</v>
      </c>
      <c r="O194" s="194" t="str">
        <f>IF(LEN(VLOOKUP(B194,'Analyst Report'!$A:$I,7,FALSE))= 0,"",VLOOKUP(B194,'Analyst Report'!$A:$I,7,FALSE))</f>
        <v/>
      </c>
      <c r="P194" s="194">
        <f t="shared" si="20"/>
        <v>1</v>
      </c>
      <c r="Q194" s="194">
        <v>20</v>
      </c>
      <c r="R194" s="194">
        <f>IF(LEN(VLOOKUP(B194,'Analyst Report'!$A$31:$I$288,9,FALSE))=0,VLOOKUP(B194,'Analyst Report'!$A$31:$I$288,8,FALSE),VLOOKUP(B194,'Analyst Report'!$A$31:$I$288,9,FALSE))</f>
        <v>20</v>
      </c>
      <c r="S194" s="194">
        <f t="shared" si="17"/>
        <v>20</v>
      </c>
      <c r="T194" s="194">
        <f t="shared" si="21"/>
        <v>20</v>
      </c>
      <c r="U194" s="193" t="s">
        <v>60</v>
      </c>
      <c r="V194" s="193" t="s">
        <v>60</v>
      </c>
      <c r="W194" s="193" t="s">
        <v>60</v>
      </c>
      <c r="X194" s="193" t="s">
        <v>60</v>
      </c>
      <c r="Y194" s="193" t="s">
        <v>60</v>
      </c>
      <c r="Z194" s="193" t="s">
        <v>60</v>
      </c>
      <c r="AA194" s="193" t="s">
        <v>60</v>
      </c>
      <c r="AB194" s="193" t="s">
        <v>60</v>
      </c>
    </row>
    <row r="195" spans="1:28" ht="398" x14ac:dyDescent="0.2">
      <c r="A195" s="201">
        <f t="shared" si="16"/>
        <v>178</v>
      </c>
      <c r="B195" s="208" t="s">
        <v>238</v>
      </c>
      <c r="C195" s="208" t="s">
        <v>2627</v>
      </c>
      <c r="D195" s="202" t="str">
        <f>VLOOKUP(B195,'HECVAT - Full | Vendor Response'!A$4:D$320,4,TRUE)</f>
        <v>Our information security policies and standards are based on the NIST 800-53 suite of controls.  Instructure's security policy and program is also created based on guidance provided by ISO/IEC 27000:2018 and controls described in ISO/IEC 27001:2013. Instructure is ISO 27001:2013 certified and maintains a SOC 2 Type II report for Canvas Credentials.</v>
      </c>
      <c r="E195" s="197" t="s">
        <v>60</v>
      </c>
      <c r="F195" s="197" t="s">
        <v>2628</v>
      </c>
      <c r="G195" s="197" t="s">
        <v>3143</v>
      </c>
      <c r="H195" s="209" t="s">
        <v>3206</v>
      </c>
      <c r="I195" s="209" t="s">
        <v>2629</v>
      </c>
      <c r="J195" s="196" t="str">
        <f t="shared" si="19"/>
        <v>FALSE</v>
      </c>
      <c r="K195" s="205">
        <v>1</v>
      </c>
      <c r="L195" s="196" t="s">
        <v>227</v>
      </c>
      <c r="M195" s="194" t="s">
        <v>2122</v>
      </c>
      <c r="N195" s="194" t="str">
        <f>VLOOKUP(B195,'HECVAT - Full | Vendor Response'!A:E,3,FALSE)</f>
        <v>Yes</v>
      </c>
      <c r="O195" s="194" t="str">
        <f>IF(LEN(VLOOKUP(B195,'Analyst Report'!$A:$I,7,FALSE))= 0,"",VLOOKUP(B195,'Analyst Report'!$A:$I,7,FALSE))</f>
        <v/>
      </c>
      <c r="P195" s="194">
        <f t="shared" si="20"/>
        <v>1</v>
      </c>
      <c r="Q195" s="194">
        <v>20</v>
      </c>
      <c r="R195" s="194">
        <f>IF(LEN(VLOOKUP(B195,'Analyst Report'!$A$31:$I$288,9,FALSE))=0,VLOOKUP(B195,'Analyst Report'!$A$31:$I$288,8,FALSE),VLOOKUP(B195,'Analyst Report'!$A$31:$I$288,9,FALSE))</f>
        <v>20</v>
      </c>
      <c r="S195" s="194">
        <f t="shared" si="17"/>
        <v>20</v>
      </c>
      <c r="T195" s="194">
        <f t="shared" si="21"/>
        <v>20</v>
      </c>
      <c r="U195" s="193" t="s">
        <v>60</v>
      </c>
      <c r="V195" s="193" t="s">
        <v>60</v>
      </c>
      <c r="W195" s="193" t="s">
        <v>60</v>
      </c>
      <c r="X195" s="193" t="s">
        <v>60</v>
      </c>
      <c r="Y195" s="193" t="s">
        <v>60</v>
      </c>
      <c r="Z195" s="193" t="s">
        <v>60</v>
      </c>
      <c r="AA195" s="193" t="s">
        <v>60</v>
      </c>
      <c r="AB195" s="193" t="s">
        <v>60</v>
      </c>
    </row>
    <row r="196" spans="1:28" ht="409.6" x14ac:dyDescent="0.2">
      <c r="A196" s="201">
        <f t="shared" si="16"/>
        <v>179</v>
      </c>
      <c r="B196" s="208" t="s">
        <v>239</v>
      </c>
      <c r="C196" s="208" t="s">
        <v>2630</v>
      </c>
      <c r="D196" s="202" t="str">
        <f>VLOOKUP(B196,'HECVAT - Full | Vendor Response'!A$4:D$320,4,TRUE)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a SOC 2 Type II report for Canvas Credentials.</v>
      </c>
      <c r="E196" s="220" t="s">
        <v>60</v>
      </c>
      <c r="F196" s="220" t="s">
        <v>2631</v>
      </c>
      <c r="G196" s="220" t="s">
        <v>2632</v>
      </c>
      <c r="H196" s="213" t="s">
        <v>2633</v>
      </c>
      <c r="I196" s="213" t="s">
        <v>2634</v>
      </c>
      <c r="J196" s="196" t="str">
        <f t="shared" si="19"/>
        <v>FALSE</v>
      </c>
      <c r="K196" s="205">
        <v>1</v>
      </c>
      <c r="L196" s="196" t="s">
        <v>227</v>
      </c>
      <c r="M196" s="194" t="s">
        <v>2122</v>
      </c>
      <c r="N196" s="194" t="str">
        <f>VLOOKUP(B196,'HECVAT - Full | Vendor Response'!A:E,3,FALSE)</f>
        <v>Yes</v>
      </c>
      <c r="O196" s="194" t="str">
        <f>IF(LEN(VLOOKUP(B196,'Analyst Report'!$A:$I,7,FALSE))= 0,"",VLOOKUP(B196,'Analyst Report'!$A:$I,7,FALSE))</f>
        <v/>
      </c>
      <c r="P196" s="194">
        <f t="shared" si="20"/>
        <v>1</v>
      </c>
      <c r="Q196" s="194">
        <v>15</v>
      </c>
      <c r="R196" s="194">
        <f>IF(LEN(VLOOKUP(B196,'Analyst Report'!$A$31:$I$288,9,FALSE))=0,VLOOKUP(B196,'Analyst Report'!$A$31:$I$288,8,FALSE),VLOOKUP(B196,'Analyst Report'!$A$31:$I$288,9,FALSE))</f>
        <v>15</v>
      </c>
      <c r="S196" s="194">
        <f t="shared" si="17"/>
        <v>15</v>
      </c>
      <c r="T196" s="194">
        <f t="shared" si="21"/>
        <v>15</v>
      </c>
      <c r="U196" s="193" t="s">
        <v>60</v>
      </c>
      <c r="V196" s="193" t="s">
        <v>60</v>
      </c>
      <c r="W196" s="193" t="s">
        <v>60</v>
      </c>
      <c r="X196" s="193" t="s">
        <v>60</v>
      </c>
      <c r="Y196" s="193" t="s">
        <v>60</v>
      </c>
      <c r="Z196" s="193" t="s">
        <v>60</v>
      </c>
      <c r="AA196" s="193" t="s">
        <v>60</v>
      </c>
      <c r="AB196" s="193" t="s">
        <v>60</v>
      </c>
    </row>
    <row r="197" spans="1:28" ht="342" x14ac:dyDescent="0.2">
      <c r="A197" s="201">
        <f t="shared" si="16"/>
        <v>180</v>
      </c>
      <c r="B197" s="208" t="s">
        <v>240</v>
      </c>
      <c r="C197" s="208" t="s">
        <v>2635</v>
      </c>
      <c r="D197" s="202" t="str">
        <f>VLOOKUP(B197,'HECVAT - Full | Vendor Response'!A$4:D$320,4,TRUE)</f>
        <v>All Instructure personnel are required to complete Instructure's Compliance, Privacy, and Security Awareness Training within 30 days of hire as per our employment terms and conditions, and annually thereafter. The content of this training includes all relevant areas of security (online, mobile, physical, MFA etc.), privacy, and compliance requirements for each employee - including our policies. There is a formal disciplinary process in place to enforce security policies, and actions are taken up to and including dismissal if policies are not followed.</v>
      </c>
      <c r="E197" s="220" t="s">
        <v>60</v>
      </c>
      <c r="F197" s="220" t="s">
        <v>2636</v>
      </c>
      <c r="G197" s="220" t="s">
        <v>2637</v>
      </c>
      <c r="H197" s="213" t="s">
        <v>2633</v>
      </c>
      <c r="I197" s="213" t="s">
        <v>2634</v>
      </c>
      <c r="J197" s="196" t="str">
        <f t="shared" si="19"/>
        <v>FALSE</v>
      </c>
      <c r="K197" s="205">
        <v>1</v>
      </c>
      <c r="L197" s="196" t="s">
        <v>227</v>
      </c>
      <c r="M197" s="194" t="s">
        <v>2122</v>
      </c>
      <c r="N197" s="194" t="str">
        <f>VLOOKUP(B197,'HECVAT - Full | Vendor Response'!A:E,3,FALSE)</f>
        <v>Yes</v>
      </c>
      <c r="O197" s="194" t="str">
        <f>IF(LEN(VLOOKUP(B197,'Analyst Report'!$A:$I,7,FALSE))= 0,"",VLOOKUP(B197,'Analyst Report'!$A:$I,7,FALSE))</f>
        <v/>
      </c>
      <c r="P197" s="194">
        <f t="shared" si="20"/>
        <v>1</v>
      </c>
      <c r="Q197" s="194">
        <v>15</v>
      </c>
      <c r="R197" s="194">
        <f>IF(LEN(VLOOKUP(B197,'Analyst Report'!$A$31:$I$288,9,FALSE))=0,VLOOKUP(B197,'Analyst Report'!$A$31:$I$288,8,FALSE),VLOOKUP(B197,'Analyst Report'!$A$31:$I$288,9,FALSE))</f>
        <v>15</v>
      </c>
      <c r="S197" s="194">
        <f t="shared" si="17"/>
        <v>15</v>
      </c>
      <c r="T197" s="194">
        <f t="shared" si="21"/>
        <v>15</v>
      </c>
      <c r="U197" s="193" t="s">
        <v>60</v>
      </c>
      <c r="V197" s="193" t="s">
        <v>60</v>
      </c>
      <c r="W197" s="193" t="s">
        <v>60</v>
      </c>
      <c r="X197" s="193" t="s">
        <v>60</v>
      </c>
      <c r="Y197" s="193" t="s">
        <v>60</v>
      </c>
      <c r="Z197" s="193" t="s">
        <v>60</v>
      </c>
      <c r="AA197" s="193" t="s">
        <v>60</v>
      </c>
      <c r="AB197" s="193" t="s">
        <v>60</v>
      </c>
    </row>
    <row r="198" spans="1:28" ht="409.6" x14ac:dyDescent="0.2">
      <c r="A198" s="201">
        <f t="shared" si="16"/>
        <v>181</v>
      </c>
      <c r="B198" s="208" t="s">
        <v>241</v>
      </c>
      <c r="C198" s="202" t="s">
        <v>3145</v>
      </c>
      <c r="D198" s="202" t="str">
        <f>VLOOKUP(B198,'HECVAT - Full | Vendor Response'!A$4:D$320,4,TRUE)</f>
        <v>Instructure maintains an access policy for the provisioning of all user accounts. This policy is reviewed annually. User account access is reviewed quarterly. The policy is based on the principle of least privilege, meaning we only grant users access confined to their authorized role requirements. Users are on-boarded with a default set of base permissions to low-risk functions. Permissions above the base set of permissions requires a documented request and approval prior to provisioning access. All access - including privileged access - is logged, audited and reviewed regularly. Users who are transferred to a new position or department have their existing level of access and permissions reviewed and adjusted (as needed) to retain only the permissions necessary for the new position. Terminated employee user identifiers, authenticators, and permissions are disabled immediately when an employee leaves the organization.</v>
      </c>
      <c r="E198" s="220" t="s">
        <v>60</v>
      </c>
      <c r="F198" s="220" t="s">
        <v>3146</v>
      </c>
      <c r="G198" s="220" t="s">
        <v>2638</v>
      </c>
      <c r="H198" s="213" t="s">
        <v>2639</v>
      </c>
      <c r="I198" s="213" t="s">
        <v>2640</v>
      </c>
      <c r="J198" s="196" t="str">
        <f t="shared" si="19"/>
        <v>FALSE</v>
      </c>
      <c r="K198" s="205">
        <v>1</v>
      </c>
      <c r="L198" s="196" t="s">
        <v>227</v>
      </c>
      <c r="M198" s="194" t="s">
        <v>2122</v>
      </c>
      <c r="N198" s="194" t="str">
        <f>VLOOKUP(B198,'HECVAT - Full | Vendor Response'!A:E,3,FALSE)</f>
        <v>Yes</v>
      </c>
      <c r="O198" s="194" t="str">
        <f>IF(LEN(VLOOKUP(B198,'Analyst Report'!$A:$I,7,FALSE))= 0,"",VLOOKUP(B198,'Analyst Report'!$A:$I,7,FALSE))</f>
        <v/>
      </c>
      <c r="P198" s="194">
        <f t="shared" si="20"/>
        <v>1</v>
      </c>
      <c r="Q198" s="194">
        <v>15</v>
      </c>
      <c r="R198" s="194">
        <f>IF(LEN(VLOOKUP(B198,'Analyst Report'!$A$31:$I$288,9,FALSE))=0,VLOOKUP(B198,'Analyst Report'!$A$31:$I$288,8,FALSE),VLOOKUP(B198,'Analyst Report'!$A$31:$I$288,9,FALSE))</f>
        <v>15</v>
      </c>
      <c r="S198" s="194">
        <f t="shared" si="17"/>
        <v>15</v>
      </c>
      <c r="T198" s="194">
        <f t="shared" si="21"/>
        <v>15</v>
      </c>
      <c r="U198" s="193" t="s">
        <v>60</v>
      </c>
      <c r="V198" s="193" t="s">
        <v>60</v>
      </c>
      <c r="W198" s="193" t="s">
        <v>60</v>
      </c>
      <c r="X198" s="193" t="s">
        <v>60</v>
      </c>
      <c r="Y198" s="193" t="s">
        <v>60</v>
      </c>
      <c r="Z198" s="193" t="s">
        <v>60</v>
      </c>
      <c r="AA198" s="193" t="s">
        <v>60</v>
      </c>
      <c r="AB198" s="193" t="s">
        <v>60</v>
      </c>
    </row>
    <row r="199" spans="1:28" ht="150" x14ac:dyDescent="0.2">
      <c r="A199" s="201">
        <f t="shared" si="16"/>
        <v>182</v>
      </c>
      <c r="B199" s="208" t="s">
        <v>242</v>
      </c>
      <c r="C199" s="202" t="s">
        <v>2641</v>
      </c>
      <c r="D199" s="202" t="str">
        <f>VLOOKUP(B199,'HECVAT - Full | Vendor Response'!A$4:D$320,4,TRUE)</f>
        <v>Instructure's general liability insurance includes Cyber Errors &amp; Omissions coverage (referred to as "Professional Errors &amp; Omission"). Instructure's certificate of liability insurance is provided with the Canvas Credentials Compliance Package.</v>
      </c>
      <c r="E199" s="220" t="s">
        <v>60</v>
      </c>
      <c r="F199" s="220" t="s">
        <v>2642</v>
      </c>
      <c r="G199" s="220" t="s">
        <v>2643</v>
      </c>
      <c r="H199" s="213" t="s">
        <v>2644</v>
      </c>
      <c r="I199" s="213" t="s">
        <v>2645</v>
      </c>
      <c r="J199" s="196" t="str">
        <f t="shared" si="19"/>
        <v>FALSE</v>
      </c>
      <c r="K199" s="205">
        <v>1</v>
      </c>
      <c r="L199" s="196" t="s">
        <v>227</v>
      </c>
      <c r="M199" s="194" t="s">
        <v>2122</v>
      </c>
      <c r="N199" s="194" t="str">
        <f>VLOOKUP(B199,'HECVAT - Full | Vendor Response'!A:E,3,FALSE)</f>
        <v>Yes</v>
      </c>
      <c r="O199" s="194" t="str">
        <f>IF(LEN(VLOOKUP(B199,'Analyst Report'!$A:$I,7,FALSE))= 0,"",VLOOKUP(B199,'Analyst Report'!$A:$I,7,FALSE))</f>
        <v/>
      </c>
      <c r="P199" s="194">
        <f t="shared" si="20"/>
        <v>1</v>
      </c>
      <c r="Q199" s="194">
        <v>15</v>
      </c>
      <c r="R199" s="194">
        <f>IF(LEN(VLOOKUP(B199,'Analyst Report'!$A$31:$I$288,9,FALSE))=0,VLOOKUP(B199,'Analyst Report'!$A$31:$I$288,8,FALSE),VLOOKUP(B199,'Analyst Report'!$A$31:$I$288,9,FALSE))</f>
        <v>15</v>
      </c>
      <c r="S199" s="194">
        <f t="shared" si="17"/>
        <v>15</v>
      </c>
      <c r="T199" s="194">
        <f t="shared" si="21"/>
        <v>15</v>
      </c>
      <c r="U199" s="193" t="s">
        <v>60</v>
      </c>
      <c r="V199" s="193" t="s">
        <v>60</v>
      </c>
      <c r="W199" s="193" t="s">
        <v>60</v>
      </c>
      <c r="X199" s="193" t="s">
        <v>60</v>
      </c>
      <c r="Y199" s="193" t="s">
        <v>60</v>
      </c>
      <c r="Z199" s="193" t="s">
        <v>60</v>
      </c>
      <c r="AA199" s="193" t="s">
        <v>60</v>
      </c>
      <c r="AB199" s="193" t="s">
        <v>60</v>
      </c>
    </row>
    <row r="200" spans="1:28" ht="150" x14ac:dyDescent="0.2">
      <c r="A200" s="201">
        <f t="shared" si="16"/>
        <v>183</v>
      </c>
      <c r="B200" s="208" t="s">
        <v>243</v>
      </c>
      <c r="C200" s="202" t="s">
        <v>2646</v>
      </c>
      <c r="D200" s="202" t="str">
        <f>VLOOKUP(B200,'HECVAT - Full | Vendor Response'!A$4:D$320,4,TRUE)</f>
        <v>Instructure's general liability insurance includes Cyber Errors &amp; Omissions coverage (referred to as "Professional Errors &amp; Omission"). Instructure's certificate of liability insurance is provided with the Canvas Credentials Compliance Package.</v>
      </c>
      <c r="E200" s="220" t="s">
        <v>60</v>
      </c>
      <c r="F200" s="220" t="s">
        <v>2647</v>
      </c>
      <c r="G200" s="220" t="s">
        <v>2648</v>
      </c>
      <c r="H200" s="213" t="s">
        <v>3147</v>
      </c>
      <c r="I200" s="213" t="s">
        <v>2649</v>
      </c>
      <c r="J200" s="196" t="str">
        <f>IF(S200&gt;20,"TRUE","FALSE")</f>
        <v>FALSE</v>
      </c>
      <c r="K200" s="205">
        <v>1</v>
      </c>
      <c r="L200" s="196" t="s">
        <v>227</v>
      </c>
      <c r="M200" s="194" t="s">
        <v>2122</v>
      </c>
      <c r="N200" s="194" t="str">
        <f>VLOOKUP(B200,'HECVAT - Full | Vendor Response'!A:E,3,FALSE)</f>
        <v>Yes</v>
      </c>
      <c r="O200" s="194" t="str">
        <f>IF(LEN(VLOOKUP(B200,'Analyst Report'!$A:$I,7,FALSE))= 0,"",VLOOKUP(B200,'Analyst Report'!$A:$I,7,FALSE))</f>
        <v/>
      </c>
      <c r="P200" s="194">
        <f>IF((O200=""),(IF(ISNUMBER(FIND(M200,N200)), 1, 0)),(IF(ISNUMBER(FIND(M200,O200)), 1, 0)))</f>
        <v>1</v>
      </c>
      <c r="Q200" s="194">
        <v>15</v>
      </c>
      <c r="R200" s="194">
        <f>IF(LEN(VLOOKUP(B200,'Analyst Report'!$A$31:$I$288,9,FALSE))=0,VLOOKUP(B200,'Analyst Report'!$A$31:$I$288,8,FALSE),VLOOKUP(B200,'Analyst Report'!$A$31:$I$288,9,FALSE))</f>
        <v>15</v>
      </c>
      <c r="S200" s="194">
        <f>(IF((ISNUMBER(R200)),R200,Q200))*K200</f>
        <v>15</v>
      </c>
      <c r="T200" s="194">
        <f>P200*S200</f>
        <v>15</v>
      </c>
      <c r="U200" s="193" t="s">
        <v>60</v>
      </c>
      <c r="V200" s="193" t="s">
        <v>60</v>
      </c>
      <c r="W200" s="193" t="s">
        <v>60</v>
      </c>
      <c r="X200" s="193" t="s">
        <v>60</v>
      </c>
      <c r="Y200" s="193" t="s">
        <v>60</v>
      </c>
      <c r="Z200" s="193" t="s">
        <v>60</v>
      </c>
      <c r="AA200" s="193" t="s">
        <v>60</v>
      </c>
      <c r="AB200" s="193" t="s">
        <v>60</v>
      </c>
    </row>
    <row r="201" spans="1:28" ht="225" x14ac:dyDescent="0.2">
      <c r="A201" s="201">
        <f t="shared" si="16"/>
        <v>184</v>
      </c>
      <c r="B201" s="208" t="s">
        <v>245</v>
      </c>
      <c r="C201" s="202" t="s">
        <v>2650</v>
      </c>
      <c r="D201" s="202" t="str">
        <f>VLOOKUP(B201,'HECVAT - Full | Vendor Response'!A$4:D$320,4,TRUE)</f>
        <v>All output from these systems is sent to Instructure's centralized logging management system for further analysis and alert generation.</v>
      </c>
      <c r="E201" s="195" t="s">
        <v>60</v>
      </c>
      <c r="F201" s="197" t="s">
        <v>2651</v>
      </c>
      <c r="G201" s="197" t="s">
        <v>2652</v>
      </c>
      <c r="H201" s="209" t="s">
        <v>3144</v>
      </c>
      <c r="I201" s="209" t="s">
        <v>2653</v>
      </c>
      <c r="J201" s="196" t="str">
        <f>IF(S201&gt;20,"TRUE","FALSE")</f>
        <v>FALSE</v>
      </c>
      <c r="K201" s="205">
        <v>1</v>
      </c>
      <c r="L201" s="196" t="s">
        <v>244</v>
      </c>
      <c r="M201" s="194" t="s">
        <v>2122</v>
      </c>
      <c r="N201" s="194" t="str">
        <f>VLOOKUP(B201,'HECVAT - Full | Vendor Response'!A:E,3,FALSE)</f>
        <v>Yes</v>
      </c>
      <c r="O201" s="194" t="str">
        <f>IF(LEN(VLOOKUP(B201,'Analyst Report'!$A:$I,7,FALSE))= 0,"",VLOOKUP(B201,'Analyst Report'!$A:$I,7,FALSE))</f>
        <v/>
      </c>
      <c r="P201" s="194">
        <f>IF((O201=""),(IF(ISNUMBER(FIND(M201,N201)), 1, 0)),(IF(ISNUMBER(FIND(M201,O201)), 1, 0)))</f>
        <v>1</v>
      </c>
      <c r="Q201" s="194">
        <v>15</v>
      </c>
      <c r="R201" s="194">
        <f>IF(LEN(VLOOKUP(B201,'Analyst Report'!$A$31:$I$288,9,FALSE))=0,VLOOKUP(B201,'Analyst Report'!$A$31:$I$288,8,FALSE),VLOOKUP(B201,'Analyst Report'!$A$31:$I$288,9,FALSE))</f>
        <v>15</v>
      </c>
      <c r="S201" s="194">
        <f>(IF((ISNUMBER(R201)),R201,Q201))*K201</f>
        <v>15</v>
      </c>
      <c r="T201" s="194">
        <f>P201*S201</f>
        <v>15</v>
      </c>
      <c r="U201" s="193" t="s">
        <v>60</v>
      </c>
      <c r="V201" s="193" t="s">
        <v>60</v>
      </c>
      <c r="W201" s="193" t="s">
        <v>60</v>
      </c>
      <c r="X201" s="193" t="s">
        <v>60</v>
      </c>
      <c r="Y201" s="193" t="s">
        <v>60</v>
      </c>
      <c r="Z201" s="193" t="s">
        <v>60</v>
      </c>
      <c r="AA201" s="193" t="s">
        <v>60</v>
      </c>
      <c r="AB201" s="193" t="s">
        <v>60</v>
      </c>
    </row>
    <row r="202" spans="1:28" ht="180" x14ac:dyDescent="0.2">
      <c r="A202" s="201">
        <f t="shared" si="16"/>
        <v>185</v>
      </c>
      <c r="B202" s="208" t="s">
        <v>246</v>
      </c>
      <c r="C202" s="202" t="s">
        <v>3148</v>
      </c>
      <c r="D202" s="202" t="str">
        <f>VLOOKUP(B202,'HECVAT - Full | Vendor Response'!A$4:D$320,4,TRUE)</f>
        <v>All output from these systems is sent to Instructure's centralized logging management system for further analysis and alert generation.</v>
      </c>
      <c r="E202" s="195" t="s">
        <v>60</v>
      </c>
      <c r="F202" s="220" t="s">
        <v>2654</v>
      </c>
      <c r="G202" s="220" t="s">
        <v>2655</v>
      </c>
      <c r="H202" s="213" t="s">
        <v>2656</v>
      </c>
      <c r="I202" s="213" t="s">
        <v>2653</v>
      </c>
      <c r="J202" s="196" t="str">
        <f t="shared" si="19"/>
        <v>FALSE</v>
      </c>
      <c r="K202" s="205">
        <v>1</v>
      </c>
      <c r="L202" s="196" t="s">
        <v>244</v>
      </c>
      <c r="M202" s="194" t="s">
        <v>2122</v>
      </c>
      <c r="N202" s="194" t="str">
        <f>VLOOKUP(B202,'HECVAT - Full | Vendor Response'!A:E,3,FALSE)</f>
        <v>Yes</v>
      </c>
      <c r="O202" s="194" t="str">
        <f>IF(LEN(VLOOKUP(B202,'Analyst Report'!$A:$I,7,FALSE))= 0,"",VLOOKUP(B202,'Analyst Report'!$A:$I,7,FALSE))</f>
        <v/>
      </c>
      <c r="P202" s="194">
        <f t="shared" si="20"/>
        <v>1</v>
      </c>
      <c r="Q202" s="194">
        <v>15</v>
      </c>
      <c r="R202" s="194">
        <f>IF(LEN(VLOOKUP(B202,'Analyst Report'!$A$31:$I$288,9,FALSE))=0,VLOOKUP(B202,'Analyst Report'!$A$31:$I$288,8,FALSE),VLOOKUP(B202,'Analyst Report'!$A$31:$I$288,9,FALSE))</f>
        <v>15</v>
      </c>
      <c r="S202" s="194">
        <f t="shared" si="17"/>
        <v>15</v>
      </c>
      <c r="T202" s="194">
        <f t="shared" si="21"/>
        <v>15</v>
      </c>
      <c r="U202" s="193" t="s">
        <v>60</v>
      </c>
      <c r="V202" s="193" t="s">
        <v>60</v>
      </c>
      <c r="W202" s="193" t="s">
        <v>60</v>
      </c>
      <c r="X202" s="193" t="s">
        <v>60</v>
      </c>
      <c r="Y202" s="193" t="s">
        <v>60</v>
      </c>
      <c r="Z202" s="193" t="s">
        <v>60</v>
      </c>
      <c r="AA202" s="193" t="s">
        <v>60</v>
      </c>
      <c r="AB202" s="193" t="s">
        <v>60</v>
      </c>
    </row>
    <row r="203" spans="1:28" ht="150" x14ac:dyDescent="0.2">
      <c r="A203" s="201">
        <f t="shared" si="16"/>
        <v>186</v>
      </c>
      <c r="B203" s="208" t="s">
        <v>247</v>
      </c>
      <c r="C203" s="202" t="s">
        <v>3149</v>
      </c>
      <c r="D203" s="202" t="str">
        <f>VLOOKUP(B203,'HECVAT - Full | Vendor Response'!A$4:D$320,4,TRUE)</f>
        <v>All output from these systems is sent to Instructure's centralized logging management system for further analysis and alert generation.</v>
      </c>
      <c r="E203" s="195" t="s">
        <v>60</v>
      </c>
      <c r="F203" s="197" t="s">
        <v>2657</v>
      </c>
      <c r="G203" s="197" t="s">
        <v>3150</v>
      </c>
      <c r="H203" s="209" t="s">
        <v>3151</v>
      </c>
      <c r="I203" s="209" t="s">
        <v>2658</v>
      </c>
      <c r="J203" s="196" t="str">
        <f t="shared" si="19"/>
        <v>FALSE</v>
      </c>
      <c r="K203" s="205">
        <v>1</v>
      </c>
      <c r="L203" s="196" t="s">
        <v>244</v>
      </c>
      <c r="M203" s="194" t="s">
        <v>2122</v>
      </c>
      <c r="N203" s="194" t="str">
        <f>VLOOKUP(B203,'HECVAT - Full | Vendor Response'!A:E,3,FALSE)</f>
        <v>Yes</v>
      </c>
      <c r="O203" s="194" t="str">
        <f>IF(LEN(VLOOKUP(B203,'Analyst Report'!$A:$I,7,FALSE))= 0,"",VLOOKUP(B203,'Analyst Report'!$A:$I,7,FALSE))</f>
        <v/>
      </c>
      <c r="P203" s="194">
        <f t="shared" si="20"/>
        <v>1</v>
      </c>
      <c r="Q203" s="194">
        <v>15</v>
      </c>
      <c r="R203" s="194">
        <f>IF(LEN(VLOOKUP(B203,'Analyst Report'!$A$31:$I$288,9,FALSE))=0,VLOOKUP(B203,'Analyst Report'!$A$31:$I$288,8,FALSE),VLOOKUP(B203,'Analyst Report'!$A$31:$I$288,9,FALSE))</f>
        <v>15</v>
      </c>
      <c r="S203" s="194">
        <f t="shared" si="17"/>
        <v>15</v>
      </c>
      <c r="T203" s="194">
        <f t="shared" si="21"/>
        <v>15</v>
      </c>
      <c r="U203" s="193" t="s">
        <v>60</v>
      </c>
      <c r="V203" s="193" t="s">
        <v>60</v>
      </c>
      <c r="W203" s="193" t="s">
        <v>60</v>
      </c>
      <c r="X203" s="193" t="s">
        <v>60</v>
      </c>
      <c r="Y203" s="193" t="s">
        <v>60</v>
      </c>
      <c r="Z203" s="193" t="s">
        <v>60</v>
      </c>
      <c r="AA203" s="193" t="s">
        <v>60</v>
      </c>
      <c r="AB203" s="193" t="s">
        <v>60</v>
      </c>
    </row>
    <row r="204" spans="1:28" ht="195" x14ac:dyDescent="0.2">
      <c r="A204" s="201">
        <f t="shared" si="16"/>
        <v>187</v>
      </c>
      <c r="B204" s="208" t="s">
        <v>248</v>
      </c>
      <c r="C204" s="202" t="s">
        <v>2659</v>
      </c>
      <c r="D204" s="202"/>
      <c r="E204" s="195" t="s">
        <v>60</v>
      </c>
      <c r="F204" s="197" t="s">
        <v>3152</v>
      </c>
      <c r="G204" s="197" t="s">
        <v>3153</v>
      </c>
      <c r="H204" s="209" t="s">
        <v>2660</v>
      </c>
      <c r="I204" s="209" t="s">
        <v>2629</v>
      </c>
      <c r="J204" s="196" t="str">
        <f t="shared" si="19"/>
        <v>FALSE</v>
      </c>
      <c r="K204" s="205">
        <v>1</v>
      </c>
      <c r="L204" s="196" t="s">
        <v>244</v>
      </c>
      <c r="M204" s="194" t="s">
        <v>2122</v>
      </c>
      <c r="N204" s="194" t="str">
        <f>VLOOKUP(B204,'HECVAT - Full | Vendor Response'!A:E,3,FALSE)</f>
        <v>Yes</v>
      </c>
      <c r="O204" s="194" t="str">
        <f>IF(LEN(VLOOKUP(B204,'Analyst Report'!$A:$I,7,FALSE))= 0,"",VLOOKUP(B204,'Analyst Report'!$A:$I,7,FALSE))</f>
        <v/>
      </c>
      <c r="P204" s="194"/>
      <c r="Q204" s="194">
        <v>15</v>
      </c>
      <c r="R204" s="194">
        <f>IF(LEN(VLOOKUP(B204,'Analyst Report'!$A$31:$I$288,9,FALSE))=0,VLOOKUP(B204,'Analyst Report'!$A$31:$I$288,8,FALSE),VLOOKUP(B204,'Analyst Report'!$A$31:$I$288,9,FALSE))</f>
        <v>15</v>
      </c>
      <c r="S204" s="194">
        <f t="shared" si="17"/>
        <v>15</v>
      </c>
      <c r="T204" s="194"/>
      <c r="U204" s="193" t="s">
        <v>60</v>
      </c>
      <c r="V204" s="193" t="s">
        <v>60</v>
      </c>
      <c r="W204" s="193" t="s">
        <v>60</v>
      </c>
      <c r="X204" s="193" t="s">
        <v>60</v>
      </c>
      <c r="Y204" s="193" t="s">
        <v>60</v>
      </c>
      <c r="Z204" s="193" t="s">
        <v>60</v>
      </c>
      <c r="AA204" s="193" t="s">
        <v>60</v>
      </c>
      <c r="AB204" s="193" t="s">
        <v>60</v>
      </c>
    </row>
    <row r="205" spans="1:28" ht="150" x14ac:dyDescent="0.2">
      <c r="A205" s="201">
        <f t="shared" si="16"/>
        <v>188</v>
      </c>
      <c r="B205" s="208" t="s">
        <v>250</v>
      </c>
      <c r="C205" s="202" t="s">
        <v>2661</v>
      </c>
      <c r="D205" s="202" t="str">
        <f>VLOOKUP(B205,'HECVAT - Full | Vendor Response'!A$4:D$320,4,TRUE)</f>
        <v>Instructure's general liability insurance includes Cyber Errors &amp; Omissions coverage (referred to as "Professional Errors &amp; Omission"). Instructure's certificate of liability insurance is provided with the Canvas Credentials Compliance Package.</v>
      </c>
      <c r="E205" s="195" t="s">
        <v>3154</v>
      </c>
      <c r="F205" s="197"/>
      <c r="G205" s="197"/>
      <c r="H205" s="209" t="s">
        <v>2662</v>
      </c>
      <c r="I205" s="209" t="s">
        <v>3155</v>
      </c>
      <c r="J205" s="196" t="str">
        <f t="shared" si="19"/>
        <v>FALSE</v>
      </c>
      <c r="K205" s="205">
        <v>1</v>
      </c>
      <c r="L205" s="196" t="s">
        <v>249</v>
      </c>
      <c r="M205" s="194" t="s">
        <v>2122</v>
      </c>
      <c r="N205" s="194" t="str">
        <f>VLOOKUP(B205,'HECVAT - Full | Vendor Response'!A:E,3,FALSE)</f>
        <v>Yes</v>
      </c>
      <c r="O205" s="194" t="str">
        <f>IF(LEN(VLOOKUP(B205,'Analyst Report'!$A:$I,7,FALSE))= 0,"",VLOOKUP(B205,'Analyst Report'!$A:$I,7,FALSE))</f>
        <v/>
      </c>
      <c r="P205" s="194">
        <f t="shared" si="20"/>
        <v>1</v>
      </c>
      <c r="Q205" s="194">
        <v>10</v>
      </c>
      <c r="R205" s="194">
        <f>IF(LEN(VLOOKUP(B205,'Analyst Report'!$A$31:$I$288,9,FALSE))=0,VLOOKUP(B205,'Analyst Report'!$A$31:$I$288,8,FALSE),VLOOKUP(B205,'Analyst Report'!$A$31:$I$288,9,FALSE))</f>
        <v>10</v>
      </c>
      <c r="S205" s="194">
        <f t="shared" si="17"/>
        <v>10</v>
      </c>
      <c r="T205" s="194">
        <f t="shared" si="21"/>
        <v>10</v>
      </c>
      <c r="U205" s="193" t="s">
        <v>60</v>
      </c>
      <c r="V205" s="193" t="s">
        <v>60</v>
      </c>
      <c r="W205" s="193" t="s">
        <v>60</v>
      </c>
      <c r="X205" s="193" t="s">
        <v>60</v>
      </c>
      <c r="Y205" s="193" t="s">
        <v>60</v>
      </c>
      <c r="Z205" s="193" t="s">
        <v>60</v>
      </c>
      <c r="AA205" s="193" t="s">
        <v>60</v>
      </c>
      <c r="AB205" s="193" t="s">
        <v>60</v>
      </c>
    </row>
    <row r="206" spans="1:28" ht="60" x14ac:dyDescent="0.2">
      <c r="A206" s="201">
        <f t="shared" si="16"/>
        <v>189</v>
      </c>
      <c r="B206" s="208" t="s">
        <v>251</v>
      </c>
      <c r="C206" s="202" t="s">
        <v>2663</v>
      </c>
      <c r="D206" s="202">
        <f>VLOOKUP(B206,'HECVAT - Full | Vendor Response'!A$4:D$320,4,TRUE)</f>
        <v>0</v>
      </c>
      <c r="E206" s="195" t="s">
        <v>60</v>
      </c>
      <c r="F206" s="195" t="s">
        <v>2664</v>
      </c>
      <c r="G206" s="195" t="s">
        <v>2665</v>
      </c>
      <c r="H206" s="207" t="s">
        <v>2666</v>
      </c>
      <c r="I206" s="207" t="s">
        <v>2667</v>
      </c>
      <c r="J206" s="196" t="str">
        <f t="shared" si="19"/>
        <v>FALSE</v>
      </c>
      <c r="K206" s="205">
        <v>1</v>
      </c>
      <c r="L206" s="196" t="s">
        <v>249</v>
      </c>
      <c r="M206" s="194" t="s">
        <v>2122</v>
      </c>
      <c r="N206" s="194" t="str">
        <f>VLOOKUP(B206,'HECVAT - Full | Vendor Response'!A:E,3,FALSE)</f>
        <v>No</v>
      </c>
      <c r="O206" s="194" t="str">
        <f>IF(LEN(VLOOKUP(B206,'Analyst Report'!$A:$I,7,FALSE))= 0,"",VLOOKUP(B206,'Analyst Report'!$A:$I,7,FALSE))</f>
        <v/>
      </c>
      <c r="P206" s="194">
        <f t="shared" si="20"/>
        <v>0</v>
      </c>
      <c r="Q206" s="194">
        <v>15</v>
      </c>
      <c r="R206" s="194">
        <f>IF(LEN(VLOOKUP(B206,'Analyst Report'!$A$31:$I$288,9,FALSE))=0,VLOOKUP(B206,'Analyst Report'!$A$31:$I$288,8,FALSE),VLOOKUP(B206,'Analyst Report'!$A$31:$I$288,9,FALSE))</f>
        <v>15</v>
      </c>
      <c r="S206" s="194">
        <f t="shared" si="17"/>
        <v>15</v>
      </c>
      <c r="T206" s="194">
        <f t="shared" si="21"/>
        <v>0</v>
      </c>
      <c r="U206" s="193" t="s">
        <v>60</v>
      </c>
      <c r="V206" s="193" t="s">
        <v>60</v>
      </c>
      <c r="W206" s="193" t="s">
        <v>60</v>
      </c>
      <c r="X206" s="193" t="s">
        <v>60</v>
      </c>
      <c r="Y206" s="193" t="s">
        <v>60</v>
      </c>
      <c r="Z206" s="193" t="s">
        <v>60</v>
      </c>
      <c r="AA206" s="193" t="s">
        <v>60</v>
      </c>
      <c r="AB206" s="193" t="s">
        <v>60</v>
      </c>
    </row>
    <row r="207" spans="1:28" ht="165" x14ac:dyDescent="0.2">
      <c r="A207" s="201">
        <f t="shared" si="16"/>
        <v>190</v>
      </c>
      <c r="B207" s="208" t="s">
        <v>252</v>
      </c>
      <c r="C207" s="202" t="s">
        <v>2668</v>
      </c>
      <c r="D207" s="202" t="str">
        <f>VLOOKUP(B207,'HECVAT - Full | Vendor Response'!A$4:D$320,4,TRUE)</f>
        <v>Our figures for uptime, performance, and overall availability are completely transparent, which means that all users can track our performance at inst.bid/status on demand. Instructure guarantees a 99.9% uptime.</v>
      </c>
      <c r="E207" s="195" t="s">
        <v>60</v>
      </c>
      <c r="F207" s="195" t="s">
        <v>2669</v>
      </c>
      <c r="G207" s="195" t="s">
        <v>2670</v>
      </c>
      <c r="H207" s="207" t="s">
        <v>3156</v>
      </c>
      <c r="I207" s="207" t="s">
        <v>2671</v>
      </c>
      <c r="J207" s="196" t="str">
        <f t="shared" si="19"/>
        <v>FALSE</v>
      </c>
      <c r="K207" s="205">
        <v>1</v>
      </c>
      <c r="L207" s="196" t="s">
        <v>249</v>
      </c>
      <c r="M207" s="194" t="s">
        <v>2122</v>
      </c>
      <c r="N207" s="194" t="str">
        <f>VLOOKUP(B207,'HECVAT - Full | Vendor Response'!A:E,3,FALSE)</f>
        <v>Yes</v>
      </c>
      <c r="O207" s="194" t="str">
        <f>IF(LEN(VLOOKUP(B207,'Analyst Report'!$A:$I,7,FALSE))= 0,"",VLOOKUP(B207,'Analyst Report'!$A:$I,7,FALSE))</f>
        <v/>
      </c>
      <c r="P207" s="194">
        <f t="shared" si="20"/>
        <v>1</v>
      </c>
      <c r="Q207" s="194">
        <v>20</v>
      </c>
      <c r="R207" s="194">
        <f>IF(LEN(VLOOKUP(B207,'Analyst Report'!$A$31:$I$288,9,FALSE))=0,VLOOKUP(B207,'Analyst Report'!$A$31:$I$288,8,FALSE),VLOOKUP(B207,'Analyst Report'!$A$31:$I$288,9,FALSE))</f>
        <v>20</v>
      </c>
      <c r="S207" s="194">
        <f t="shared" si="17"/>
        <v>20</v>
      </c>
      <c r="T207" s="194">
        <f t="shared" si="21"/>
        <v>20</v>
      </c>
      <c r="U207" s="193" t="s">
        <v>60</v>
      </c>
      <c r="V207" s="193" t="s">
        <v>60</v>
      </c>
      <c r="W207" s="193" t="s">
        <v>60</v>
      </c>
      <c r="X207" s="193" t="s">
        <v>60</v>
      </c>
      <c r="Y207" s="193" t="s">
        <v>60</v>
      </c>
      <c r="Z207" s="193" t="s">
        <v>60</v>
      </c>
      <c r="AA207" s="193" t="s">
        <v>60</v>
      </c>
      <c r="AB207" s="193" t="s">
        <v>60</v>
      </c>
    </row>
    <row r="208" spans="1:28" ht="300" x14ac:dyDescent="0.2">
      <c r="A208" s="201">
        <f t="shared" si="16"/>
        <v>191</v>
      </c>
      <c r="B208" s="208" t="s">
        <v>253</v>
      </c>
      <c r="C208" s="202" t="s">
        <v>2672</v>
      </c>
      <c r="D208" s="202" t="str">
        <f>VLOOKUP(B208,'HECVAT - Full | Vendor Response'!A$4:D$320,4,TRUE)</f>
        <v>We love customer feedback. Instructure has an extensive community of users that continuously provide us with valuable feedback on our features, including security feature requests. Our users constantly inspire and drive us to enhance and extend our product features and functionality, and we are heavily influenced by their feedback, whether it's received via our support team, Customer Success Managers (CSMs), or directly from our Community.</v>
      </c>
      <c r="E208" s="195" t="s">
        <v>60</v>
      </c>
      <c r="F208" s="195"/>
      <c r="G208" s="195" t="s">
        <v>3157</v>
      </c>
      <c r="H208" s="207" t="s">
        <v>3158</v>
      </c>
      <c r="I208" s="207" t="s">
        <v>3159</v>
      </c>
      <c r="J208" s="196" t="str">
        <f t="shared" si="19"/>
        <v>TRUE</v>
      </c>
      <c r="K208" s="205">
        <v>1</v>
      </c>
      <c r="L208" s="196" t="s">
        <v>249</v>
      </c>
      <c r="M208" s="194" t="s">
        <v>2122</v>
      </c>
      <c r="N208" s="194" t="str">
        <f>VLOOKUP(B208,'HECVAT - Full | Vendor Response'!A:E,3,FALSE)</f>
        <v>Yes</v>
      </c>
      <c r="O208" s="194" t="str">
        <f>IF(LEN(VLOOKUP(B208,'Analyst Report'!$A:$I,7,FALSE))= 0,"",VLOOKUP(B208,'Analyst Report'!$A:$I,7,FALSE))</f>
        <v/>
      </c>
      <c r="P208" s="194">
        <f t="shared" si="20"/>
        <v>1</v>
      </c>
      <c r="Q208" s="194">
        <v>25</v>
      </c>
      <c r="R208" s="194">
        <f>IF(LEN(VLOOKUP(B208,'Analyst Report'!$A$31:$I$288,9,FALSE))=0,VLOOKUP(B208,'Analyst Report'!$A$31:$I$288,8,FALSE),VLOOKUP(B208,'Analyst Report'!$A$31:$I$288,9,FALSE))</f>
        <v>25</v>
      </c>
      <c r="S208" s="194">
        <f t="shared" si="17"/>
        <v>25</v>
      </c>
      <c r="T208" s="194">
        <f t="shared" si="21"/>
        <v>25</v>
      </c>
      <c r="U208" s="193" t="s">
        <v>60</v>
      </c>
      <c r="V208" s="193" t="s">
        <v>60</v>
      </c>
      <c r="W208" s="193" t="s">
        <v>60</v>
      </c>
      <c r="X208" s="193" t="s">
        <v>60</v>
      </c>
      <c r="Y208" s="193" t="s">
        <v>60</v>
      </c>
      <c r="Z208" s="193" t="s">
        <v>60</v>
      </c>
      <c r="AA208" s="193" t="s">
        <v>60</v>
      </c>
      <c r="AB208" s="193" t="s">
        <v>60</v>
      </c>
    </row>
    <row r="209" spans="1:28" ht="75" x14ac:dyDescent="0.2">
      <c r="A209" s="201">
        <f t="shared" si="16"/>
        <v>192</v>
      </c>
      <c r="B209" s="208" t="s">
        <v>254</v>
      </c>
      <c r="C209" s="202" t="s">
        <v>2673</v>
      </c>
      <c r="D209" s="202" t="str">
        <f>VLOOKUP(B209,'HECVAT - Full | Vendor Response'!A$4:D$320,4,TRUE)</f>
        <v>Instructure can make available a test environment for interested prospective customers.</v>
      </c>
      <c r="E209" s="195" t="s">
        <v>60</v>
      </c>
      <c r="F209" s="195" t="s">
        <v>3160</v>
      </c>
      <c r="G209" s="195" t="s">
        <v>2674</v>
      </c>
      <c r="H209" s="207" t="s">
        <v>2675</v>
      </c>
      <c r="I209" s="207" t="s">
        <v>3161</v>
      </c>
      <c r="J209" s="196" t="str">
        <f t="shared" si="19"/>
        <v>FALSE</v>
      </c>
      <c r="K209" s="205">
        <v>1</v>
      </c>
      <c r="L209" s="196" t="s">
        <v>249</v>
      </c>
      <c r="M209" s="194" t="s">
        <v>2122</v>
      </c>
      <c r="N209" s="194" t="str">
        <f>VLOOKUP(B209,'HECVAT - Full | Vendor Response'!A:E,3,FALSE)</f>
        <v>Yes</v>
      </c>
      <c r="O209" s="194" t="str">
        <f>IF(LEN(VLOOKUP(B209,'Analyst Report'!$A:$I,7,FALSE))= 0,"",VLOOKUP(B209,'Analyst Report'!$A:$I,7,FALSE))</f>
        <v/>
      </c>
      <c r="P209" s="194">
        <f t="shared" si="20"/>
        <v>1</v>
      </c>
      <c r="Q209" s="194">
        <v>20</v>
      </c>
      <c r="R209" s="194">
        <f>IF(LEN(VLOOKUP(B209,'Analyst Report'!$A$31:$I$288,9,FALSE))=0,VLOOKUP(B209,'Analyst Report'!$A$31:$I$288,8,FALSE),VLOOKUP(B209,'Analyst Report'!$A$31:$I$288,9,FALSE))</f>
        <v>20</v>
      </c>
      <c r="S209" s="194">
        <f t="shared" si="17"/>
        <v>20</v>
      </c>
      <c r="T209" s="194">
        <f t="shared" si="21"/>
        <v>20</v>
      </c>
      <c r="U209" s="193" t="s">
        <v>60</v>
      </c>
      <c r="V209" s="193" t="s">
        <v>60</v>
      </c>
      <c r="W209" s="193" t="s">
        <v>60</v>
      </c>
      <c r="X209" s="193" t="s">
        <v>60</v>
      </c>
      <c r="Y209" s="193" t="s">
        <v>60</v>
      </c>
      <c r="Z209" s="193" t="s">
        <v>60</v>
      </c>
      <c r="AA209" s="193" t="s">
        <v>60</v>
      </c>
      <c r="AB209" s="193" t="s">
        <v>60</v>
      </c>
    </row>
    <row r="210" spans="1:28" ht="225" x14ac:dyDescent="0.2">
      <c r="A210" s="201">
        <f t="shared" si="16"/>
        <v>193</v>
      </c>
      <c r="B210" s="202" t="s">
        <v>256</v>
      </c>
      <c r="C210" s="202" t="s">
        <v>2676</v>
      </c>
      <c r="D210" s="202" t="str">
        <f>VLOOKUP(B210,'HECVAT - Full | Vendor Response'!A$4:D$320,4,TRUE)</f>
        <v>Regular vulnerability scans of our systems and infrastructure are conducted using third-party tools, custom scripts, and various open source tools. If any vulnerabilities are detected, Instructure's security and engineering teams work together to analyze, design, and develop the required patch.</v>
      </c>
      <c r="E210" s="195" t="s">
        <v>60</v>
      </c>
      <c r="F210" s="195" t="s">
        <v>2677</v>
      </c>
      <c r="G210" s="195" t="s">
        <v>2678</v>
      </c>
      <c r="H210" s="207" t="s">
        <v>3162</v>
      </c>
      <c r="I210" s="207" t="s">
        <v>3163</v>
      </c>
      <c r="J210" s="196" t="str">
        <f t="shared" si="19"/>
        <v>FALSE</v>
      </c>
      <c r="K210" s="205">
        <v>1</v>
      </c>
      <c r="L210" s="196" t="s">
        <v>255</v>
      </c>
      <c r="M210" s="194" t="s">
        <v>2122</v>
      </c>
      <c r="N210" s="194" t="str">
        <f>VLOOKUP(B210,'HECVAT - Full | Vendor Response'!A:E,3,FALSE)</f>
        <v>Yes</v>
      </c>
      <c r="O210" s="194" t="str">
        <f>IF(LEN(VLOOKUP(B210,'Analyst Report'!$A:$I,7,FALSE))= 0,"",VLOOKUP(B210,'Analyst Report'!$A:$I,7,FALSE))</f>
        <v/>
      </c>
      <c r="P210" s="194">
        <f t="shared" si="20"/>
        <v>1</v>
      </c>
      <c r="Q210" s="194">
        <v>15</v>
      </c>
      <c r="R210" s="194">
        <f>IF(LEN(VLOOKUP(B210,'Analyst Report'!$A$31:$I$288,9,FALSE))=0,VLOOKUP(B210,'Analyst Report'!$A$31:$I$288,8,FALSE),VLOOKUP(B210,'Analyst Report'!$A$31:$I$288,9,FALSE))</f>
        <v>15</v>
      </c>
      <c r="S210" s="194">
        <f t="shared" si="17"/>
        <v>15</v>
      </c>
      <c r="T210" s="194">
        <f t="shared" si="21"/>
        <v>15</v>
      </c>
      <c r="U210" s="193" t="s">
        <v>60</v>
      </c>
      <c r="V210" s="193" t="s">
        <v>60</v>
      </c>
      <c r="W210" s="193" t="s">
        <v>60</v>
      </c>
      <c r="X210" s="193" t="s">
        <v>60</v>
      </c>
      <c r="Y210" s="193" t="s">
        <v>60</v>
      </c>
      <c r="Z210" s="193" t="s">
        <v>60</v>
      </c>
      <c r="AA210" s="193" t="s">
        <v>60</v>
      </c>
      <c r="AB210" s="193" t="s">
        <v>60</v>
      </c>
    </row>
    <row r="211" spans="1:28" ht="240" x14ac:dyDescent="0.2">
      <c r="A211" s="201">
        <f t="shared" si="16"/>
        <v>194</v>
      </c>
      <c r="B211" s="202" t="s">
        <v>257</v>
      </c>
      <c r="C211" s="202" t="s">
        <v>3164</v>
      </c>
      <c r="D211" s="202" t="str">
        <f>VLOOKUP(B211,'HECVAT - Full | Vendor Response'!A$4:D$320,4,TRUE)</f>
        <v>Canvas Credentials is third-party tested annually and an executive summary of the test report can be made available under NDA.</v>
      </c>
      <c r="E211" s="195" t="s">
        <v>60</v>
      </c>
      <c r="F211" s="195" t="s">
        <v>2679</v>
      </c>
      <c r="G211" s="195" t="s">
        <v>3165</v>
      </c>
      <c r="H211" s="207" t="s">
        <v>3166</v>
      </c>
      <c r="I211" s="207" t="s">
        <v>3167</v>
      </c>
      <c r="J211" s="196" t="str">
        <f t="shared" si="19"/>
        <v>FALSE</v>
      </c>
      <c r="K211" s="205">
        <f>IF(N210="Yes",1,0)</f>
        <v>1</v>
      </c>
      <c r="L211" s="196" t="s">
        <v>255</v>
      </c>
      <c r="M211" s="194" t="s">
        <v>2122</v>
      </c>
      <c r="N211" s="194" t="str">
        <f>VLOOKUP(B211,'HECVAT - Full | Vendor Response'!A:E,3,FALSE)</f>
        <v>Yes</v>
      </c>
      <c r="O211" s="194" t="str">
        <f>IF(LEN(VLOOKUP(B211,'Analyst Report'!$A:$I,7,FALSE))= 0,"",VLOOKUP(B211,'Analyst Report'!$A:$I,7,FALSE))</f>
        <v/>
      </c>
      <c r="P211" s="194">
        <f t="shared" si="20"/>
        <v>1</v>
      </c>
      <c r="Q211" s="194">
        <v>20</v>
      </c>
      <c r="R211" s="194">
        <f>IF(LEN(VLOOKUP(B211,'Analyst Report'!$A$31:$I$288,9,FALSE))=0,VLOOKUP(B211,'Analyst Report'!$A$31:$I$288,8,FALSE),VLOOKUP(B211,'Analyst Report'!$A$31:$I$288,9,FALSE))</f>
        <v>20</v>
      </c>
      <c r="S211" s="194">
        <f t="shared" si="17"/>
        <v>20</v>
      </c>
      <c r="T211" s="194">
        <f t="shared" si="21"/>
        <v>20</v>
      </c>
      <c r="U211" s="193" t="s">
        <v>60</v>
      </c>
      <c r="V211" s="193" t="s">
        <v>60</v>
      </c>
      <c r="W211" s="193" t="s">
        <v>60</v>
      </c>
      <c r="X211" s="193" t="s">
        <v>60</v>
      </c>
      <c r="Y211" s="193" t="s">
        <v>60</v>
      </c>
      <c r="Z211" s="193" t="s">
        <v>60</v>
      </c>
      <c r="AA211" s="193" t="s">
        <v>60</v>
      </c>
      <c r="AB211" s="193" t="s">
        <v>60</v>
      </c>
    </row>
    <row r="212" spans="1:28" ht="180" x14ac:dyDescent="0.2">
      <c r="A212" s="201">
        <f t="shared" si="16"/>
        <v>195</v>
      </c>
      <c r="B212" s="202" t="s">
        <v>258</v>
      </c>
      <c r="C212" s="202" t="s">
        <v>3196</v>
      </c>
      <c r="D212" s="202">
        <f>VLOOKUP(B212,'HECVAT - Full | Vendor Response'!A$4:D$320,4,TRUE)</f>
        <v>0</v>
      </c>
      <c r="E212" s="195" t="s">
        <v>60</v>
      </c>
      <c r="F212" s="195" t="s">
        <v>3197</v>
      </c>
      <c r="G212" s="195" t="s">
        <v>2680</v>
      </c>
      <c r="H212" s="207" t="s">
        <v>3203</v>
      </c>
      <c r="I212" s="207" t="s">
        <v>2681</v>
      </c>
      <c r="J212" s="196" t="str">
        <f t="shared" si="19"/>
        <v>TRUE</v>
      </c>
      <c r="K212" s="205">
        <v>1</v>
      </c>
      <c r="L212" s="196" t="s">
        <v>255</v>
      </c>
      <c r="M212" s="194" t="s">
        <v>2122</v>
      </c>
      <c r="N212" s="194" t="str">
        <f>VLOOKUP(B212,'HECVAT - Full | Vendor Response'!A:E,3,FALSE)</f>
        <v>Yes</v>
      </c>
      <c r="O212" s="194" t="str">
        <f>IF(LEN(VLOOKUP(B212,'Analyst Report'!$A:$I,7,FALSE))= 0,"",VLOOKUP(B212,'Analyst Report'!$A:$I,7,FALSE))</f>
        <v/>
      </c>
      <c r="P212" s="194">
        <f t="shared" si="20"/>
        <v>1</v>
      </c>
      <c r="Q212" s="194">
        <v>25</v>
      </c>
      <c r="R212" s="194">
        <f>IF(LEN(VLOOKUP(B212,'Analyst Report'!$A$31:$I$288,9,FALSE))=0,VLOOKUP(B212,'Analyst Report'!$A$31:$I$288,8,FALSE),VLOOKUP(B212,'Analyst Report'!$A$31:$I$288,9,FALSE))</f>
        <v>25</v>
      </c>
      <c r="S212" s="194">
        <f t="shared" ref="S212:S256" si="22">(IF((ISNUMBER(R212)),R212,Q212))*K212</f>
        <v>25</v>
      </c>
      <c r="T212" s="194">
        <f t="shared" si="21"/>
        <v>25</v>
      </c>
      <c r="U212" s="193" t="s">
        <v>60</v>
      </c>
      <c r="V212" s="193" t="s">
        <v>60</v>
      </c>
      <c r="W212" s="193" t="s">
        <v>60</v>
      </c>
      <c r="X212" s="193" t="s">
        <v>60</v>
      </c>
      <c r="Y212" s="193" t="s">
        <v>60</v>
      </c>
      <c r="Z212" s="193" t="s">
        <v>60</v>
      </c>
      <c r="AA212" s="193" t="s">
        <v>60</v>
      </c>
      <c r="AB212" s="193" t="s">
        <v>60</v>
      </c>
    </row>
    <row r="213" spans="1:28" ht="120" x14ac:dyDescent="0.2">
      <c r="A213" s="201">
        <f t="shared" si="16"/>
        <v>196</v>
      </c>
      <c r="B213" s="202" t="s">
        <v>259</v>
      </c>
      <c r="C213" s="202" t="s">
        <v>3169</v>
      </c>
      <c r="D213" s="202" t="str">
        <f>VLOOKUP(B213,'HECVAT - Full | Vendor Response'!A$4:D$320,4,TRUE)</f>
        <v>See VULN-02</v>
      </c>
      <c r="E213" s="195" t="s">
        <v>60</v>
      </c>
      <c r="F213" s="195" t="s">
        <v>3170</v>
      </c>
      <c r="G213" s="195" t="s">
        <v>2682</v>
      </c>
      <c r="H213" s="207" t="s">
        <v>2683</v>
      </c>
      <c r="I213" s="207" t="s">
        <v>3168</v>
      </c>
      <c r="J213" s="196" t="str">
        <f t="shared" si="19"/>
        <v>TRUE</v>
      </c>
      <c r="K213" s="205">
        <v>1</v>
      </c>
      <c r="L213" s="196" t="s">
        <v>255</v>
      </c>
      <c r="M213" s="194" t="s">
        <v>2122</v>
      </c>
      <c r="N213" s="194" t="str">
        <f>VLOOKUP(B213,'HECVAT - Full | Vendor Response'!A:E,3,FALSE)</f>
        <v>Yes</v>
      </c>
      <c r="O213" s="194" t="str">
        <f>IF(LEN(VLOOKUP(B213,'Analyst Report'!$A:$I,7,FALSE))= 0,"",VLOOKUP(B213,'Analyst Report'!$A:$I,7,FALSE))</f>
        <v/>
      </c>
      <c r="P213" s="194">
        <f t="shared" si="20"/>
        <v>1</v>
      </c>
      <c r="Q213" s="194">
        <v>25</v>
      </c>
      <c r="R213" s="194">
        <f>IF(LEN(VLOOKUP(B213,'Analyst Report'!$A$31:$I$288,9,FALSE))=0,VLOOKUP(B213,'Analyst Report'!$A$31:$I$288,8,FALSE),VLOOKUP(B213,'Analyst Report'!$A$31:$I$288,9,FALSE))</f>
        <v>25</v>
      </c>
      <c r="S213" s="194">
        <f t="shared" si="22"/>
        <v>25</v>
      </c>
      <c r="T213" s="194">
        <f t="shared" si="21"/>
        <v>25</v>
      </c>
      <c r="U213" s="193" t="s">
        <v>60</v>
      </c>
      <c r="V213" s="193" t="s">
        <v>60</v>
      </c>
      <c r="W213" s="193" t="s">
        <v>60</v>
      </c>
      <c r="X213" s="193" t="s">
        <v>60</v>
      </c>
      <c r="Y213" s="193" t="s">
        <v>60</v>
      </c>
      <c r="Z213" s="193" t="s">
        <v>60</v>
      </c>
      <c r="AA213" s="193" t="s">
        <v>60</v>
      </c>
      <c r="AB213" s="193" t="s">
        <v>60</v>
      </c>
    </row>
    <row r="214" spans="1:28" ht="398" x14ac:dyDescent="0.2">
      <c r="A214" s="201">
        <f t="shared" si="16"/>
        <v>197</v>
      </c>
      <c r="B214" s="202" t="s">
        <v>260</v>
      </c>
      <c r="C214" s="202" t="s">
        <v>3171</v>
      </c>
      <c r="D214" s="202" t="str">
        <f>VLOOKUP(B214,'HECVAT - Full | Vendor Response'!A$4:D$320,4,TRUE)</f>
        <v>Instructure conducts regular application-layer vulnerability scans using a variety of third-party tools for dynamic code scanning. These tools crawl the Canvas application and test for SQL Injection, XSS, XXE, SSRF, Host Header Injection and over 7,000 other web vulnerabilities. Instructure also scans endpoints, performs attacker-based risk analysis, and scans third-party libraries and dependencies used by the Canvas application. Log files from these vulnerability scans are then aggregated into our SIEM, Splunk, which allows Instructure's Security Team to manage and review logs in a single location.</v>
      </c>
      <c r="E214" s="195" t="s">
        <v>3172</v>
      </c>
      <c r="F214" s="195"/>
      <c r="G214" s="195"/>
      <c r="H214" s="207" t="s">
        <v>2684</v>
      </c>
      <c r="I214" s="207" t="s">
        <v>2685</v>
      </c>
      <c r="J214" s="196" t="str">
        <f t="shared" si="19"/>
        <v>FALSE</v>
      </c>
      <c r="K214" s="205">
        <v>1</v>
      </c>
      <c r="L214" s="196" t="s">
        <v>255</v>
      </c>
      <c r="M214" s="194" t="s">
        <v>2122</v>
      </c>
      <c r="N214" s="194" t="str">
        <f>VLOOKUP(B214,'HECVAT - Full | Vendor Response'!A:E,3,FALSE)</f>
        <v>Yes</v>
      </c>
      <c r="O214" s="194" t="str">
        <f>IF(LEN(VLOOKUP(B214,'Analyst Report'!$A:$I,7,FALSE))= 0,"",VLOOKUP(B214,'Analyst Report'!$A:$I,7,FALSE))</f>
        <v/>
      </c>
      <c r="P214" s="194">
        <f t="shared" si="20"/>
        <v>1</v>
      </c>
      <c r="Q214" s="194">
        <v>20</v>
      </c>
      <c r="R214" s="194">
        <f>IF(LEN(VLOOKUP(B214,'Analyst Report'!$A$31:$I$288,9,FALSE))=0,VLOOKUP(B214,'Analyst Report'!$A$31:$I$288,8,FALSE),VLOOKUP(B214,'Analyst Report'!$A$31:$I$288,9,FALSE))</f>
        <v>20</v>
      </c>
      <c r="S214" s="194">
        <f t="shared" si="22"/>
        <v>20</v>
      </c>
      <c r="T214" s="194">
        <f t="shared" si="21"/>
        <v>20</v>
      </c>
      <c r="U214" s="193" t="s">
        <v>60</v>
      </c>
      <c r="V214" s="193" t="s">
        <v>60</v>
      </c>
      <c r="W214" s="193" t="s">
        <v>60</v>
      </c>
      <c r="X214" s="193" t="s">
        <v>60</v>
      </c>
      <c r="Y214" s="193" t="s">
        <v>60</v>
      </c>
      <c r="Z214" s="193" t="s">
        <v>60</v>
      </c>
      <c r="AA214" s="193" t="s">
        <v>60</v>
      </c>
      <c r="AB214" s="193" t="s">
        <v>60</v>
      </c>
    </row>
    <row r="215" spans="1:28" ht="409.6" x14ac:dyDescent="0.2">
      <c r="A215" s="201">
        <f t="shared" ref="A215:A256" si="23">A214+1</f>
        <v>198</v>
      </c>
      <c r="B215" s="202" t="s">
        <v>261</v>
      </c>
      <c r="C215" s="202" t="s">
        <v>3173</v>
      </c>
      <c r="D215" s="202" t="str">
        <f>VLOOKUP(B215,'HECVAT - Full | Vendor Response'!A$4:D$320,4,TRUE)</f>
        <v>We allow customers sponsored/run vulnerability assessments as long as the following conditions are met:
 ● Customer is under active MNDA (terms and conditions)
 ● Customer agrees to not share results with any third party
 ● Customer agrees to share the results with Instructure
 ● Customer agrees to only target a non-production environment
 ● Customer gives Instructure one week's notice of the planned test date*
 ● The penetration test is restricted to scanning mode only
 ● Preferably, the Customer performs the testing during low utilization times, which tend to be 23:00 - 04:00 local time
 *For confirmation and acknowledgement of a scheduled customer-run vulnerability test, please first contact your dedicated Customer Success Manager.</v>
      </c>
      <c r="E215" s="195" t="s">
        <v>60</v>
      </c>
      <c r="F215" s="195" t="s">
        <v>2686</v>
      </c>
      <c r="G215" s="195" t="s">
        <v>2687</v>
      </c>
      <c r="H215" s="207" t="s">
        <v>3174</v>
      </c>
      <c r="I215" s="207" t="s">
        <v>2688</v>
      </c>
      <c r="J215" s="196" t="str">
        <f t="shared" si="19"/>
        <v>TRUE</v>
      </c>
      <c r="K215" s="205">
        <v>1</v>
      </c>
      <c r="L215" s="196" t="s">
        <v>255</v>
      </c>
      <c r="M215" s="194" t="s">
        <v>2122</v>
      </c>
      <c r="N215" s="194" t="str">
        <f>VLOOKUP(B215,'HECVAT - Full | Vendor Response'!A:E,3,FALSE)</f>
        <v>Yes</v>
      </c>
      <c r="O215" s="194" t="str">
        <f>IF(LEN(VLOOKUP(B215,'Analyst Report'!$A:$I,7,FALSE))= 0,"",VLOOKUP(B215,'Analyst Report'!$A:$I,7,FALSE))</f>
        <v/>
      </c>
      <c r="P215" s="194">
        <f t="shared" si="20"/>
        <v>1</v>
      </c>
      <c r="Q215" s="194">
        <v>25</v>
      </c>
      <c r="R215" s="194">
        <f>IF(LEN(VLOOKUP(B215,'Analyst Report'!$A$31:$I$288,9,FALSE))=0,VLOOKUP(B215,'Analyst Report'!$A$31:$I$288,8,FALSE),VLOOKUP(B215,'Analyst Report'!$A$31:$I$288,9,FALSE))</f>
        <v>25</v>
      </c>
      <c r="S215" s="194">
        <f t="shared" si="22"/>
        <v>25</v>
      </c>
      <c r="T215" s="194">
        <f t="shared" si="21"/>
        <v>25</v>
      </c>
      <c r="U215" s="193" t="s">
        <v>60</v>
      </c>
      <c r="V215" s="193" t="s">
        <v>60</v>
      </c>
      <c r="W215" s="193" t="s">
        <v>60</v>
      </c>
      <c r="X215" s="193" t="s">
        <v>60</v>
      </c>
      <c r="Y215" s="193" t="s">
        <v>60</v>
      </c>
      <c r="Z215" s="193" t="s">
        <v>60</v>
      </c>
      <c r="AA215" s="193" t="s">
        <v>60</v>
      </c>
      <c r="AB215" s="193" t="s">
        <v>60</v>
      </c>
    </row>
    <row r="216" spans="1:28" ht="105" x14ac:dyDescent="0.2">
      <c r="A216" s="201">
        <f t="shared" si="23"/>
        <v>199</v>
      </c>
      <c r="B216" s="202" t="s">
        <v>262</v>
      </c>
      <c r="C216" s="202" t="s">
        <v>2689</v>
      </c>
      <c r="D216" s="202" t="str">
        <f>VLOOKUP(B216,'HECVAT - Full | Vendor Response'!A$4:D$320,4,TRUE)</f>
        <v>All output from these systems is sent to Instructure's centralized logging management system for further analysis and alert generation.</v>
      </c>
      <c r="E216" s="195" t="s">
        <v>263</v>
      </c>
      <c r="F216" s="195"/>
      <c r="G216" s="195"/>
      <c r="H216" s="207" t="s">
        <v>2102</v>
      </c>
      <c r="I216" s="207" t="s">
        <v>2690</v>
      </c>
      <c r="J216" s="196" t="str">
        <f t="shared" si="19"/>
        <v>FALSE</v>
      </c>
      <c r="K216" s="205">
        <f>IF(N$18="Yes",1,0)</f>
        <v>0</v>
      </c>
      <c r="L216" s="196" t="s">
        <v>2102</v>
      </c>
      <c r="M216" s="194" t="s">
        <v>2122</v>
      </c>
      <c r="N216" s="194">
        <f>VLOOKUP(B216,'HECVAT - Full | Vendor Response'!A:E,3,FALSE)</f>
        <v>0</v>
      </c>
      <c r="O216" s="194" t="str">
        <f>IF(LEN(VLOOKUP(B216,'Analyst Report'!$A:$I,7,FALSE))= 0,"",VLOOKUP(B216,'Analyst Report'!$A:$I,7,FALSE))</f>
        <v/>
      </c>
      <c r="P216" s="194">
        <f t="shared" si="20"/>
        <v>0</v>
      </c>
      <c r="Q216" s="194">
        <v>25</v>
      </c>
      <c r="R216" s="194">
        <f>IF(LEN(VLOOKUP(B216,'Analyst Report'!$A$31:$I$288,9,FALSE))=0,VLOOKUP(B216,'Analyst Report'!$A$31:$I$288,8,FALSE),VLOOKUP(B216,'Analyst Report'!$A$31:$I$288,9,FALSE))</f>
        <v>25</v>
      </c>
      <c r="S216" s="194">
        <f t="shared" si="22"/>
        <v>0</v>
      </c>
      <c r="T216" s="194">
        <f t="shared" si="21"/>
        <v>0</v>
      </c>
      <c r="U216" s="193" t="s">
        <v>60</v>
      </c>
      <c r="V216" s="193" t="s">
        <v>60</v>
      </c>
      <c r="W216" s="193" t="s">
        <v>60</v>
      </c>
      <c r="X216" s="193" t="s">
        <v>60</v>
      </c>
      <c r="Y216" s="193" t="s">
        <v>60</v>
      </c>
      <c r="Z216" s="193" t="s">
        <v>60</v>
      </c>
      <c r="AA216" s="193" t="s">
        <v>60</v>
      </c>
      <c r="AB216" s="193" t="s">
        <v>60</v>
      </c>
    </row>
    <row r="217" spans="1:28" ht="105" x14ac:dyDescent="0.2">
      <c r="A217" s="201">
        <f t="shared" si="23"/>
        <v>200</v>
      </c>
      <c r="B217" s="202" t="s">
        <v>264</v>
      </c>
      <c r="C217" s="202" t="s">
        <v>2691</v>
      </c>
      <c r="D217" s="202" t="str">
        <f>VLOOKUP(B217,'HECVAT - Full | Vendor Response'!A$4:D$320,4,TRUE)</f>
        <v>All output from these systems is sent to Instructure's centralized logging management system for further analysis and alert generation.</v>
      </c>
      <c r="E217" s="195" t="s">
        <v>263</v>
      </c>
      <c r="F217" s="195"/>
      <c r="G217" s="195"/>
      <c r="H217" s="207" t="s">
        <v>2102</v>
      </c>
      <c r="I217" s="207" t="s">
        <v>2690</v>
      </c>
      <c r="J217" s="196" t="str">
        <f t="shared" si="19"/>
        <v>FALSE</v>
      </c>
      <c r="K217" s="205">
        <f t="shared" ref="K217:K244" si="24">IF(N$18="Yes",1,0)</f>
        <v>0</v>
      </c>
      <c r="L217" s="196" t="s">
        <v>2102</v>
      </c>
      <c r="M217" s="194" t="s">
        <v>2122</v>
      </c>
      <c r="N217" s="194">
        <f>VLOOKUP(B217,'HECVAT - Full | Vendor Response'!A:E,3,FALSE)</f>
        <v>0</v>
      </c>
      <c r="O217" s="194" t="str">
        <f>IF(LEN(VLOOKUP(B217,'Analyst Report'!$A:$I,7,FALSE))= 0,"",VLOOKUP(B217,'Analyst Report'!$A:$I,7,FALSE))</f>
        <v/>
      </c>
      <c r="P217" s="194">
        <f t="shared" si="20"/>
        <v>0</v>
      </c>
      <c r="Q217" s="194">
        <v>20</v>
      </c>
      <c r="R217" s="194">
        <f>IF(LEN(VLOOKUP(B217,'Analyst Report'!$A$31:$I$288,9,FALSE))=0,VLOOKUP(B217,'Analyst Report'!$A$31:$I$288,8,FALSE),VLOOKUP(B217,'Analyst Report'!$A$31:$I$288,9,FALSE))</f>
        <v>20</v>
      </c>
      <c r="S217" s="194">
        <f t="shared" si="22"/>
        <v>0</v>
      </c>
      <c r="T217" s="194">
        <f t="shared" si="21"/>
        <v>0</v>
      </c>
      <c r="U217" s="193" t="s">
        <v>60</v>
      </c>
      <c r="V217" s="193" t="s">
        <v>60</v>
      </c>
      <c r="W217" s="193" t="s">
        <v>60</v>
      </c>
      <c r="X217" s="193" t="s">
        <v>60</v>
      </c>
      <c r="Y217" s="193" t="s">
        <v>60</v>
      </c>
      <c r="Z217" s="193" t="s">
        <v>60</v>
      </c>
      <c r="AA217" s="193" t="s">
        <v>60</v>
      </c>
      <c r="AB217" s="193" t="s">
        <v>60</v>
      </c>
    </row>
    <row r="218" spans="1:28" ht="105" x14ac:dyDescent="0.2">
      <c r="A218" s="201">
        <f t="shared" si="23"/>
        <v>201</v>
      </c>
      <c r="B218" s="202" t="s">
        <v>265</v>
      </c>
      <c r="C218" s="202" t="s">
        <v>3175</v>
      </c>
      <c r="D218" s="202" t="str">
        <f>VLOOKUP(B218,'HECVAT - Full | Vendor Response'!A$4:D$320,4,TRUE)</f>
        <v>All output from these systems is sent to Instructure's centralized logging management system for further analysis and alert generation.</v>
      </c>
      <c r="E218" s="195" t="s">
        <v>263</v>
      </c>
      <c r="F218" s="195"/>
      <c r="G218" s="195"/>
      <c r="H218" s="207" t="s">
        <v>2102</v>
      </c>
      <c r="I218" s="207" t="s">
        <v>2690</v>
      </c>
      <c r="J218" s="196" t="str">
        <f t="shared" si="19"/>
        <v>FALSE</v>
      </c>
      <c r="K218" s="205">
        <f t="shared" si="24"/>
        <v>0</v>
      </c>
      <c r="L218" s="196" t="s">
        <v>2102</v>
      </c>
      <c r="M218" s="194" t="s">
        <v>2122</v>
      </c>
      <c r="N218" s="194">
        <f>VLOOKUP(B218,'HECVAT - Full | Vendor Response'!A:E,3,FALSE)</f>
        <v>0</v>
      </c>
      <c r="O218" s="194" t="str">
        <f>IF(LEN(VLOOKUP(B218,'Analyst Report'!$A:$I,7,FALSE))= 0,"",VLOOKUP(B218,'Analyst Report'!$A:$I,7,FALSE))</f>
        <v/>
      </c>
      <c r="P218" s="194">
        <f t="shared" si="20"/>
        <v>0</v>
      </c>
      <c r="Q218" s="194">
        <v>20</v>
      </c>
      <c r="R218" s="194">
        <f>IF(LEN(VLOOKUP(B218,'Analyst Report'!$A$31:$I$288,9,FALSE))=0,VLOOKUP(B218,'Analyst Report'!$A$31:$I$288,8,FALSE),VLOOKUP(B218,'Analyst Report'!$A$31:$I$288,9,FALSE))</f>
        <v>20</v>
      </c>
      <c r="S218" s="194">
        <f t="shared" si="22"/>
        <v>0</v>
      </c>
      <c r="T218" s="194">
        <f t="shared" si="21"/>
        <v>0</v>
      </c>
      <c r="U218" s="193" t="s">
        <v>60</v>
      </c>
      <c r="V218" s="193" t="s">
        <v>60</v>
      </c>
      <c r="W218" s="193" t="s">
        <v>60</v>
      </c>
      <c r="X218" s="193" t="s">
        <v>60</v>
      </c>
      <c r="Y218" s="193" t="s">
        <v>60</v>
      </c>
      <c r="Z218" s="193" t="s">
        <v>60</v>
      </c>
      <c r="AA218" s="193" t="s">
        <v>60</v>
      </c>
      <c r="AB218" s="193" t="s">
        <v>60</v>
      </c>
    </row>
    <row r="219" spans="1:28" ht="105" x14ac:dyDescent="0.2">
      <c r="A219" s="201">
        <f t="shared" si="23"/>
        <v>202</v>
      </c>
      <c r="B219" s="202" t="s">
        <v>266</v>
      </c>
      <c r="C219" s="202" t="s">
        <v>2692</v>
      </c>
      <c r="D219" s="202" t="str">
        <f>VLOOKUP(B219,'HECVAT - Full | Vendor Response'!A$4:D$320,4,TRUE)</f>
        <v>All output from these systems is sent to Instructure's centralized logging management system for further analysis and alert generation.</v>
      </c>
      <c r="E219" s="195" t="s">
        <v>263</v>
      </c>
      <c r="F219" s="195"/>
      <c r="G219" s="195"/>
      <c r="H219" s="207" t="s">
        <v>2102</v>
      </c>
      <c r="I219" s="207" t="s">
        <v>2690</v>
      </c>
      <c r="J219" s="196" t="str">
        <f t="shared" si="19"/>
        <v>FALSE</v>
      </c>
      <c r="K219" s="205">
        <f t="shared" si="24"/>
        <v>0</v>
      </c>
      <c r="L219" s="196" t="s">
        <v>2102</v>
      </c>
      <c r="M219" s="194" t="s">
        <v>2122</v>
      </c>
      <c r="N219" s="194">
        <f>VLOOKUP(B219,'HECVAT - Full | Vendor Response'!A:E,3,FALSE)</f>
        <v>0</v>
      </c>
      <c r="O219" s="194" t="str">
        <f>IF(LEN(VLOOKUP(B219,'Analyst Report'!$A:$I,7,FALSE))= 0,"",VLOOKUP(B219,'Analyst Report'!$A:$I,7,FALSE))</f>
        <v/>
      </c>
      <c r="P219" s="194">
        <f t="shared" si="20"/>
        <v>0</v>
      </c>
      <c r="Q219" s="194">
        <v>20</v>
      </c>
      <c r="R219" s="194">
        <f>IF(LEN(VLOOKUP(B219,'Analyst Report'!$A$31:$I$288,9,FALSE))=0,VLOOKUP(B219,'Analyst Report'!$A$31:$I$288,8,FALSE),VLOOKUP(B219,'Analyst Report'!$A$31:$I$288,9,FALSE))</f>
        <v>20</v>
      </c>
      <c r="S219" s="194">
        <f t="shared" si="22"/>
        <v>0</v>
      </c>
      <c r="T219" s="194">
        <f t="shared" si="21"/>
        <v>0</v>
      </c>
      <c r="U219" s="193" t="s">
        <v>60</v>
      </c>
      <c r="V219" s="193" t="s">
        <v>60</v>
      </c>
      <c r="W219" s="193" t="s">
        <v>60</v>
      </c>
      <c r="X219" s="193" t="s">
        <v>60</v>
      </c>
      <c r="Y219" s="193" t="s">
        <v>60</v>
      </c>
      <c r="Z219" s="193" t="s">
        <v>60</v>
      </c>
      <c r="AA219" s="193" t="s">
        <v>60</v>
      </c>
      <c r="AB219" s="193" t="s">
        <v>60</v>
      </c>
    </row>
    <row r="220" spans="1:28" ht="105" x14ac:dyDescent="0.2">
      <c r="A220" s="201">
        <f t="shared" si="23"/>
        <v>203</v>
      </c>
      <c r="B220" s="202" t="s">
        <v>267</v>
      </c>
      <c r="C220" s="202" t="s">
        <v>2693</v>
      </c>
      <c r="D220" s="202" t="str">
        <f>VLOOKUP(B220,'HECVAT - Full | Vendor Response'!A$4:D$320,4,TRUE)</f>
        <v>All output from these systems is sent to Instructure's centralized logging management system for further analysis and alert generation.</v>
      </c>
      <c r="E220" s="195" t="s">
        <v>263</v>
      </c>
      <c r="F220" s="195"/>
      <c r="G220" s="195"/>
      <c r="H220" s="207" t="s">
        <v>2102</v>
      </c>
      <c r="I220" s="207" t="s">
        <v>2690</v>
      </c>
      <c r="J220" s="196" t="str">
        <f t="shared" si="19"/>
        <v>FALSE</v>
      </c>
      <c r="K220" s="205">
        <f t="shared" si="24"/>
        <v>0</v>
      </c>
      <c r="L220" s="196" t="s">
        <v>2102</v>
      </c>
      <c r="M220" s="194" t="s">
        <v>2122</v>
      </c>
      <c r="N220" s="194">
        <f>VLOOKUP(B220,'HECVAT - Full | Vendor Response'!A:E,3,FALSE)</f>
        <v>0</v>
      </c>
      <c r="O220" s="194" t="str">
        <f>IF(LEN(VLOOKUP(B220,'Analyst Report'!$A:$I,7,FALSE))= 0,"",VLOOKUP(B220,'Analyst Report'!$A:$I,7,FALSE))</f>
        <v/>
      </c>
      <c r="P220" s="194">
        <f t="shared" si="20"/>
        <v>0</v>
      </c>
      <c r="Q220" s="194">
        <v>20</v>
      </c>
      <c r="R220" s="194">
        <f>IF(LEN(VLOOKUP(B220,'Analyst Report'!$A$31:$I$288,9,FALSE))=0,VLOOKUP(B220,'Analyst Report'!$A$31:$I$288,8,FALSE),VLOOKUP(B220,'Analyst Report'!$A$31:$I$288,9,FALSE))</f>
        <v>20</v>
      </c>
      <c r="S220" s="194">
        <f t="shared" si="22"/>
        <v>0</v>
      </c>
      <c r="T220" s="194">
        <f t="shared" si="21"/>
        <v>0</v>
      </c>
      <c r="U220" s="193" t="s">
        <v>60</v>
      </c>
      <c r="V220" s="193" t="s">
        <v>60</v>
      </c>
      <c r="W220" s="193" t="s">
        <v>60</v>
      </c>
      <c r="X220" s="193" t="s">
        <v>60</v>
      </c>
      <c r="Y220" s="193" t="s">
        <v>60</v>
      </c>
      <c r="Z220" s="193" t="s">
        <v>60</v>
      </c>
      <c r="AA220" s="193" t="s">
        <v>60</v>
      </c>
      <c r="AB220" s="193" t="s">
        <v>60</v>
      </c>
    </row>
    <row r="221" spans="1:28" ht="105" x14ac:dyDescent="0.2">
      <c r="A221" s="201">
        <f t="shared" si="23"/>
        <v>204</v>
      </c>
      <c r="B221" s="202" t="s">
        <v>268</v>
      </c>
      <c r="C221" s="202" t="s">
        <v>2694</v>
      </c>
      <c r="D221" s="202" t="str">
        <f>VLOOKUP(B221,'HECVAT - Full | Vendor Response'!A$4:D$320,4,TRUE)</f>
        <v>All output from these systems is sent to Instructure's centralized logging management system for further analysis and alert generation.</v>
      </c>
      <c r="E221" s="195" t="s">
        <v>263</v>
      </c>
      <c r="F221" s="195"/>
      <c r="G221" s="195"/>
      <c r="H221" s="207" t="s">
        <v>2102</v>
      </c>
      <c r="I221" s="207" t="s">
        <v>2690</v>
      </c>
      <c r="J221" s="196" t="str">
        <f t="shared" si="19"/>
        <v>FALSE</v>
      </c>
      <c r="K221" s="205">
        <f t="shared" si="24"/>
        <v>0</v>
      </c>
      <c r="L221" s="196" t="s">
        <v>2102</v>
      </c>
      <c r="M221" s="194" t="s">
        <v>2122</v>
      </c>
      <c r="N221" s="194">
        <f>VLOOKUP(B221,'HECVAT - Full | Vendor Response'!A:E,3,FALSE)</f>
        <v>0</v>
      </c>
      <c r="O221" s="194" t="str">
        <f>IF(LEN(VLOOKUP(B221,'Analyst Report'!$A:$I,7,FALSE))= 0,"",VLOOKUP(B221,'Analyst Report'!$A:$I,7,FALSE))</f>
        <v/>
      </c>
      <c r="P221" s="194">
        <f t="shared" si="20"/>
        <v>0</v>
      </c>
      <c r="Q221" s="194">
        <v>25</v>
      </c>
      <c r="R221" s="194">
        <f>IF(LEN(VLOOKUP(B221,'Analyst Report'!$A$31:$I$288,9,FALSE))=0,VLOOKUP(B221,'Analyst Report'!$A$31:$I$288,8,FALSE),VLOOKUP(B221,'Analyst Report'!$A$31:$I$288,9,FALSE))</f>
        <v>25</v>
      </c>
      <c r="S221" s="194">
        <f t="shared" si="22"/>
        <v>0</v>
      </c>
      <c r="T221" s="194">
        <f t="shared" si="21"/>
        <v>0</v>
      </c>
      <c r="U221" s="193" t="s">
        <v>60</v>
      </c>
      <c r="V221" s="193" t="s">
        <v>60</v>
      </c>
      <c r="W221" s="193" t="s">
        <v>60</v>
      </c>
      <c r="X221" s="193" t="s">
        <v>60</v>
      </c>
      <c r="Y221" s="193" t="s">
        <v>60</v>
      </c>
      <c r="Z221" s="193" t="s">
        <v>60</v>
      </c>
      <c r="AA221" s="193" t="s">
        <v>60</v>
      </c>
      <c r="AB221" s="193" t="s">
        <v>60</v>
      </c>
    </row>
    <row r="222" spans="1:28" ht="105" x14ac:dyDescent="0.2">
      <c r="A222" s="201">
        <f t="shared" si="23"/>
        <v>205</v>
      </c>
      <c r="B222" s="202" t="s">
        <v>269</v>
      </c>
      <c r="C222" s="202" t="s">
        <v>2695</v>
      </c>
      <c r="D222" s="202" t="str">
        <f>VLOOKUP(B222,'HECVAT - Full | Vendor Response'!A$4:D$320,4,TRUE)</f>
        <v>All output from these systems is sent to Instructure's centralized logging management system for further analysis and alert generation.</v>
      </c>
      <c r="E222" s="195" t="s">
        <v>263</v>
      </c>
      <c r="F222" s="195"/>
      <c r="G222" s="195"/>
      <c r="H222" s="207" t="s">
        <v>2102</v>
      </c>
      <c r="I222" s="207" t="s">
        <v>2690</v>
      </c>
      <c r="J222" s="196" t="str">
        <f t="shared" si="19"/>
        <v>FALSE</v>
      </c>
      <c r="K222" s="205">
        <f t="shared" si="24"/>
        <v>0</v>
      </c>
      <c r="L222" s="196" t="s">
        <v>2102</v>
      </c>
      <c r="M222" s="194" t="s">
        <v>2122</v>
      </c>
      <c r="N222" s="194">
        <f>VLOOKUP(B222,'HECVAT - Full | Vendor Response'!A:E,3,FALSE)</f>
        <v>0</v>
      </c>
      <c r="O222" s="194" t="str">
        <f>IF(LEN(VLOOKUP(B222,'Analyst Report'!$A:$I,7,FALSE))= 0,"",VLOOKUP(B222,'Analyst Report'!$A:$I,7,FALSE))</f>
        <v/>
      </c>
      <c r="P222" s="194">
        <f t="shared" si="20"/>
        <v>0</v>
      </c>
      <c r="Q222" s="194">
        <v>20</v>
      </c>
      <c r="R222" s="194">
        <f>IF(LEN(VLOOKUP(B222,'Analyst Report'!$A$31:$I$288,9,FALSE))=0,VLOOKUP(B222,'Analyst Report'!$A$31:$I$288,8,FALSE),VLOOKUP(B222,'Analyst Report'!$A$31:$I$288,9,FALSE))</f>
        <v>20</v>
      </c>
      <c r="S222" s="194">
        <f t="shared" si="22"/>
        <v>0</v>
      </c>
      <c r="T222" s="194">
        <f t="shared" si="21"/>
        <v>0</v>
      </c>
      <c r="U222" s="193" t="s">
        <v>60</v>
      </c>
      <c r="V222" s="193" t="s">
        <v>60</v>
      </c>
      <c r="W222" s="193" t="s">
        <v>60</v>
      </c>
      <c r="X222" s="193" t="s">
        <v>60</v>
      </c>
      <c r="Y222" s="193" t="s">
        <v>60</v>
      </c>
      <c r="Z222" s="193" t="s">
        <v>60</v>
      </c>
      <c r="AA222" s="193" t="s">
        <v>60</v>
      </c>
      <c r="AB222" s="193" t="s">
        <v>60</v>
      </c>
    </row>
    <row r="223" spans="1:28" ht="105" x14ac:dyDescent="0.2">
      <c r="A223" s="201">
        <f t="shared" si="23"/>
        <v>206</v>
      </c>
      <c r="B223" s="202" t="s">
        <v>270</v>
      </c>
      <c r="C223" s="202" t="s">
        <v>2696</v>
      </c>
      <c r="D223" s="202" t="str">
        <f>VLOOKUP(B223,'HECVAT - Full | Vendor Response'!A$4:D$320,4,TRUE)</f>
        <v>All output from these systems is sent to Instructure's centralized logging management system for further analysis and alert generation.</v>
      </c>
      <c r="E223" s="195" t="s">
        <v>263</v>
      </c>
      <c r="F223" s="195"/>
      <c r="G223" s="195"/>
      <c r="H223" s="207" t="s">
        <v>2102</v>
      </c>
      <c r="I223" s="207" t="s">
        <v>2690</v>
      </c>
      <c r="J223" s="196" t="str">
        <f t="shared" si="19"/>
        <v>FALSE</v>
      </c>
      <c r="K223" s="205">
        <f t="shared" si="24"/>
        <v>0</v>
      </c>
      <c r="L223" s="196" t="s">
        <v>2102</v>
      </c>
      <c r="M223" s="194" t="s">
        <v>2122</v>
      </c>
      <c r="N223" s="194">
        <f>VLOOKUP(B223,'HECVAT - Full | Vendor Response'!A:E,3,FALSE)</f>
        <v>0</v>
      </c>
      <c r="O223" s="194" t="str">
        <f>IF(LEN(VLOOKUP(B223,'Analyst Report'!$A:$I,7,FALSE))= 0,"",VLOOKUP(B223,'Analyst Report'!$A:$I,7,FALSE))</f>
        <v/>
      </c>
      <c r="P223" s="194">
        <f t="shared" si="20"/>
        <v>0</v>
      </c>
      <c r="Q223" s="194">
        <v>20</v>
      </c>
      <c r="R223" s="194">
        <f>IF(LEN(VLOOKUP(B223,'Analyst Report'!$A$31:$I$288,9,FALSE))=0,VLOOKUP(B223,'Analyst Report'!$A$31:$I$288,8,FALSE),VLOOKUP(B223,'Analyst Report'!$A$31:$I$288,9,FALSE))</f>
        <v>20</v>
      </c>
      <c r="S223" s="194">
        <f t="shared" si="22"/>
        <v>0</v>
      </c>
      <c r="T223" s="194">
        <f t="shared" si="21"/>
        <v>0</v>
      </c>
      <c r="U223" s="193" t="s">
        <v>60</v>
      </c>
      <c r="V223" s="193" t="s">
        <v>60</v>
      </c>
      <c r="W223" s="193" t="s">
        <v>60</v>
      </c>
      <c r="X223" s="193" t="s">
        <v>60</v>
      </c>
      <c r="Y223" s="193" t="s">
        <v>60</v>
      </c>
      <c r="Z223" s="193" t="s">
        <v>60</v>
      </c>
      <c r="AA223" s="193" t="s">
        <v>60</v>
      </c>
      <c r="AB223" s="193" t="s">
        <v>60</v>
      </c>
    </row>
    <row r="224" spans="1:28" ht="105" x14ac:dyDescent="0.2">
      <c r="A224" s="201">
        <f t="shared" si="23"/>
        <v>207</v>
      </c>
      <c r="B224" s="202" t="s">
        <v>271</v>
      </c>
      <c r="C224" s="202" t="s">
        <v>3176</v>
      </c>
      <c r="D224" s="202" t="str">
        <f>VLOOKUP(B224,'HECVAT - Full | Vendor Response'!A$4:D$320,4,TRUE)</f>
        <v>All output from these systems is sent to Instructure's centralized logging management system for further analysis and alert generation.</v>
      </c>
      <c r="E224" s="195" t="s">
        <v>263</v>
      </c>
      <c r="F224" s="195"/>
      <c r="G224" s="195"/>
      <c r="H224" s="207" t="s">
        <v>2102</v>
      </c>
      <c r="I224" s="207" t="s">
        <v>2690</v>
      </c>
      <c r="J224" s="196" t="str">
        <f t="shared" si="19"/>
        <v>FALSE</v>
      </c>
      <c r="K224" s="205">
        <f t="shared" si="24"/>
        <v>0</v>
      </c>
      <c r="L224" s="196" t="s">
        <v>2102</v>
      </c>
      <c r="M224" s="194" t="s">
        <v>2122</v>
      </c>
      <c r="N224" s="194">
        <f>VLOOKUP(B224,'HECVAT - Full | Vendor Response'!A:E,3,FALSE)</f>
        <v>0</v>
      </c>
      <c r="O224" s="194" t="str">
        <f>IF(LEN(VLOOKUP(B224,'Analyst Report'!$A:$I,7,FALSE))= 0,"",VLOOKUP(B224,'Analyst Report'!$A:$I,7,FALSE))</f>
        <v/>
      </c>
      <c r="P224" s="194">
        <f t="shared" si="20"/>
        <v>0</v>
      </c>
      <c r="Q224" s="194">
        <v>20</v>
      </c>
      <c r="R224" s="194">
        <f>IF(LEN(VLOOKUP(B224,'Analyst Report'!$A$31:$I$288,9,FALSE))=0,VLOOKUP(B224,'Analyst Report'!$A$31:$I$288,8,FALSE),VLOOKUP(B224,'Analyst Report'!$A$31:$I$288,9,FALSE))</f>
        <v>20</v>
      </c>
      <c r="S224" s="194">
        <f t="shared" si="22"/>
        <v>0</v>
      </c>
      <c r="T224" s="194">
        <f t="shared" si="21"/>
        <v>0</v>
      </c>
      <c r="U224" s="193" t="s">
        <v>60</v>
      </c>
      <c r="V224" s="193" t="s">
        <v>60</v>
      </c>
      <c r="W224" s="193" t="s">
        <v>60</v>
      </c>
      <c r="X224" s="193" t="s">
        <v>60</v>
      </c>
      <c r="Y224" s="193" t="s">
        <v>60</v>
      </c>
      <c r="Z224" s="193" t="s">
        <v>60</v>
      </c>
      <c r="AA224" s="193" t="s">
        <v>60</v>
      </c>
      <c r="AB224" s="193" t="s">
        <v>60</v>
      </c>
    </row>
    <row r="225" spans="1:28" ht="105" x14ac:dyDescent="0.2">
      <c r="A225" s="201">
        <f t="shared" si="23"/>
        <v>208</v>
      </c>
      <c r="B225" s="202" t="s">
        <v>272</v>
      </c>
      <c r="C225" s="202" t="s">
        <v>3177</v>
      </c>
      <c r="D225" s="202" t="str">
        <f>VLOOKUP(B225,'HECVAT - Full | Vendor Response'!A$4:D$320,4,TRUE)</f>
        <v>All output from these systems is sent to Instructure's centralized logging management system for further analysis and alert generation.</v>
      </c>
      <c r="E225" s="195" t="s">
        <v>263</v>
      </c>
      <c r="F225" s="195"/>
      <c r="G225" s="195"/>
      <c r="H225" s="207" t="s">
        <v>2102</v>
      </c>
      <c r="I225" s="207" t="s">
        <v>2690</v>
      </c>
      <c r="J225" s="196" t="str">
        <f t="shared" si="19"/>
        <v>FALSE</v>
      </c>
      <c r="K225" s="205">
        <f t="shared" si="24"/>
        <v>0</v>
      </c>
      <c r="L225" s="196" t="s">
        <v>2102</v>
      </c>
      <c r="M225" s="194" t="s">
        <v>2122</v>
      </c>
      <c r="N225" s="194">
        <f>VLOOKUP(B225,'HECVAT - Full | Vendor Response'!A:E,3,FALSE)</f>
        <v>0</v>
      </c>
      <c r="O225" s="194" t="str">
        <f>IF(LEN(VLOOKUP(B225,'Analyst Report'!$A:$I,7,FALSE))= 0,"",VLOOKUP(B225,'Analyst Report'!$A:$I,7,FALSE))</f>
        <v/>
      </c>
      <c r="P225" s="194">
        <f t="shared" si="20"/>
        <v>0</v>
      </c>
      <c r="Q225" s="194">
        <v>20</v>
      </c>
      <c r="R225" s="194">
        <f>IF(LEN(VLOOKUP(B225,'Analyst Report'!$A$31:$I$288,9,FALSE))=0,VLOOKUP(B225,'Analyst Report'!$A$31:$I$288,8,FALSE),VLOOKUP(B225,'Analyst Report'!$A$31:$I$288,9,FALSE))</f>
        <v>20</v>
      </c>
      <c r="S225" s="194">
        <f t="shared" si="22"/>
        <v>0</v>
      </c>
      <c r="T225" s="194">
        <f t="shared" si="21"/>
        <v>0</v>
      </c>
      <c r="U225" s="193" t="s">
        <v>60</v>
      </c>
      <c r="V225" s="193" t="s">
        <v>60</v>
      </c>
      <c r="W225" s="193" t="s">
        <v>60</v>
      </c>
      <c r="X225" s="193" t="s">
        <v>60</v>
      </c>
      <c r="Y225" s="193" t="s">
        <v>60</v>
      </c>
      <c r="Z225" s="193" t="s">
        <v>60</v>
      </c>
      <c r="AA225" s="193" t="s">
        <v>60</v>
      </c>
      <c r="AB225" s="193" t="s">
        <v>60</v>
      </c>
    </row>
    <row r="226" spans="1:28" ht="105" x14ac:dyDescent="0.2">
      <c r="A226" s="201">
        <f t="shared" si="23"/>
        <v>209</v>
      </c>
      <c r="B226" s="202" t="s">
        <v>273</v>
      </c>
      <c r="C226" s="202" t="s">
        <v>2697</v>
      </c>
      <c r="D226" s="202" t="str">
        <f>VLOOKUP(B226,'HECVAT - Full | Vendor Response'!A$4:D$320,4,TRUE)</f>
        <v>All output from these systems is sent to Instructure's centralized logging management system for further analysis and alert generation.</v>
      </c>
      <c r="E226" s="195" t="s">
        <v>263</v>
      </c>
      <c r="F226" s="195"/>
      <c r="G226" s="195"/>
      <c r="H226" s="207" t="s">
        <v>2102</v>
      </c>
      <c r="I226" s="207" t="s">
        <v>2690</v>
      </c>
      <c r="J226" s="196" t="str">
        <f t="shared" si="19"/>
        <v>FALSE</v>
      </c>
      <c r="K226" s="205">
        <f t="shared" si="24"/>
        <v>0</v>
      </c>
      <c r="L226" s="196" t="s">
        <v>2102</v>
      </c>
      <c r="M226" s="194" t="s">
        <v>2122</v>
      </c>
      <c r="N226" s="194">
        <f>VLOOKUP(B226,'HECVAT - Full | Vendor Response'!A:E,3,FALSE)</f>
        <v>0</v>
      </c>
      <c r="O226" s="194" t="str">
        <f>IF(LEN(VLOOKUP(B226,'Analyst Report'!$A:$I,7,FALSE))= 0,"",VLOOKUP(B226,'Analyst Report'!$A:$I,7,FALSE))</f>
        <v/>
      </c>
      <c r="P226" s="194">
        <f t="shared" si="20"/>
        <v>0</v>
      </c>
      <c r="Q226" s="194">
        <v>20</v>
      </c>
      <c r="R226" s="194">
        <f>IF(LEN(VLOOKUP(B226,'Analyst Report'!$A$31:$I$288,9,FALSE))=0,VLOOKUP(B226,'Analyst Report'!$A$31:$I$288,8,FALSE),VLOOKUP(B226,'Analyst Report'!$A$31:$I$288,9,FALSE))</f>
        <v>20</v>
      </c>
      <c r="S226" s="194">
        <f t="shared" si="22"/>
        <v>0</v>
      </c>
      <c r="T226" s="194">
        <f t="shared" si="21"/>
        <v>0</v>
      </c>
      <c r="U226" s="193" t="s">
        <v>60</v>
      </c>
      <c r="V226" s="193" t="s">
        <v>60</v>
      </c>
      <c r="W226" s="193" t="s">
        <v>60</v>
      </c>
      <c r="X226" s="193" t="s">
        <v>60</v>
      </c>
      <c r="Y226" s="193" t="s">
        <v>60</v>
      </c>
      <c r="Z226" s="193" t="s">
        <v>60</v>
      </c>
      <c r="AA226" s="193" t="s">
        <v>60</v>
      </c>
      <c r="AB226" s="193" t="s">
        <v>60</v>
      </c>
    </row>
    <row r="227" spans="1:28" ht="105" x14ac:dyDescent="0.2">
      <c r="A227" s="201">
        <f t="shared" si="23"/>
        <v>210</v>
      </c>
      <c r="B227" s="202" t="s">
        <v>274</v>
      </c>
      <c r="C227" s="202" t="s">
        <v>3178</v>
      </c>
      <c r="D227" s="202" t="str">
        <f>VLOOKUP(B227,'HECVAT - Full | Vendor Response'!A$4:D$320,4,TRUE)</f>
        <v>All output from these systems is sent to Instructure's centralized logging management system for further analysis and alert generation.</v>
      </c>
      <c r="E227" s="195" t="s">
        <v>263</v>
      </c>
      <c r="F227" s="195"/>
      <c r="G227" s="195"/>
      <c r="H227" s="207" t="s">
        <v>2102</v>
      </c>
      <c r="I227" s="207" t="s">
        <v>2690</v>
      </c>
      <c r="J227" s="196" t="str">
        <f t="shared" si="19"/>
        <v>FALSE</v>
      </c>
      <c r="K227" s="205">
        <f t="shared" si="24"/>
        <v>0</v>
      </c>
      <c r="L227" s="196" t="s">
        <v>2102</v>
      </c>
      <c r="M227" s="194" t="s">
        <v>2126</v>
      </c>
      <c r="N227" s="194">
        <f>VLOOKUP(B227,'HECVAT - Full | Vendor Response'!A:E,3,FALSE)</f>
        <v>0</v>
      </c>
      <c r="O227" s="194" t="str">
        <f>IF(LEN(VLOOKUP(B227,'Analyst Report'!$A:$I,7,FALSE))= 0,"",VLOOKUP(B227,'Analyst Report'!$A:$I,7,FALSE))</f>
        <v/>
      </c>
      <c r="P227" s="194">
        <f t="shared" ref="P227:P256" si="25">IF((O227=""),(IF(ISNUMBER(FIND(M227,N227)), 1, 0)),(IF(ISNUMBER(FIND(M227,O227)), 1, 0)))</f>
        <v>0</v>
      </c>
      <c r="Q227" s="194">
        <v>20</v>
      </c>
      <c r="R227" s="194">
        <f>IF(LEN(VLOOKUP(B227,'Analyst Report'!$A$31:$I$288,9,FALSE))=0,VLOOKUP(B227,'Analyst Report'!$A$31:$I$288,8,FALSE),VLOOKUP(B227,'Analyst Report'!$A$31:$I$288,9,FALSE))</f>
        <v>20</v>
      </c>
      <c r="S227" s="194">
        <f t="shared" si="22"/>
        <v>0</v>
      </c>
      <c r="T227" s="194">
        <f t="shared" ref="T227:T256" si="26">P227*S227</f>
        <v>0</v>
      </c>
      <c r="U227" s="193" t="s">
        <v>60</v>
      </c>
      <c r="V227" s="193" t="s">
        <v>60</v>
      </c>
      <c r="W227" s="193" t="s">
        <v>60</v>
      </c>
      <c r="X227" s="193" t="s">
        <v>60</v>
      </c>
      <c r="Y227" s="193" t="s">
        <v>60</v>
      </c>
      <c r="Z227" s="193" t="s">
        <v>60</v>
      </c>
      <c r="AA227" s="193" t="s">
        <v>60</v>
      </c>
      <c r="AB227" s="193" t="s">
        <v>60</v>
      </c>
    </row>
    <row r="228" spans="1:28" ht="105" x14ac:dyDescent="0.2">
      <c r="A228" s="201">
        <f t="shared" si="23"/>
        <v>211</v>
      </c>
      <c r="B228" s="202" t="s">
        <v>275</v>
      </c>
      <c r="C228" s="202" t="s">
        <v>2698</v>
      </c>
      <c r="D228" s="202" t="str">
        <f>VLOOKUP(B228,'HECVAT - Full | Vendor Response'!A$4:D$320,4,TRUE)</f>
        <v>All output from these systems is sent to Instructure's centralized logging management system for further analysis and alert generation.</v>
      </c>
      <c r="E228" s="195" t="s">
        <v>263</v>
      </c>
      <c r="F228" s="195"/>
      <c r="G228" s="195"/>
      <c r="H228" s="207" t="s">
        <v>2102</v>
      </c>
      <c r="I228" s="207" t="s">
        <v>2690</v>
      </c>
      <c r="J228" s="196" t="str">
        <f t="shared" si="19"/>
        <v>FALSE</v>
      </c>
      <c r="K228" s="205">
        <f t="shared" si="24"/>
        <v>0</v>
      </c>
      <c r="L228" s="196" t="s">
        <v>2102</v>
      </c>
      <c r="M228" s="194" t="s">
        <v>2122</v>
      </c>
      <c r="N228" s="194">
        <f>VLOOKUP(B228,'HECVAT - Full | Vendor Response'!A:E,3,FALSE)</f>
        <v>0</v>
      </c>
      <c r="O228" s="194" t="str">
        <f>IF(LEN(VLOOKUP(B228,'Analyst Report'!$A:$I,7,FALSE))= 0,"",VLOOKUP(B228,'Analyst Report'!$A:$I,7,FALSE))</f>
        <v/>
      </c>
      <c r="P228" s="194">
        <f t="shared" si="25"/>
        <v>0</v>
      </c>
      <c r="Q228" s="194">
        <v>20</v>
      </c>
      <c r="R228" s="194">
        <f>IF(LEN(VLOOKUP(B228,'Analyst Report'!$A$31:$I$288,9,FALSE))=0,VLOOKUP(B228,'Analyst Report'!$A$31:$I$288,8,FALSE),VLOOKUP(B228,'Analyst Report'!$A$31:$I$288,9,FALSE))</f>
        <v>20</v>
      </c>
      <c r="S228" s="194">
        <f t="shared" si="22"/>
        <v>0</v>
      </c>
      <c r="T228" s="194">
        <f t="shared" si="26"/>
        <v>0</v>
      </c>
      <c r="U228" s="193" t="s">
        <v>60</v>
      </c>
      <c r="V228" s="193" t="s">
        <v>60</v>
      </c>
      <c r="W228" s="193" t="s">
        <v>60</v>
      </c>
      <c r="X228" s="193" t="s">
        <v>60</v>
      </c>
      <c r="Y228" s="193" t="s">
        <v>60</v>
      </c>
      <c r="Z228" s="193" t="s">
        <v>60</v>
      </c>
      <c r="AA228" s="193" t="s">
        <v>60</v>
      </c>
      <c r="AB228" s="193" t="s">
        <v>60</v>
      </c>
    </row>
    <row r="229" spans="1:28" ht="105" x14ac:dyDescent="0.2">
      <c r="A229" s="201">
        <f t="shared" si="23"/>
        <v>212</v>
      </c>
      <c r="B229" s="202" t="s">
        <v>276</v>
      </c>
      <c r="C229" s="202" t="s">
        <v>2699</v>
      </c>
      <c r="D229" s="202" t="str">
        <f>VLOOKUP(B229,'HECVAT - Full | Vendor Response'!A$4:D$320,4,TRUE)</f>
        <v>All output from these systems is sent to Instructure's centralized logging management system for further analysis and alert generation.</v>
      </c>
      <c r="E229" s="195" t="s">
        <v>263</v>
      </c>
      <c r="F229" s="195"/>
      <c r="G229" s="195"/>
      <c r="H229" s="207" t="s">
        <v>2102</v>
      </c>
      <c r="I229" s="207" t="s">
        <v>2690</v>
      </c>
      <c r="J229" s="196" t="str">
        <f t="shared" si="19"/>
        <v>FALSE</v>
      </c>
      <c r="K229" s="205">
        <f t="shared" si="24"/>
        <v>0</v>
      </c>
      <c r="L229" s="196" t="s">
        <v>2102</v>
      </c>
      <c r="M229" s="194" t="s">
        <v>2122</v>
      </c>
      <c r="N229" s="194">
        <f>VLOOKUP(B229,'HECVAT - Full | Vendor Response'!A:E,3,FALSE)</f>
        <v>0</v>
      </c>
      <c r="O229" s="194" t="str">
        <f>IF(LEN(VLOOKUP(B229,'Analyst Report'!$A:$I,7,FALSE))= 0,"",VLOOKUP(B229,'Analyst Report'!$A:$I,7,FALSE))</f>
        <v/>
      </c>
      <c r="P229" s="194">
        <f t="shared" si="25"/>
        <v>0</v>
      </c>
      <c r="Q229" s="194">
        <v>20</v>
      </c>
      <c r="R229" s="194">
        <f>IF(LEN(VLOOKUP(B229,'Analyst Report'!$A$31:$I$288,9,FALSE))=0,VLOOKUP(B229,'Analyst Report'!$A$31:$I$288,8,FALSE),VLOOKUP(B229,'Analyst Report'!$A$31:$I$288,9,FALSE))</f>
        <v>20</v>
      </c>
      <c r="S229" s="194">
        <f t="shared" si="22"/>
        <v>0</v>
      </c>
      <c r="T229" s="194">
        <f t="shared" si="26"/>
        <v>0</v>
      </c>
      <c r="U229" s="193" t="s">
        <v>60</v>
      </c>
      <c r="V229" s="193" t="s">
        <v>60</v>
      </c>
      <c r="W229" s="193" t="s">
        <v>60</v>
      </c>
      <c r="X229" s="193" t="s">
        <v>60</v>
      </c>
      <c r="Y229" s="193" t="s">
        <v>60</v>
      </c>
      <c r="Z229" s="193" t="s">
        <v>60</v>
      </c>
      <c r="AA229" s="193" t="s">
        <v>60</v>
      </c>
      <c r="AB229" s="193" t="s">
        <v>60</v>
      </c>
    </row>
    <row r="230" spans="1:28" ht="105" x14ac:dyDescent="0.2">
      <c r="A230" s="201">
        <f t="shared" si="23"/>
        <v>213</v>
      </c>
      <c r="B230" s="202" t="s">
        <v>277</v>
      </c>
      <c r="C230" s="202" t="s">
        <v>2700</v>
      </c>
      <c r="D230" s="202" t="str">
        <f>VLOOKUP(B230,'HECVAT - Full | Vendor Response'!A$4:D$320,4,TRUE)</f>
        <v>All output from these systems is sent to Instructure's centralized logging management system for further analysis and alert generation.</v>
      </c>
      <c r="E230" s="195" t="s">
        <v>263</v>
      </c>
      <c r="F230" s="195"/>
      <c r="G230" s="195"/>
      <c r="H230" s="207" t="s">
        <v>2102</v>
      </c>
      <c r="I230" s="207" t="s">
        <v>2690</v>
      </c>
      <c r="J230" s="196" t="str">
        <f t="shared" si="19"/>
        <v>FALSE</v>
      </c>
      <c r="K230" s="205">
        <f t="shared" si="24"/>
        <v>0</v>
      </c>
      <c r="L230" s="196" t="s">
        <v>2102</v>
      </c>
      <c r="M230" s="194" t="s">
        <v>2122</v>
      </c>
      <c r="N230" s="194">
        <f>VLOOKUP(B230,'HECVAT - Full | Vendor Response'!A:E,3,FALSE)</f>
        <v>0</v>
      </c>
      <c r="O230" s="194" t="str">
        <f>IF(LEN(VLOOKUP(B230,'Analyst Report'!$A:$I,7,FALSE))= 0,"",VLOOKUP(B230,'Analyst Report'!$A:$I,7,FALSE))</f>
        <v/>
      </c>
      <c r="P230" s="194">
        <f t="shared" si="25"/>
        <v>0</v>
      </c>
      <c r="Q230" s="194">
        <v>20</v>
      </c>
      <c r="R230" s="194">
        <f>IF(LEN(VLOOKUP(B230,'Analyst Report'!$A$31:$I$288,9,FALSE))=0,VLOOKUP(B230,'Analyst Report'!$A$31:$I$288,8,FALSE),VLOOKUP(B230,'Analyst Report'!$A$31:$I$288,9,FALSE))</f>
        <v>20</v>
      </c>
      <c r="S230" s="194">
        <f t="shared" si="22"/>
        <v>0</v>
      </c>
      <c r="T230" s="194">
        <f t="shared" si="26"/>
        <v>0</v>
      </c>
      <c r="U230" s="193" t="s">
        <v>60</v>
      </c>
      <c r="V230" s="193" t="s">
        <v>60</v>
      </c>
      <c r="W230" s="193" t="s">
        <v>60</v>
      </c>
      <c r="X230" s="193" t="s">
        <v>60</v>
      </c>
      <c r="Y230" s="193" t="s">
        <v>60</v>
      </c>
      <c r="Z230" s="193" t="s">
        <v>60</v>
      </c>
      <c r="AA230" s="193" t="s">
        <v>60</v>
      </c>
      <c r="AB230" s="193" t="s">
        <v>60</v>
      </c>
    </row>
    <row r="231" spans="1:28" ht="105" x14ac:dyDescent="0.2">
      <c r="A231" s="201">
        <f t="shared" si="23"/>
        <v>214</v>
      </c>
      <c r="B231" s="202" t="s">
        <v>278</v>
      </c>
      <c r="C231" s="202" t="s">
        <v>2701</v>
      </c>
      <c r="D231" s="202" t="str">
        <f>VLOOKUP(B231,'HECVAT - Full | Vendor Response'!A$4:D$320,4,TRUE)</f>
        <v>All output from these systems is sent to Instructure's centralized logging management system for further analysis and alert generation.</v>
      </c>
      <c r="E231" s="195" t="s">
        <v>263</v>
      </c>
      <c r="F231" s="195"/>
      <c r="G231" s="195"/>
      <c r="H231" s="207" t="s">
        <v>2102</v>
      </c>
      <c r="I231" s="207" t="s">
        <v>2690</v>
      </c>
      <c r="J231" s="196" t="str">
        <f t="shared" si="19"/>
        <v>FALSE</v>
      </c>
      <c r="K231" s="205">
        <f t="shared" si="24"/>
        <v>0</v>
      </c>
      <c r="L231" s="196" t="s">
        <v>2102</v>
      </c>
      <c r="M231" s="194" t="s">
        <v>2126</v>
      </c>
      <c r="N231" s="194">
        <f>VLOOKUP(B231,'HECVAT - Full | Vendor Response'!A:E,3,FALSE)</f>
        <v>0</v>
      </c>
      <c r="O231" s="194" t="str">
        <f>IF(LEN(VLOOKUP(B231,'Analyst Report'!$A:$I,7,FALSE))= 0,"",VLOOKUP(B231,'Analyst Report'!$A:$I,7,FALSE))</f>
        <v/>
      </c>
      <c r="P231" s="194">
        <f t="shared" si="25"/>
        <v>0</v>
      </c>
      <c r="Q231" s="194">
        <v>20</v>
      </c>
      <c r="R231" s="194">
        <f>IF(LEN(VLOOKUP(B231,'Analyst Report'!$A$31:$I$288,9,FALSE))=0,VLOOKUP(B231,'Analyst Report'!$A$31:$I$288,8,FALSE),VLOOKUP(B231,'Analyst Report'!$A$31:$I$288,9,FALSE))</f>
        <v>20</v>
      </c>
      <c r="S231" s="194">
        <f t="shared" si="22"/>
        <v>0</v>
      </c>
      <c r="T231" s="194">
        <f t="shared" si="26"/>
        <v>0</v>
      </c>
      <c r="U231" s="193" t="s">
        <v>60</v>
      </c>
      <c r="V231" s="193" t="s">
        <v>60</v>
      </c>
      <c r="W231" s="193" t="s">
        <v>60</v>
      </c>
      <c r="X231" s="193" t="s">
        <v>60</v>
      </c>
      <c r="Y231" s="193" t="s">
        <v>60</v>
      </c>
      <c r="Z231" s="193" t="s">
        <v>60</v>
      </c>
      <c r="AA231" s="193" t="s">
        <v>60</v>
      </c>
      <c r="AB231" s="193" t="s">
        <v>60</v>
      </c>
    </row>
    <row r="232" spans="1:28" ht="105" x14ac:dyDescent="0.2">
      <c r="A232" s="201">
        <f t="shared" si="23"/>
        <v>215</v>
      </c>
      <c r="B232" s="202" t="s">
        <v>279</v>
      </c>
      <c r="C232" s="202" t="s">
        <v>3179</v>
      </c>
      <c r="D232" s="202" t="str">
        <f>VLOOKUP(B232,'HECVAT - Full | Vendor Response'!A$4:D$320,4,TRUE)</f>
        <v>All output from these systems is sent to Instructure's centralized logging management system for further analysis and alert generation.</v>
      </c>
      <c r="E232" s="195" t="s">
        <v>263</v>
      </c>
      <c r="F232" s="195"/>
      <c r="G232" s="195"/>
      <c r="H232" s="207" t="s">
        <v>2102</v>
      </c>
      <c r="I232" s="207" t="s">
        <v>2690</v>
      </c>
      <c r="J232" s="196" t="str">
        <f t="shared" si="19"/>
        <v>FALSE</v>
      </c>
      <c r="K232" s="205">
        <f t="shared" si="24"/>
        <v>0</v>
      </c>
      <c r="L232" s="196" t="s">
        <v>2102</v>
      </c>
      <c r="M232" s="194" t="s">
        <v>2122</v>
      </c>
      <c r="N232" s="194">
        <f>VLOOKUP(B232,'HECVAT - Full | Vendor Response'!A:E,3,FALSE)</f>
        <v>0</v>
      </c>
      <c r="O232" s="194" t="str">
        <f>IF(LEN(VLOOKUP(B232,'Analyst Report'!$A:$I,7,FALSE))= 0,"",VLOOKUP(B232,'Analyst Report'!$A:$I,7,FALSE))</f>
        <v/>
      </c>
      <c r="P232" s="194">
        <f t="shared" si="25"/>
        <v>0</v>
      </c>
      <c r="Q232" s="194">
        <v>20</v>
      </c>
      <c r="R232" s="194">
        <f>IF(LEN(VLOOKUP(B232,'Analyst Report'!$A$31:$I$288,9,FALSE))=0,VLOOKUP(B232,'Analyst Report'!$A$31:$I$288,8,FALSE),VLOOKUP(B232,'Analyst Report'!$A$31:$I$288,9,FALSE))</f>
        <v>20</v>
      </c>
      <c r="S232" s="194">
        <f t="shared" si="22"/>
        <v>0</v>
      </c>
      <c r="T232" s="194">
        <f t="shared" si="26"/>
        <v>0</v>
      </c>
      <c r="U232" s="193" t="s">
        <v>60</v>
      </c>
      <c r="V232" s="193" t="s">
        <v>60</v>
      </c>
      <c r="W232" s="193" t="s">
        <v>60</v>
      </c>
      <c r="X232" s="193" t="s">
        <v>60</v>
      </c>
      <c r="Y232" s="193" t="s">
        <v>60</v>
      </c>
      <c r="Z232" s="193" t="s">
        <v>60</v>
      </c>
      <c r="AA232" s="193" t="s">
        <v>60</v>
      </c>
      <c r="AB232" s="193" t="s">
        <v>60</v>
      </c>
    </row>
    <row r="233" spans="1:28" ht="105" x14ac:dyDescent="0.2">
      <c r="A233" s="201">
        <f t="shared" si="23"/>
        <v>216</v>
      </c>
      <c r="B233" s="202" t="s">
        <v>280</v>
      </c>
      <c r="C233" s="202" t="s">
        <v>3180</v>
      </c>
      <c r="D233" s="202" t="str">
        <f>VLOOKUP(B233,'HECVAT - Full | Vendor Response'!A$4:D$320,4,TRUE)</f>
        <v>All output from these systems is sent to Instructure's centralized logging management system for further analysis and alert generation.</v>
      </c>
      <c r="E233" s="195" t="s">
        <v>263</v>
      </c>
      <c r="F233" s="195"/>
      <c r="G233" s="195"/>
      <c r="H233" s="207" t="s">
        <v>2102</v>
      </c>
      <c r="I233" s="207" t="s">
        <v>2690</v>
      </c>
      <c r="J233" s="196" t="str">
        <f t="shared" si="19"/>
        <v>FALSE</v>
      </c>
      <c r="K233" s="205">
        <f t="shared" si="24"/>
        <v>0</v>
      </c>
      <c r="L233" s="196" t="s">
        <v>2102</v>
      </c>
      <c r="M233" s="194" t="s">
        <v>2122</v>
      </c>
      <c r="N233" s="194">
        <f>VLOOKUP(B233,'HECVAT - Full | Vendor Response'!A:E,3,FALSE)</f>
        <v>0</v>
      </c>
      <c r="O233" s="194" t="str">
        <f>IF(LEN(VLOOKUP(B233,'Analyst Report'!$A:$I,7,FALSE))= 0,"",VLOOKUP(B233,'Analyst Report'!$A:$I,7,FALSE))</f>
        <v/>
      </c>
      <c r="P233" s="194">
        <f t="shared" si="25"/>
        <v>0</v>
      </c>
      <c r="Q233" s="194">
        <v>20</v>
      </c>
      <c r="R233" s="194">
        <f>IF(LEN(VLOOKUP(B233,'Analyst Report'!$A$31:$I$288,9,FALSE))=0,VLOOKUP(B233,'Analyst Report'!$A$31:$I$288,8,FALSE),VLOOKUP(B233,'Analyst Report'!$A$31:$I$288,9,FALSE))</f>
        <v>20</v>
      </c>
      <c r="S233" s="194">
        <f t="shared" si="22"/>
        <v>0</v>
      </c>
      <c r="T233" s="194">
        <f t="shared" si="26"/>
        <v>0</v>
      </c>
      <c r="U233" s="193" t="s">
        <v>60</v>
      </c>
      <c r="V233" s="193" t="s">
        <v>60</v>
      </c>
      <c r="W233" s="193" t="s">
        <v>60</v>
      </c>
      <c r="X233" s="193" t="s">
        <v>60</v>
      </c>
      <c r="Y233" s="193" t="s">
        <v>60</v>
      </c>
      <c r="Z233" s="193" t="s">
        <v>60</v>
      </c>
      <c r="AA233" s="193" t="s">
        <v>60</v>
      </c>
      <c r="AB233" s="193" t="s">
        <v>60</v>
      </c>
    </row>
    <row r="234" spans="1:28" ht="105" x14ac:dyDescent="0.2">
      <c r="A234" s="201">
        <f t="shared" si="23"/>
        <v>217</v>
      </c>
      <c r="B234" s="202" t="s">
        <v>281</v>
      </c>
      <c r="C234" s="202" t="s">
        <v>2702</v>
      </c>
      <c r="D234" s="202" t="str">
        <f>VLOOKUP(B234,'HECVAT - Full | Vendor Response'!A$4:D$320,4,TRUE)</f>
        <v>All output from these systems is sent to Instructure's centralized logging management system for further analysis and alert generation.</v>
      </c>
      <c r="E234" s="195" t="s">
        <v>263</v>
      </c>
      <c r="F234" s="195"/>
      <c r="G234" s="195"/>
      <c r="H234" s="207" t="s">
        <v>2102</v>
      </c>
      <c r="I234" s="207" t="s">
        <v>2690</v>
      </c>
      <c r="J234" s="196" t="str">
        <f t="shared" si="19"/>
        <v>FALSE</v>
      </c>
      <c r="K234" s="205">
        <f t="shared" si="24"/>
        <v>0</v>
      </c>
      <c r="L234" s="196" t="s">
        <v>2102</v>
      </c>
      <c r="M234" s="194" t="s">
        <v>2122</v>
      </c>
      <c r="N234" s="194">
        <f>VLOOKUP(B234,'HECVAT - Full | Vendor Response'!A:E,3,FALSE)</f>
        <v>0</v>
      </c>
      <c r="O234" s="194" t="str">
        <f>IF(LEN(VLOOKUP(B234,'Analyst Report'!$A:$I,7,FALSE))= 0,"",VLOOKUP(B234,'Analyst Report'!$A:$I,7,FALSE))</f>
        <v/>
      </c>
      <c r="P234" s="194">
        <f t="shared" si="25"/>
        <v>0</v>
      </c>
      <c r="Q234" s="194">
        <v>20</v>
      </c>
      <c r="R234" s="194">
        <f>IF(LEN(VLOOKUP(B234,'Analyst Report'!$A$31:$I$288,9,FALSE))=0,VLOOKUP(B234,'Analyst Report'!$A$31:$I$288,8,FALSE),VLOOKUP(B234,'Analyst Report'!$A$31:$I$288,9,FALSE))</f>
        <v>20</v>
      </c>
      <c r="S234" s="194">
        <f t="shared" si="22"/>
        <v>0</v>
      </c>
      <c r="T234" s="194">
        <f t="shared" si="26"/>
        <v>0</v>
      </c>
      <c r="U234" s="193" t="s">
        <v>60</v>
      </c>
      <c r="V234" s="193" t="s">
        <v>60</v>
      </c>
      <c r="W234" s="193" t="s">
        <v>60</v>
      </c>
      <c r="X234" s="193" t="s">
        <v>60</v>
      </c>
      <c r="Y234" s="193" t="s">
        <v>60</v>
      </c>
      <c r="Z234" s="193" t="s">
        <v>60</v>
      </c>
      <c r="AA234" s="193" t="s">
        <v>60</v>
      </c>
      <c r="AB234" s="193" t="s">
        <v>60</v>
      </c>
    </row>
    <row r="235" spans="1:28" ht="105" x14ac:dyDescent="0.2">
      <c r="A235" s="201">
        <f t="shared" si="23"/>
        <v>218</v>
      </c>
      <c r="B235" s="202" t="s">
        <v>282</v>
      </c>
      <c r="C235" s="202" t="s">
        <v>2703</v>
      </c>
      <c r="D235" s="202" t="str">
        <f>VLOOKUP(B235,'HECVAT - Full | Vendor Response'!A$4:D$320,4,TRUE)</f>
        <v>All output from these systems is sent to Instructure's centralized logging management system for further analysis and alert generation.</v>
      </c>
      <c r="E235" s="195" t="s">
        <v>263</v>
      </c>
      <c r="F235" s="195"/>
      <c r="G235" s="195"/>
      <c r="H235" s="207" t="s">
        <v>2102</v>
      </c>
      <c r="I235" s="207" t="s">
        <v>2690</v>
      </c>
      <c r="J235" s="196" t="str">
        <f t="shared" ref="J235:J256" si="27">IF(S235&gt;20,"TRUE","FALSE")</f>
        <v>FALSE</v>
      </c>
      <c r="K235" s="205">
        <f t="shared" si="24"/>
        <v>0</v>
      </c>
      <c r="L235" s="196" t="s">
        <v>2102</v>
      </c>
      <c r="M235" s="194" t="s">
        <v>2122</v>
      </c>
      <c r="N235" s="194">
        <f>VLOOKUP(B235,'HECVAT - Full | Vendor Response'!A:E,3,FALSE)</f>
        <v>0</v>
      </c>
      <c r="O235" s="194" t="str">
        <f>IF(LEN(VLOOKUP(B235,'Analyst Report'!$A:$I,7,FALSE))= 0,"",VLOOKUP(B235,'Analyst Report'!$A:$I,7,FALSE))</f>
        <v/>
      </c>
      <c r="P235" s="194">
        <f t="shared" si="25"/>
        <v>0</v>
      </c>
      <c r="Q235" s="194">
        <v>20</v>
      </c>
      <c r="R235" s="194">
        <f>IF(LEN(VLOOKUP(B235,'Analyst Report'!$A$31:$I$288,9,FALSE))=0,VLOOKUP(B235,'Analyst Report'!$A$31:$I$288,8,FALSE),VLOOKUP(B235,'Analyst Report'!$A$31:$I$288,9,FALSE))</f>
        <v>20</v>
      </c>
      <c r="S235" s="194">
        <f t="shared" si="22"/>
        <v>0</v>
      </c>
      <c r="T235" s="194">
        <f t="shared" si="26"/>
        <v>0</v>
      </c>
      <c r="U235" s="193" t="s">
        <v>60</v>
      </c>
      <c r="V235" s="193" t="s">
        <v>60</v>
      </c>
      <c r="W235" s="193" t="s">
        <v>60</v>
      </c>
      <c r="X235" s="193" t="s">
        <v>60</v>
      </c>
      <c r="Y235" s="193" t="s">
        <v>60</v>
      </c>
      <c r="Z235" s="193" t="s">
        <v>60</v>
      </c>
      <c r="AA235" s="193" t="s">
        <v>60</v>
      </c>
      <c r="AB235" s="193" t="s">
        <v>60</v>
      </c>
    </row>
    <row r="236" spans="1:28" ht="105" x14ac:dyDescent="0.2">
      <c r="A236" s="201">
        <f t="shared" si="23"/>
        <v>219</v>
      </c>
      <c r="B236" s="202" t="s">
        <v>283</v>
      </c>
      <c r="C236" s="202" t="s">
        <v>2704</v>
      </c>
      <c r="D236" s="202" t="str">
        <f>VLOOKUP(B236,'HECVAT - Full | Vendor Response'!A$4:D$320,4,TRUE)</f>
        <v>All output from these systems is sent to Instructure's centralized logging management system for further analysis and alert generation.</v>
      </c>
      <c r="E236" s="195" t="s">
        <v>263</v>
      </c>
      <c r="F236" s="195"/>
      <c r="G236" s="195"/>
      <c r="H236" s="207" t="s">
        <v>2102</v>
      </c>
      <c r="I236" s="207" t="s">
        <v>2690</v>
      </c>
      <c r="J236" s="196" t="str">
        <f t="shared" si="27"/>
        <v>FALSE</v>
      </c>
      <c r="K236" s="205">
        <f t="shared" si="24"/>
        <v>0</v>
      </c>
      <c r="L236" s="196" t="s">
        <v>2102</v>
      </c>
      <c r="M236" s="194" t="s">
        <v>2122</v>
      </c>
      <c r="N236" s="194">
        <f>VLOOKUP(B236,'HECVAT - Full | Vendor Response'!A:E,3,FALSE)</f>
        <v>0</v>
      </c>
      <c r="O236" s="194" t="str">
        <f>IF(LEN(VLOOKUP(B236,'Analyst Report'!$A:$I,7,FALSE))= 0,"",VLOOKUP(B236,'Analyst Report'!$A:$I,7,FALSE))</f>
        <v/>
      </c>
      <c r="P236" s="194">
        <f t="shared" si="25"/>
        <v>0</v>
      </c>
      <c r="Q236" s="194">
        <v>20</v>
      </c>
      <c r="R236" s="194">
        <f>IF(LEN(VLOOKUP(B236,'Analyst Report'!$A$31:$I$288,9,FALSE))=0,VLOOKUP(B236,'Analyst Report'!$A$31:$I$288,8,FALSE),VLOOKUP(B236,'Analyst Report'!$A$31:$I$288,9,FALSE))</f>
        <v>20</v>
      </c>
      <c r="S236" s="194">
        <f t="shared" si="22"/>
        <v>0</v>
      </c>
      <c r="T236" s="194">
        <f t="shared" si="26"/>
        <v>0</v>
      </c>
      <c r="U236" s="193" t="s">
        <v>60</v>
      </c>
      <c r="V236" s="193" t="s">
        <v>60</v>
      </c>
      <c r="W236" s="193" t="s">
        <v>60</v>
      </c>
      <c r="X236" s="193" t="s">
        <v>60</v>
      </c>
      <c r="Y236" s="193" t="s">
        <v>60</v>
      </c>
      <c r="Z236" s="193" t="s">
        <v>60</v>
      </c>
      <c r="AA236" s="193" t="s">
        <v>60</v>
      </c>
      <c r="AB236" s="193" t="s">
        <v>60</v>
      </c>
    </row>
    <row r="237" spans="1:28" ht="105" x14ac:dyDescent="0.2">
      <c r="A237" s="201">
        <f t="shared" si="23"/>
        <v>220</v>
      </c>
      <c r="B237" s="202" t="s">
        <v>284</v>
      </c>
      <c r="C237" s="202" t="s">
        <v>2705</v>
      </c>
      <c r="D237" s="202" t="str">
        <f>VLOOKUP(B237,'HECVAT - Full | Vendor Response'!A$4:D$320,4,TRUE)</f>
        <v>All output from these systems is sent to Instructure's centralized logging management system for further analysis and alert generation.</v>
      </c>
      <c r="E237" s="195" t="s">
        <v>263</v>
      </c>
      <c r="F237" s="195"/>
      <c r="G237" s="195"/>
      <c r="H237" s="207" t="s">
        <v>2102</v>
      </c>
      <c r="I237" s="207" t="s">
        <v>2690</v>
      </c>
      <c r="J237" s="196" t="str">
        <f t="shared" si="27"/>
        <v>FALSE</v>
      </c>
      <c r="K237" s="205">
        <f t="shared" si="24"/>
        <v>0</v>
      </c>
      <c r="L237" s="196" t="s">
        <v>2102</v>
      </c>
      <c r="M237" s="194" t="s">
        <v>2122</v>
      </c>
      <c r="N237" s="194">
        <f>VLOOKUP(B237,'HECVAT - Full | Vendor Response'!A:E,3,FALSE)</f>
        <v>0</v>
      </c>
      <c r="O237" s="194" t="str">
        <f>IF(LEN(VLOOKUP(B237,'Analyst Report'!$A:$I,7,FALSE))= 0,"",VLOOKUP(B237,'Analyst Report'!$A:$I,7,FALSE))</f>
        <v/>
      </c>
      <c r="P237" s="194">
        <f t="shared" si="25"/>
        <v>0</v>
      </c>
      <c r="Q237" s="194">
        <v>20</v>
      </c>
      <c r="R237" s="194">
        <f>IF(LEN(VLOOKUP(B237,'Analyst Report'!$A$31:$I$288,9,FALSE))=0,VLOOKUP(B237,'Analyst Report'!$A$31:$I$288,8,FALSE),VLOOKUP(B237,'Analyst Report'!$A$31:$I$288,9,FALSE))</f>
        <v>20</v>
      </c>
      <c r="S237" s="194">
        <f t="shared" si="22"/>
        <v>0</v>
      </c>
      <c r="T237" s="194">
        <f t="shared" si="26"/>
        <v>0</v>
      </c>
      <c r="U237" s="193" t="s">
        <v>60</v>
      </c>
      <c r="V237" s="193" t="s">
        <v>60</v>
      </c>
      <c r="W237" s="193" t="s">
        <v>60</v>
      </c>
      <c r="X237" s="193" t="s">
        <v>60</v>
      </c>
      <c r="Y237" s="193" t="s">
        <v>60</v>
      </c>
      <c r="Z237" s="193" t="s">
        <v>60</v>
      </c>
      <c r="AA237" s="193" t="s">
        <v>60</v>
      </c>
      <c r="AB237" s="193" t="s">
        <v>60</v>
      </c>
    </row>
    <row r="238" spans="1:28" ht="105" x14ac:dyDescent="0.2">
      <c r="A238" s="201">
        <f t="shared" si="23"/>
        <v>221</v>
      </c>
      <c r="B238" s="202" t="s">
        <v>285</v>
      </c>
      <c r="C238" s="202" t="s">
        <v>2706</v>
      </c>
      <c r="D238" s="202" t="str">
        <f>VLOOKUP(B238,'HECVAT - Full | Vendor Response'!A$4:D$320,4,TRUE)</f>
        <v>All output from these systems is sent to Instructure's centralized logging management system for further analysis and alert generation.</v>
      </c>
      <c r="E238" s="195" t="s">
        <v>263</v>
      </c>
      <c r="F238" s="195"/>
      <c r="G238" s="195"/>
      <c r="H238" s="207" t="s">
        <v>2102</v>
      </c>
      <c r="I238" s="207" t="s">
        <v>2690</v>
      </c>
      <c r="J238" s="196" t="str">
        <f t="shared" si="27"/>
        <v>FALSE</v>
      </c>
      <c r="K238" s="205">
        <f t="shared" si="24"/>
        <v>0</v>
      </c>
      <c r="L238" s="196" t="s">
        <v>2102</v>
      </c>
      <c r="M238" s="194" t="s">
        <v>2122</v>
      </c>
      <c r="N238" s="194">
        <f>VLOOKUP(B238,'HECVAT - Full | Vendor Response'!A:E,3,FALSE)</f>
        <v>0</v>
      </c>
      <c r="O238" s="194" t="str">
        <f>IF(LEN(VLOOKUP(B238,'Analyst Report'!$A:$I,7,FALSE))= 0,"",VLOOKUP(B238,'Analyst Report'!$A:$I,7,FALSE))</f>
        <v/>
      </c>
      <c r="P238" s="194">
        <f t="shared" si="25"/>
        <v>0</v>
      </c>
      <c r="Q238" s="194">
        <v>20</v>
      </c>
      <c r="R238" s="194">
        <f>IF(LEN(VLOOKUP(B238,'Analyst Report'!$A$31:$I$288,9,FALSE))=0,VLOOKUP(B238,'Analyst Report'!$A$31:$I$288,8,FALSE),VLOOKUP(B238,'Analyst Report'!$A$31:$I$288,9,FALSE))</f>
        <v>20</v>
      </c>
      <c r="S238" s="194">
        <f t="shared" si="22"/>
        <v>0</v>
      </c>
      <c r="T238" s="194">
        <f t="shared" si="26"/>
        <v>0</v>
      </c>
      <c r="U238" s="193" t="s">
        <v>60</v>
      </c>
      <c r="V238" s="193" t="s">
        <v>60</v>
      </c>
      <c r="W238" s="193" t="s">
        <v>60</v>
      </c>
      <c r="X238" s="193" t="s">
        <v>60</v>
      </c>
      <c r="Y238" s="193" t="s">
        <v>60</v>
      </c>
      <c r="Z238" s="193" t="s">
        <v>60</v>
      </c>
      <c r="AA238" s="193" t="s">
        <v>60</v>
      </c>
      <c r="AB238" s="193" t="s">
        <v>60</v>
      </c>
    </row>
    <row r="239" spans="1:28" ht="105" x14ac:dyDescent="0.2">
      <c r="A239" s="201">
        <f t="shared" si="23"/>
        <v>222</v>
      </c>
      <c r="B239" s="202" t="s">
        <v>286</v>
      </c>
      <c r="C239" s="202" t="s">
        <v>3181</v>
      </c>
      <c r="D239" s="202" t="str">
        <f>VLOOKUP(B239,'HECVAT - Full | Vendor Response'!A$4:D$320,4,TRUE)</f>
        <v>All output from these systems is sent to Instructure's centralized logging management system for further analysis and alert generation.</v>
      </c>
      <c r="E239" s="195" t="s">
        <v>263</v>
      </c>
      <c r="F239" s="195"/>
      <c r="G239" s="195"/>
      <c r="H239" s="207" t="s">
        <v>2102</v>
      </c>
      <c r="I239" s="207" t="s">
        <v>2690</v>
      </c>
      <c r="J239" s="196" t="str">
        <f t="shared" si="27"/>
        <v>FALSE</v>
      </c>
      <c r="K239" s="205">
        <f t="shared" si="24"/>
        <v>0</v>
      </c>
      <c r="L239" s="196" t="s">
        <v>2102</v>
      </c>
      <c r="M239" s="194" t="s">
        <v>2122</v>
      </c>
      <c r="N239" s="194">
        <f>VLOOKUP(B239,'HECVAT - Full | Vendor Response'!A:E,3,FALSE)</f>
        <v>0</v>
      </c>
      <c r="O239" s="194" t="str">
        <f>IF(LEN(VLOOKUP(B239,'Analyst Report'!$A:$I,7,FALSE))= 0,"",VLOOKUP(B239,'Analyst Report'!$A:$I,7,FALSE))</f>
        <v/>
      </c>
      <c r="P239" s="194">
        <f t="shared" si="25"/>
        <v>0</v>
      </c>
      <c r="Q239" s="194">
        <v>15</v>
      </c>
      <c r="R239" s="194">
        <f>IF(LEN(VLOOKUP(B239,'Analyst Report'!$A$31:$I$288,9,FALSE))=0,VLOOKUP(B239,'Analyst Report'!$A$31:$I$288,8,FALSE),VLOOKUP(B239,'Analyst Report'!$A$31:$I$288,9,FALSE))</f>
        <v>15</v>
      </c>
      <c r="S239" s="194">
        <f t="shared" si="22"/>
        <v>0</v>
      </c>
      <c r="T239" s="194">
        <f t="shared" si="26"/>
        <v>0</v>
      </c>
      <c r="U239" s="193" t="s">
        <v>60</v>
      </c>
      <c r="V239" s="193" t="s">
        <v>60</v>
      </c>
      <c r="W239" s="193" t="s">
        <v>60</v>
      </c>
      <c r="X239" s="193" t="s">
        <v>60</v>
      </c>
      <c r="Y239" s="193" t="s">
        <v>60</v>
      </c>
      <c r="Z239" s="193" t="s">
        <v>60</v>
      </c>
      <c r="AA239" s="193" t="s">
        <v>60</v>
      </c>
      <c r="AB239" s="193" t="s">
        <v>60</v>
      </c>
    </row>
    <row r="240" spans="1:28" ht="105" x14ac:dyDescent="0.2">
      <c r="A240" s="201">
        <f t="shared" si="23"/>
        <v>223</v>
      </c>
      <c r="B240" s="202" t="s">
        <v>287</v>
      </c>
      <c r="C240" s="202" t="s">
        <v>2707</v>
      </c>
      <c r="D240" s="202" t="str">
        <f>VLOOKUP(B240,'HECVAT - Full | Vendor Response'!A$4:D$320,4,TRUE)</f>
        <v>All output from these systems is sent to Instructure's centralized logging management system for further analysis and alert generation.</v>
      </c>
      <c r="E240" s="195" t="s">
        <v>263</v>
      </c>
      <c r="F240" s="195"/>
      <c r="G240" s="195"/>
      <c r="H240" s="207" t="s">
        <v>2102</v>
      </c>
      <c r="I240" s="207" t="s">
        <v>2690</v>
      </c>
      <c r="J240" s="196" t="str">
        <f t="shared" si="27"/>
        <v>FALSE</v>
      </c>
      <c r="K240" s="205">
        <f t="shared" si="24"/>
        <v>0</v>
      </c>
      <c r="L240" s="196" t="s">
        <v>2102</v>
      </c>
      <c r="M240" s="194" t="s">
        <v>2122</v>
      </c>
      <c r="N240" s="194">
        <f>VLOOKUP(B240,'HECVAT - Full | Vendor Response'!A:E,3,FALSE)</f>
        <v>0</v>
      </c>
      <c r="O240" s="194" t="str">
        <f>IF(LEN(VLOOKUP(B240,'Analyst Report'!$A:$I,7,FALSE))= 0,"",VLOOKUP(B240,'Analyst Report'!$A:$I,7,FALSE))</f>
        <v/>
      </c>
      <c r="P240" s="194">
        <f t="shared" si="25"/>
        <v>0</v>
      </c>
      <c r="Q240" s="194">
        <v>20</v>
      </c>
      <c r="R240" s="194">
        <f>IF(LEN(VLOOKUP(B240,'Analyst Report'!$A$31:$I$288,9,FALSE))=0,VLOOKUP(B240,'Analyst Report'!$A$31:$I$288,8,FALSE),VLOOKUP(B240,'Analyst Report'!$A$31:$I$288,9,FALSE))</f>
        <v>20</v>
      </c>
      <c r="S240" s="194">
        <f t="shared" si="22"/>
        <v>0</v>
      </c>
      <c r="T240" s="194">
        <f t="shared" si="26"/>
        <v>0</v>
      </c>
      <c r="U240" s="193" t="s">
        <v>60</v>
      </c>
      <c r="V240" s="193" t="s">
        <v>60</v>
      </c>
      <c r="W240" s="193" t="s">
        <v>60</v>
      </c>
      <c r="X240" s="193" t="s">
        <v>60</v>
      </c>
      <c r="Y240" s="193" t="s">
        <v>60</v>
      </c>
      <c r="Z240" s="193" t="s">
        <v>60</v>
      </c>
      <c r="AA240" s="193" t="s">
        <v>60</v>
      </c>
      <c r="AB240" s="193" t="s">
        <v>60</v>
      </c>
    </row>
    <row r="241" spans="1:29" ht="105" x14ac:dyDescent="0.2">
      <c r="A241" s="201">
        <f t="shared" si="23"/>
        <v>224</v>
      </c>
      <c r="B241" s="202" t="s">
        <v>288</v>
      </c>
      <c r="C241" s="202" t="s">
        <v>2708</v>
      </c>
      <c r="D241" s="202" t="str">
        <f>VLOOKUP(B241,'HECVAT - Full | Vendor Response'!A$4:D$320,4,TRUE)</f>
        <v>All output from these systems is sent to Instructure's centralized logging management system for further analysis and alert generation.</v>
      </c>
      <c r="E241" s="195" t="s">
        <v>263</v>
      </c>
      <c r="F241" s="195"/>
      <c r="G241" s="195"/>
      <c r="H241" s="207" t="s">
        <v>2102</v>
      </c>
      <c r="I241" s="207" t="s">
        <v>2690</v>
      </c>
      <c r="J241" s="196" t="str">
        <f t="shared" si="27"/>
        <v>FALSE</v>
      </c>
      <c r="K241" s="205">
        <f t="shared" si="24"/>
        <v>0</v>
      </c>
      <c r="L241" s="196" t="s">
        <v>2102</v>
      </c>
      <c r="M241" s="194" t="s">
        <v>2122</v>
      </c>
      <c r="N241" s="194">
        <f>VLOOKUP(B241,'HECVAT - Full | Vendor Response'!A:E,3,FALSE)</f>
        <v>0</v>
      </c>
      <c r="O241" s="194" t="str">
        <f>IF(LEN(VLOOKUP(B241,'Analyst Report'!$A:$I,7,FALSE))= 0,"",VLOOKUP(B241,'Analyst Report'!$A:$I,7,FALSE))</f>
        <v/>
      </c>
      <c r="P241" s="194">
        <f t="shared" si="25"/>
        <v>0</v>
      </c>
      <c r="Q241" s="194">
        <v>25</v>
      </c>
      <c r="R241" s="194">
        <f>IF(LEN(VLOOKUP(B241,'Analyst Report'!$A$31:$I$288,9,FALSE))=0,VLOOKUP(B241,'Analyst Report'!$A$31:$I$288,8,FALSE),VLOOKUP(B241,'Analyst Report'!$A$31:$I$288,9,FALSE))</f>
        <v>25</v>
      </c>
      <c r="S241" s="194">
        <f t="shared" si="22"/>
        <v>0</v>
      </c>
      <c r="T241" s="194">
        <f t="shared" si="26"/>
        <v>0</v>
      </c>
      <c r="U241" s="193" t="s">
        <v>60</v>
      </c>
      <c r="V241" s="193" t="s">
        <v>60</v>
      </c>
      <c r="W241" s="193" t="s">
        <v>60</v>
      </c>
      <c r="X241" s="193" t="s">
        <v>60</v>
      </c>
      <c r="Y241" s="193" t="s">
        <v>60</v>
      </c>
      <c r="Z241" s="193" t="s">
        <v>60</v>
      </c>
      <c r="AA241" s="193" t="s">
        <v>60</v>
      </c>
      <c r="AB241" s="193" t="s">
        <v>60</v>
      </c>
    </row>
    <row r="242" spans="1:29" ht="105" x14ac:dyDescent="0.2">
      <c r="A242" s="201">
        <f t="shared" si="23"/>
        <v>225</v>
      </c>
      <c r="B242" s="202" t="s">
        <v>289</v>
      </c>
      <c r="C242" s="202" t="s">
        <v>2709</v>
      </c>
      <c r="D242" s="202" t="str">
        <f>VLOOKUP(B242,'HECVAT - Full | Vendor Response'!A$4:D$320,4,TRUE)</f>
        <v>All output from these systems is sent to Instructure's centralized logging management system for further analysis and alert generation.</v>
      </c>
      <c r="E242" s="195" t="s">
        <v>263</v>
      </c>
      <c r="F242" s="195"/>
      <c r="G242" s="195"/>
      <c r="H242" s="207" t="s">
        <v>2102</v>
      </c>
      <c r="I242" s="207" t="s">
        <v>2690</v>
      </c>
      <c r="J242" s="196" t="str">
        <f t="shared" si="27"/>
        <v>FALSE</v>
      </c>
      <c r="K242" s="205">
        <f t="shared" si="24"/>
        <v>0</v>
      </c>
      <c r="L242" s="196" t="s">
        <v>2102</v>
      </c>
      <c r="M242" s="194" t="s">
        <v>2122</v>
      </c>
      <c r="N242" s="194">
        <f>VLOOKUP(B242,'HECVAT - Full | Vendor Response'!A:E,3,FALSE)</f>
        <v>0</v>
      </c>
      <c r="O242" s="194" t="str">
        <f>IF(LEN(VLOOKUP(B242,'Analyst Report'!$A:$I,7,FALSE))= 0,"",VLOOKUP(B242,'Analyst Report'!$A:$I,7,FALSE))</f>
        <v/>
      </c>
      <c r="P242" s="194">
        <f t="shared" si="25"/>
        <v>0</v>
      </c>
      <c r="Q242" s="194">
        <v>20</v>
      </c>
      <c r="R242" s="194">
        <f>IF(LEN(VLOOKUP(B242,'Analyst Report'!$A$31:$I$288,9,FALSE))=0,VLOOKUP(B242,'Analyst Report'!$A$31:$I$288,8,FALSE),VLOOKUP(B242,'Analyst Report'!$A$31:$I$288,9,FALSE))</f>
        <v>20</v>
      </c>
      <c r="S242" s="194">
        <f t="shared" si="22"/>
        <v>0</v>
      </c>
      <c r="T242" s="194">
        <f t="shared" si="26"/>
        <v>0</v>
      </c>
      <c r="U242" s="193" t="s">
        <v>60</v>
      </c>
      <c r="V242" s="193" t="s">
        <v>60</v>
      </c>
      <c r="W242" s="193" t="s">
        <v>60</v>
      </c>
      <c r="X242" s="193" t="s">
        <v>60</v>
      </c>
      <c r="Y242" s="193" t="s">
        <v>60</v>
      </c>
      <c r="Z242" s="193" t="s">
        <v>60</v>
      </c>
      <c r="AA242" s="193" t="s">
        <v>60</v>
      </c>
      <c r="AB242" s="193" t="s">
        <v>60</v>
      </c>
    </row>
    <row r="243" spans="1:29" ht="105" x14ac:dyDescent="0.2">
      <c r="A243" s="201">
        <f t="shared" si="23"/>
        <v>226</v>
      </c>
      <c r="B243" s="202" t="s">
        <v>290</v>
      </c>
      <c r="C243" s="202" t="s">
        <v>2710</v>
      </c>
      <c r="D243" s="202" t="str">
        <f>VLOOKUP(B243,'HECVAT - Full | Vendor Response'!A$4:D$320,4,TRUE)</f>
        <v>All output from these systems is sent to Instructure's centralized logging management system for further analysis and alert generation.</v>
      </c>
      <c r="E243" s="195" t="s">
        <v>263</v>
      </c>
      <c r="F243" s="195"/>
      <c r="G243" s="195"/>
      <c r="H243" s="207" t="s">
        <v>2102</v>
      </c>
      <c r="I243" s="207" t="s">
        <v>2690</v>
      </c>
      <c r="J243" s="196" t="str">
        <f t="shared" si="27"/>
        <v>FALSE</v>
      </c>
      <c r="K243" s="205">
        <f t="shared" si="24"/>
        <v>0</v>
      </c>
      <c r="L243" s="196" t="s">
        <v>2102</v>
      </c>
      <c r="M243" s="194" t="s">
        <v>2122</v>
      </c>
      <c r="N243" s="194">
        <f>VLOOKUP(B243,'HECVAT - Full | Vendor Response'!A:E,3,FALSE)</f>
        <v>0</v>
      </c>
      <c r="O243" s="194" t="str">
        <f>IF(LEN(VLOOKUP(B243,'Analyst Report'!$A:$I,7,FALSE))= 0,"",VLOOKUP(B243,'Analyst Report'!$A:$I,7,FALSE))</f>
        <v/>
      </c>
      <c r="P243" s="194">
        <f t="shared" si="25"/>
        <v>0</v>
      </c>
      <c r="Q243" s="194">
        <v>20</v>
      </c>
      <c r="R243" s="194">
        <f>IF(LEN(VLOOKUP(B243,'Analyst Report'!$A$31:$I$288,9,FALSE))=0,VLOOKUP(B243,'Analyst Report'!$A$31:$I$288,8,FALSE),VLOOKUP(B243,'Analyst Report'!$A$31:$I$288,9,FALSE))</f>
        <v>20</v>
      </c>
      <c r="S243" s="194">
        <f t="shared" si="22"/>
        <v>0</v>
      </c>
      <c r="T243" s="194">
        <f t="shared" si="26"/>
        <v>0</v>
      </c>
      <c r="U243" s="193" t="s">
        <v>60</v>
      </c>
      <c r="V243" s="193" t="s">
        <v>60</v>
      </c>
      <c r="W243" s="193" t="s">
        <v>60</v>
      </c>
      <c r="X243" s="193" t="s">
        <v>60</v>
      </c>
      <c r="Y243" s="193" t="s">
        <v>60</v>
      </c>
      <c r="Z243" s="193" t="s">
        <v>60</v>
      </c>
      <c r="AA243" s="193" t="s">
        <v>60</v>
      </c>
      <c r="AB243" s="193" t="s">
        <v>60</v>
      </c>
    </row>
    <row r="244" spans="1:29" ht="105" x14ac:dyDescent="0.2">
      <c r="A244" s="201">
        <f t="shared" si="23"/>
        <v>227</v>
      </c>
      <c r="B244" s="202" t="s">
        <v>291</v>
      </c>
      <c r="C244" s="202" t="s">
        <v>2711</v>
      </c>
      <c r="D244" s="202" t="str">
        <f>VLOOKUP(B244,'HECVAT - Full | Vendor Response'!A$4:D$320,4,TRUE)</f>
        <v>All output from these systems is sent to Instructure's centralized logging management system for further analysis and alert generation.</v>
      </c>
      <c r="E244" s="195" t="s">
        <v>263</v>
      </c>
      <c r="F244" s="195" t="s">
        <v>60</v>
      </c>
      <c r="G244" s="195"/>
      <c r="H244" s="207" t="s">
        <v>2102</v>
      </c>
      <c r="I244" s="207" t="s">
        <v>2690</v>
      </c>
      <c r="J244" s="196" t="str">
        <f t="shared" si="27"/>
        <v>FALSE</v>
      </c>
      <c r="K244" s="205">
        <f t="shared" si="24"/>
        <v>0</v>
      </c>
      <c r="L244" s="196" t="s">
        <v>2102</v>
      </c>
      <c r="M244" s="194" t="s">
        <v>2122</v>
      </c>
      <c r="N244" s="194">
        <f>VLOOKUP(B244,'HECVAT - Full | Vendor Response'!A:E,3,FALSE)</f>
        <v>0</v>
      </c>
      <c r="O244" s="194" t="str">
        <f>IF(LEN(VLOOKUP(B244,'Analyst Report'!$A:$I,7,FALSE))= 0,"",VLOOKUP(B244,'Analyst Report'!$A:$I,7,FALSE))</f>
        <v/>
      </c>
      <c r="P244" s="194">
        <f t="shared" si="25"/>
        <v>0</v>
      </c>
      <c r="Q244" s="194">
        <v>25</v>
      </c>
      <c r="R244" s="194">
        <f>IF(LEN(VLOOKUP(B244,'Analyst Report'!$A$31:$I$288,9,FALSE))=0,VLOOKUP(B244,'Analyst Report'!$A$31:$I$288,8,FALSE),VLOOKUP(B244,'Analyst Report'!$A$31:$I$288,9,FALSE))</f>
        <v>25</v>
      </c>
      <c r="S244" s="194">
        <f t="shared" si="22"/>
        <v>0</v>
      </c>
      <c r="T244" s="194">
        <f t="shared" si="26"/>
        <v>0</v>
      </c>
      <c r="U244" s="193" t="s">
        <v>60</v>
      </c>
      <c r="V244" s="193" t="s">
        <v>60</v>
      </c>
      <c r="W244" s="193" t="s">
        <v>60</v>
      </c>
      <c r="X244" s="193" t="s">
        <v>60</v>
      </c>
      <c r="Y244" s="193" t="s">
        <v>60</v>
      </c>
      <c r="Z244" s="193" t="s">
        <v>60</v>
      </c>
      <c r="AA244" s="193" t="s">
        <v>60</v>
      </c>
      <c r="AB244" s="193" t="s">
        <v>60</v>
      </c>
    </row>
    <row r="245" spans="1:29" ht="105" x14ac:dyDescent="0.2">
      <c r="A245" s="201">
        <f t="shared" si="23"/>
        <v>228</v>
      </c>
      <c r="B245" s="202" t="s">
        <v>292</v>
      </c>
      <c r="C245" s="202" t="s">
        <v>2712</v>
      </c>
      <c r="D245" s="202" t="str">
        <f>VLOOKUP(B245,'HECVAT - Full | Vendor Response'!A$4:D$320,4,TRUE)</f>
        <v>All output from these systems is sent to Instructure's centralized logging management system for further analysis and alert generation.</v>
      </c>
      <c r="E245" s="195" t="s">
        <v>2713</v>
      </c>
      <c r="F245" s="195" t="s">
        <v>60</v>
      </c>
      <c r="G245" s="195"/>
      <c r="H245" s="207" t="s">
        <v>2107</v>
      </c>
      <c r="I245" s="207" t="s">
        <v>2714</v>
      </c>
      <c r="J245" s="196" t="str">
        <f t="shared" si="27"/>
        <v>FALSE</v>
      </c>
      <c r="K245" s="205">
        <f>IF(N$22="Yes",1,0)</f>
        <v>0</v>
      </c>
      <c r="L245" s="196" t="s">
        <v>2107</v>
      </c>
      <c r="M245" s="194" t="s">
        <v>2122</v>
      </c>
      <c r="N245" s="194">
        <f>VLOOKUP(B245,'HECVAT - Full | Vendor Response'!A:E,3,FALSE)</f>
        <v>0</v>
      </c>
      <c r="O245" s="194" t="str">
        <f>IF(LEN(VLOOKUP(B245,'Analyst Report'!$A:$I,7,FALSE))= 0,"",VLOOKUP(B245,'Analyst Report'!$A:$I,7,FALSE))</f>
        <v/>
      </c>
      <c r="P245" s="194">
        <f t="shared" si="25"/>
        <v>0</v>
      </c>
      <c r="Q245" s="194">
        <v>20</v>
      </c>
      <c r="R245" s="194">
        <f>IF(LEN(VLOOKUP(B245,'Analyst Report'!$A$31:$I$288,9,FALSE))=0,VLOOKUP(B245,'Analyst Report'!$A$31:$I$288,8,FALSE),VLOOKUP(B245,'Analyst Report'!$A$31:$I$288,9,FALSE))</f>
        <v>20</v>
      </c>
      <c r="S245" s="194">
        <f t="shared" si="22"/>
        <v>0</v>
      </c>
      <c r="T245" s="194">
        <f t="shared" si="26"/>
        <v>0</v>
      </c>
      <c r="U245" s="193" t="s">
        <v>60</v>
      </c>
      <c r="V245" s="193" t="s">
        <v>60</v>
      </c>
      <c r="W245" s="193" t="s">
        <v>60</v>
      </c>
      <c r="X245" s="193" t="s">
        <v>60</v>
      </c>
      <c r="Y245" s="193" t="s">
        <v>60</v>
      </c>
      <c r="Z245" s="193" t="s">
        <v>60</v>
      </c>
      <c r="AA245" s="193" t="s">
        <v>60</v>
      </c>
      <c r="AB245" s="193" t="s">
        <v>60</v>
      </c>
    </row>
    <row r="246" spans="1:29" ht="105" x14ac:dyDescent="0.2">
      <c r="A246" s="201">
        <f t="shared" si="23"/>
        <v>229</v>
      </c>
      <c r="B246" s="202" t="s">
        <v>293</v>
      </c>
      <c r="C246" s="202" t="s">
        <v>2715</v>
      </c>
      <c r="D246" s="202" t="str">
        <f>VLOOKUP(B246,'HECVAT - Full | Vendor Response'!A$4:D$320,4,TRUE)</f>
        <v>All output from these systems is sent to Instructure's centralized logging management system for further analysis and alert generation.</v>
      </c>
      <c r="E246" s="195" t="s">
        <v>2713</v>
      </c>
      <c r="F246" s="195" t="s">
        <v>327</v>
      </c>
      <c r="G246" s="195"/>
      <c r="H246" s="207" t="s">
        <v>2107</v>
      </c>
      <c r="I246" s="207" t="s">
        <v>2714</v>
      </c>
      <c r="J246" s="196" t="str">
        <f t="shared" si="27"/>
        <v>FALSE</v>
      </c>
      <c r="K246" s="205">
        <f t="shared" ref="K246:K256" si="28">IF(N$22="Yes",1,0)</f>
        <v>0</v>
      </c>
      <c r="L246" s="196" t="s">
        <v>2107</v>
      </c>
      <c r="M246" s="194" t="s">
        <v>2122</v>
      </c>
      <c r="N246" s="194">
        <f>VLOOKUP(B246,'HECVAT - Full | Vendor Response'!A:E,3,FALSE)</f>
        <v>0</v>
      </c>
      <c r="O246" s="194" t="str">
        <f>IF(LEN(VLOOKUP(B246,'Analyst Report'!$A:$I,7,FALSE))= 0,"",VLOOKUP(B246,'Analyst Report'!$A:$I,7,FALSE))</f>
        <v/>
      </c>
      <c r="P246" s="194">
        <f t="shared" si="25"/>
        <v>0</v>
      </c>
      <c r="Q246" s="194">
        <v>20</v>
      </c>
      <c r="R246" s="194">
        <f>IF(LEN(VLOOKUP(B246,'Analyst Report'!$A$31:$I$288,9,FALSE))=0,VLOOKUP(B246,'Analyst Report'!$A$31:$I$288,8,FALSE),VLOOKUP(B246,'Analyst Report'!$A$31:$I$288,9,FALSE))</f>
        <v>20</v>
      </c>
      <c r="S246" s="194">
        <f t="shared" si="22"/>
        <v>0</v>
      </c>
      <c r="T246" s="194">
        <f t="shared" si="26"/>
        <v>0</v>
      </c>
      <c r="U246" s="193" t="s">
        <v>60</v>
      </c>
      <c r="V246" s="193" t="s">
        <v>60</v>
      </c>
      <c r="W246" s="193" t="s">
        <v>60</v>
      </c>
      <c r="X246" s="193" t="s">
        <v>60</v>
      </c>
      <c r="Y246" s="193" t="s">
        <v>60</v>
      </c>
      <c r="Z246" s="193" t="s">
        <v>60</v>
      </c>
      <c r="AA246" s="193" t="s">
        <v>60</v>
      </c>
      <c r="AB246" s="193" t="s">
        <v>60</v>
      </c>
    </row>
    <row r="247" spans="1:29" ht="105" x14ac:dyDescent="0.2">
      <c r="A247" s="201">
        <f t="shared" si="23"/>
        <v>230</v>
      </c>
      <c r="B247" s="202" t="s">
        <v>294</v>
      </c>
      <c r="C247" s="202" t="s">
        <v>2716</v>
      </c>
      <c r="D247" s="202" t="str">
        <f>VLOOKUP(B247,'HECVAT - Full | Vendor Response'!A$4:D$320,4,TRUE)</f>
        <v>All output from these systems is sent to Instructure's centralized logging management system for further analysis and alert generation.</v>
      </c>
      <c r="E247" s="195" t="s">
        <v>2713</v>
      </c>
      <c r="F247" s="195" t="s">
        <v>60</v>
      </c>
      <c r="G247" s="195"/>
      <c r="H247" s="207" t="s">
        <v>2107</v>
      </c>
      <c r="I247" s="207" t="s">
        <v>2714</v>
      </c>
      <c r="J247" s="196" t="str">
        <f t="shared" si="27"/>
        <v>FALSE</v>
      </c>
      <c r="K247" s="205">
        <f t="shared" si="28"/>
        <v>0</v>
      </c>
      <c r="L247" s="196" t="s">
        <v>2107</v>
      </c>
      <c r="M247" s="194" t="s">
        <v>2122</v>
      </c>
      <c r="N247" s="194">
        <f>VLOOKUP(B247,'HECVAT - Full | Vendor Response'!A:E,3,FALSE)</f>
        <v>0</v>
      </c>
      <c r="O247" s="194" t="str">
        <f>IF(LEN(VLOOKUP(B247,'Analyst Report'!$A:$I,7,FALSE))= 0,"",VLOOKUP(B247,'Analyst Report'!$A:$I,7,FALSE))</f>
        <v/>
      </c>
      <c r="P247" s="194">
        <f t="shared" si="25"/>
        <v>0</v>
      </c>
      <c r="Q247" s="194">
        <v>25</v>
      </c>
      <c r="R247" s="194">
        <f>IF(LEN(VLOOKUP(B247,'Analyst Report'!$A$31:$I$288,9,FALSE))=0,VLOOKUP(B247,'Analyst Report'!$A$31:$I$288,8,FALSE),VLOOKUP(B247,'Analyst Report'!$A$31:$I$288,9,FALSE))</f>
        <v>25</v>
      </c>
      <c r="S247" s="194">
        <f t="shared" si="22"/>
        <v>0</v>
      </c>
      <c r="T247" s="194">
        <f t="shared" si="26"/>
        <v>0</v>
      </c>
      <c r="U247" s="193" t="s">
        <v>60</v>
      </c>
      <c r="V247" s="193" t="s">
        <v>60</v>
      </c>
      <c r="W247" s="193" t="s">
        <v>60</v>
      </c>
      <c r="X247" s="193" t="s">
        <v>60</v>
      </c>
      <c r="Y247" s="193" t="s">
        <v>60</v>
      </c>
      <c r="Z247" s="193" t="s">
        <v>60</v>
      </c>
      <c r="AA247" s="193" t="s">
        <v>60</v>
      </c>
      <c r="AB247" s="193" t="s">
        <v>60</v>
      </c>
    </row>
    <row r="248" spans="1:29" ht="105" x14ac:dyDescent="0.2">
      <c r="A248" s="201">
        <f t="shared" si="23"/>
        <v>231</v>
      </c>
      <c r="B248" s="202" t="s">
        <v>295</v>
      </c>
      <c r="C248" s="202" t="s">
        <v>2717</v>
      </c>
      <c r="D248" s="202" t="str">
        <f>VLOOKUP(B248,'HECVAT - Full | Vendor Response'!A$4:D$320,4,TRUE)</f>
        <v>All output from these systems is sent to Instructure's centralized logging management system for further analysis and alert generation.</v>
      </c>
      <c r="E248" s="195" t="s">
        <v>2713</v>
      </c>
      <c r="F248" s="195" t="s">
        <v>60</v>
      </c>
      <c r="G248" s="195"/>
      <c r="H248" s="207" t="s">
        <v>2107</v>
      </c>
      <c r="I248" s="207" t="s">
        <v>2714</v>
      </c>
      <c r="J248" s="196" t="str">
        <f t="shared" si="27"/>
        <v>FALSE</v>
      </c>
      <c r="K248" s="205">
        <f t="shared" si="28"/>
        <v>0</v>
      </c>
      <c r="L248" s="196" t="s">
        <v>2107</v>
      </c>
      <c r="M248" s="194" t="s">
        <v>2122</v>
      </c>
      <c r="N248" s="194">
        <f>VLOOKUP(B248,'HECVAT - Full | Vendor Response'!A:E,3,FALSE)</f>
        <v>0</v>
      </c>
      <c r="O248" s="194" t="str">
        <f>IF(LEN(VLOOKUP(B248,'Analyst Report'!$A:$I,7,FALSE))= 0,"",VLOOKUP(B248,'Analyst Report'!$A:$I,7,FALSE))</f>
        <v/>
      </c>
      <c r="P248" s="194">
        <f t="shared" si="25"/>
        <v>0</v>
      </c>
      <c r="Q248" s="194">
        <v>20</v>
      </c>
      <c r="R248" s="194">
        <f>IF(LEN(VLOOKUP(B248,'Analyst Report'!$A$31:$I$288,9,FALSE))=0,VLOOKUP(B248,'Analyst Report'!$A$31:$I$288,8,FALSE),VLOOKUP(B248,'Analyst Report'!$A$31:$I$288,9,FALSE))</f>
        <v>20</v>
      </c>
      <c r="S248" s="194">
        <f t="shared" si="22"/>
        <v>0</v>
      </c>
      <c r="T248" s="194">
        <f t="shared" si="26"/>
        <v>0</v>
      </c>
      <c r="U248" s="193" t="s">
        <v>60</v>
      </c>
      <c r="V248" s="193" t="s">
        <v>60</v>
      </c>
      <c r="W248" s="193" t="s">
        <v>60</v>
      </c>
      <c r="X248" s="193" t="s">
        <v>60</v>
      </c>
      <c r="Y248" s="193" t="s">
        <v>60</v>
      </c>
      <c r="Z248" s="193" t="s">
        <v>60</v>
      </c>
      <c r="AA248" s="193" t="s">
        <v>60</v>
      </c>
      <c r="AB248" s="193" t="s">
        <v>60</v>
      </c>
    </row>
    <row r="249" spans="1:29" ht="105" x14ac:dyDescent="0.2">
      <c r="A249" s="201">
        <f t="shared" si="23"/>
        <v>232</v>
      </c>
      <c r="B249" s="202" t="s">
        <v>296</v>
      </c>
      <c r="C249" s="202" t="s">
        <v>2718</v>
      </c>
      <c r="D249" s="202" t="str">
        <f>VLOOKUP(B249,'HECVAT - Full | Vendor Response'!A$4:D$320,4,TRUE)</f>
        <v>All output from these systems is sent to Instructure's centralized logging management system for further analysis and alert generation.</v>
      </c>
      <c r="E249" s="195" t="s">
        <v>2713</v>
      </c>
      <c r="F249" s="195" t="s">
        <v>60</v>
      </c>
      <c r="G249" s="195"/>
      <c r="H249" s="207" t="s">
        <v>2107</v>
      </c>
      <c r="I249" s="207" t="s">
        <v>2714</v>
      </c>
      <c r="J249" s="196" t="str">
        <f t="shared" si="27"/>
        <v>FALSE</v>
      </c>
      <c r="K249" s="205">
        <f t="shared" si="28"/>
        <v>0</v>
      </c>
      <c r="L249" s="196" t="s">
        <v>2107</v>
      </c>
      <c r="M249" s="194" t="s">
        <v>2122</v>
      </c>
      <c r="N249" s="194">
        <f>VLOOKUP(B249,'HECVAT - Full | Vendor Response'!A:E,3,FALSE)</f>
        <v>0</v>
      </c>
      <c r="O249" s="194" t="str">
        <f>IF(LEN(VLOOKUP(B249,'Analyst Report'!$A:$I,7,FALSE))= 0,"",VLOOKUP(B249,'Analyst Report'!$A:$I,7,FALSE))</f>
        <v/>
      </c>
      <c r="P249" s="194">
        <f t="shared" si="25"/>
        <v>0</v>
      </c>
      <c r="Q249" s="194">
        <v>20</v>
      </c>
      <c r="R249" s="194">
        <f>IF(LEN(VLOOKUP(B249,'Analyst Report'!$A$31:$I$288,9,FALSE))=0,VLOOKUP(B249,'Analyst Report'!$A$31:$I$288,8,FALSE),VLOOKUP(B249,'Analyst Report'!$A$31:$I$288,9,FALSE))</f>
        <v>20</v>
      </c>
      <c r="S249" s="194">
        <f t="shared" si="22"/>
        <v>0</v>
      </c>
      <c r="T249" s="194">
        <f t="shared" si="26"/>
        <v>0</v>
      </c>
      <c r="U249" s="193" t="s">
        <v>60</v>
      </c>
      <c r="V249" s="193" t="s">
        <v>60</v>
      </c>
      <c r="W249" s="193" t="s">
        <v>60</v>
      </c>
      <c r="X249" s="193" t="s">
        <v>60</v>
      </c>
      <c r="Y249" s="193" t="s">
        <v>60</v>
      </c>
      <c r="Z249" s="193" t="s">
        <v>60</v>
      </c>
      <c r="AA249" s="193" t="s">
        <v>60</v>
      </c>
      <c r="AB249" s="193" t="s">
        <v>60</v>
      </c>
    </row>
    <row r="250" spans="1:29" ht="105" x14ac:dyDescent="0.2">
      <c r="A250" s="201">
        <f t="shared" si="23"/>
        <v>233</v>
      </c>
      <c r="B250" s="202" t="s">
        <v>297</v>
      </c>
      <c r="C250" s="202" t="s">
        <v>3182</v>
      </c>
      <c r="D250" s="202" t="str">
        <f>VLOOKUP(B250,'HECVAT - Full | Vendor Response'!A$4:D$320,4,TRUE)</f>
        <v>All output from these systems is sent to Instructure's centralized logging management system for further analysis and alert generation.</v>
      </c>
      <c r="E250" s="195" t="s">
        <v>2713</v>
      </c>
      <c r="F250" s="195" t="s">
        <v>60</v>
      </c>
      <c r="G250" s="195"/>
      <c r="H250" s="207" t="s">
        <v>2107</v>
      </c>
      <c r="I250" s="207" t="s">
        <v>2714</v>
      </c>
      <c r="J250" s="196" t="str">
        <f t="shared" si="27"/>
        <v>FALSE</v>
      </c>
      <c r="K250" s="205">
        <f t="shared" si="28"/>
        <v>0</v>
      </c>
      <c r="L250" s="196" t="s">
        <v>2107</v>
      </c>
      <c r="M250" s="194" t="s">
        <v>2122</v>
      </c>
      <c r="N250" s="194">
        <f>VLOOKUP(B250,'HECVAT - Full | Vendor Response'!A:E,3,FALSE)</f>
        <v>0</v>
      </c>
      <c r="O250" s="194" t="str">
        <f>IF(LEN(VLOOKUP(B250,'Analyst Report'!$A:$I,7,FALSE))= 0,"",VLOOKUP(B250,'Analyst Report'!$A:$I,7,FALSE))</f>
        <v/>
      </c>
      <c r="P250" s="194">
        <f t="shared" si="25"/>
        <v>0</v>
      </c>
      <c r="Q250" s="194">
        <v>20</v>
      </c>
      <c r="R250" s="194">
        <f>IF(LEN(VLOOKUP(B250,'Analyst Report'!$A$31:$I$288,9,FALSE))=0,VLOOKUP(B250,'Analyst Report'!$A$31:$I$288,8,FALSE),VLOOKUP(B250,'Analyst Report'!$A$31:$I$288,9,FALSE))</f>
        <v>20</v>
      </c>
      <c r="S250" s="194">
        <f t="shared" si="22"/>
        <v>0</v>
      </c>
      <c r="T250" s="194">
        <f t="shared" si="26"/>
        <v>0</v>
      </c>
      <c r="U250" s="193" t="s">
        <v>60</v>
      </c>
      <c r="V250" s="193" t="s">
        <v>60</v>
      </c>
      <c r="W250" s="193" t="s">
        <v>60</v>
      </c>
      <c r="X250" s="193" t="s">
        <v>60</v>
      </c>
      <c r="Y250" s="193" t="s">
        <v>60</v>
      </c>
      <c r="Z250" s="193" t="s">
        <v>60</v>
      </c>
      <c r="AA250" s="193" t="s">
        <v>60</v>
      </c>
      <c r="AB250" s="193" t="s">
        <v>60</v>
      </c>
    </row>
    <row r="251" spans="1:29" ht="105" x14ac:dyDescent="0.2">
      <c r="A251" s="201">
        <f t="shared" si="23"/>
        <v>234</v>
      </c>
      <c r="B251" s="202" t="s">
        <v>298</v>
      </c>
      <c r="C251" s="202" t="s">
        <v>2719</v>
      </c>
      <c r="D251" s="202" t="str">
        <f>VLOOKUP(B251,'HECVAT - Full | Vendor Response'!A$4:D$320,4,TRUE)</f>
        <v>All output from these systems is sent to Instructure's centralized logging management system for further analysis and alert generation.</v>
      </c>
      <c r="E251" s="195" t="s">
        <v>2713</v>
      </c>
      <c r="F251" s="195" t="s">
        <v>60</v>
      </c>
      <c r="G251" s="195"/>
      <c r="H251" s="207" t="s">
        <v>2107</v>
      </c>
      <c r="I251" s="207" t="s">
        <v>2714</v>
      </c>
      <c r="J251" s="196" t="str">
        <f t="shared" si="27"/>
        <v>FALSE</v>
      </c>
      <c r="K251" s="205">
        <f t="shared" si="28"/>
        <v>0</v>
      </c>
      <c r="L251" s="196" t="s">
        <v>2107</v>
      </c>
      <c r="M251" s="194" t="s">
        <v>2122</v>
      </c>
      <c r="N251" s="194">
        <f>VLOOKUP(B251,'HECVAT - Full | Vendor Response'!A:E,3,FALSE)</f>
        <v>0</v>
      </c>
      <c r="O251" s="194" t="str">
        <f>IF(LEN(VLOOKUP(B251,'Analyst Report'!$A:$I,7,FALSE))= 0,"",VLOOKUP(B251,'Analyst Report'!$A:$I,7,FALSE))</f>
        <v/>
      </c>
      <c r="P251" s="194">
        <f t="shared" si="25"/>
        <v>0</v>
      </c>
      <c r="Q251" s="194">
        <v>10</v>
      </c>
      <c r="R251" s="194">
        <f>IF(LEN(VLOOKUP(B251,'Analyst Report'!$A$31:$I$288,9,FALSE))=0,VLOOKUP(B251,'Analyst Report'!$A$31:$I$288,8,FALSE),VLOOKUP(B251,'Analyst Report'!$A$31:$I$288,9,FALSE))</f>
        <v>10</v>
      </c>
      <c r="S251" s="194">
        <f t="shared" si="22"/>
        <v>0</v>
      </c>
      <c r="T251" s="194">
        <f t="shared" si="26"/>
        <v>0</v>
      </c>
      <c r="U251" s="193" t="s">
        <v>60</v>
      </c>
      <c r="V251" s="193" t="s">
        <v>60</v>
      </c>
      <c r="W251" s="193" t="s">
        <v>60</v>
      </c>
      <c r="X251" s="193" t="s">
        <v>60</v>
      </c>
      <c r="Y251" s="193" t="s">
        <v>60</v>
      </c>
      <c r="Z251" s="193" t="s">
        <v>60</v>
      </c>
      <c r="AA251" s="193" t="s">
        <v>60</v>
      </c>
      <c r="AB251" s="193" t="s">
        <v>60</v>
      </c>
    </row>
    <row r="252" spans="1:29" ht="105" x14ac:dyDescent="0.2">
      <c r="A252" s="201">
        <f t="shared" si="23"/>
        <v>235</v>
      </c>
      <c r="B252" s="202" t="s">
        <v>299</v>
      </c>
      <c r="C252" s="202" t="s">
        <v>2720</v>
      </c>
      <c r="D252" s="202" t="str">
        <f>VLOOKUP(B252,'HECVAT - Full | Vendor Response'!A$4:D$320,4,TRUE)</f>
        <v>All output from these systems is sent to Instructure's centralized logging management system for further analysis and alert generation.</v>
      </c>
      <c r="E252" s="195" t="s">
        <v>2713</v>
      </c>
      <c r="F252" s="195" t="s">
        <v>60</v>
      </c>
      <c r="G252" s="195"/>
      <c r="H252" s="207" t="s">
        <v>2107</v>
      </c>
      <c r="I252" s="207" t="s">
        <v>2714</v>
      </c>
      <c r="J252" s="196" t="str">
        <f t="shared" si="27"/>
        <v>FALSE</v>
      </c>
      <c r="K252" s="205">
        <f t="shared" si="28"/>
        <v>0</v>
      </c>
      <c r="L252" s="196" t="s">
        <v>2107</v>
      </c>
      <c r="M252" s="194" t="s">
        <v>2122</v>
      </c>
      <c r="N252" s="194">
        <f>VLOOKUP(B252,'HECVAT - Full | Vendor Response'!A:E,3,FALSE)</f>
        <v>0</v>
      </c>
      <c r="O252" s="194" t="str">
        <f>IF(LEN(VLOOKUP(B252,'Analyst Report'!$A:$I,7,FALSE))= 0,"",VLOOKUP(B252,'Analyst Report'!$A:$I,7,FALSE))</f>
        <v/>
      </c>
      <c r="P252" s="194">
        <f t="shared" si="25"/>
        <v>0</v>
      </c>
      <c r="Q252" s="194">
        <v>10</v>
      </c>
      <c r="R252" s="194">
        <f>IF(LEN(VLOOKUP(B252,'Analyst Report'!$A$31:$I$288,9,FALSE))=0,VLOOKUP(B252,'Analyst Report'!$A$31:$I$288,8,FALSE),VLOOKUP(B252,'Analyst Report'!$A$31:$I$288,9,FALSE))</f>
        <v>10</v>
      </c>
      <c r="S252" s="194">
        <f t="shared" si="22"/>
        <v>0</v>
      </c>
      <c r="T252" s="194">
        <f t="shared" si="26"/>
        <v>0</v>
      </c>
      <c r="U252" s="193" t="s">
        <v>60</v>
      </c>
      <c r="V252" s="193" t="s">
        <v>60</v>
      </c>
      <c r="W252" s="193" t="s">
        <v>60</v>
      </c>
      <c r="X252" s="193" t="s">
        <v>60</v>
      </c>
      <c r="Y252" s="193" t="s">
        <v>60</v>
      </c>
      <c r="Z252" s="193" t="s">
        <v>60</v>
      </c>
      <c r="AA252" s="193" t="s">
        <v>60</v>
      </c>
      <c r="AB252" s="193" t="s">
        <v>60</v>
      </c>
    </row>
    <row r="253" spans="1:29" ht="105" x14ac:dyDescent="0.2">
      <c r="A253" s="201">
        <f t="shared" si="23"/>
        <v>236</v>
      </c>
      <c r="B253" s="202" t="s">
        <v>300</v>
      </c>
      <c r="C253" s="202" t="s">
        <v>3183</v>
      </c>
      <c r="D253" s="202" t="str">
        <f>VLOOKUP(B253,'HECVAT - Full | Vendor Response'!A$4:D$320,4,TRUE)</f>
        <v>All output from these systems is sent to Instructure's centralized logging management system for further analysis and alert generation.</v>
      </c>
      <c r="E253" s="195" t="s">
        <v>2713</v>
      </c>
      <c r="F253" s="195" t="s">
        <v>60</v>
      </c>
      <c r="G253" s="195"/>
      <c r="H253" s="207" t="s">
        <v>2107</v>
      </c>
      <c r="I253" s="207" t="s">
        <v>2714</v>
      </c>
      <c r="J253" s="196" t="str">
        <f t="shared" si="27"/>
        <v>FALSE</v>
      </c>
      <c r="K253" s="205">
        <f t="shared" si="28"/>
        <v>0</v>
      </c>
      <c r="L253" s="196" t="s">
        <v>2107</v>
      </c>
      <c r="M253" s="194" t="s">
        <v>2122</v>
      </c>
      <c r="N253" s="194">
        <f>VLOOKUP(B253,'HECVAT - Full | Vendor Response'!A:E,3,FALSE)</f>
        <v>0</v>
      </c>
      <c r="O253" s="194" t="str">
        <f>IF(LEN(VLOOKUP(B253,'Analyst Report'!$A:$I,7,FALSE))= 0,"",VLOOKUP(B253,'Analyst Report'!$A:$I,7,FALSE))</f>
        <v/>
      </c>
      <c r="P253" s="194">
        <f t="shared" si="25"/>
        <v>0</v>
      </c>
      <c r="Q253" s="194">
        <v>10</v>
      </c>
      <c r="R253" s="194">
        <f>IF(LEN(VLOOKUP(B253,'Analyst Report'!$A$31:$I$288,9,FALSE))=0,VLOOKUP(B253,'Analyst Report'!$A$31:$I$288,8,FALSE),VLOOKUP(B253,'Analyst Report'!$A$31:$I$288,9,FALSE))</f>
        <v>10</v>
      </c>
      <c r="S253" s="194">
        <f t="shared" si="22"/>
        <v>0</v>
      </c>
      <c r="T253" s="194">
        <f t="shared" si="26"/>
        <v>0</v>
      </c>
      <c r="U253" s="193" t="s">
        <v>60</v>
      </c>
      <c r="V253" s="193" t="s">
        <v>60</v>
      </c>
      <c r="W253" s="193" t="s">
        <v>60</v>
      </c>
      <c r="X253" s="193" t="s">
        <v>60</v>
      </c>
      <c r="Y253" s="193" t="s">
        <v>60</v>
      </c>
      <c r="Z253" s="193" t="s">
        <v>60</v>
      </c>
      <c r="AA253" s="193" t="s">
        <v>60</v>
      </c>
      <c r="AB253" s="193" t="s">
        <v>60</v>
      </c>
    </row>
    <row r="254" spans="1:29" ht="105" x14ac:dyDescent="0.2">
      <c r="A254" s="201">
        <f t="shared" si="23"/>
        <v>237</v>
      </c>
      <c r="B254" s="202" t="s">
        <v>301</v>
      </c>
      <c r="C254" s="202" t="s">
        <v>3198</v>
      </c>
      <c r="D254" s="202" t="str">
        <f>VLOOKUP(B254,'HECVAT - Full | Vendor Response'!A$4:D$320,4,TRUE)</f>
        <v>All output from these systems is sent to Instructure's centralized logging management system for further analysis and alert generation.</v>
      </c>
      <c r="E254" s="195" t="s">
        <v>2713</v>
      </c>
      <c r="F254" s="195" t="s">
        <v>60</v>
      </c>
      <c r="G254" s="195"/>
      <c r="H254" s="207" t="s">
        <v>2107</v>
      </c>
      <c r="I254" s="207" t="s">
        <v>2714</v>
      </c>
      <c r="J254" s="196" t="str">
        <f t="shared" si="27"/>
        <v>FALSE</v>
      </c>
      <c r="K254" s="205">
        <f t="shared" si="28"/>
        <v>0</v>
      </c>
      <c r="L254" s="196" t="s">
        <v>2107</v>
      </c>
      <c r="M254" s="194" t="s">
        <v>2126</v>
      </c>
      <c r="N254" s="194">
        <f>VLOOKUP(B254,'HECVAT - Full | Vendor Response'!A:E,3,FALSE)</f>
        <v>0</v>
      </c>
      <c r="O254" s="194" t="str">
        <f>IF(LEN(VLOOKUP(B254,'Analyst Report'!$A:$I,7,FALSE))= 0,"",VLOOKUP(B254,'Analyst Report'!$A:$I,7,FALSE))</f>
        <v/>
      </c>
      <c r="P254" s="194">
        <f t="shared" si="25"/>
        <v>0</v>
      </c>
      <c r="Q254" s="194">
        <v>25</v>
      </c>
      <c r="R254" s="194">
        <f>IF(LEN(VLOOKUP(B254,'Analyst Report'!$A$31:$I$288,9,FALSE))=0,VLOOKUP(B254,'Analyst Report'!$A$31:$I$288,8,FALSE),VLOOKUP(B254,'Analyst Report'!$A$31:$I$288,9,FALSE))</f>
        <v>25</v>
      </c>
      <c r="S254" s="194">
        <f t="shared" si="22"/>
        <v>0</v>
      </c>
      <c r="T254" s="194">
        <f t="shared" si="26"/>
        <v>0</v>
      </c>
      <c r="U254" s="193" t="s">
        <v>60</v>
      </c>
      <c r="V254" s="193" t="s">
        <v>60</v>
      </c>
      <c r="W254" s="193" t="s">
        <v>60</v>
      </c>
      <c r="X254" s="193" t="s">
        <v>60</v>
      </c>
      <c r="Y254" s="193" t="s">
        <v>60</v>
      </c>
      <c r="Z254" s="193" t="s">
        <v>60</v>
      </c>
      <c r="AA254" s="193" t="s">
        <v>60</v>
      </c>
      <c r="AB254" s="193" t="s">
        <v>60</v>
      </c>
    </row>
    <row r="255" spans="1:29" ht="105" x14ac:dyDescent="0.2">
      <c r="A255" s="201">
        <f t="shared" si="23"/>
        <v>238</v>
      </c>
      <c r="B255" s="202" t="s">
        <v>302</v>
      </c>
      <c r="C255" s="202" t="s">
        <v>2721</v>
      </c>
      <c r="D255" s="202" t="str">
        <f>VLOOKUP(B255,'HECVAT - Full | Vendor Response'!A$4:D$320,4,TRUE)</f>
        <v>All output from these systems is sent to Instructure's centralized logging management system for further analysis and alert generation.</v>
      </c>
      <c r="E255" s="195" t="s">
        <v>2713</v>
      </c>
      <c r="F255" s="195" t="s">
        <v>60</v>
      </c>
      <c r="G255" s="195"/>
      <c r="H255" s="207" t="s">
        <v>2107</v>
      </c>
      <c r="I255" s="207" t="s">
        <v>2714</v>
      </c>
      <c r="J255" s="196" t="str">
        <f t="shared" si="27"/>
        <v>FALSE</v>
      </c>
      <c r="K255" s="205">
        <f t="shared" si="28"/>
        <v>0</v>
      </c>
      <c r="L255" s="196" t="s">
        <v>2107</v>
      </c>
      <c r="M255" s="194" t="s">
        <v>2126</v>
      </c>
      <c r="N255" s="194">
        <f>VLOOKUP(B255,'HECVAT - Full | Vendor Response'!A:E,3,FALSE)</f>
        <v>0</v>
      </c>
      <c r="O255" s="194" t="str">
        <f>IF(LEN(VLOOKUP(B255,'Analyst Report'!$A:$I,7,FALSE))= 0,"",VLOOKUP(B255,'Analyst Report'!$A:$I,7,FALSE))</f>
        <v/>
      </c>
      <c r="P255" s="194">
        <f t="shared" si="25"/>
        <v>0</v>
      </c>
      <c r="Q255" s="194">
        <v>25</v>
      </c>
      <c r="R255" s="194">
        <f>IF(LEN(VLOOKUP(B255,'Analyst Report'!$A$31:$I$288,9,FALSE))=0,VLOOKUP(B255,'Analyst Report'!$A$31:$I$288,8,FALSE),VLOOKUP(B255,'Analyst Report'!$A$31:$I$288,9,FALSE))</f>
        <v>25</v>
      </c>
      <c r="S255" s="194">
        <f t="shared" si="22"/>
        <v>0</v>
      </c>
      <c r="T255" s="194">
        <f t="shared" si="26"/>
        <v>0</v>
      </c>
      <c r="U255" s="193" t="s">
        <v>60</v>
      </c>
      <c r="V255" s="193" t="s">
        <v>60</v>
      </c>
      <c r="W255" s="193" t="s">
        <v>60</v>
      </c>
      <c r="X255" s="193" t="s">
        <v>60</v>
      </c>
      <c r="Y255" s="193" t="s">
        <v>60</v>
      </c>
      <c r="Z255" s="193" t="s">
        <v>60</v>
      </c>
      <c r="AA255" s="193" t="s">
        <v>60</v>
      </c>
      <c r="AB255" s="193" t="s">
        <v>60</v>
      </c>
    </row>
    <row r="256" spans="1:29" ht="105" x14ac:dyDescent="0.2">
      <c r="A256" s="201">
        <f t="shared" si="23"/>
        <v>239</v>
      </c>
      <c r="B256" s="202" t="s">
        <v>303</v>
      </c>
      <c r="C256" s="202" t="s">
        <v>2722</v>
      </c>
      <c r="D256" s="202" t="str">
        <f>VLOOKUP(B256,'HECVAT - Full | Vendor Response'!A$4:D$320,4,TRUE)</f>
        <v>All output from these systems is sent to Instructure's centralized logging management system for further analysis and alert generation.</v>
      </c>
      <c r="E256" s="195" t="s">
        <v>2713</v>
      </c>
      <c r="F256" s="195" t="s">
        <v>60</v>
      </c>
      <c r="G256" s="195"/>
      <c r="H256" s="207" t="s">
        <v>2107</v>
      </c>
      <c r="I256" s="207" t="s">
        <v>2714</v>
      </c>
      <c r="J256" s="196" t="str">
        <f t="shared" si="27"/>
        <v>FALSE</v>
      </c>
      <c r="K256" s="205">
        <f t="shared" si="28"/>
        <v>0</v>
      </c>
      <c r="L256" s="196" t="s">
        <v>2107</v>
      </c>
      <c r="M256" s="194" t="s">
        <v>2122</v>
      </c>
      <c r="N256" s="194">
        <f>VLOOKUP(B256,'HECVAT - Full | Vendor Response'!A:E,3,FALSE)</f>
        <v>0</v>
      </c>
      <c r="O256" s="194" t="str">
        <f>IF(LEN(VLOOKUP(B256,'Analyst Report'!$A:$I,7,FALSE))= 0,"",VLOOKUP(B256,'Analyst Report'!$A:$I,7,FALSE))</f>
        <v/>
      </c>
      <c r="P256" s="194">
        <f t="shared" si="25"/>
        <v>0</v>
      </c>
      <c r="Q256" s="194">
        <v>15</v>
      </c>
      <c r="R256" s="194">
        <f>IF(LEN(VLOOKUP(B256,'Analyst Report'!$A$31:$I$288,9,FALSE))=0,VLOOKUP(B256,'Analyst Report'!$A$31:$I$288,8,FALSE),VLOOKUP(B256,'Analyst Report'!$A$31:$I$288,9,FALSE))</f>
        <v>15</v>
      </c>
      <c r="S256" s="194">
        <f t="shared" si="22"/>
        <v>0</v>
      </c>
      <c r="T256" s="194">
        <f t="shared" si="26"/>
        <v>0</v>
      </c>
      <c r="U256" s="193"/>
      <c r="V256" s="193" t="s">
        <v>60</v>
      </c>
      <c r="W256" s="193" t="s">
        <v>60</v>
      </c>
      <c r="X256" s="193" t="s">
        <v>60</v>
      </c>
      <c r="Y256" s="193" t="s">
        <v>60</v>
      </c>
      <c r="Z256" s="193" t="s">
        <v>60</v>
      </c>
      <c r="AA256" s="193" t="s">
        <v>60</v>
      </c>
      <c r="AB256" s="193" t="s">
        <v>60</v>
      </c>
      <c r="AC256" s="283" t="s">
        <v>3240</v>
      </c>
    </row>
    <row r="257" spans="1:28" ht="15" thickBot="1" x14ac:dyDescent="0.25">
      <c r="A257" s="282" t="s">
        <v>3236</v>
      </c>
      <c r="B257" s="215"/>
      <c r="C257" s="214"/>
      <c r="D257" s="215"/>
      <c r="E257" s="214"/>
      <c r="F257" s="214"/>
      <c r="G257" s="214"/>
      <c r="H257" s="216"/>
      <c r="I257" s="216"/>
      <c r="J257" s="214"/>
      <c r="K257" s="217"/>
      <c r="L257" s="214"/>
      <c r="M257" s="214"/>
      <c r="N257" s="214"/>
      <c r="O257" s="214"/>
      <c r="P257" s="214"/>
      <c r="Q257" s="214"/>
      <c r="R257" s="214"/>
      <c r="S257" s="214"/>
      <c r="T257" s="214"/>
      <c r="U257" s="214"/>
      <c r="V257" s="214"/>
      <c r="W257" s="214"/>
      <c r="X257" s="214"/>
      <c r="Y257" s="214"/>
      <c r="Z257" s="214"/>
      <c r="AA257" s="214"/>
      <c r="AB257" s="214"/>
    </row>
    <row r="258" spans="1:28" ht="15" hidden="1" thickBot="1" x14ac:dyDescent="0.25">
      <c r="A258" s="214"/>
      <c r="B258" s="218"/>
      <c r="C258" s="214"/>
      <c r="D258" s="218"/>
      <c r="E258" s="214"/>
      <c r="F258" s="214"/>
      <c r="G258" s="214"/>
      <c r="H258" s="216"/>
      <c r="I258" s="216"/>
      <c r="J258" s="214"/>
      <c r="K258" s="217"/>
      <c r="L258" s="214"/>
      <c r="M258" s="214"/>
      <c r="N258" s="214"/>
      <c r="O258" s="214"/>
      <c r="P258" s="214"/>
      <c r="Q258" s="214"/>
      <c r="R258" s="214"/>
      <c r="S258" s="214"/>
      <c r="T258" s="214"/>
      <c r="U258" s="214"/>
      <c r="V258" s="214"/>
      <c r="W258" s="214"/>
      <c r="X258" s="214"/>
      <c r="Y258" s="214"/>
      <c r="Z258" s="214"/>
      <c r="AA258" s="214"/>
      <c r="AB258" s="214"/>
    </row>
    <row r="259" spans="1:28" ht="15" hidden="1" thickBot="1" x14ac:dyDescent="0.25">
      <c r="A259" s="214"/>
      <c r="B259" s="218"/>
      <c r="C259" s="214"/>
      <c r="D259" s="218"/>
      <c r="E259" s="214"/>
      <c r="F259" s="214"/>
      <c r="G259" s="214"/>
      <c r="H259" s="216"/>
      <c r="I259" s="216"/>
      <c r="J259" s="214"/>
      <c r="K259" s="217"/>
      <c r="L259" s="214"/>
      <c r="M259" s="214"/>
      <c r="N259" s="214"/>
      <c r="O259" s="214"/>
      <c r="P259" s="214"/>
      <c r="Q259" s="214"/>
      <c r="R259" s="214"/>
      <c r="S259" s="214"/>
      <c r="T259" s="214"/>
      <c r="U259" s="214"/>
      <c r="V259" s="214"/>
      <c r="W259" s="214"/>
      <c r="X259" s="214"/>
      <c r="Y259" s="214"/>
      <c r="Z259" s="214"/>
      <c r="AA259" s="214"/>
      <c r="AB259" s="214"/>
    </row>
    <row r="260" spans="1:28" ht="15" hidden="1" thickBot="1" x14ac:dyDescent="0.25">
      <c r="A260" s="214"/>
      <c r="B260" s="218"/>
      <c r="C260" s="214"/>
      <c r="D260" s="218"/>
      <c r="E260" s="214"/>
      <c r="F260" s="214"/>
      <c r="G260" s="214"/>
      <c r="H260" s="216"/>
      <c r="I260" s="216"/>
      <c r="J260" s="214"/>
      <c r="K260" s="217"/>
      <c r="L260" s="214"/>
      <c r="M260" s="214"/>
      <c r="N260" s="214"/>
      <c r="O260" s="214"/>
      <c r="P260" s="214"/>
      <c r="Q260" s="214"/>
      <c r="R260" s="214"/>
      <c r="S260" s="214"/>
      <c r="T260" s="214"/>
      <c r="U260" s="214"/>
      <c r="V260" s="214"/>
      <c r="W260" s="214"/>
      <c r="X260" s="214"/>
      <c r="Y260" s="214"/>
      <c r="Z260" s="214"/>
      <c r="AA260" s="214"/>
      <c r="AB260" s="214"/>
    </row>
    <row r="261" spans="1:28" ht="15" hidden="1" thickBot="1" x14ac:dyDescent="0.25">
      <c r="A261" s="214"/>
      <c r="B261" s="218"/>
      <c r="C261" s="214"/>
      <c r="D261" s="218"/>
      <c r="E261" s="214"/>
      <c r="F261" s="214"/>
      <c r="G261" s="214"/>
      <c r="H261" s="216"/>
      <c r="I261" s="216"/>
      <c r="J261" s="214"/>
      <c r="K261" s="217"/>
      <c r="L261" s="214"/>
      <c r="M261" s="214"/>
      <c r="N261" s="214"/>
      <c r="O261" s="214"/>
      <c r="P261" s="214"/>
      <c r="Q261" s="214"/>
      <c r="R261" s="214"/>
      <c r="S261" s="214"/>
      <c r="T261" s="214"/>
      <c r="U261" s="214"/>
      <c r="V261" s="214"/>
      <c r="W261" s="214"/>
      <c r="X261" s="214"/>
      <c r="Y261" s="214"/>
      <c r="Z261" s="214"/>
      <c r="AA261" s="214"/>
      <c r="AB261" s="214"/>
    </row>
    <row r="262" spans="1:28" ht="15" hidden="1" thickBot="1" x14ac:dyDescent="0.25">
      <c r="A262" s="214"/>
      <c r="B262" s="218"/>
      <c r="C262" s="214"/>
      <c r="D262" s="218"/>
      <c r="E262" s="214"/>
      <c r="F262" s="214"/>
      <c r="G262" s="214"/>
      <c r="H262" s="216"/>
      <c r="I262" s="216"/>
      <c r="J262" s="214"/>
      <c r="K262" s="217"/>
      <c r="L262" s="214"/>
      <c r="M262" s="214"/>
      <c r="N262" s="214"/>
      <c r="O262" s="214"/>
      <c r="P262" s="214"/>
      <c r="Q262" s="214"/>
      <c r="R262" s="214"/>
      <c r="S262" s="214"/>
      <c r="T262" s="214"/>
      <c r="U262" s="214"/>
      <c r="V262" s="214"/>
      <c r="W262" s="214"/>
      <c r="X262" s="214"/>
      <c r="Y262" s="214"/>
      <c r="Z262" s="214"/>
      <c r="AA262" s="214"/>
      <c r="AB262" s="214"/>
    </row>
    <row r="263" spans="1:28" ht="15" hidden="1" thickBot="1" x14ac:dyDescent="0.25">
      <c r="A263" s="214"/>
      <c r="B263" s="218"/>
      <c r="C263" s="214"/>
      <c r="D263" s="218"/>
      <c r="E263" s="214"/>
      <c r="F263" s="214"/>
      <c r="G263" s="214"/>
      <c r="H263" s="216"/>
      <c r="I263" s="216"/>
      <c r="J263" s="214"/>
      <c r="K263" s="217"/>
      <c r="L263" s="214"/>
      <c r="M263" s="214"/>
      <c r="N263" s="214"/>
      <c r="O263" s="214"/>
      <c r="P263" s="214"/>
      <c r="Q263" s="214"/>
      <c r="R263" s="214"/>
      <c r="S263" s="214"/>
      <c r="T263" s="214"/>
      <c r="U263" s="214"/>
      <c r="V263" s="214"/>
      <c r="W263" s="214"/>
      <c r="X263" s="214"/>
      <c r="Y263" s="214"/>
      <c r="Z263" s="214"/>
      <c r="AA263" s="214"/>
      <c r="AB263" s="214"/>
    </row>
    <row r="264" spans="1:28" ht="15" hidden="1" thickBot="1" x14ac:dyDescent="0.25">
      <c r="A264" s="214"/>
      <c r="B264" s="218"/>
      <c r="C264" s="214"/>
      <c r="D264" s="218"/>
      <c r="E264" s="214"/>
      <c r="F264" s="214"/>
      <c r="G264" s="214"/>
      <c r="H264" s="216"/>
      <c r="I264" s="216"/>
      <c r="J264" s="214"/>
      <c r="K264" s="217"/>
      <c r="L264" s="214"/>
      <c r="M264" s="214"/>
      <c r="N264" s="214"/>
      <c r="O264" s="214"/>
      <c r="P264" s="214"/>
      <c r="Q264" s="214"/>
      <c r="R264" s="214"/>
      <c r="S264" s="214"/>
      <c r="T264" s="214"/>
      <c r="U264" s="214"/>
      <c r="V264" s="214"/>
      <c r="W264" s="214"/>
      <c r="X264" s="214"/>
      <c r="Y264" s="214"/>
      <c r="Z264" s="214"/>
      <c r="AA264" s="214"/>
      <c r="AB264" s="214"/>
    </row>
    <row r="265" spans="1:28" ht="15" hidden="1" thickBot="1" x14ac:dyDescent="0.25">
      <c r="A265" s="214"/>
      <c r="B265" s="218"/>
      <c r="C265" s="214"/>
      <c r="D265" s="218"/>
      <c r="E265" s="214"/>
      <c r="F265" s="214"/>
      <c r="G265" s="214"/>
      <c r="H265" s="216"/>
      <c r="I265" s="216"/>
      <c r="J265" s="214"/>
      <c r="K265" s="217"/>
      <c r="L265" s="214"/>
      <c r="M265" s="214"/>
      <c r="N265" s="214"/>
      <c r="O265" s="214"/>
      <c r="P265" s="214"/>
      <c r="Q265" s="214"/>
      <c r="R265" s="214"/>
      <c r="S265" s="214"/>
      <c r="T265" s="214"/>
      <c r="U265" s="214"/>
      <c r="V265" s="214"/>
      <c r="W265" s="214"/>
      <c r="X265" s="214"/>
      <c r="Y265" s="214"/>
      <c r="Z265" s="214"/>
      <c r="AA265" s="214"/>
      <c r="AB265" s="214"/>
    </row>
    <row r="266" spans="1:28" ht="15" hidden="1" thickBot="1" x14ac:dyDescent="0.25">
      <c r="A266" s="214"/>
      <c r="B266" s="218"/>
      <c r="C266" s="214"/>
      <c r="D266" s="218"/>
      <c r="E266" s="214"/>
      <c r="F266" s="214"/>
      <c r="G266" s="214"/>
      <c r="H266" s="216"/>
      <c r="I266" s="216"/>
      <c r="J266" s="214"/>
      <c r="K266" s="217"/>
      <c r="L266" s="214"/>
      <c r="M266" s="214"/>
      <c r="N266" s="214"/>
      <c r="O266" s="214"/>
      <c r="P266" s="214"/>
      <c r="Q266" s="214"/>
      <c r="R266" s="214"/>
      <c r="S266" s="214"/>
      <c r="T266" s="214"/>
      <c r="U266" s="214"/>
      <c r="V266" s="214"/>
      <c r="W266" s="214"/>
      <c r="X266" s="214"/>
      <c r="Y266" s="214"/>
      <c r="Z266" s="214"/>
      <c r="AA266" s="214"/>
      <c r="AB266" s="214"/>
    </row>
    <row r="267" spans="1:28" ht="15" hidden="1" thickBot="1" x14ac:dyDescent="0.25">
      <c r="A267" s="214"/>
      <c r="B267" s="218"/>
      <c r="C267" s="214"/>
      <c r="D267" s="218"/>
      <c r="E267" s="214"/>
      <c r="F267" s="214"/>
      <c r="G267" s="214"/>
      <c r="H267" s="216"/>
      <c r="I267" s="216"/>
      <c r="J267" s="214"/>
      <c r="K267" s="217"/>
      <c r="L267" s="214"/>
      <c r="M267" s="214"/>
      <c r="N267" s="214"/>
      <c r="O267" s="214"/>
      <c r="P267" s="214"/>
      <c r="Q267" s="214"/>
      <c r="R267" s="214"/>
      <c r="S267" s="214"/>
      <c r="T267" s="214"/>
      <c r="U267" s="214"/>
      <c r="V267" s="214"/>
      <c r="W267" s="214"/>
      <c r="X267" s="214"/>
      <c r="Y267" s="214"/>
      <c r="Z267" s="214"/>
      <c r="AA267" s="214"/>
      <c r="AB267" s="214"/>
    </row>
    <row r="268" spans="1:28" ht="15" hidden="1" thickBot="1" x14ac:dyDescent="0.25">
      <c r="A268" s="214"/>
      <c r="B268" s="218"/>
      <c r="C268" s="214"/>
      <c r="D268" s="218"/>
      <c r="E268" s="214"/>
      <c r="F268" s="214"/>
      <c r="G268" s="214"/>
      <c r="H268" s="216"/>
      <c r="I268" s="216"/>
      <c r="J268" s="214"/>
      <c r="K268" s="217"/>
      <c r="L268" s="214"/>
      <c r="M268" s="214"/>
      <c r="N268" s="214"/>
      <c r="O268" s="214"/>
      <c r="P268" s="214"/>
      <c r="Q268" s="214"/>
      <c r="R268" s="214"/>
      <c r="S268" s="214"/>
      <c r="T268" s="214"/>
      <c r="U268" s="214"/>
      <c r="V268" s="214"/>
      <c r="W268" s="214"/>
      <c r="X268" s="214"/>
      <c r="Y268" s="214"/>
      <c r="Z268" s="214"/>
      <c r="AA268" s="214"/>
      <c r="AB268" s="214"/>
    </row>
    <row r="269" spans="1:28" ht="15" hidden="1" thickBot="1" x14ac:dyDescent="0.25">
      <c r="A269" s="214"/>
      <c r="B269" s="218"/>
      <c r="C269" s="214"/>
      <c r="D269" s="218"/>
      <c r="E269" s="214"/>
      <c r="F269" s="214"/>
      <c r="G269" s="214"/>
      <c r="H269" s="216"/>
      <c r="I269" s="216"/>
      <c r="J269" s="214"/>
      <c r="K269" s="217"/>
      <c r="L269" s="214"/>
      <c r="M269" s="214"/>
      <c r="N269" s="214"/>
      <c r="O269" s="214"/>
      <c r="P269" s="214"/>
      <c r="Q269" s="214"/>
      <c r="R269" s="214"/>
      <c r="S269" s="214"/>
      <c r="T269" s="214"/>
      <c r="U269" s="214"/>
      <c r="V269" s="214"/>
      <c r="W269" s="214"/>
      <c r="X269" s="214"/>
      <c r="Y269" s="214"/>
      <c r="Z269" s="214"/>
      <c r="AA269" s="214"/>
      <c r="AB269" s="214"/>
    </row>
    <row r="270" spans="1:28" ht="15" hidden="1" thickBot="1" x14ac:dyDescent="0.25">
      <c r="A270" s="214"/>
      <c r="B270" s="218"/>
      <c r="C270" s="214"/>
      <c r="D270" s="218"/>
      <c r="E270" s="214"/>
      <c r="F270" s="214"/>
      <c r="G270" s="214"/>
      <c r="H270" s="216"/>
      <c r="I270" s="216"/>
      <c r="J270" s="214"/>
      <c r="K270" s="217"/>
      <c r="L270" s="214"/>
      <c r="M270" s="214"/>
      <c r="N270" s="214"/>
      <c r="O270" s="214"/>
      <c r="P270" s="214"/>
      <c r="Q270" s="214"/>
      <c r="R270" s="214"/>
      <c r="S270" s="214"/>
      <c r="T270" s="214"/>
      <c r="U270" s="214"/>
      <c r="V270" s="214"/>
      <c r="W270" s="214"/>
      <c r="X270" s="214"/>
      <c r="Y270" s="214"/>
      <c r="Z270" s="214"/>
      <c r="AA270" s="214"/>
      <c r="AB270" s="214"/>
    </row>
    <row r="271" spans="1:28" ht="15" hidden="1" thickBot="1" x14ac:dyDescent="0.25">
      <c r="A271" s="214"/>
      <c r="B271" s="218"/>
      <c r="C271" s="214"/>
      <c r="D271" s="218"/>
      <c r="E271" s="214"/>
      <c r="F271" s="214"/>
      <c r="G271" s="214"/>
      <c r="H271" s="216"/>
      <c r="I271" s="216"/>
      <c r="J271" s="214"/>
      <c r="K271" s="217"/>
      <c r="L271" s="214"/>
      <c r="M271" s="214"/>
      <c r="N271" s="214"/>
      <c r="O271" s="214"/>
      <c r="P271" s="214"/>
      <c r="Q271" s="214"/>
      <c r="R271" s="214"/>
      <c r="S271" s="214"/>
      <c r="T271" s="214"/>
      <c r="U271" s="214"/>
      <c r="V271" s="214"/>
      <c r="W271" s="214"/>
      <c r="X271" s="214"/>
      <c r="Y271" s="214"/>
      <c r="Z271" s="214"/>
      <c r="AA271" s="214"/>
      <c r="AB271" s="214"/>
    </row>
    <row r="272" spans="1:28" ht="15" hidden="1" thickBot="1" x14ac:dyDescent="0.25">
      <c r="A272" s="214"/>
      <c r="B272" s="218"/>
      <c r="C272" s="214"/>
      <c r="D272" s="218"/>
      <c r="E272" s="214"/>
      <c r="F272" s="214"/>
      <c r="G272" s="214"/>
      <c r="H272" s="216"/>
      <c r="I272" s="216"/>
      <c r="J272" s="214"/>
      <c r="K272" s="217"/>
      <c r="L272" s="214"/>
      <c r="M272" s="214"/>
      <c r="N272" s="214"/>
      <c r="O272" s="214"/>
      <c r="P272" s="214"/>
      <c r="Q272" s="214"/>
      <c r="R272" s="214"/>
      <c r="S272" s="214"/>
      <c r="T272" s="214"/>
      <c r="U272" s="214"/>
      <c r="V272" s="214"/>
      <c r="W272" s="214"/>
      <c r="X272" s="214"/>
      <c r="Y272" s="214"/>
      <c r="Z272" s="214"/>
      <c r="AA272" s="214"/>
      <c r="AB272" s="214"/>
    </row>
    <row r="273" spans="1:28" ht="15" hidden="1" thickBot="1" x14ac:dyDescent="0.25">
      <c r="A273" s="214"/>
      <c r="B273" s="218"/>
      <c r="C273" s="214"/>
      <c r="D273" s="218"/>
      <c r="E273" s="214"/>
      <c r="F273" s="214"/>
      <c r="G273" s="214"/>
      <c r="H273" s="216"/>
      <c r="I273" s="216"/>
      <c r="J273" s="214"/>
      <c r="K273" s="217"/>
      <c r="L273" s="214"/>
      <c r="M273" s="214"/>
      <c r="N273" s="214"/>
      <c r="O273" s="214"/>
      <c r="P273" s="214"/>
      <c r="Q273" s="214"/>
      <c r="R273" s="214"/>
      <c r="S273" s="214"/>
      <c r="T273" s="214"/>
      <c r="U273" s="214"/>
      <c r="V273" s="214"/>
      <c r="W273" s="214"/>
      <c r="X273" s="214"/>
      <c r="Y273" s="214"/>
      <c r="Z273" s="214"/>
      <c r="AA273" s="214"/>
      <c r="AB273" s="214"/>
    </row>
    <row r="274" spans="1:28" ht="15" hidden="1" thickBot="1" x14ac:dyDescent="0.25">
      <c r="A274" s="214"/>
      <c r="B274" s="218"/>
      <c r="C274" s="214"/>
      <c r="D274" s="218"/>
      <c r="E274" s="214"/>
      <c r="F274" s="214"/>
      <c r="G274" s="214"/>
      <c r="H274" s="216"/>
      <c r="I274" s="216"/>
      <c r="J274" s="214"/>
      <c r="K274" s="217"/>
      <c r="L274" s="214"/>
      <c r="M274" s="214"/>
      <c r="N274" s="214"/>
      <c r="O274" s="214"/>
      <c r="P274" s="214"/>
      <c r="Q274" s="214"/>
      <c r="R274" s="214"/>
      <c r="S274" s="214"/>
      <c r="T274" s="214"/>
      <c r="U274" s="214"/>
      <c r="V274" s="214"/>
      <c r="W274" s="214"/>
      <c r="X274" s="214"/>
      <c r="Y274" s="214"/>
      <c r="Z274" s="214"/>
      <c r="AA274" s="214"/>
      <c r="AB274" s="214"/>
    </row>
    <row r="275" spans="1:28" ht="15" hidden="1" thickBot="1" x14ac:dyDescent="0.25">
      <c r="A275" s="214"/>
      <c r="B275" s="218"/>
      <c r="C275" s="214"/>
      <c r="D275" s="218"/>
      <c r="E275" s="214"/>
      <c r="F275" s="214"/>
      <c r="G275" s="214"/>
      <c r="H275" s="216"/>
      <c r="I275" s="216"/>
      <c r="J275" s="214"/>
      <c r="K275" s="217"/>
      <c r="L275" s="214"/>
      <c r="M275" s="214"/>
      <c r="N275" s="214"/>
      <c r="O275" s="214"/>
      <c r="P275" s="214"/>
      <c r="Q275" s="214"/>
      <c r="R275" s="214"/>
      <c r="S275" s="214"/>
      <c r="T275" s="214"/>
      <c r="U275" s="214"/>
      <c r="V275" s="214"/>
      <c r="W275" s="214"/>
      <c r="X275" s="214"/>
      <c r="Y275" s="214"/>
      <c r="Z275" s="214"/>
      <c r="AA275" s="214"/>
      <c r="AB275" s="214"/>
    </row>
    <row r="276" spans="1:28" ht="15" hidden="1" thickBot="1" x14ac:dyDescent="0.25">
      <c r="A276" s="214"/>
      <c r="B276" s="218"/>
      <c r="C276" s="214"/>
      <c r="D276" s="218"/>
      <c r="E276" s="214"/>
      <c r="F276" s="214"/>
      <c r="G276" s="214"/>
      <c r="H276" s="216"/>
      <c r="I276" s="216"/>
      <c r="J276" s="214"/>
      <c r="K276" s="217"/>
      <c r="L276" s="214"/>
      <c r="M276" s="214"/>
      <c r="N276" s="214"/>
      <c r="O276" s="214"/>
      <c r="P276" s="214"/>
      <c r="Q276" s="214"/>
      <c r="R276" s="214"/>
      <c r="S276" s="214"/>
      <c r="T276" s="214"/>
      <c r="U276" s="214"/>
      <c r="V276" s="214"/>
      <c r="W276" s="214"/>
      <c r="X276" s="214"/>
      <c r="Y276" s="214"/>
      <c r="Z276" s="214"/>
      <c r="AA276" s="214"/>
      <c r="AB276" s="214"/>
    </row>
    <row r="277" spans="1:28" ht="15" hidden="1" thickBot="1" x14ac:dyDescent="0.25">
      <c r="A277" s="214"/>
      <c r="B277" s="218"/>
      <c r="C277" s="214"/>
      <c r="D277" s="218"/>
      <c r="E277" s="214"/>
      <c r="F277" s="214"/>
      <c r="G277" s="214"/>
      <c r="H277" s="216"/>
      <c r="I277" s="216"/>
      <c r="J277" s="214"/>
      <c r="K277" s="217"/>
      <c r="L277" s="214"/>
      <c r="M277" s="214"/>
      <c r="N277" s="214"/>
      <c r="O277" s="214"/>
      <c r="P277" s="214"/>
      <c r="Q277" s="214"/>
      <c r="R277" s="214"/>
      <c r="S277" s="214"/>
      <c r="T277" s="214"/>
      <c r="U277" s="214"/>
      <c r="V277" s="214"/>
      <c r="W277" s="214"/>
      <c r="X277" s="214"/>
      <c r="Y277" s="214"/>
      <c r="Z277" s="214"/>
      <c r="AA277" s="214"/>
      <c r="AB277" s="214"/>
    </row>
    <row r="278" spans="1:28" ht="15" hidden="1" thickBot="1" x14ac:dyDescent="0.25">
      <c r="A278" s="214"/>
      <c r="B278" s="218"/>
      <c r="C278" s="214"/>
      <c r="D278" s="218"/>
      <c r="E278" s="214"/>
      <c r="F278" s="214"/>
      <c r="G278" s="214"/>
      <c r="H278" s="216"/>
      <c r="I278" s="216"/>
      <c r="J278" s="214"/>
      <c r="K278" s="217"/>
      <c r="L278" s="214"/>
      <c r="M278" s="214"/>
      <c r="N278" s="214"/>
      <c r="O278" s="214"/>
      <c r="P278" s="214"/>
      <c r="Q278" s="214"/>
      <c r="R278" s="214"/>
      <c r="S278" s="214"/>
      <c r="T278" s="214"/>
      <c r="U278" s="214"/>
      <c r="V278" s="214"/>
      <c r="W278" s="214"/>
      <c r="X278" s="214"/>
      <c r="Y278" s="214"/>
      <c r="Z278" s="214"/>
      <c r="AA278" s="214"/>
      <c r="AB278" s="214"/>
    </row>
    <row r="279" spans="1:28" ht="15" hidden="1" thickBot="1" x14ac:dyDescent="0.25">
      <c r="A279" s="214"/>
      <c r="B279" s="218"/>
      <c r="C279" s="214"/>
      <c r="D279" s="218"/>
      <c r="E279" s="214"/>
      <c r="F279" s="214"/>
      <c r="G279" s="214"/>
      <c r="H279" s="216"/>
      <c r="I279" s="216"/>
      <c r="J279" s="214"/>
      <c r="K279" s="217"/>
      <c r="L279" s="214"/>
      <c r="M279" s="214"/>
      <c r="N279" s="214"/>
      <c r="O279" s="214"/>
      <c r="P279" s="214"/>
      <c r="Q279" s="214"/>
      <c r="R279" s="214"/>
      <c r="S279" s="214"/>
      <c r="T279" s="214"/>
      <c r="U279" s="214"/>
      <c r="V279" s="214"/>
      <c r="W279" s="214"/>
      <c r="X279" s="214"/>
      <c r="Y279" s="214"/>
      <c r="Z279" s="214"/>
      <c r="AA279" s="214"/>
      <c r="AB279" s="214"/>
    </row>
    <row r="280" spans="1:28" ht="15" hidden="1" thickBot="1" x14ac:dyDescent="0.25">
      <c r="A280" s="214"/>
      <c r="B280" s="218"/>
      <c r="C280" s="214"/>
      <c r="D280" s="218"/>
      <c r="E280" s="214"/>
      <c r="F280" s="214"/>
      <c r="G280" s="214"/>
      <c r="H280" s="216"/>
      <c r="I280" s="216"/>
      <c r="J280" s="214"/>
      <c r="K280" s="217"/>
      <c r="L280" s="214"/>
      <c r="M280" s="214"/>
      <c r="N280" s="214"/>
      <c r="O280" s="214"/>
      <c r="P280" s="214"/>
      <c r="Q280" s="214"/>
      <c r="R280" s="214"/>
      <c r="S280" s="214"/>
      <c r="T280" s="214"/>
      <c r="U280" s="214"/>
      <c r="V280" s="214"/>
      <c r="W280" s="214"/>
      <c r="X280" s="214"/>
      <c r="Y280" s="214"/>
      <c r="Z280" s="214"/>
      <c r="AA280" s="214"/>
      <c r="AB280" s="214"/>
    </row>
    <row r="281" spans="1:28" ht="15" hidden="1" thickBot="1" x14ac:dyDescent="0.25">
      <c r="A281" s="214"/>
      <c r="B281" s="218"/>
      <c r="C281" s="214"/>
      <c r="D281" s="218"/>
      <c r="E281" s="214"/>
      <c r="F281" s="214"/>
      <c r="G281" s="214"/>
      <c r="H281" s="216"/>
      <c r="I281" s="216"/>
      <c r="J281" s="214"/>
      <c r="K281" s="217"/>
      <c r="L281" s="214"/>
      <c r="M281" s="214"/>
      <c r="N281" s="214"/>
      <c r="O281" s="214"/>
      <c r="P281" s="214"/>
      <c r="Q281" s="214"/>
      <c r="R281" s="214"/>
      <c r="S281" s="214"/>
      <c r="T281" s="214"/>
      <c r="U281" s="214"/>
      <c r="V281" s="214"/>
      <c r="W281" s="214"/>
      <c r="X281" s="214"/>
      <c r="Y281" s="214"/>
      <c r="Z281" s="214"/>
      <c r="AA281" s="214"/>
      <c r="AB281" s="214"/>
    </row>
    <row r="282" spans="1:28" ht="15" hidden="1" thickBot="1" x14ac:dyDescent="0.25">
      <c r="A282" s="214"/>
      <c r="B282" s="218"/>
      <c r="C282" s="214"/>
      <c r="D282" s="218"/>
      <c r="E282" s="214"/>
      <c r="F282" s="214"/>
      <c r="G282" s="214"/>
      <c r="H282" s="216"/>
      <c r="I282" s="216"/>
      <c r="J282" s="214"/>
      <c r="K282" s="217"/>
      <c r="L282" s="214"/>
      <c r="M282" s="214"/>
      <c r="N282" s="214"/>
      <c r="O282" s="214"/>
      <c r="P282" s="214"/>
      <c r="Q282" s="214"/>
      <c r="R282" s="214"/>
      <c r="S282" s="214"/>
      <c r="T282" s="214"/>
      <c r="U282" s="214"/>
      <c r="V282" s="214"/>
      <c r="W282" s="214"/>
      <c r="X282" s="214"/>
      <c r="Y282" s="214"/>
      <c r="Z282" s="214"/>
      <c r="AA282" s="214"/>
      <c r="AB282" s="214"/>
    </row>
    <row r="283" spans="1:28" ht="15" hidden="1" thickBot="1" x14ac:dyDescent="0.25">
      <c r="A283" s="214"/>
      <c r="B283" s="218"/>
      <c r="C283" s="214"/>
      <c r="D283" s="218"/>
      <c r="E283" s="214"/>
      <c r="F283" s="214"/>
      <c r="G283" s="214"/>
      <c r="H283" s="216"/>
      <c r="I283" s="216"/>
      <c r="J283" s="214"/>
      <c r="K283" s="217"/>
      <c r="L283" s="214"/>
      <c r="M283" s="214"/>
      <c r="N283" s="214"/>
      <c r="O283" s="214"/>
      <c r="P283" s="214"/>
      <c r="Q283" s="214"/>
      <c r="R283" s="214"/>
      <c r="S283" s="214"/>
      <c r="T283" s="214"/>
      <c r="U283" s="214"/>
      <c r="V283" s="214"/>
      <c r="W283" s="214"/>
      <c r="X283" s="214"/>
      <c r="Y283" s="214"/>
      <c r="Z283" s="214"/>
      <c r="AA283" s="214"/>
      <c r="AB283" s="214"/>
    </row>
    <row r="284" spans="1:28" ht="15" hidden="1" thickBot="1" x14ac:dyDescent="0.25">
      <c r="A284" s="214"/>
      <c r="B284" s="218"/>
      <c r="C284" s="214"/>
      <c r="D284" s="218"/>
      <c r="E284" s="214"/>
      <c r="F284" s="214"/>
      <c r="G284" s="214"/>
      <c r="H284" s="216"/>
      <c r="I284" s="216"/>
      <c r="J284" s="214"/>
      <c r="K284" s="217"/>
      <c r="L284" s="214"/>
      <c r="M284" s="214"/>
      <c r="N284" s="214"/>
      <c r="O284" s="214"/>
      <c r="P284" s="214"/>
      <c r="Q284" s="214"/>
      <c r="R284" s="214"/>
      <c r="S284" s="214"/>
      <c r="T284" s="214"/>
      <c r="U284" s="214"/>
      <c r="V284" s="214"/>
      <c r="W284" s="214"/>
      <c r="X284" s="214"/>
      <c r="Y284" s="214"/>
      <c r="Z284" s="214"/>
      <c r="AA284" s="214"/>
      <c r="AB284" s="214"/>
    </row>
    <row r="285" spans="1:28" ht="15" hidden="1" thickBot="1" x14ac:dyDescent="0.25">
      <c r="A285" s="214"/>
      <c r="B285" s="218"/>
      <c r="C285" s="214"/>
      <c r="D285" s="218"/>
      <c r="E285" s="214"/>
      <c r="F285" s="214"/>
      <c r="G285" s="214"/>
      <c r="H285" s="216"/>
      <c r="I285" s="216"/>
      <c r="J285" s="214"/>
      <c r="K285" s="217"/>
      <c r="L285" s="214"/>
      <c r="M285" s="214"/>
      <c r="N285" s="214"/>
      <c r="O285" s="214"/>
      <c r="P285" s="214"/>
      <c r="Q285" s="214"/>
      <c r="R285" s="214"/>
      <c r="S285" s="214"/>
      <c r="T285" s="214"/>
      <c r="U285" s="214"/>
      <c r="V285" s="214"/>
      <c r="W285" s="214"/>
      <c r="X285" s="214"/>
      <c r="Y285" s="214"/>
      <c r="Z285" s="214"/>
      <c r="AA285" s="214"/>
      <c r="AB285" s="214"/>
    </row>
    <row r="286" spans="1:28" ht="15" hidden="1" thickBot="1" x14ac:dyDescent="0.25">
      <c r="A286" s="214"/>
      <c r="B286" s="218"/>
      <c r="C286" s="214"/>
      <c r="D286" s="218"/>
      <c r="E286" s="214"/>
      <c r="F286" s="214"/>
      <c r="G286" s="214"/>
      <c r="H286" s="216"/>
      <c r="I286" s="216"/>
      <c r="J286" s="214"/>
      <c r="K286" s="217"/>
      <c r="L286" s="214"/>
      <c r="M286" s="214"/>
      <c r="N286" s="214"/>
      <c r="O286" s="214"/>
      <c r="P286" s="214"/>
      <c r="Q286" s="214"/>
      <c r="R286" s="214"/>
      <c r="S286" s="214"/>
      <c r="T286" s="214"/>
      <c r="U286" s="214"/>
      <c r="V286" s="214"/>
      <c r="W286" s="214"/>
      <c r="X286" s="214"/>
      <c r="Y286" s="214"/>
      <c r="Z286" s="214"/>
      <c r="AA286" s="214"/>
      <c r="AB286" s="214"/>
    </row>
    <row r="287" spans="1:28" ht="15" hidden="1" thickBot="1" x14ac:dyDescent="0.25">
      <c r="A287" s="214"/>
      <c r="B287" s="218"/>
      <c r="C287" s="214"/>
      <c r="D287" s="218"/>
      <c r="E287" s="214"/>
      <c r="F287" s="214"/>
      <c r="G287" s="214"/>
      <c r="H287" s="216"/>
      <c r="I287" s="216"/>
      <c r="J287" s="214"/>
      <c r="K287" s="217"/>
      <c r="L287" s="214"/>
      <c r="M287" s="214"/>
      <c r="N287" s="214"/>
      <c r="O287" s="214"/>
      <c r="P287" s="214"/>
      <c r="Q287" s="214"/>
      <c r="R287" s="214"/>
      <c r="S287" s="214"/>
      <c r="T287" s="214"/>
      <c r="U287" s="214"/>
      <c r="V287" s="214"/>
      <c r="W287" s="214"/>
      <c r="X287" s="214"/>
      <c r="Y287" s="214"/>
      <c r="Z287" s="214"/>
      <c r="AA287" s="214"/>
      <c r="AB287" s="214"/>
    </row>
    <row r="288" spans="1:28" ht="15" hidden="1" thickBot="1" x14ac:dyDescent="0.25">
      <c r="A288" s="214"/>
      <c r="B288" s="218"/>
      <c r="C288" s="214"/>
      <c r="D288" s="218"/>
      <c r="E288" s="214"/>
      <c r="F288" s="214"/>
      <c r="G288" s="214"/>
      <c r="H288" s="216"/>
      <c r="I288" s="216"/>
      <c r="J288" s="214"/>
      <c r="K288" s="217"/>
      <c r="L288" s="214"/>
      <c r="M288" s="214"/>
      <c r="N288" s="214"/>
      <c r="O288" s="214"/>
      <c r="P288" s="214"/>
      <c r="Q288" s="214"/>
      <c r="R288" s="214"/>
      <c r="S288" s="214"/>
      <c r="T288" s="214"/>
      <c r="U288" s="214"/>
      <c r="V288" s="214"/>
      <c r="W288" s="214"/>
      <c r="X288" s="214"/>
      <c r="Y288" s="214"/>
      <c r="Z288" s="214"/>
      <c r="AA288" s="214"/>
      <c r="AB288" s="214"/>
    </row>
    <row r="289" spans="1:28" ht="15" hidden="1" thickBot="1" x14ac:dyDescent="0.25">
      <c r="A289" s="214"/>
      <c r="B289" s="218"/>
      <c r="C289" s="214"/>
      <c r="D289" s="218"/>
      <c r="E289" s="214"/>
      <c r="F289" s="214"/>
      <c r="G289" s="214"/>
      <c r="H289" s="216"/>
      <c r="I289" s="216"/>
      <c r="J289" s="214"/>
      <c r="K289" s="217"/>
      <c r="L289" s="214"/>
      <c r="M289" s="214"/>
      <c r="N289" s="214"/>
      <c r="O289" s="214"/>
      <c r="P289" s="214"/>
      <c r="Q289" s="214"/>
      <c r="R289" s="214"/>
      <c r="S289" s="214"/>
      <c r="T289" s="214"/>
      <c r="U289" s="214"/>
      <c r="V289" s="214"/>
      <c r="W289" s="214"/>
      <c r="X289" s="214"/>
      <c r="Y289" s="214"/>
      <c r="Z289" s="214"/>
      <c r="AA289" s="214"/>
      <c r="AB289" s="214"/>
    </row>
    <row r="290" spans="1:28" ht="15" hidden="1" thickBot="1" x14ac:dyDescent="0.25">
      <c r="A290" s="214"/>
      <c r="B290" s="218"/>
      <c r="C290" s="214"/>
      <c r="D290" s="218"/>
      <c r="E290" s="214"/>
      <c r="F290" s="214"/>
      <c r="G290" s="214"/>
      <c r="H290" s="216"/>
      <c r="I290" s="216"/>
      <c r="J290" s="214"/>
      <c r="K290" s="217"/>
      <c r="L290" s="214"/>
      <c r="M290" s="214"/>
      <c r="N290" s="214"/>
      <c r="O290" s="214"/>
      <c r="P290" s="214"/>
      <c r="Q290" s="214"/>
      <c r="R290" s="214"/>
      <c r="S290" s="214"/>
      <c r="T290" s="214"/>
      <c r="U290" s="214"/>
      <c r="V290" s="214"/>
      <c r="W290" s="214"/>
      <c r="X290" s="214"/>
      <c r="Y290" s="214"/>
      <c r="Z290" s="214"/>
      <c r="AA290" s="214"/>
      <c r="AB290" s="214"/>
    </row>
    <row r="291" spans="1:28" ht="15" hidden="1" thickBot="1" x14ac:dyDescent="0.25">
      <c r="A291" s="214"/>
      <c r="B291" s="218"/>
      <c r="C291" s="214"/>
      <c r="D291" s="218"/>
      <c r="E291" s="214"/>
      <c r="F291" s="214"/>
      <c r="G291" s="214"/>
      <c r="H291" s="216"/>
      <c r="I291" s="216"/>
      <c r="J291" s="214"/>
      <c r="K291" s="217"/>
      <c r="L291" s="214"/>
      <c r="M291" s="214"/>
      <c r="N291" s="214"/>
      <c r="O291" s="214"/>
      <c r="P291" s="214"/>
      <c r="Q291" s="214"/>
      <c r="R291" s="214"/>
      <c r="S291" s="214"/>
      <c r="T291" s="214"/>
      <c r="U291" s="214"/>
      <c r="V291" s="214"/>
      <c r="W291" s="214"/>
      <c r="X291" s="214"/>
      <c r="Y291" s="214"/>
      <c r="Z291" s="214"/>
      <c r="AA291" s="214"/>
      <c r="AB291" s="214"/>
    </row>
    <row r="292" spans="1:28" ht="15" hidden="1" thickBot="1" x14ac:dyDescent="0.25">
      <c r="A292" s="214"/>
      <c r="B292" s="218"/>
      <c r="C292" s="214"/>
      <c r="D292" s="218"/>
      <c r="E292" s="214"/>
      <c r="F292" s="214"/>
      <c r="G292" s="214"/>
      <c r="H292" s="216"/>
      <c r="I292" s="216"/>
      <c r="J292" s="214"/>
      <c r="K292" s="217"/>
      <c r="L292" s="214"/>
      <c r="M292" s="214"/>
      <c r="N292" s="214"/>
      <c r="O292" s="214"/>
      <c r="P292" s="214"/>
      <c r="Q292" s="214"/>
      <c r="R292" s="214"/>
      <c r="S292" s="214"/>
      <c r="T292" s="214"/>
      <c r="U292" s="214"/>
      <c r="V292" s="214"/>
      <c r="W292" s="214"/>
      <c r="X292" s="214"/>
      <c r="Y292" s="214"/>
      <c r="Z292" s="214"/>
      <c r="AA292" s="214"/>
      <c r="AB292" s="214"/>
    </row>
    <row r="293" spans="1:28" ht="15" hidden="1" thickBot="1" x14ac:dyDescent="0.25">
      <c r="A293" s="214"/>
      <c r="B293" s="218"/>
      <c r="C293" s="214"/>
      <c r="D293" s="218"/>
      <c r="E293" s="214"/>
      <c r="F293" s="214"/>
      <c r="G293" s="214"/>
      <c r="H293" s="216"/>
      <c r="I293" s="216"/>
      <c r="J293" s="214"/>
      <c r="K293" s="217"/>
      <c r="L293" s="214"/>
      <c r="M293" s="214"/>
      <c r="N293" s="214"/>
      <c r="O293" s="214"/>
      <c r="P293" s="214"/>
      <c r="Q293" s="214"/>
      <c r="R293" s="214"/>
      <c r="S293" s="214"/>
      <c r="T293" s="214"/>
      <c r="U293" s="214"/>
      <c r="V293" s="214"/>
      <c r="W293" s="214"/>
      <c r="X293" s="214"/>
      <c r="Y293" s="214"/>
      <c r="Z293" s="214"/>
      <c r="AA293" s="214"/>
      <c r="AB293" s="214"/>
    </row>
    <row r="294" spans="1:28" ht="15" hidden="1" thickBot="1" x14ac:dyDescent="0.25">
      <c r="A294" s="214"/>
      <c r="B294" s="218"/>
      <c r="C294" s="214"/>
      <c r="D294" s="218"/>
      <c r="E294" s="214"/>
      <c r="F294" s="214"/>
      <c r="G294" s="214"/>
      <c r="H294" s="216"/>
      <c r="I294" s="216"/>
      <c r="J294" s="214"/>
      <c r="K294" s="217"/>
      <c r="L294" s="214"/>
      <c r="M294" s="214"/>
      <c r="N294" s="214"/>
      <c r="O294" s="214"/>
      <c r="P294" s="214"/>
      <c r="Q294" s="214"/>
      <c r="R294" s="214"/>
      <c r="S294" s="214"/>
      <c r="T294" s="214"/>
      <c r="U294" s="214"/>
      <c r="V294" s="214"/>
      <c r="W294" s="214"/>
      <c r="X294" s="214"/>
      <c r="Y294" s="214"/>
      <c r="Z294" s="214"/>
      <c r="AA294" s="214"/>
      <c r="AB294" s="214"/>
    </row>
    <row r="295" spans="1:28" ht="15" hidden="1" thickBot="1" x14ac:dyDescent="0.25">
      <c r="A295" s="214"/>
      <c r="B295" s="218"/>
      <c r="C295" s="214"/>
      <c r="D295" s="218"/>
      <c r="E295" s="214"/>
      <c r="F295" s="214"/>
      <c r="G295" s="214"/>
      <c r="H295" s="216"/>
      <c r="I295" s="216"/>
      <c r="J295" s="214"/>
      <c r="K295" s="217"/>
      <c r="L295" s="214"/>
      <c r="M295" s="214"/>
      <c r="N295" s="214"/>
      <c r="O295" s="214"/>
      <c r="P295" s="214"/>
      <c r="Q295" s="214"/>
      <c r="R295" s="214"/>
      <c r="S295" s="214"/>
      <c r="T295" s="214"/>
      <c r="U295" s="214"/>
      <c r="V295" s="214"/>
      <c r="W295" s="214"/>
      <c r="X295" s="214"/>
      <c r="Y295" s="214"/>
      <c r="Z295" s="214"/>
      <c r="AA295" s="214"/>
      <c r="AB295" s="214"/>
    </row>
    <row r="296" spans="1:28" ht="15" hidden="1" thickBot="1" x14ac:dyDescent="0.25">
      <c r="A296" s="214"/>
      <c r="B296" s="218"/>
      <c r="C296" s="214"/>
      <c r="D296" s="218"/>
      <c r="E296" s="214"/>
      <c r="F296" s="214"/>
      <c r="G296" s="214"/>
      <c r="H296" s="216"/>
      <c r="I296" s="216"/>
      <c r="J296" s="214"/>
      <c r="K296" s="217"/>
      <c r="L296" s="214"/>
      <c r="M296" s="214"/>
      <c r="N296" s="214"/>
      <c r="O296" s="214"/>
      <c r="P296" s="214"/>
      <c r="Q296" s="214"/>
      <c r="R296" s="214"/>
      <c r="S296" s="214"/>
      <c r="T296" s="214"/>
      <c r="U296" s="214"/>
      <c r="V296" s="214"/>
      <c r="W296" s="214"/>
      <c r="X296" s="214"/>
      <c r="Y296" s="214"/>
      <c r="Z296" s="214"/>
      <c r="AA296" s="214"/>
      <c r="AB296" s="214"/>
    </row>
    <row r="297" spans="1:28" ht="15" hidden="1" thickBot="1" x14ac:dyDescent="0.25">
      <c r="A297" s="214"/>
      <c r="B297" s="218"/>
      <c r="C297" s="214"/>
      <c r="D297" s="218"/>
      <c r="E297" s="214"/>
      <c r="F297" s="214"/>
      <c r="G297" s="214"/>
      <c r="H297" s="216"/>
      <c r="I297" s="216"/>
      <c r="J297" s="214"/>
      <c r="K297" s="217"/>
      <c r="L297" s="214"/>
      <c r="M297" s="214"/>
      <c r="N297" s="214"/>
      <c r="O297" s="214"/>
      <c r="P297" s="214"/>
      <c r="Q297" s="214"/>
      <c r="R297" s="214"/>
      <c r="S297" s="214"/>
      <c r="T297" s="214"/>
      <c r="U297" s="214"/>
      <c r="V297" s="214"/>
      <c r="W297" s="214"/>
      <c r="X297" s="214"/>
      <c r="Y297" s="214"/>
      <c r="Z297" s="214"/>
      <c r="AA297" s="214"/>
      <c r="AB297" s="214"/>
    </row>
    <row r="298" spans="1:28" ht="15" hidden="1" thickBot="1" x14ac:dyDescent="0.25">
      <c r="A298" s="214"/>
      <c r="B298" s="218"/>
      <c r="C298" s="214"/>
      <c r="D298" s="218"/>
      <c r="E298" s="214"/>
      <c r="F298" s="214"/>
      <c r="G298" s="214"/>
      <c r="H298" s="216"/>
      <c r="I298" s="216"/>
      <c r="J298" s="214"/>
      <c r="K298" s="217"/>
      <c r="L298" s="214"/>
      <c r="M298" s="214"/>
      <c r="N298" s="214"/>
      <c r="O298" s="214"/>
      <c r="P298" s="214"/>
      <c r="Q298" s="214"/>
      <c r="R298" s="214"/>
      <c r="S298" s="214"/>
      <c r="T298" s="214"/>
      <c r="U298" s="214"/>
      <c r="V298" s="214"/>
      <c r="W298" s="214"/>
      <c r="X298" s="214"/>
      <c r="Y298" s="214"/>
      <c r="Z298" s="214"/>
      <c r="AA298" s="214"/>
      <c r="AB298" s="214"/>
    </row>
    <row r="299" spans="1:28" ht="15" hidden="1" thickBot="1" x14ac:dyDescent="0.25">
      <c r="A299" s="214"/>
      <c r="B299" s="218"/>
      <c r="C299" s="214"/>
      <c r="D299" s="218"/>
      <c r="E299" s="214"/>
      <c r="F299" s="214"/>
      <c r="G299" s="214"/>
      <c r="H299" s="216"/>
      <c r="I299" s="216"/>
      <c r="J299" s="214"/>
      <c r="K299" s="217"/>
      <c r="L299" s="214"/>
      <c r="M299" s="214"/>
      <c r="N299" s="214"/>
      <c r="O299" s="214"/>
      <c r="P299" s="214"/>
      <c r="Q299" s="214"/>
      <c r="R299" s="214"/>
      <c r="S299" s="214"/>
      <c r="T299" s="214"/>
      <c r="U299" s="214"/>
      <c r="V299" s="214"/>
      <c r="W299" s="214"/>
      <c r="X299" s="214"/>
      <c r="Y299" s="214"/>
      <c r="Z299" s="214"/>
      <c r="AA299" s="214"/>
      <c r="AB299" s="214"/>
    </row>
    <row r="300" spans="1:28" ht="15" hidden="1" thickBot="1" x14ac:dyDescent="0.25">
      <c r="A300" s="214"/>
      <c r="B300" s="218"/>
      <c r="C300" s="214"/>
      <c r="D300" s="218"/>
      <c r="E300" s="214"/>
      <c r="F300" s="214"/>
      <c r="G300" s="214"/>
      <c r="H300" s="216"/>
      <c r="I300" s="216"/>
      <c r="J300" s="214"/>
      <c r="K300" s="217"/>
      <c r="L300" s="214"/>
      <c r="M300" s="214"/>
      <c r="N300" s="214"/>
      <c r="O300" s="214"/>
      <c r="P300" s="214"/>
      <c r="Q300" s="214"/>
      <c r="R300" s="214"/>
      <c r="S300" s="214"/>
      <c r="T300" s="214"/>
      <c r="U300" s="214"/>
      <c r="V300" s="214"/>
      <c r="W300" s="214"/>
      <c r="X300" s="214"/>
      <c r="Y300" s="214"/>
      <c r="Z300" s="214"/>
      <c r="AA300" s="214"/>
      <c r="AB300" s="214"/>
    </row>
    <row r="301" spans="1:28" ht="15" hidden="1" thickBot="1" x14ac:dyDescent="0.25">
      <c r="A301" s="214"/>
      <c r="B301" s="218"/>
      <c r="C301" s="214"/>
      <c r="D301" s="218"/>
      <c r="E301" s="214"/>
      <c r="F301" s="214"/>
      <c r="G301" s="214"/>
      <c r="H301" s="216"/>
      <c r="I301" s="216"/>
      <c r="J301" s="214"/>
      <c r="K301" s="217"/>
      <c r="L301" s="214"/>
      <c r="M301" s="214"/>
      <c r="N301" s="214"/>
      <c r="O301" s="214"/>
      <c r="P301" s="214"/>
      <c r="Q301" s="214"/>
      <c r="R301" s="214"/>
      <c r="S301" s="214"/>
      <c r="T301" s="214"/>
      <c r="U301" s="214"/>
      <c r="V301" s="214"/>
      <c r="W301" s="214"/>
      <c r="X301" s="214"/>
      <c r="Y301" s="214"/>
      <c r="Z301" s="214"/>
      <c r="AA301" s="214"/>
      <c r="AB301" s="214"/>
    </row>
    <row r="302" spans="1:28" ht="15" hidden="1" thickBot="1" x14ac:dyDescent="0.25">
      <c r="A302" s="214"/>
      <c r="B302" s="218"/>
      <c r="C302" s="214"/>
      <c r="D302" s="218"/>
      <c r="E302" s="214"/>
      <c r="F302" s="214"/>
      <c r="G302" s="214"/>
      <c r="H302" s="216"/>
      <c r="I302" s="216"/>
      <c r="J302" s="214"/>
      <c r="K302" s="217"/>
      <c r="L302" s="214"/>
      <c r="M302" s="214"/>
      <c r="N302" s="214"/>
      <c r="O302" s="214"/>
      <c r="P302" s="214"/>
      <c r="Q302" s="214"/>
      <c r="R302" s="214"/>
      <c r="S302" s="214"/>
      <c r="T302" s="214"/>
      <c r="U302" s="214"/>
      <c r="V302" s="214"/>
      <c r="W302" s="214"/>
      <c r="X302" s="214"/>
      <c r="Y302" s="214"/>
      <c r="Z302" s="214"/>
      <c r="AA302" s="214"/>
      <c r="AB302" s="214"/>
    </row>
    <row r="303" spans="1:28" ht="15" hidden="1" thickBot="1" x14ac:dyDescent="0.25">
      <c r="A303" s="214"/>
      <c r="B303" s="218"/>
      <c r="C303" s="214"/>
      <c r="D303" s="218"/>
      <c r="E303" s="214"/>
      <c r="F303" s="214"/>
      <c r="G303" s="214"/>
      <c r="H303" s="216"/>
      <c r="I303" s="216"/>
      <c r="J303" s="214"/>
      <c r="K303" s="217"/>
      <c r="L303" s="214"/>
      <c r="M303" s="214"/>
      <c r="N303" s="214"/>
      <c r="O303" s="214"/>
      <c r="P303" s="214"/>
      <c r="Q303" s="214"/>
      <c r="R303" s="214"/>
      <c r="S303" s="214"/>
      <c r="T303" s="214"/>
      <c r="U303" s="214"/>
      <c r="V303" s="214"/>
      <c r="W303" s="214"/>
      <c r="X303" s="214"/>
      <c r="Y303" s="214"/>
      <c r="Z303" s="214"/>
      <c r="AA303" s="214"/>
      <c r="AB303" s="214"/>
    </row>
    <row r="304" spans="1:28" ht="15" hidden="1" thickBot="1" x14ac:dyDescent="0.25">
      <c r="A304" s="214"/>
      <c r="B304" s="218"/>
      <c r="C304" s="214"/>
      <c r="D304" s="218"/>
      <c r="E304" s="214"/>
      <c r="F304" s="214"/>
      <c r="G304" s="214"/>
      <c r="H304" s="216"/>
      <c r="I304" s="216"/>
      <c r="J304" s="214"/>
      <c r="K304" s="217"/>
      <c r="L304" s="214"/>
      <c r="M304" s="214"/>
      <c r="N304" s="214"/>
      <c r="O304" s="214"/>
      <c r="P304" s="214"/>
      <c r="Q304" s="214"/>
      <c r="R304" s="214"/>
      <c r="S304" s="214"/>
      <c r="T304" s="214"/>
      <c r="U304" s="214"/>
      <c r="V304" s="214"/>
      <c r="W304" s="214"/>
      <c r="X304" s="214"/>
      <c r="Y304" s="214"/>
      <c r="Z304" s="214"/>
      <c r="AA304" s="214"/>
      <c r="AB304" s="214"/>
    </row>
    <row r="305" spans="1:28" ht="15" hidden="1" thickBot="1" x14ac:dyDescent="0.25">
      <c r="A305" s="214"/>
      <c r="B305" s="218"/>
      <c r="C305" s="214"/>
      <c r="D305" s="218"/>
      <c r="E305" s="214"/>
      <c r="F305" s="214"/>
      <c r="G305" s="214"/>
      <c r="H305" s="216"/>
      <c r="I305" s="216"/>
      <c r="J305" s="214"/>
      <c r="K305" s="217"/>
      <c r="L305" s="214"/>
      <c r="M305" s="214"/>
      <c r="N305" s="214"/>
      <c r="O305" s="214"/>
      <c r="P305" s="214"/>
      <c r="Q305" s="214"/>
      <c r="R305" s="214"/>
      <c r="S305" s="214"/>
      <c r="T305" s="214"/>
      <c r="U305" s="214"/>
      <c r="V305" s="214"/>
      <c r="W305" s="214"/>
      <c r="X305" s="214"/>
      <c r="Y305" s="214"/>
      <c r="Z305" s="214"/>
      <c r="AA305" s="214"/>
      <c r="AB305" s="214"/>
    </row>
    <row r="306" spans="1:28" ht="15" hidden="1" thickBot="1" x14ac:dyDescent="0.25">
      <c r="A306" s="214"/>
      <c r="B306" s="218"/>
      <c r="C306" s="214"/>
      <c r="D306" s="218"/>
      <c r="E306" s="214"/>
      <c r="F306" s="214"/>
      <c r="G306" s="214"/>
      <c r="H306" s="216"/>
      <c r="I306" s="216"/>
      <c r="J306" s="214"/>
      <c r="K306" s="217"/>
      <c r="L306" s="214"/>
      <c r="M306" s="214"/>
      <c r="N306" s="214"/>
      <c r="O306" s="214"/>
      <c r="P306" s="214"/>
      <c r="Q306" s="214"/>
      <c r="R306" s="214"/>
      <c r="S306" s="214"/>
      <c r="T306" s="214"/>
      <c r="U306" s="214"/>
      <c r="V306" s="214"/>
      <c r="W306" s="214"/>
      <c r="X306" s="214"/>
      <c r="Y306" s="214"/>
      <c r="Z306" s="214"/>
      <c r="AA306" s="214"/>
      <c r="AB306" s="214"/>
    </row>
    <row r="307" spans="1:28" ht="15" hidden="1" thickBot="1" x14ac:dyDescent="0.25">
      <c r="A307" s="214"/>
      <c r="B307" s="218"/>
      <c r="C307" s="214"/>
      <c r="D307" s="218"/>
      <c r="E307" s="214"/>
      <c r="F307" s="214"/>
      <c r="G307" s="214"/>
      <c r="H307" s="216"/>
      <c r="I307" s="216"/>
      <c r="J307" s="214"/>
      <c r="K307" s="217"/>
      <c r="L307" s="214"/>
      <c r="M307" s="214"/>
      <c r="N307" s="214"/>
      <c r="O307" s="214"/>
      <c r="P307" s="214"/>
      <c r="Q307" s="214"/>
      <c r="R307" s="214"/>
      <c r="S307" s="214"/>
      <c r="T307" s="214"/>
      <c r="U307" s="214"/>
      <c r="V307" s="214"/>
      <c r="W307" s="214"/>
      <c r="X307" s="214"/>
      <c r="Y307" s="214"/>
      <c r="Z307" s="214"/>
      <c r="AA307" s="214"/>
      <c r="AB307" s="214"/>
    </row>
    <row r="308" spans="1:28" ht="15" hidden="1" thickBot="1" x14ac:dyDescent="0.25">
      <c r="A308" s="214"/>
      <c r="B308" s="218"/>
      <c r="C308" s="214"/>
      <c r="D308" s="218"/>
      <c r="E308" s="214"/>
      <c r="F308" s="214"/>
      <c r="G308" s="214"/>
      <c r="H308" s="216"/>
      <c r="I308" s="216"/>
      <c r="J308" s="214"/>
      <c r="K308" s="217"/>
      <c r="L308" s="214"/>
      <c r="M308" s="214"/>
      <c r="N308" s="214"/>
      <c r="O308" s="214"/>
      <c r="P308" s="214"/>
      <c r="Q308" s="214"/>
      <c r="R308" s="214"/>
      <c r="S308" s="214"/>
      <c r="T308" s="214"/>
      <c r="U308" s="214"/>
      <c r="V308" s="214"/>
      <c r="W308" s="214"/>
      <c r="X308" s="214"/>
      <c r="Y308" s="214"/>
      <c r="Z308" s="214"/>
      <c r="AA308" s="214"/>
      <c r="AB308" s="214"/>
    </row>
    <row r="309" spans="1:28" ht="15" hidden="1" thickBot="1" x14ac:dyDescent="0.25">
      <c r="A309" s="214"/>
      <c r="B309" s="218"/>
      <c r="C309" s="214"/>
      <c r="D309" s="218"/>
      <c r="E309" s="214"/>
      <c r="F309" s="214"/>
      <c r="G309" s="214"/>
      <c r="H309" s="216"/>
      <c r="I309" s="216"/>
      <c r="J309" s="214"/>
      <c r="K309" s="217"/>
      <c r="L309" s="214"/>
      <c r="M309" s="214"/>
      <c r="N309" s="214"/>
      <c r="O309" s="214"/>
      <c r="P309" s="214"/>
      <c r="Q309" s="214"/>
      <c r="R309" s="214"/>
      <c r="S309" s="214"/>
      <c r="T309" s="214"/>
      <c r="U309" s="214"/>
      <c r="V309" s="214"/>
      <c r="W309" s="214"/>
      <c r="X309" s="214"/>
      <c r="Y309" s="214"/>
      <c r="Z309" s="214"/>
      <c r="AA309" s="214"/>
      <c r="AB309" s="214"/>
    </row>
    <row r="310" spans="1:28" ht="15" hidden="1" thickBot="1" x14ac:dyDescent="0.25">
      <c r="A310" s="214"/>
      <c r="B310" s="218"/>
      <c r="C310" s="214"/>
      <c r="D310" s="218"/>
      <c r="E310" s="214"/>
      <c r="F310" s="214"/>
      <c r="G310" s="214"/>
      <c r="H310" s="216"/>
      <c r="I310" s="216"/>
      <c r="J310" s="214"/>
      <c r="K310" s="217"/>
      <c r="L310" s="214"/>
      <c r="M310" s="214"/>
      <c r="N310" s="214"/>
      <c r="O310" s="214"/>
      <c r="P310" s="214"/>
      <c r="Q310" s="214"/>
      <c r="R310" s="214"/>
      <c r="S310" s="214"/>
      <c r="T310" s="214"/>
      <c r="U310" s="214"/>
      <c r="V310" s="214"/>
      <c r="W310" s="214"/>
      <c r="X310" s="214"/>
      <c r="Y310" s="214"/>
      <c r="Z310" s="214"/>
      <c r="AA310" s="214"/>
      <c r="AB310" s="214"/>
    </row>
    <row r="311" spans="1:28" ht="15" hidden="1" thickBot="1" x14ac:dyDescent="0.25">
      <c r="A311" s="214"/>
      <c r="B311" s="218"/>
      <c r="C311" s="214"/>
      <c r="D311" s="218"/>
      <c r="E311" s="214"/>
      <c r="F311" s="214"/>
      <c r="G311" s="214"/>
      <c r="H311" s="216"/>
      <c r="I311" s="216"/>
      <c r="J311" s="214"/>
      <c r="K311" s="217"/>
      <c r="L311" s="214"/>
      <c r="M311" s="214"/>
      <c r="N311" s="214"/>
      <c r="O311" s="214"/>
      <c r="P311" s="214"/>
      <c r="Q311" s="214"/>
      <c r="R311" s="214"/>
      <c r="S311" s="214"/>
      <c r="T311" s="214"/>
      <c r="U311" s="214"/>
      <c r="V311" s="214"/>
      <c r="W311" s="214"/>
      <c r="X311" s="214"/>
      <c r="Y311" s="214"/>
      <c r="Z311" s="214"/>
      <c r="AA311" s="214"/>
      <c r="AB311" s="214"/>
    </row>
    <row r="312" spans="1:28" ht="15" hidden="1" thickBot="1" x14ac:dyDescent="0.25">
      <c r="A312" s="214"/>
      <c r="B312" s="218"/>
      <c r="C312" s="214"/>
      <c r="D312" s="218"/>
      <c r="E312" s="214"/>
      <c r="F312" s="214"/>
      <c r="G312" s="214"/>
      <c r="H312" s="216"/>
      <c r="I312" s="216"/>
      <c r="J312" s="214"/>
      <c r="K312" s="217"/>
      <c r="L312" s="214"/>
      <c r="M312" s="214"/>
      <c r="N312" s="214"/>
      <c r="O312" s="214"/>
      <c r="P312" s="214"/>
      <c r="Q312" s="214"/>
      <c r="R312" s="214"/>
      <c r="S312" s="214"/>
      <c r="T312" s="214"/>
      <c r="U312" s="214"/>
      <c r="V312" s="214"/>
      <c r="W312" s="214"/>
      <c r="X312" s="214"/>
      <c r="Y312" s="214"/>
      <c r="Z312" s="214"/>
      <c r="AA312" s="214"/>
      <c r="AB312" s="214"/>
    </row>
    <row r="313" spans="1:28" ht="15" hidden="1" thickBot="1" x14ac:dyDescent="0.25">
      <c r="A313" s="214"/>
      <c r="B313" s="218"/>
      <c r="C313" s="214"/>
      <c r="D313" s="218"/>
      <c r="E313" s="214"/>
      <c r="F313" s="214"/>
      <c r="G313" s="214"/>
      <c r="H313" s="216"/>
      <c r="I313" s="216"/>
      <c r="J313" s="214"/>
      <c r="K313" s="217"/>
      <c r="L313" s="214"/>
      <c r="M313" s="214"/>
      <c r="N313" s="214"/>
      <c r="O313" s="214"/>
      <c r="P313" s="214"/>
      <c r="Q313" s="214"/>
      <c r="R313" s="214"/>
      <c r="S313" s="214"/>
      <c r="T313" s="214"/>
      <c r="U313" s="214"/>
      <c r="V313" s="214"/>
      <c r="W313" s="214"/>
      <c r="X313" s="214"/>
      <c r="Y313" s="214"/>
      <c r="Z313" s="214"/>
      <c r="AA313" s="214"/>
      <c r="AB313" s="214"/>
    </row>
    <row r="314" spans="1:28" ht="15" hidden="1" thickBot="1" x14ac:dyDescent="0.25">
      <c r="A314" s="214"/>
      <c r="B314" s="218"/>
      <c r="C314" s="214"/>
      <c r="D314" s="218"/>
      <c r="E314" s="214"/>
      <c r="F314" s="214"/>
      <c r="G314" s="214"/>
      <c r="H314" s="216"/>
      <c r="I314" s="216"/>
      <c r="J314" s="214"/>
      <c r="K314" s="217"/>
      <c r="L314" s="214"/>
      <c r="M314" s="214"/>
      <c r="N314" s="214"/>
      <c r="O314" s="214"/>
      <c r="P314" s="214"/>
      <c r="Q314" s="214"/>
      <c r="R314" s="214"/>
      <c r="S314" s="214"/>
      <c r="T314" s="214"/>
      <c r="U314" s="214"/>
      <c r="V314" s="214"/>
      <c r="W314" s="214"/>
      <c r="X314" s="214"/>
      <c r="Y314" s="214"/>
      <c r="Z314" s="214"/>
      <c r="AA314" s="214"/>
      <c r="AB314" s="214"/>
    </row>
    <row r="315" spans="1:28" ht="15" hidden="1" thickBot="1" x14ac:dyDescent="0.25">
      <c r="A315" s="214"/>
      <c r="B315" s="218"/>
      <c r="C315" s="214"/>
      <c r="D315" s="218"/>
      <c r="E315" s="214"/>
      <c r="F315" s="214"/>
      <c r="G315" s="214"/>
      <c r="H315" s="216"/>
      <c r="I315" s="216"/>
      <c r="J315" s="214"/>
      <c r="K315" s="217"/>
      <c r="L315" s="214"/>
      <c r="M315" s="214"/>
      <c r="N315" s="214"/>
      <c r="O315" s="214"/>
      <c r="P315" s="214"/>
      <c r="Q315" s="214"/>
      <c r="R315" s="214"/>
      <c r="S315" s="214"/>
      <c r="T315" s="214"/>
      <c r="U315" s="214"/>
      <c r="V315" s="214"/>
      <c r="W315" s="214"/>
      <c r="X315" s="214"/>
      <c r="Y315" s="214"/>
      <c r="Z315" s="214"/>
      <c r="AA315" s="214"/>
      <c r="AB315" s="214"/>
    </row>
    <row r="316" spans="1:28" ht="15" hidden="1" thickBot="1" x14ac:dyDescent="0.25">
      <c r="A316" s="214"/>
      <c r="B316" s="218"/>
      <c r="C316" s="214"/>
      <c r="D316" s="218"/>
      <c r="E316" s="214"/>
      <c r="F316" s="214"/>
      <c r="G316" s="214"/>
      <c r="H316" s="216"/>
      <c r="I316" s="216"/>
      <c r="J316" s="214"/>
      <c r="K316" s="217"/>
      <c r="L316" s="214"/>
      <c r="M316" s="214"/>
      <c r="N316" s="214"/>
      <c r="O316" s="214"/>
      <c r="P316" s="214"/>
      <c r="Q316" s="214"/>
      <c r="R316" s="214"/>
      <c r="S316" s="214"/>
      <c r="T316" s="214"/>
      <c r="U316" s="214"/>
      <c r="V316" s="214"/>
      <c r="W316" s="214"/>
      <c r="X316" s="214"/>
      <c r="Y316" s="214"/>
      <c r="Z316" s="214"/>
      <c r="AA316" s="214"/>
      <c r="AB316" s="214"/>
    </row>
    <row r="317" spans="1:28" ht="15" hidden="1" thickBot="1" x14ac:dyDescent="0.25">
      <c r="A317" s="214"/>
      <c r="B317" s="218"/>
      <c r="C317" s="214"/>
      <c r="D317" s="218"/>
      <c r="E317" s="214"/>
      <c r="F317" s="214"/>
      <c r="G317" s="214"/>
      <c r="H317" s="216"/>
      <c r="I317" s="216"/>
      <c r="J317" s="214"/>
      <c r="K317" s="217"/>
      <c r="L317" s="214"/>
      <c r="M317" s="214"/>
      <c r="N317" s="214"/>
      <c r="O317" s="214"/>
      <c r="P317" s="214"/>
      <c r="Q317" s="214"/>
      <c r="R317" s="214"/>
      <c r="S317" s="214"/>
      <c r="T317" s="214"/>
      <c r="U317" s="214"/>
      <c r="V317" s="214"/>
      <c r="W317" s="214"/>
      <c r="X317" s="214"/>
      <c r="Y317" s="214"/>
      <c r="Z317" s="214"/>
      <c r="AA317" s="214"/>
      <c r="AB317" s="214"/>
    </row>
    <row r="318" spans="1:28" ht="15" hidden="1" thickBot="1" x14ac:dyDescent="0.25">
      <c r="A318" s="214"/>
      <c r="B318" s="218"/>
      <c r="C318" s="214"/>
      <c r="D318" s="218"/>
      <c r="E318" s="214"/>
      <c r="F318" s="214"/>
      <c r="G318" s="214"/>
      <c r="H318" s="216"/>
      <c r="I318" s="216"/>
      <c r="J318" s="214"/>
      <c r="K318" s="217"/>
      <c r="L318" s="214"/>
      <c r="M318" s="214"/>
      <c r="N318" s="214"/>
      <c r="O318" s="214"/>
      <c r="P318" s="214"/>
      <c r="Q318" s="214"/>
      <c r="R318" s="214"/>
      <c r="S318" s="214"/>
      <c r="T318" s="214"/>
      <c r="U318" s="214"/>
      <c r="V318" s="214"/>
      <c r="W318" s="214"/>
      <c r="X318" s="214"/>
      <c r="Y318" s="214"/>
      <c r="Z318" s="214"/>
      <c r="AA318" s="214"/>
      <c r="AB318" s="214"/>
    </row>
    <row r="319" spans="1:28" ht="15" hidden="1" thickBot="1" x14ac:dyDescent="0.25">
      <c r="A319" s="214"/>
      <c r="B319" s="218"/>
      <c r="C319" s="214"/>
      <c r="D319" s="218"/>
      <c r="E319" s="214"/>
      <c r="F319" s="214"/>
      <c r="G319" s="214"/>
      <c r="H319" s="216"/>
      <c r="I319" s="216"/>
      <c r="J319" s="214"/>
      <c r="K319" s="217"/>
      <c r="L319" s="214"/>
      <c r="M319" s="214"/>
      <c r="N319" s="214"/>
      <c r="O319" s="214"/>
      <c r="P319" s="214"/>
      <c r="Q319" s="214"/>
      <c r="R319" s="214"/>
      <c r="S319" s="214"/>
      <c r="T319" s="214"/>
      <c r="U319" s="214"/>
      <c r="V319" s="214"/>
      <c r="W319" s="214"/>
      <c r="X319" s="214"/>
      <c r="Y319" s="214"/>
      <c r="Z319" s="214"/>
      <c r="AA319" s="214"/>
      <c r="AB319" s="214"/>
    </row>
    <row r="320" spans="1:28" ht="15" hidden="1" thickBot="1" x14ac:dyDescent="0.25">
      <c r="A320" s="214"/>
      <c r="B320" s="218"/>
      <c r="C320" s="214"/>
      <c r="D320" s="218"/>
      <c r="E320" s="214"/>
      <c r="F320" s="214"/>
      <c r="G320" s="214"/>
      <c r="H320" s="216"/>
      <c r="I320" s="216"/>
      <c r="J320" s="214"/>
      <c r="K320" s="217"/>
      <c r="L320" s="214"/>
      <c r="M320" s="214"/>
      <c r="N320" s="214"/>
      <c r="O320" s="214"/>
      <c r="P320" s="214"/>
      <c r="Q320" s="214"/>
      <c r="R320" s="214"/>
      <c r="S320" s="214"/>
      <c r="T320" s="214"/>
      <c r="U320" s="214"/>
      <c r="V320" s="214"/>
      <c r="W320" s="214"/>
      <c r="X320" s="214"/>
      <c r="Y320" s="214"/>
      <c r="Z320" s="214"/>
      <c r="AA320" s="214"/>
      <c r="AB320" s="214"/>
    </row>
    <row r="321" spans="1:28" ht="15" hidden="1" thickBot="1" x14ac:dyDescent="0.25">
      <c r="A321" s="214"/>
      <c r="B321" s="218"/>
      <c r="C321" s="214"/>
      <c r="D321" s="218"/>
      <c r="E321" s="214"/>
      <c r="F321" s="214"/>
      <c r="G321" s="214"/>
      <c r="H321" s="216"/>
      <c r="I321" s="216"/>
      <c r="J321" s="214"/>
      <c r="K321" s="217"/>
      <c r="L321" s="214"/>
      <c r="M321" s="214"/>
      <c r="N321" s="214"/>
      <c r="O321" s="214"/>
      <c r="P321" s="214"/>
      <c r="Q321" s="214"/>
      <c r="R321" s="214"/>
      <c r="S321" s="214"/>
      <c r="T321" s="214"/>
      <c r="U321" s="214"/>
      <c r="V321" s="214"/>
      <c r="W321" s="214"/>
      <c r="X321" s="214"/>
      <c r="Y321" s="214"/>
      <c r="Z321" s="214"/>
      <c r="AA321" s="214"/>
      <c r="AB321" s="214"/>
    </row>
    <row r="322" spans="1:28" ht="15" hidden="1" thickBot="1" x14ac:dyDescent="0.25">
      <c r="A322" s="214"/>
      <c r="B322" s="218"/>
      <c r="C322" s="214"/>
      <c r="D322" s="218"/>
      <c r="E322" s="214"/>
      <c r="F322" s="214"/>
      <c r="G322" s="214"/>
      <c r="H322" s="216"/>
      <c r="I322" s="216"/>
      <c r="J322" s="214"/>
      <c r="K322" s="217"/>
      <c r="L322" s="214"/>
      <c r="M322" s="214"/>
      <c r="N322" s="214"/>
      <c r="O322" s="214"/>
      <c r="P322" s="214"/>
      <c r="Q322" s="214"/>
      <c r="R322" s="214"/>
      <c r="S322" s="214"/>
      <c r="T322" s="214"/>
      <c r="U322" s="214"/>
      <c r="V322" s="214"/>
      <c r="W322" s="214"/>
      <c r="X322" s="214"/>
      <c r="Y322" s="214"/>
      <c r="Z322" s="214"/>
      <c r="AA322" s="214"/>
      <c r="AB322" s="214"/>
    </row>
    <row r="323" spans="1:28" ht="15" hidden="1" thickBot="1" x14ac:dyDescent="0.25">
      <c r="A323" s="214"/>
      <c r="B323" s="218"/>
      <c r="C323" s="214"/>
      <c r="D323" s="218"/>
      <c r="E323" s="214"/>
      <c r="F323" s="214"/>
      <c r="G323" s="214"/>
      <c r="H323" s="216"/>
      <c r="I323" s="216"/>
      <c r="J323" s="214"/>
      <c r="K323" s="217"/>
      <c r="L323" s="214"/>
      <c r="M323" s="214"/>
      <c r="N323" s="214"/>
      <c r="O323" s="214"/>
      <c r="P323" s="214"/>
      <c r="Q323" s="214"/>
      <c r="R323" s="214"/>
      <c r="S323" s="214"/>
      <c r="T323" s="214"/>
      <c r="U323" s="214"/>
      <c r="V323" s="214"/>
      <c r="W323" s="214"/>
      <c r="X323" s="214"/>
      <c r="Y323" s="214"/>
      <c r="Z323" s="214"/>
      <c r="AA323" s="214"/>
      <c r="AB323" s="214"/>
    </row>
    <row r="324" spans="1:28" ht="15" hidden="1" thickBot="1" x14ac:dyDescent="0.25">
      <c r="A324" s="214"/>
      <c r="B324" s="218"/>
      <c r="C324" s="214"/>
      <c r="D324" s="218"/>
      <c r="E324" s="214"/>
      <c r="F324" s="214"/>
      <c r="G324" s="214"/>
      <c r="H324" s="216"/>
      <c r="I324" s="216"/>
      <c r="J324" s="214"/>
      <c r="K324" s="217"/>
      <c r="L324" s="214"/>
      <c r="M324" s="214"/>
      <c r="N324" s="214"/>
      <c r="O324" s="214"/>
      <c r="P324" s="214"/>
      <c r="Q324" s="214"/>
      <c r="R324" s="214"/>
      <c r="S324" s="214"/>
      <c r="T324" s="214"/>
      <c r="U324" s="214"/>
      <c r="V324" s="214"/>
      <c r="W324" s="214"/>
      <c r="X324" s="214"/>
      <c r="Y324" s="214"/>
      <c r="Z324" s="214"/>
      <c r="AA324" s="214"/>
      <c r="AB324" s="214"/>
    </row>
    <row r="325" spans="1:28" ht="15" hidden="1" thickBot="1" x14ac:dyDescent="0.25">
      <c r="A325" s="214"/>
      <c r="B325" s="218"/>
      <c r="C325" s="214"/>
      <c r="D325" s="218"/>
      <c r="E325" s="214"/>
      <c r="F325" s="214"/>
      <c r="G325" s="214"/>
      <c r="H325" s="216"/>
      <c r="I325" s="216"/>
      <c r="J325" s="214"/>
      <c r="K325" s="217"/>
      <c r="L325" s="214"/>
      <c r="M325" s="214"/>
      <c r="N325" s="214"/>
      <c r="O325" s="214"/>
      <c r="P325" s="214"/>
      <c r="Q325" s="214"/>
      <c r="R325" s="214"/>
      <c r="S325" s="214"/>
      <c r="T325" s="214"/>
      <c r="U325" s="214"/>
      <c r="V325" s="214"/>
      <c r="W325" s="214"/>
      <c r="X325" s="214"/>
      <c r="Y325" s="214"/>
      <c r="Z325" s="214"/>
      <c r="AA325" s="214"/>
      <c r="AB325" s="214"/>
    </row>
    <row r="326" spans="1:28" ht="15" hidden="1" thickBot="1" x14ac:dyDescent="0.25">
      <c r="A326" s="214"/>
      <c r="B326" s="218"/>
      <c r="C326" s="214"/>
      <c r="D326" s="218"/>
      <c r="E326" s="214"/>
      <c r="F326" s="214"/>
      <c r="G326" s="214"/>
      <c r="H326" s="216"/>
      <c r="I326" s="216"/>
      <c r="J326" s="214"/>
      <c r="K326" s="217"/>
      <c r="L326" s="214"/>
      <c r="M326" s="214"/>
      <c r="N326" s="214"/>
      <c r="O326" s="214"/>
      <c r="P326" s="214"/>
      <c r="Q326" s="214"/>
      <c r="R326" s="214"/>
      <c r="S326" s="214"/>
      <c r="T326" s="214"/>
      <c r="U326" s="214"/>
      <c r="V326" s="214"/>
      <c r="W326" s="214"/>
      <c r="X326" s="214"/>
      <c r="Y326" s="214"/>
      <c r="Z326" s="214"/>
      <c r="AA326" s="214"/>
      <c r="AB326" s="214"/>
    </row>
    <row r="327" spans="1:28" ht="15" hidden="1" thickBot="1" x14ac:dyDescent="0.25">
      <c r="A327" s="214"/>
      <c r="B327" s="218"/>
      <c r="C327" s="214"/>
      <c r="D327" s="218"/>
      <c r="E327" s="214"/>
      <c r="F327" s="214"/>
      <c r="G327" s="214"/>
      <c r="H327" s="216"/>
      <c r="I327" s="216"/>
      <c r="J327" s="214"/>
      <c r="K327" s="217"/>
      <c r="L327" s="214"/>
      <c r="M327" s="214"/>
      <c r="N327" s="214"/>
      <c r="O327" s="214"/>
      <c r="P327" s="214"/>
      <c r="Q327" s="214"/>
      <c r="R327" s="214"/>
      <c r="S327" s="214"/>
      <c r="T327" s="214"/>
      <c r="U327" s="214"/>
      <c r="V327" s="214"/>
      <c r="W327" s="214"/>
      <c r="X327" s="214"/>
      <c r="Y327" s="214"/>
      <c r="Z327" s="214"/>
      <c r="AA327" s="214"/>
      <c r="AB327" s="214"/>
    </row>
    <row r="328" spans="1:28" ht="15" hidden="1" thickBot="1" x14ac:dyDescent="0.25">
      <c r="A328" s="214"/>
      <c r="B328" s="218"/>
      <c r="C328" s="214"/>
      <c r="D328" s="218"/>
      <c r="E328" s="214"/>
      <c r="F328" s="214"/>
      <c r="G328" s="214"/>
      <c r="H328" s="216"/>
      <c r="I328" s="216"/>
      <c r="J328" s="214"/>
      <c r="K328" s="217"/>
      <c r="L328" s="214"/>
      <c r="M328" s="214"/>
      <c r="N328" s="214"/>
      <c r="O328" s="214"/>
      <c r="P328" s="214"/>
      <c r="Q328" s="214"/>
      <c r="R328" s="214"/>
      <c r="S328" s="214"/>
      <c r="T328" s="214"/>
      <c r="U328" s="214"/>
      <c r="V328" s="214"/>
      <c r="W328" s="214"/>
      <c r="X328" s="214"/>
      <c r="Y328" s="214"/>
      <c r="Z328" s="214"/>
      <c r="AA328" s="214"/>
      <c r="AB328" s="214"/>
    </row>
    <row r="329" spans="1:28" ht="15" hidden="1" thickBot="1" x14ac:dyDescent="0.25">
      <c r="A329" s="214"/>
      <c r="B329" s="218"/>
      <c r="C329" s="214"/>
      <c r="D329" s="218"/>
      <c r="E329" s="214"/>
      <c r="F329" s="214"/>
      <c r="G329" s="214"/>
      <c r="H329" s="216"/>
      <c r="I329" s="216"/>
      <c r="J329" s="214"/>
      <c r="K329" s="217"/>
      <c r="L329" s="214"/>
      <c r="M329" s="214"/>
      <c r="N329" s="214"/>
      <c r="O329" s="214"/>
      <c r="P329" s="214"/>
      <c r="Q329" s="214"/>
      <c r="R329" s="214"/>
      <c r="S329" s="214"/>
      <c r="T329" s="214"/>
      <c r="U329" s="214"/>
      <c r="V329" s="214"/>
      <c r="W329" s="214"/>
      <c r="X329" s="214"/>
      <c r="Y329" s="214"/>
      <c r="Z329" s="214"/>
      <c r="AA329" s="214"/>
      <c r="AB329" s="214"/>
    </row>
    <row r="330" spans="1:28" ht="15" hidden="1" thickBot="1" x14ac:dyDescent="0.25">
      <c r="A330" s="214"/>
      <c r="B330" s="218"/>
      <c r="C330" s="214"/>
      <c r="D330" s="218"/>
      <c r="E330" s="214"/>
      <c r="F330" s="214"/>
      <c r="G330" s="214"/>
      <c r="H330" s="216"/>
      <c r="I330" s="216"/>
      <c r="J330" s="214"/>
      <c r="K330" s="217"/>
      <c r="L330" s="214"/>
      <c r="M330" s="214"/>
      <c r="N330" s="214"/>
      <c r="O330" s="214"/>
      <c r="P330" s="214"/>
      <c r="Q330" s="214"/>
      <c r="R330" s="214"/>
      <c r="S330" s="214"/>
      <c r="T330" s="214"/>
      <c r="U330" s="214"/>
      <c r="V330" s="214"/>
      <c r="W330" s="214"/>
      <c r="X330" s="214"/>
      <c r="Y330" s="214"/>
      <c r="Z330" s="214"/>
      <c r="AA330" s="214"/>
      <c r="AB330" s="214"/>
    </row>
    <row r="331" spans="1:28" ht="15" hidden="1" thickBot="1" x14ac:dyDescent="0.25">
      <c r="A331" s="214"/>
      <c r="B331" s="218"/>
      <c r="C331" s="214"/>
      <c r="D331" s="218"/>
      <c r="E331" s="214"/>
      <c r="F331" s="214"/>
      <c r="G331" s="214"/>
      <c r="H331" s="216"/>
      <c r="I331" s="216"/>
      <c r="J331" s="214"/>
      <c r="K331" s="217"/>
      <c r="L331" s="214"/>
      <c r="M331" s="214"/>
      <c r="N331" s="214"/>
      <c r="O331" s="214"/>
      <c r="P331" s="214"/>
      <c r="Q331" s="214"/>
      <c r="R331" s="214"/>
      <c r="S331" s="214"/>
      <c r="T331" s="214"/>
      <c r="U331" s="214"/>
      <c r="V331" s="214"/>
      <c r="W331" s="214"/>
      <c r="X331" s="214"/>
      <c r="Y331" s="214"/>
      <c r="Z331" s="214"/>
      <c r="AA331" s="214"/>
      <c r="AB331" s="214"/>
    </row>
    <row r="332" spans="1:28" ht="15" hidden="1" thickBot="1" x14ac:dyDescent="0.25">
      <c r="A332" s="214"/>
      <c r="B332" s="218"/>
      <c r="C332" s="214"/>
      <c r="D332" s="218"/>
      <c r="E332" s="214"/>
      <c r="F332" s="214"/>
      <c r="G332" s="214"/>
      <c r="H332" s="216"/>
      <c r="I332" s="216"/>
      <c r="J332" s="214"/>
      <c r="K332" s="217"/>
      <c r="L332" s="214"/>
      <c r="M332" s="214"/>
      <c r="N332" s="214"/>
      <c r="O332" s="214"/>
      <c r="P332" s="214"/>
      <c r="Q332" s="214"/>
      <c r="R332" s="214"/>
      <c r="S332" s="214"/>
      <c r="T332" s="214"/>
      <c r="U332" s="214"/>
      <c r="V332" s="214"/>
      <c r="W332" s="214"/>
      <c r="X332" s="214"/>
      <c r="Y332" s="214"/>
      <c r="Z332" s="214"/>
      <c r="AA332" s="214"/>
      <c r="AB332" s="214"/>
    </row>
    <row r="333" spans="1:28" ht="15" hidden="1" thickBot="1" x14ac:dyDescent="0.25">
      <c r="A333" s="214"/>
      <c r="B333" s="218"/>
      <c r="C333" s="214"/>
      <c r="D333" s="218"/>
      <c r="E333" s="214"/>
      <c r="F333" s="214"/>
      <c r="G333" s="214"/>
      <c r="H333" s="216"/>
      <c r="I333" s="216"/>
      <c r="J333" s="214"/>
      <c r="K333" s="217"/>
      <c r="L333" s="214"/>
      <c r="M333" s="214"/>
      <c r="N333" s="214"/>
      <c r="O333" s="214"/>
      <c r="P333" s="214"/>
      <c r="Q333" s="214"/>
      <c r="R333" s="214"/>
      <c r="S333" s="214"/>
      <c r="T333" s="214"/>
      <c r="U333" s="214"/>
      <c r="V333" s="214"/>
      <c r="W333" s="214"/>
      <c r="X333" s="214"/>
      <c r="Y333" s="214"/>
      <c r="Z333" s="214"/>
      <c r="AA333" s="214"/>
      <c r="AB333" s="214"/>
    </row>
    <row r="334" spans="1:28" ht="15" hidden="1" thickBot="1" x14ac:dyDescent="0.25">
      <c r="A334" s="214"/>
      <c r="B334" s="218"/>
      <c r="C334" s="214"/>
      <c r="D334" s="218"/>
      <c r="E334" s="214"/>
      <c r="F334" s="214"/>
      <c r="G334" s="214"/>
      <c r="H334" s="216"/>
      <c r="I334" s="216"/>
      <c r="J334" s="214"/>
      <c r="K334" s="217"/>
      <c r="L334" s="214"/>
      <c r="M334" s="214"/>
      <c r="N334" s="214"/>
      <c r="O334" s="214"/>
      <c r="P334" s="214"/>
      <c r="Q334" s="214"/>
      <c r="R334" s="214"/>
      <c r="S334" s="214"/>
      <c r="T334" s="214"/>
      <c r="U334" s="214"/>
      <c r="V334" s="214"/>
      <c r="W334" s="214"/>
      <c r="X334" s="214"/>
      <c r="Y334" s="214"/>
      <c r="Z334" s="214"/>
      <c r="AA334" s="214"/>
      <c r="AB334" s="214"/>
    </row>
    <row r="335" spans="1:28" ht="15" hidden="1" thickBot="1" x14ac:dyDescent="0.25">
      <c r="A335" s="214"/>
      <c r="B335" s="218"/>
      <c r="C335" s="214"/>
      <c r="D335" s="218"/>
      <c r="E335" s="214"/>
      <c r="F335" s="214"/>
      <c r="G335" s="214"/>
      <c r="H335" s="216"/>
      <c r="I335" s="216"/>
      <c r="J335" s="214"/>
      <c r="K335" s="217"/>
      <c r="L335" s="214"/>
      <c r="M335" s="214"/>
      <c r="N335" s="214"/>
      <c r="O335" s="214"/>
      <c r="P335" s="214"/>
      <c r="Q335" s="214"/>
      <c r="R335" s="214"/>
      <c r="S335" s="214"/>
      <c r="T335" s="214"/>
      <c r="U335" s="214"/>
      <c r="V335" s="214"/>
      <c r="W335" s="214"/>
      <c r="X335" s="214"/>
      <c r="Y335" s="214"/>
      <c r="Z335" s="214"/>
      <c r="AA335" s="214"/>
      <c r="AB335" s="214"/>
    </row>
    <row r="336" spans="1:28" ht="15" hidden="1" thickBot="1" x14ac:dyDescent="0.25">
      <c r="A336" s="214"/>
      <c r="B336" s="218"/>
      <c r="C336" s="214"/>
      <c r="D336" s="218"/>
      <c r="E336" s="214"/>
      <c r="F336" s="214"/>
      <c r="G336" s="214"/>
      <c r="H336" s="216"/>
      <c r="I336" s="216"/>
      <c r="J336" s="214"/>
      <c r="K336" s="217"/>
      <c r="L336" s="214"/>
      <c r="M336" s="214"/>
      <c r="N336" s="214"/>
      <c r="O336" s="214"/>
      <c r="P336" s="214"/>
      <c r="Q336" s="214"/>
      <c r="R336" s="214"/>
      <c r="S336" s="214"/>
      <c r="T336" s="214"/>
      <c r="U336" s="214"/>
      <c r="V336" s="214"/>
      <c r="W336" s="214"/>
      <c r="X336" s="214"/>
      <c r="Y336" s="214"/>
      <c r="Z336" s="214"/>
      <c r="AA336" s="214"/>
      <c r="AB336" s="214"/>
    </row>
    <row r="337" spans="1:28" ht="15" hidden="1" thickBot="1" x14ac:dyDescent="0.25">
      <c r="A337" s="214"/>
      <c r="B337" s="218"/>
      <c r="C337" s="214"/>
      <c r="D337" s="218"/>
      <c r="E337" s="214"/>
      <c r="F337" s="214"/>
      <c r="G337" s="214"/>
      <c r="H337" s="216"/>
      <c r="I337" s="216"/>
      <c r="J337" s="214"/>
      <c r="K337" s="217"/>
      <c r="L337" s="214"/>
      <c r="M337" s="214"/>
      <c r="N337" s="214"/>
      <c r="O337" s="214"/>
      <c r="P337" s="214"/>
      <c r="Q337" s="214"/>
      <c r="R337" s="214"/>
      <c r="S337" s="214"/>
      <c r="T337" s="214"/>
      <c r="U337" s="214"/>
      <c r="V337" s="214"/>
      <c r="W337" s="214"/>
      <c r="X337" s="214"/>
      <c r="Y337" s="214"/>
      <c r="Z337" s="214"/>
      <c r="AA337" s="214"/>
      <c r="AB337" s="214"/>
    </row>
    <row r="338" spans="1:28" ht="15" hidden="1" thickBot="1" x14ac:dyDescent="0.25">
      <c r="A338" s="214"/>
      <c r="B338" s="218"/>
      <c r="C338" s="214"/>
      <c r="D338" s="218"/>
      <c r="E338" s="214"/>
      <c r="F338" s="214"/>
      <c r="G338" s="214"/>
      <c r="H338" s="216"/>
      <c r="I338" s="216"/>
      <c r="J338" s="214"/>
      <c r="K338" s="217"/>
      <c r="L338" s="214"/>
      <c r="M338" s="214"/>
      <c r="N338" s="214"/>
      <c r="O338" s="214"/>
      <c r="P338" s="214"/>
      <c r="Q338" s="214"/>
      <c r="R338" s="214"/>
      <c r="S338" s="214"/>
      <c r="T338" s="214"/>
      <c r="U338" s="214"/>
      <c r="V338" s="214"/>
      <c r="W338" s="214"/>
      <c r="X338" s="214"/>
      <c r="Y338" s="214"/>
      <c r="Z338" s="214"/>
      <c r="AA338" s="214"/>
      <c r="AB338" s="214"/>
    </row>
    <row r="339" spans="1:28" ht="15" hidden="1" thickBot="1" x14ac:dyDescent="0.25">
      <c r="A339" s="214"/>
      <c r="B339" s="218"/>
      <c r="C339" s="214"/>
      <c r="D339" s="218"/>
      <c r="E339" s="214"/>
      <c r="F339" s="214"/>
      <c r="G339" s="214"/>
      <c r="H339" s="216"/>
      <c r="I339" s="216"/>
      <c r="J339" s="214"/>
      <c r="K339" s="217"/>
      <c r="L339" s="214"/>
      <c r="M339" s="214"/>
      <c r="N339" s="214"/>
      <c r="O339" s="214"/>
      <c r="P339" s="214"/>
      <c r="Q339" s="214"/>
      <c r="R339" s="214"/>
      <c r="S339" s="214"/>
      <c r="T339" s="214"/>
      <c r="U339" s="214"/>
      <c r="V339" s="214"/>
      <c r="W339" s="214"/>
      <c r="X339" s="214"/>
      <c r="Y339" s="214"/>
      <c r="Z339" s="214"/>
      <c r="AA339" s="214"/>
      <c r="AB339" s="214"/>
    </row>
    <row r="340" spans="1:28" ht="15" hidden="1" thickBot="1" x14ac:dyDescent="0.25">
      <c r="A340" s="214"/>
      <c r="B340" s="218"/>
      <c r="C340" s="214"/>
      <c r="D340" s="218"/>
      <c r="E340" s="214"/>
      <c r="F340" s="214"/>
      <c r="G340" s="214"/>
      <c r="H340" s="216"/>
      <c r="I340" s="216"/>
      <c r="J340" s="214"/>
      <c r="K340" s="217"/>
      <c r="L340" s="214"/>
      <c r="M340" s="214"/>
      <c r="N340" s="214"/>
      <c r="O340" s="214"/>
      <c r="P340" s="214"/>
      <c r="Q340" s="214"/>
      <c r="R340" s="214"/>
      <c r="S340" s="214"/>
      <c r="T340" s="214"/>
      <c r="U340" s="214"/>
      <c r="V340" s="214"/>
      <c r="W340" s="214"/>
      <c r="X340" s="214"/>
      <c r="Y340" s="214"/>
      <c r="Z340" s="214"/>
      <c r="AA340" s="214"/>
      <c r="AB340" s="214"/>
    </row>
    <row r="341" spans="1:28" ht="15" hidden="1" thickBot="1" x14ac:dyDescent="0.25">
      <c r="A341" s="214"/>
      <c r="B341" s="218"/>
      <c r="C341" s="214"/>
      <c r="D341" s="218"/>
      <c r="E341" s="214"/>
      <c r="F341" s="214"/>
      <c r="G341" s="214"/>
      <c r="H341" s="216"/>
      <c r="I341" s="216"/>
      <c r="J341" s="214"/>
      <c r="K341" s="217"/>
      <c r="L341" s="214"/>
      <c r="M341" s="214"/>
      <c r="N341" s="214"/>
      <c r="O341" s="214"/>
      <c r="P341" s="214"/>
      <c r="Q341" s="214"/>
      <c r="R341" s="214"/>
      <c r="S341" s="214"/>
      <c r="T341" s="214"/>
      <c r="U341" s="214"/>
      <c r="V341" s="214"/>
      <c r="W341" s="214"/>
      <c r="X341" s="214"/>
      <c r="Y341" s="214"/>
      <c r="Z341" s="214"/>
      <c r="AA341" s="214"/>
      <c r="AB341" s="214"/>
    </row>
    <row r="342" spans="1:28" ht="15" hidden="1" thickBot="1" x14ac:dyDescent="0.25">
      <c r="A342" s="214"/>
      <c r="B342" s="218"/>
      <c r="C342" s="214"/>
      <c r="D342" s="218"/>
      <c r="E342" s="214"/>
      <c r="F342" s="214"/>
      <c r="G342" s="214"/>
      <c r="H342" s="216"/>
      <c r="I342" s="216"/>
      <c r="J342" s="214"/>
      <c r="K342" s="217"/>
      <c r="L342" s="214"/>
      <c r="M342" s="214"/>
      <c r="N342" s="214"/>
      <c r="O342" s="214"/>
      <c r="P342" s="214"/>
      <c r="Q342" s="214"/>
      <c r="R342" s="214"/>
      <c r="S342" s="214"/>
      <c r="T342" s="214"/>
      <c r="U342" s="214"/>
      <c r="V342" s="214"/>
      <c r="W342" s="214"/>
      <c r="X342" s="214"/>
      <c r="Y342" s="214"/>
      <c r="Z342" s="214"/>
      <c r="AA342" s="214"/>
      <c r="AB342" s="214"/>
    </row>
    <row r="343" spans="1:28" ht="15" hidden="1" thickBot="1" x14ac:dyDescent="0.25">
      <c r="A343" s="214"/>
      <c r="B343" s="218"/>
      <c r="C343" s="214"/>
      <c r="D343" s="218"/>
      <c r="E343" s="214"/>
      <c r="F343" s="214"/>
      <c r="G343" s="214"/>
      <c r="H343" s="216"/>
      <c r="I343" s="216"/>
      <c r="J343" s="214"/>
      <c r="K343" s="217"/>
      <c r="L343" s="214"/>
      <c r="M343" s="214"/>
      <c r="N343" s="214"/>
      <c r="O343" s="214"/>
      <c r="P343" s="214"/>
      <c r="Q343" s="214"/>
      <c r="R343" s="214"/>
      <c r="S343" s="214"/>
      <c r="T343" s="214"/>
      <c r="U343" s="214"/>
      <c r="V343" s="214"/>
      <c r="W343" s="214"/>
      <c r="X343" s="214"/>
      <c r="Y343" s="214"/>
      <c r="Z343" s="214"/>
      <c r="AA343" s="214"/>
      <c r="AB343" s="214"/>
    </row>
    <row r="344" spans="1:28" ht="15" hidden="1" thickBot="1" x14ac:dyDescent="0.25">
      <c r="A344" s="214"/>
      <c r="B344" s="218"/>
      <c r="C344" s="214"/>
      <c r="D344" s="218"/>
      <c r="E344" s="214"/>
      <c r="F344" s="214"/>
      <c r="G344" s="214"/>
      <c r="H344" s="216"/>
      <c r="I344" s="216"/>
      <c r="J344" s="214"/>
      <c r="K344" s="217"/>
      <c r="L344" s="214"/>
      <c r="M344" s="214"/>
      <c r="N344" s="214"/>
      <c r="O344" s="214"/>
      <c r="P344" s="214"/>
      <c r="Q344" s="214"/>
      <c r="R344" s="214"/>
      <c r="S344" s="214"/>
      <c r="T344" s="214"/>
      <c r="U344" s="214"/>
      <c r="V344" s="214"/>
      <c r="W344" s="214"/>
      <c r="X344" s="214"/>
      <c r="Y344" s="214"/>
      <c r="Z344" s="214"/>
      <c r="AA344" s="214"/>
      <c r="AB344" s="214"/>
    </row>
    <row r="345" spans="1:28" ht="15" hidden="1" thickBot="1" x14ac:dyDescent="0.25">
      <c r="A345" s="214"/>
      <c r="B345" s="218"/>
      <c r="C345" s="214"/>
      <c r="D345" s="218"/>
      <c r="E345" s="214"/>
      <c r="F345" s="214"/>
      <c r="G345" s="214"/>
      <c r="H345" s="216"/>
      <c r="I345" s="216"/>
      <c r="J345" s="214"/>
      <c r="K345" s="217"/>
      <c r="L345" s="214"/>
      <c r="M345" s="214"/>
      <c r="N345" s="214"/>
      <c r="O345" s="214"/>
      <c r="P345" s="214"/>
      <c r="Q345" s="214"/>
      <c r="R345" s="214"/>
      <c r="S345" s="214"/>
      <c r="T345" s="214"/>
      <c r="U345" s="214"/>
      <c r="V345" s="214"/>
      <c r="W345" s="214"/>
      <c r="X345" s="214"/>
      <c r="Y345" s="214"/>
      <c r="Z345" s="214"/>
      <c r="AA345" s="214"/>
      <c r="AB345" s="214"/>
    </row>
    <row r="346" spans="1:28" ht="15" hidden="1" thickBot="1" x14ac:dyDescent="0.25">
      <c r="A346" s="214"/>
      <c r="B346" s="218"/>
      <c r="C346" s="214"/>
      <c r="D346" s="218"/>
      <c r="E346" s="214"/>
      <c r="F346" s="214"/>
      <c r="G346" s="214"/>
      <c r="H346" s="216"/>
      <c r="I346" s="216"/>
      <c r="J346" s="214"/>
      <c r="K346" s="217"/>
      <c r="L346" s="214"/>
      <c r="M346" s="214"/>
      <c r="N346" s="214"/>
      <c r="O346" s="214"/>
      <c r="P346" s="214"/>
      <c r="Q346" s="214"/>
      <c r="R346" s="214"/>
      <c r="S346" s="214"/>
      <c r="T346" s="214"/>
      <c r="U346" s="214"/>
      <c r="V346" s="214"/>
      <c r="W346" s="214"/>
      <c r="X346" s="214"/>
      <c r="Y346" s="214"/>
      <c r="Z346" s="214"/>
      <c r="AA346" s="214"/>
      <c r="AB346" s="214"/>
    </row>
    <row r="347" spans="1:28" ht="15" hidden="1" thickBot="1" x14ac:dyDescent="0.25">
      <c r="A347" s="214"/>
      <c r="B347" s="218"/>
      <c r="C347" s="214"/>
      <c r="D347" s="218"/>
      <c r="E347" s="214"/>
      <c r="F347" s="214"/>
      <c r="G347" s="214"/>
      <c r="H347" s="216"/>
      <c r="I347" s="216"/>
      <c r="J347" s="214"/>
      <c r="K347" s="217"/>
      <c r="L347" s="214"/>
      <c r="M347" s="214"/>
      <c r="N347" s="214"/>
      <c r="O347" s="214"/>
      <c r="P347" s="214"/>
      <c r="Q347" s="214"/>
      <c r="R347" s="214"/>
      <c r="S347" s="214"/>
      <c r="T347" s="214"/>
      <c r="U347" s="214"/>
      <c r="V347" s="214"/>
      <c r="W347" s="214"/>
      <c r="X347" s="214"/>
      <c r="Y347" s="214"/>
      <c r="Z347" s="214"/>
      <c r="AA347" s="214"/>
      <c r="AB347" s="214"/>
    </row>
    <row r="348" spans="1:28" ht="15" hidden="1" thickBot="1" x14ac:dyDescent="0.25">
      <c r="A348" s="214"/>
      <c r="B348" s="218"/>
      <c r="C348" s="214"/>
      <c r="D348" s="218"/>
      <c r="E348" s="214"/>
      <c r="F348" s="214"/>
      <c r="G348" s="214"/>
      <c r="H348" s="216"/>
      <c r="I348" s="216"/>
      <c r="J348" s="214"/>
      <c r="K348" s="217"/>
      <c r="L348" s="214"/>
      <c r="M348" s="214"/>
      <c r="N348" s="214"/>
      <c r="O348" s="214"/>
      <c r="P348" s="214"/>
      <c r="Q348" s="214"/>
      <c r="R348" s="214"/>
      <c r="S348" s="214"/>
      <c r="T348" s="214"/>
      <c r="U348" s="214"/>
      <c r="V348" s="214"/>
      <c r="W348" s="214"/>
      <c r="X348" s="214"/>
      <c r="Y348" s="214"/>
      <c r="Z348" s="214"/>
      <c r="AA348" s="214"/>
      <c r="AB348" s="214"/>
    </row>
    <row r="349" spans="1:28" ht="15" hidden="1" thickBot="1" x14ac:dyDescent="0.25">
      <c r="A349" s="214"/>
      <c r="B349" s="218"/>
      <c r="C349" s="214"/>
      <c r="D349" s="218"/>
      <c r="E349" s="214"/>
      <c r="F349" s="214"/>
      <c r="G349" s="214"/>
      <c r="H349" s="216"/>
      <c r="I349" s="216"/>
      <c r="J349" s="214"/>
      <c r="K349" s="217"/>
      <c r="L349" s="214"/>
      <c r="M349" s="214"/>
      <c r="N349" s="214"/>
      <c r="O349" s="214"/>
      <c r="P349" s="214"/>
      <c r="Q349" s="214"/>
      <c r="R349" s="214"/>
      <c r="S349" s="214"/>
      <c r="T349" s="214"/>
      <c r="U349" s="214"/>
      <c r="V349" s="214"/>
      <c r="W349" s="214"/>
      <c r="X349" s="214"/>
      <c r="Y349" s="214"/>
      <c r="Z349" s="214"/>
      <c r="AA349" s="214"/>
      <c r="AB349" s="214"/>
    </row>
    <row r="350" spans="1:28" ht="15" hidden="1" thickBot="1" x14ac:dyDescent="0.25">
      <c r="A350" s="214"/>
      <c r="B350" s="218"/>
      <c r="C350" s="214"/>
      <c r="D350" s="218"/>
      <c r="E350" s="214"/>
      <c r="F350" s="214"/>
      <c r="G350" s="214"/>
      <c r="H350" s="216"/>
      <c r="I350" s="216"/>
      <c r="J350" s="214"/>
      <c r="K350" s="217"/>
      <c r="L350" s="214"/>
      <c r="M350" s="214"/>
      <c r="N350" s="214"/>
      <c r="O350" s="214"/>
      <c r="P350" s="214"/>
      <c r="Q350" s="214"/>
      <c r="R350" s="214"/>
      <c r="S350" s="214"/>
      <c r="T350" s="214"/>
      <c r="U350" s="214"/>
      <c r="V350" s="214"/>
      <c r="W350" s="214"/>
      <c r="X350" s="214"/>
      <c r="Y350" s="214"/>
      <c r="Z350" s="214"/>
      <c r="AA350" s="214"/>
      <c r="AB350" s="214"/>
    </row>
    <row r="351" spans="1:28" ht="15" hidden="1" thickBot="1" x14ac:dyDescent="0.25">
      <c r="A351" s="214"/>
      <c r="B351" s="218"/>
      <c r="C351" s="214"/>
      <c r="D351" s="218"/>
      <c r="E351" s="214"/>
      <c r="F351" s="214"/>
      <c r="G351" s="214"/>
      <c r="H351" s="216"/>
      <c r="I351" s="216"/>
      <c r="J351" s="214"/>
      <c r="K351" s="217"/>
      <c r="L351" s="214"/>
      <c r="M351" s="214"/>
      <c r="N351" s="214"/>
      <c r="O351" s="214"/>
      <c r="P351" s="214"/>
      <c r="Q351" s="214"/>
      <c r="R351" s="214"/>
      <c r="S351" s="214"/>
      <c r="T351" s="214"/>
      <c r="U351" s="214"/>
      <c r="V351" s="214"/>
      <c r="W351" s="214"/>
      <c r="X351" s="214"/>
      <c r="Y351" s="214"/>
      <c r="Z351" s="214"/>
      <c r="AA351" s="214"/>
      <c r="AB351" s="214"/>
    </row>
    <row r="352" spans="1:28" ht="15" hidden="1" thickBot="1" x14ac:dyDescent="0.25">
      <c r="A352" s="214"/>
      <c r="B352" s="218"/>
      <c r="C352" s="214"/>
      <c r="D352" s="218"/>
      <c r="E352" s="214"/>
      <c r="F352" s="214"/>
      <c r="G352" s="214"/>
      <c r="H352" s="216"/>
      <c r="I352" s="216"/>
      <c r="J352" s="214"/>
      <c r="K352" s="217"/>
      <c r="L352" s="214"/>
      <c r="M352" s="214"/>
      <c r="N352" s="214"/>
      <c r="O352" s="214"/>
      <c r="P352" s="214"/>
      <c r="Q352" s="214"/>
      <c r="R352" s="214"/>
      <c r="S352" s="214"/>
      <c r="T352" s="214"/>
      <c r="U352" s="214"/>
      <c r="V352" s="214"/>
      <c r="W352" s="214"/>
      <c r="X352" s="214"/>
      <c r="Y352" s="214"/>
      <c r="Z352" s="214"/>
      <c r="AA352" s="214"/>
      <c r="AB352" s="214"/>
    </row>
    <row r="353" spans="1:28" ht="15" hidden="1" thickBot="1" x14ac:dyDescent="0.25">
      <c r="A353" s="214"/>
      <c r="B353" s="218"/>
      <c r="C353" s="214"/>
      <c r="D353" s="218"/>
      <c r="E353" s="214"/>
      <c r="F353" s="214"/>
      <c r="G353" s="214"/>
      <c r="H353" s="216"/>
      <c r="I353" s="216"/>
      <c r="J353" s="214"/>
      <c r="K353" s="217"/>
      <c r="L353" s="214"/>
      <c r="M353" s="214"/>
      <c r="N353" s="214"/>
      <c r="O353" s="214"/>
      <c r="P353" s="214"/>
      <c r="Q353" s="214"/>
      <c r="R353" s="214"/>
      <c r="S353" s="214"/>
      <c r="T353" s="214"/>
      <c r="U353" s="214"/>
      <c r="V353" s="214"/>
      <c r="W353" s="214"/>
      <c r="X353" s="214"/>
      <c r="Y353" s="214"/>
      <c r="Z353" s="214"/>
      <c r="AA353" s="214"/>
      <c r="AB353" s="214"/>
    </row>
    <row r="354" spans="1:28" ht="15" hidden="1" thickBot="1" x14ac:dyDescent="0.25">
      <c r="A354" s="214"/>
      <c r="B354" s="218"/>
      <c r="C354" s="214"/>
      <c r="D354" s="218"/>
      <c r="E354" s="214"/>
      <c r="F354" s="214"/>
      <c r="G354" s="214"/>
      <c r="H354" s="216"/>
      <c r="I354" s="216"/>
      <c r="J354" s="214"/>
      <c r="K354" s="217"/>
      <c r="L354" s="214"/>
      <c r="M354" s="214"/>
      <c r="N354" s="214"/>
      <c r="O354" s="214"/>
      <c r="P354" s="214"/>
      <c r="Q354" s="214"/>
      <c r="R354" s="214"/>
      <c r="S354" s="214"/>
      <c r="T354" s="214"/>
      <c r="U354" s="214"/>
      <c r="V354" s="214"/>
      <c r="W354" s="214"/>
      <c r="X354" s="214"/>
      <c r="Y354" s="214"/>
      <c r="Z354" s="214"/>
      <c r="AA354" s="214"/>
      <c r="AB354" s="214"/>
    </row>
    <row r="355" spans="1:28" ht="15" hidden="1" thickBot="1" x14ac:dyDescent="0.25">
      <c r="A355" s="214"/>
      <c r="B355" s="218"/>
      <c r="C355" s="214"/>
      <c r="D355" s="218"/>
      <c r="E355" s="214"/>
      <c r="F355" s="214"/>
      <c r="G355" s="214"/>
      <c r="H355" s="216"/>
      <c r="I355" s="216"/>
      <c r="J355" s="214"/>
      <c r="K355" s="217"/>
      <c r="L355" s="214"/>
      <c r="M355" s="214"/>
      <c r="N355" s="214"/>
      <c r="O355" s="214"/>
      <c r="P355" s="214"/>
      <c r="Q355" s="214"/>
      <c r="R355" s="214"/>
      <c r="S355" s="214"/>
      <c r="T355" s="214"/>
      <c r="U355" s="214"/>
      <c r="V355" s="214"/>
      <c r="W355" s="214"/>
      <c r="X355" s="214"/>
      <c r="Y355" s="214"/>
      <c r="Z355" s="214"/>
      <c r="AA355" s="214"/>
      <c r="AB355" s="214"/>
    </row>
    <row r="356" spans="1:28" ht="15" hidden="1" thickBot="1" x14ac:dyDescent="0.25">
      <c r="A356" s="214"/>
      <c r="B356" s="218"/>
      <c r="C356" s="214"/>
      <c r="D356" s="218"/>
      <c r="E356" s="214"/>
      <c r="F356" s="214"/>
      <c r="G356" s="214"/>
      <c r="H356" s="216"/>
      <c r="I356" s="216"/>
      <c r="J356" s="214"/>
      <c r="K356" s="217"/>
      <c r="L356" s="214"/>
      <c r="M356" s="214"/>
      <c r="N356" s="214"/>
      <c r="O356" s="214"/>
      <c r="P356" s="214"/>
      <c r="Q356" s="214"/>
      <c r="R356" s="214"/>
      <c r="S356" s="214"/>
      <c r="T356" s="214"/>
      <c r="U356" s="214"/>
      <c r="V356" s="214"/>
      <c r="W356" s="214"/>
      <c r="X356" s="214"/>
      <c r="Y356" s="214"/>
      <c r="Z356" s="214"/>
      <c r="AA356" s="214"/>
      <c r="AB356" s="214"/>
    </row>
    <row r="357" spans="1:28" ht="15" hidden="1" thickBot="1" x14ac:dyDescent="0.25">
      <c r="A357" s="214"/>
      <c r="B357" s="218"/>
      <c r="C357" s="214"/>
      <c r="D357" s="218"/>
      <c r="E357" s="214"/>
      <c r="F357" s="214"/>
      <c r="G357" s="214"/>
      <c r="H357" s="216"/>
      <c r="I357" s="216"/>
      <c r="J357" s="214"/>
      <c r="K357" s="217"/>
      <c r="L357" s="214"/>
      <c r="M357" s="214"/>
      <c r="N357" s="214"/>
      <c r="O357" s="214"/>
      <c r="P357" s="214"/>
      <c r="Q357" s="214"/>
      <c r="R357" s="214"/>
      <c r="S357" s="214"/>
      <c r="T357" s="214"/>
      <c r="U357" s="214"/>
      <c r="V357" s="214"/>
      <c r="W357" s="214"/>
      <c r="X357" s="214"/>
      <c r="Y357" s="214"/>
      <c r="Z357" s="214"/>
      <c r="AA357" s="214"/>
      <c r="AB357" s="214"/>
    </row>
    <row r="358" spans="1:28" ht="15" hidden="1" thickBot="1" x14ac:dyDescent="0.25">
      <c r="A358" s="214"/>
      <c r="B358" s="218"/>
      <c r="C358" s="214"/>
      <c r="D358" s="218"/>
      <c r="E358" s="214"/>
      <c r="F358" s="214"/>
      <c r="G358" s="214"/>
      <c r="H358" s="216"/>
      <c r="I358" s="216"/>
      <c r="J358" s="214"/>
      <c r="K358" s="217"/>
      <c r="L358" s="214"/>
      <c r="M358" s="214"/>
      <c r="N358" s="214"/>
      <c r="O358" s="214"/>
      <c r="P358" s="214"/>
      <c r="Q358" s="214"/>
      <c r="R358" s="214"/>
      <c r="S358" s="214"/>
      <c r="T358" s="214"/>
      <c r="U358" s="214"/>
      <c r="V358" s="214"/>
      <c r="W358" s="214"/>
      <c r="X358" s="214"/>
      <c r="Y358" s="214"/>
      <c r="Z358" s="214"/>
      <c r="AA358" s="214"/>
      <c r="AB358" s="214"/>
    </row>
    <row r="359" spans="1:28" ht="15" hidden="1" thickBot="1" x14ac:dyDescent="0.25">
      <c r="A359" s="214"/>
      <c r="B359" s="218"/>
      <c r="C359" s="214"/>
      <c r="D359" s="218"/>
      <c r="E359" s="214"/>
      <c r="F359" s="214"/>
      <c r="G359" s="214"/>
      <c r="H359" s="216"/>
      <c r="I359" s="216"/>
      <c r="J359" s="214"/>
      <c r="K359" s="217"/>
      <c r="L359" s="214"/>
      <c r="M359" s="214"/>
      <c r="N359" s="214"/>
      <c r="O359" s="214"/>
      <c r="P359" s="214"/>
      <c r="Q359" s="214"/>
      <c r="R359" s="214"/>
      <c r="S359" s="214"/>
      <c r="T359" s="214"/>
      <c r="U359" s="214"/>
      <c r="V359" s="214"/>
      <c r="W359" s="214"/>
      <c r="X359" s="214"/>
      <c r="Y359" s="214"/>
      <c r="Z359" s="214"/>
      <c r="AA359" s="214"/>
      <c r="AB359" s="214"/>
    </row>
    <row r="360" spans="1:28" ht="15" hidden="1" thickBot="1" x14ac:dyDescent="0.25">
      <c r="A360" s="214"/>
      <c r="B360" s="218"/>
      <c r="C360" s="214"/>
      <c r="D360" s="218"/>
      <c r="E360" s="214"/>
      <c r="F360" s="214"/>
      <c r="G360" s="214"/>
      <c r="H360" s="216"/>
      <c r="I360" s="216"/>
      <c r="J360" s="214"/>
      <c r="K360" s="217"/>
      <c r="L360" s="214"/>
      <c r="M360" s="214"/>
      <c r="N360" s="214"/>
      <c r="O360" s="214"/>
      <c r="P360" s="214"/>
      <c r="Q360" s="214"/>
      <c r="R360" s="214"/>
      <c r="S360" s="214"/>
      <c r="T360" s="214"/>
      <c r="U360" s="214"/>
      <c r="V360" s="214"/>
      <c r="W360" s="214"/>
      <c r="X360" s="214"/>
      <c r="Y360" s="214"/>
      <c r="Z360" s="214"/>
      <c r="AA360" s="214"/>
      <c r="AB360" s="214"/>
    </row>
    <row r="361" spans="1:28" ht="15" hidden="1" thickBot="1" x14ac:dyDescent="0.25">
      <c r="A361" s="214"/>
      <c r="B361" s="218"/>
      <c r="C361" s="214"/>
      <c r="D361" s="218"/>
      <c r="E361" s="214"/>
      <c r="F361" s="214"/>
      <c r="G361" s="214"/>
      <c r="H361" s="216"/>
      <c r="I361" s="216"/>
      <c r="J361" s="214"/>
      <c r="K361" s="217"/>
      <c r="L361" s="214"/>
      <c r="M361" s="214"/>
      <c r="N361" s="214"/>
      <c r="O361" s="214"/>
      <c r="P361" s="214"/>
      <c r="Q361" s="214"/>
      <c r="R361" s="214"/>
      <c r="S361" s="214"/>
      <c r="T361" s="214"/>
      <c r="U361" s="214"/>
      <c r="V361" s="214"/>
      <c r="W361" s="214"/>
      <c r="X361" s="214"/>
      <c r="Y361" s="214"/>
      <c r="Z361" s="214"/>
      <c r="AA361" s="214"/>
      <c r="AB361" s="214"/>
    </row>
    <row r="362" spans="1:28" ht="15" hidden="1" thickBot="1" x14ac:dyDescent="0.25">
      <c r="A362" s="214"/>
      <c r="B362" s="218"/>
      <c r="C362" s="214"/>
      <c r="D362" s="218"/>
      <c r="E362" s="214"/>
      <c r="F362" s="214"/>
      <c r="G362" s="214"/>
      <c r="H362" s="216"/>
      <c r="I362" s="216"/>
      <c r="J362" s="214"/>
      <c r="K362" s="217"/>
      <c r="L362" s="214"/>
      <c r="M362" s="214"/>
      <c r="N362" s="214"/>
      <c r="O362" s="214"/>
      <c r="P362" s="214"/>
      <c r="Q362" s="214"/>
      <c r="R362" s="214"/>
      <c r="S362" s="214"/>
      <c r="T362" s="214"/>
      <c r="U362" s="214"/>
      <c r="V362" s="214"/>
      <c r="W362" s="214"/>
      <c r="X362" s="214"/>
      <c r="Y362" s="214"/>
      <c r="Z362" s="214"/>
      <c r="AA362" s="214"/>
      <c r="AB362" s="214"/>
    </row>
    <row r="363" spans="1:28" ht="15" hidden="1" thickBot="1" x14ac:dyDescent="0.25">
      <c r="A363" s="214"/>
      <c r="B363" s="218"/>
      <c r="C363" s="214"/>
      <c r="D363" s="218"/>
      <c r="E363" s="214"/>
      <c r="F363" s="214"/>
      <c r="G363" s="214"/>
      <c r="H363" s="216"/>
      <c r="I363" s="216"/>
      <c r="J363" s="214"/>
      <c r="K363" s="217"/>
      <c r="L363" s="214"/>
      <c r="M363" s="214"/>
      <c r="N363" s="214"/>
      <c r="O363" s="214"/>
      <c r="P363" s="214"/>
      <c r="Q363" s="214"/>
      <c r="R363" s="214"/>
      <c r="S363" s="214"/>
      <c r="T363" s="214"/>
      <c r="U363" s="214"/>
      <c r="V363" s="214"/>
      <c r="W363" s="214"/>
      <c r="X363" s="214"/>
      <c r="Y363" s="214"/>
      <c r="Z363" s="214"/>
      <c r="AA363" s="214"/>
      <c r="AB363" s="214"/>
    </row>
    <row r="364" spans="1:28" ht="15" hidden="1" thickBot="1" x14ac:dyDescent="0.25">
      <c r="A364" s="214"/>
      <c r="B364" s="218"/>
      <c r="C364" s="214"/>
      <c r="D364" s="218"/>
      <c r="E364" s="214"/>
      <c r="F364" s="214"/>
      <c r="G364" s="214"/>
      <c r="H364" s="216"/>
      <c r="I364" s="216"/>
      <c r="J364" s="214"/>
      <c r="K364" s="217"/>
      <c r="L364" s="214"/>
      <c r="M364" s="214"/>
      <c r="N364" s="214"/>
      <c r="O364" s="214"/>
      <c r="P364" s="214"/>
      <c r="Q364" s="214"/>
      <c r="R364" s="214"/>
      <c r="S364" s="214"/>
      <c r="T364" s="214"/>
      <c r="U364" s="214"/>
      <c r="V364" s="214"/>
      <c r="W364" s="214"/>
      <c r="X364" s="214"/>
      <c r="Y364" s="214"/>
      <c r="Z364" s="214"/>
      <c r="AA364" s="214"/>
      <c r="AB364" s="214"/>
    </row>
    <row r="365" spans="1:28" ht="15" hidden="1" thickBot="1" x14ac:dyDescent="0.25">
      <c r="A365" s="214"/>
      <c r="B365" s="218"/>
      <c r="C365" s="214"/>
      <c r="D365" s="218"/>
      <c r="E365" s="214"/>
      <c r="F365" s="214"/>
      <c r="G365" s="214"/>
      <c r="H365" s="216"/>
      <c r="I365" s="216"/>
      <c r="J365" s="214"/>
      <c r="K365" s="217"/>
      <c r="L365" s="214"/>
      <c r="M365" s="214"/>
      <c r="N365" s="214"/>
      <c r="O365" s="214"/>
      <c r="P365" s="214"/>
      <c r="Q365" s="214"/>
      <c r="R365" s="214"/>
      <c r="S365" s="214"/>
      <c r="T365" s="214"/>
      <c r="U365" s="214"/>
      <c r="V365" s="214"/>
      <c r="W365" s="214"/>
      <c r="X365" s="214"/>
      <c r="Y365" s="214"/>
      <c r="Z365" s="214"/>
      <c r="AA365" s="214"/>
      <c r="AB365" s="214"/>
    </row>
    <row r="366" spans="1:28" ht="15" hidden="1" thickBot="1" x14ac:dyDescent="0.25">
      <c r="A366" s="214"/>
      <c r="B366" s="218"/>
      <c r="C366" s="214"/>
      <c r="D366" s="218"/>
      <c r="E366" s="214"/>
      <c r="F366" s="214"/>
      <c r="G366" s="214"/>
      <c r="H366" s="216"/>
      <c r="I366" s="216"/>
      <c r="J366" s="214"/>
      <c r="K366" s="217"/>
      <c r="L366" s="214"/>
      <c r="M366" s="214"/>
      <c r="N366" s="214"/>
      <c r="O366" s="214"/>
      <c r="P366" s="214"/>
      <c r="Q366" s="214"/>
      <c r="R366" s="214"/>
      <c r="S366" s="214"/>
      <c r="T366" s="214"/>
      <c r="U366" s="214"/>
      <c r="V366" s="214"/>
      <c r="W366" s="214"/>
      <c r="X366" s="214"/>
      <c r="Y366" s="214"/>
      <c r="Z366" s="214"/>
      <c r="AA366" s="214"/>
      <c r="AB366" s="214"/>
    </row>
    <row r="367" spans="1:28" ht="15" hidden="1" thickBot="1" x14ac:dyDescent="0.25">
      <c r="A367" s="214"/>
      <c r="B367" s="218"/>
      <c r="C367" s="214"/>
      <c r="D367" s="218"/>
      <c r="E367" s="214"/>
      <c r="F367" s="214"/>
      <c r="G367" s="214"/>
      <c r="H367" s="216"/>
      <c r="I367" s="216"/>
      <c r="J367" s="214"/>
      <c r="K367" s="217"/>
      <c r="L367" s="214"/>
      <c r="M367" s="214"/>
      <c r="N367" s="214"/>
      <c r="O367" s="214"/>
      <c r="P367" s="214"/>
      <c r="Q367" s="214"/>
      <c r="R367" s="214"/>
      <c r="S367" s="214"/>
      <c r="T367" s="214"/>
      <c r="U367" s="214"/>
      <c r="V367" s="214"/>
      <c r="W367" s="214"/>
      <c r="X367" s="214"/>
      <c r="Y367" s="214"/>
      <c r="Z367" s="214"/>
      <c r="AA367" s="214"/>
      <c r="AB367" s="214"/>
    </row>
    <row r="368" spans="1:28" ht="15" hidden="1" thickBot="1" x14ac:dyDescent="0.25">
      <c r="A368" s="214"/>
      <c r="B368" s="218"/>
      <c r="C368" s="214"/>
      <c r="D368" s="218"/>
      <c r="E368" s="214"/>
      <c r="F368" s="214"/>
      <c r="G368" s="214"/>
      <c r="H368" s="216"/>
      <c r="I368" s="216"/>
      <c r="J368" s="214"/>
      <c r="K368" s="217"/>
      <c r="L368" s="214"/>
      <c r="M368" s="214"/>
      <c r="N368" s="214"/>
      <c r="O368" s="214"/>
      <c r="P368" s="214"/>
      <c r="Q368" s="214"/>
      <c r="R368" s="214"/>
      <c r="S368" s="214"/>
      <c r="T368" s="214"/>
      <c r="U368" s="214"/>
      <c r="V368" s="214"/>
      <c r="W368" s="214"/>
      <c r="X368" s="214"/>
      <c r="Y368" s="214"/>
      <c r="Z368" s="214"/>
      <c r="AA368" s="214"/>
      <c r="AB368" s="214"/>
    </row>
    <row r="369" spans="1:28" ht="15" hidden="1" thickBot="1" x14ac:dyDescent="0.25">
      <c r="A369" s="214"/>
      <c r="B369" s="218"/>
      <c r="C369" s="214"/>
      <c r="D369" s="218"/>
      <c r="E369" s="214"/>
      <c r="F369" s="214"/>
      <c r="G369" s="214"/>
      <c r="H369" s="216"/>
      <c r="I369" s="216"/>
      <c r="J369" s="214"/>
      <c r="K369" s="217"/>
      <c r="L369" s="214"/>
      <c r="M369" s="214"/>
      <c r="N369" s="214"/>
      <c r="O369" s="214"/>
      <c r="P369" s="214"/>
      <c r="Q369" s="214"/>
      <c r="R369" s="214"/>
      <c r="S369" s="214"/>
      <c r="T369" s="214"/>
      <c r="U369" s="214"/>
      <c r="V369" s="214"/>
      <c r="W369" s="214"/>
      <c r="X369" s="214"/>
      <c r="Y369" s="214"/>
      <c r="Z369" s="214"/>
      <c r="AA369" s="214"/>
      <c r="AB369" s="214"/>
    </row>
    <row r="370" spans="1:28" ht="15" hidden="1" thickBot="1" x14ac:dyDescent="0.25">
      <c r="A370" s="214"/>
      <c r="B370" s="218"/>
      <c r="C370" s="214"/>
      <c r="D370" s="218"/>
      <c r="E370" s="214"/>
      <c r="F370" s="214"/>
      <c r="G370" s="214"/>
      <c r="H370" s="216"/>
      <c r="I370" s="216"/>
      <c r="J370" s="214"/>
      <c r="K370" s="217"/>
      <c r="L370" s="214"/>
      <c r="M370" s="214"/>
      <c r="N370" s="214"/>
      <c r="O370" s="214"/>
      <c r="P370" s="214"/>
      <c r="Q370" s="214"/>
      <c r="R370" s="214"/>
      <c r="S370" s="214"/>
      <c r="T370" s="214"/>
      <c r="U370" s="214"/>
      <c r="V370" s="214"/>
      <c r="W370" s="214"/>
      <c r="X370" s="214"/>
      <c r="Y370" s="214"/>
      <c r="Z370" s="214"/>
      <c r="AA370" s="214"/>
      <c r="AB370" s="214"/>
    </row>
    <row r="371" spans="1:28" ht="15" hidden="1" thickBot="1" x14ac:dyDescent="0.25">
      <c r="A371" s="214"/>
      <c r="B371" s="218"/>
      <c r="C371" s="214"/>
      <c r="D371" s="218"/>
      <c r="E371" s="214"/>
      <c r="F371" s="214"/>
      <c r="G371" s="214"/>
      <c r="H371" s="216"/>
      <c r="I371" s="216"/>
      <c r="J371" s="214"/>
      <c r="K371" s="217"/>
      <c r="L371" s="214"/>
      <c r="M371" s="214"/>
      <c r="N371" s="214"/>
      <c r="O371" s="214"/>
      <c r="P371" s="214"/>
      <c r="Q371" s="214"/>
      <c r="R371" s="214"/>
      <c r="S371" s="214"/>
      <c r="T371" s="214"/>
      <c r="U371" s="214"/>
      <c r="V371" s="214"/>
      <c r="W371" s="214"/>
      <c r="X371" s="214"/>
      <c r="Y371" s="214"/>
      <c r="Z371" s="214"/>
      <c r="AA371" s="214"/>
      <c r="AB371" s="214"/>
    </row>
    <row r="372" spans="1:28" ht="15" hidden="1" thickBot="1" x14ac:dyDescent="0.25">
      <c r="A372" s="214"/>
      <c r="B372" s="218"/>
      <c r="C372" s="214"/>
      <c r="D372" s="218"/>
      <c r="E372" s="214"/>
      <c r="F372" s="214"/>
      <c r="G372" s="214"/>
      <c r="H372" s="216"/>
      <c r="I372" s="216"/>
      <c r="J372" s="214"/>
      <c r="K372" s="217"/>
      <c r="L372" s="214"/>
      <c r="M372" s="214"/>
      <c r="N372" s="214"/>
      <c r="O372" s="214"/>
      <c r="P372" s="214"/>
      <c r="Q372" s="214"/>
      <c r="R372" s="214"/>
      <c r="S372" s="214"/>
      <c r="T372" s="214"/>
      <c r="U372" s="214"/>
      <c r="V372" s="214"/>
      <c r="W372" s="214"/>
      <c r="X372" s="214"/>
      <c r="Y372" s="214"/>
      <c r="Z372" s="214"/>
      <c r="AA372" s="214"/>
      <c r="AB372" s="214"/>
    </row>
    <row r="373" spans="1:28" ht="15" hidden="1" thickBot="1" x14ac:dyDescent="0.25">
      <c r="A373" s="214"/>
      <c r="B373" s="218"/>
      <c r="C373" s="214"/>
      <c r="D373" s="218"/>
      <c r="E373" s="214"/>
      <c r="F373" s="214"/>
      <c r="G373" s="214"/>
      <c r="H373" s="216"/>
      <c r="I373" s="216"/>
      <c r="J373" s="214"/>
      <c r="K373" s="217"/>
      <c r="L373" s="214"/>
      <c r="M373" s="214"/>
      <c r="N373" s="214"/>
      <c r="O373" s="214"/>
      <c r="P373" s="214"/>
      <c r="Q373" s="214"/>
      <c r="R373" s="214"/>
      <c r="S373" s="214"/>
      <c r="T373" s="214"/>
      <c r="U373" s="214"/>
      <c r="V373" s="214"/>
      <c r="W373" s="214"/>
      <c r="X373" s="214"/>
      <c r="Y373" s="214"/>
      <c r="Z373" s="214"/>
      <c r="AA373" s="214"/>
      <c r="AB373" s="214"/>
    </row>
    <row r="374" spans="1:28" ht="15" hidden="1" thickBot="1" x14ac:dyDescent="0.25">
      <c r="A374" s="214"/>
      <c r="B374" s="218"/>
      <c r="C374" s="214"/>
      <c r="D374" s="218"/>
      <c r="E374" s="214"/>
      <c r="F374" s="214"/>
      <c r="G374" s="214"/>
      <c r="H374" s="216"/>
      <c r="I374" s="216"/>
      <c r="J374" s="214"/>
      <c r="K374" s="217"/>
      <c r="L374" s="214"/>
      <c r="M374" s="214"/>
      <c r="N374" s="214"/>
      <c r="O374" s="214"/>
      <c r="P374" s="214"/>
      <c r="Q374" s="214"/>
      <c r="R374" s="214"/>
      <c r="S374" s="214"/>
      <c r="T374" s="214"/>
      <c r="U374" s="214"/>
      <c r="V374" s="214"/>
      <c r="W374" s="214"/>
      <c r="X374" s="214"/>
      <c r="Y374" s="214"/>
      <c r="Z374" s="214"/>
      <c r="AA374" s="214"/>
      <c r="AB374" s="214"/>
    </row>
    <row r="375" spans="1:28" ht="15" hidden="1" thickBot="1" x14ac:dyDescent="0.25">
      <c r="A375" s="214"/>
      <c r="B375" s="218"/>
      <c r="C375" s="214"/>
      <c r="D375" s="218"/>
      <c r="E375" s="214"/>
      <c r="F375" s="214"/>
      <c r="G375" s="214"/>
      <c r="H375" s="216"/>
      <c r="I375" s="216"/>
      <c r="J375" s="214"/>
      <c r="K375" s="217"/>
      <c r="L375" s="214"/>
      <c r="M375" s="214"/>
      <c r="N375" s="214"/>
      <c r="O375" s="214"/>
      <c r="P375" s="214"/>
      <c r="Q375" s="214"/>
      <c r="R375" s="214"/>
      <c r="S375" s="214"/>
      <c r="T375" s="214"/>
      <c r="U375" s="214"/>
      <c r="V375" s="214"/>
      <c r="W375" s="214"/>
      <c r="X375" s="214"/>
      <c r="Y375" s="214"/>
      <c r="Z375" s="214"/>
      <c r="AA375" s="214"/>
      <c r="AB375" s="214"/>
    </row>
    <row r="376" spans="1:28" ht="15" hidden="1" thickBot="1" x14ac:dyDescent="0.25">
      <c r="A376" s="214"/>
      <c r="B376" s="218"/>
      <c r="C376" s="214"/>
      <c r="D376" s="218"/>
      <c r="E376" s="214"/>
      <c r="F376" s="214"/>
      <c r="G376" s="214"/>
      <c r="H376" s="216"/>
      <c r="I376" s="216"/>
      <c r="J376" s="214"/>
      <c r="K376" s="217"/>
      <c r="L376" s="214"/>
      <c r="M376" s="214"/>
      <c r="N376" s="214"/>
      <c r="O376" s="214"/>
      <c r="P376" s="214"/>
      <c r="Q376" s="214"/>
      <c r="R376" s="214"/>
      <c r="S376" s="214"/>
      <c r="T376" s="214"/>
      <c r="U376" s="214"/>
      <c r="V376" s="214"/>
      <c r="W376" s="214"/>
      <c r="X376" s="214"/>
      <c r="Y376" s="214"/>
      <c r="Z376" s="214"/>
      <c r="AA376" s="214"/>
      <c r="AB376" s="214"/>
    </row>
    <row r="377" spans="1:28" ht="15" hidden="1" thickBot="1" x14ac:dyDescent="0.25">
      <c r="A377" s="214"/>
      <c r="B377" s="218"/>
      <c r="C377" s="214"/>
      <c r="D377" s="218"/>
      <c r="E377" s="214"/>
      <c r="F377" s="214"/>
      <c r="G377" s="214"/>
      <c r="H377" s="216"/>
      <c r="I377" s="216"/>
      <c r="J377" s="214"/>
      <c r="K377" s="217"/>
      <c r="L377" s="214"/>
      <c r="M377" s="214"/>
      <c r="N377" s="214"/>
      <c r="O377" s="214"/>
      <c r="P377" s="214"/>
      <c r="Q377" s="214"/>
      <c r="R377" s="214"/>
      <c r="S377" s="214"/>
      <c r="T377" s="214"/>
      <c r="U377" s="214"/>
      <c r="V377" s="214"/>
      <c r="W377" s="214"/>
      <c r="X377" s="214"/>
      <c r="Y377" s="214"/>
      <c r="Z377" s="214"/>
      <c r="AA377" s="214"/>
      <c r="AB377" s="214"/>
    </row>
    <row r="378" spans="1:28" ht="15" hidden="1" thickBot="1" x14ac:dyDescent="0.25">
      <c r="A378" s="214"/>
      <c r="B378" s="218"/>
      <c r="C378" s="214"/>
      <c r="D378" s="218"/>
      <c r="E378" s="214"/>
      <c r="F378" s="214"/>
      <c r="G378" s="214"/>
      <c r="H378" s="216"/>
      <c r="I378" s="216"/>
      <c r="J378" s="214"/>
      <c r="K378" s="217"/>
      <c r="L378" s="214"/>
      <c r="M378" s="214"/>
      <c r="N378" s="214"/>
      <c r="O378" s="214"/>
      <c r="P378" s="214"/>
      <c r="Q378" s="214"/>
      <c r="R378" s="214"/>
      <c r="S378" s="214"/>
      <c r="T378" s="214"/>
      <c r="U378" s="214"/>
      <c r="V378" s="214"/>
      <c r="W378" s="214"/>
      <c r="X378" s="214"/>
      <c r="Y378" s="214"/>
      <c r="Z378" s="214"/>
      <c r="AA378" s="214"/>
      <c r="AB378" s="214"/>
    </row>
    <row r="379" spans="1:28" ht="15" hidden="1" thickBot="1" x14ac:dyDescent="0.25">
      <c r="A379" s="214"/>
      <c r="B379" s="218"/>
      <c r="C379" s="214"/>
      <c r="D379" s="218"/>
      <c r="E379" s="214"/>
      <c r="F379" s="214"/>
      <c r="G379" s="214"/>
      <c r="H379" s="216"/>
      <c r="I379" s="216"/>
      <c r="J379" s="214"/>
      <c r="K379" s="217"/>
      <c r="L379" s="214"/>
      <c r="M379" s="214"/>
      <c r="N379" s="214"/>
      <c r="O379" s="214"/>
      <c r="P379" s="214"/>
      <c r="Q379" s="214"/>
      <c r="R379" s="214"/>
      <c r="S379" s="214"/>
      <c r="T379" s="214"/>
      <c r="U379" s="214"/>
      <c r="V379" s="214"/>
      <c r="W379" s="214"/>
      <c r="X379" s="214"/>
      <c r="Y379" s="214"/>
      <c r="Z379" s="214"/>
      <c r="AA379" s="214"/>
      <c r="AB379" s="214"/>
    </row>
    <row r="380" spans="1:28" ht="15" hidden="1" thickBot="1" x14ac:dyDescent="0.25">
      <c r="A380" s="214"/>
      <c r="B380" s="218"/>
      <c r="C380" s="214"/>
      <c r="D380" s="218"/>
      <c r="E380" s="214"/>
      <c r="F380" s="214"/>
      <c r="G380" s="214"/>
      <c r="H380" s="216"/>
      <c r="I380" s="216"/>
      <c r="J380" s="214"/>
      <c r="K380" s="217"/>
      <c r="L380" s="214"/>
      <c r="M380" s="214"/>
      <c r="N380" s="214"/>
      <c r="O380" s="214"/>
      <c r="P380" s="214"/>
      <c r="Q380" s="214"/>
      <c r="R380" s="214"/>
      <c r="S380" s="214"/>
      <c r="T380" s="214"/>
      <c r="U380" s="214"/>
      <c r="V380" s="214"/>
      <c r="W380" s="214"/>
      <c r="X380" s="214"/>
      <c r="Y380" s="214"/>
      <c r="Z380" s="214"/>
      <c r="AA380" s="214"/>
      <c r="AB380" s="214"/>
    </row>
    <row r="381" spans="1:28" ht="15" hidden="1" thickBot="1" x14ac:dyDescent="0.25">
      <c r="A381" s="214"/>
      <c r="B381" s="218"/>
      <c r="C381" s="214"/>
      <c r="D381" s="218"/>
      <c r="E381" s="214"/>
      <c r="F381" s="214"/>
      <c r="G381" s="214"/>
      <c r="H381" s="216"/>
      <c r="I381" s="216"/>
      <c r="J381" s="214"/>
      <c r="K381" s="217"/>
      <c r="L381" s="214"/>
      <c r="M381" s="214"/>
      <c r="N381" s="214"/>
      <c r="O381" s="214"/>
      <c r="P381" s="214"/>
      <c r="Q381" s="214"/>
      <c r="R381" s="214"/>
      <c r="S381" s="214"/>
      <c r="T381" s="214"/>
      <c r="U381" s="214"/>
      <c r="V381" s="214"/>
      <c r="W381" s="214"/>
      <c r="X381" s="214"/>
      <c r="Y381" s="214"/>
      <c r="Z381" s="214"/>
      <c r="AA381" s="214"/>
      <c r="AB381" s="214"/>
    </row>
    <row r="382" spans="1:28" ht="15" hidden="1" thickBot="1" x14ac:dyDescent="0.25">
      <c r="A382" s="214"/>
      <c r="B382" s="218"/>
      <c r="C382" s="214"/>
      <c r="D382" s="218"/>
      <c r="E382" s="214"/>
      <c r="F382" s="214"/>
      <c r="G382" s="214"/>
      <c r="H382" s="216"/>
      <c r="I382" s="216"/>
      <c r="J382" s="214"/>
      <c r="K382" s="217"/>
      <c r="L382" s="214"/>
      <c r="M382" s="214"/>
      <c r="N382" s="214"/>
      <c r="O382" s="214"/>
      <c r="P382" s="214"/>
      <c r="Q382" s="214"/>
      <c r="R382" s="214"/>
      <c r="S382" s="214"/>
      <c r="T382" s="214"/>
      <c r="U382" s="214"/>
      <c r="V382" s="214"/>
      <c r="W382" s="214"/>
      <c r="X382" s="214"/>
      <c r="Y382" s="214"/>
      <c r="Z382" s="214"/>
      <c r="AA382" s="214"/>
      <c r="AB382" s="214"/>
    </row>
    <row r="383" spans="1:28" ht="15" hidden="1" thickBot="1" x14ac:dyDescent="0.25">
      <c r="A383" s="214"/>
      <c r="B383" s="218"/>
      <c r="C383" s="214"/>
      <c r="D383" s="218"/>
      <c r="E383" s="214"/>
      <c r="F383" s="214"/>
      <c r="G383" s="214"/>
      <c r="H383" s="216"/>
      <c r="I383" s="216"/>
      <c r="J383" s="214"/>
      <c r="K383" s="217"/>
      <c r="L383" s="214"/>
      <c r="M383" s="214"/>
      <c r="N383" s="214"/>
      <c r="O383" s="214"/>
      <c r="P383" s="214"/>
      <c r="Q383" s="214"/>
      <c r="R383" s="214"/>
      <c r="S383" s="214"/>
      <c r="T383" s="214"/>
      <c r="U383" s="214"/>
      <c r="V383" s="214"/>
      <c r="W383" s="214"/>
      <c r="X383" s="214"/>
      <c r="Y383" s="214"/>
      <c r="Z383" s="214"/>
      <c r="AA383" s="214"/>
      <c r="AB383" s="214"/>
    </row>
    <row r="384" spans="1:28" ht="15" hidden="1" thickBot="1" x14ac:dyDescent="0.25">
      <c r="A384" s="214"/>
      <c r="B384" s="218"/>
      <c r="C384" s="214"/>
      <c r="D384" s="218"/>
      <c r="E384" s="214"/>
      <c r="F384" s="214"/>
      <c r="G384" s="214"/>
      <c r="H384" s="216"/>
      <c r="I384" s="216"/>
      <c r="J384" s="214"/>
      <c r="K384" s="217"/>
      <c r="L384" s="214"/>
      <c r="M384" s="214"/>
      <c r="N384" s="214"/>
      <c r="O384" s="214"/>
      <c r="P384" s="214"/>
      <c r="Q384" s="214"/>
      <c r="R384" s="214"/>
      <c r="S384" s="214"/>
      <c r="T384" s="214"/>
      <c r="U384" s="214"/>
      <c r="V384" s="214"/>
      <c r="W384" s="214"/>
      <c r="X384" s="214"/>
      <c r="Y384" s="214"/>
      <c r="Z384" s="214"/>
      <c r="AA384" s="214"/>
      <c r="AB384" s="214"/>
    </row>
    <row r="385" spans="1:28" ht="15" hidden="1" thickBot="1" x14ac:dyDescent="0.25">
      <c r="A385" s="214"/>
      <c r="B385" s="218"/>
      <c r="C385" s="214"/>
      <c r="D385" s="218"/>
      <c r="E385" s="214"/>
      <c r="F385" s="214"/>
      <c r="G385" s="214"/>
      <c r="H385" s="216"/>
      <c r="I385" s="216"/>
      <c r="J385" s="214"/>
      <c r="K385" s="217"/>
      <c r="L385" s="214"/>
      <c r="M385" s="214"/>
      <c r="N385" s="214"/>
      <c r="O385" s="214"/>
      <c r="P385" s="214"/>
      <c r="Q385" s="214"/>
      <c r="R385" s="214"/>
      <c r="S385" s="214"/>
      <c r="T385" s="214"/>
      <c r="U385" s="214"/>
      <c r="V385" s="214"/>
      <c r="W385" s="214"/>
      <c r="X385" s="214"/>
      <c r="Y385" s="214"/>
      <c r="Z385" s="214"/>
      <c r="AA385" s="214"/>
      <c r="AB385" s="214"/>
    </row>
    <row r="386" spans="1:28" ht="15" hidden="1" thickBot="1" x14ac:dyDescent="0.25">
      <c r="A386" s="214"/>
      <c r="B386" s="218"/>
      <c r="C386" s="214"/>
      <c r="D386" s="218"/>
      <c r="E386" s="214"/>
      <c r="F386" s="214"/>
      <c r="G386" s="214"/>
      <c r="H386" s="216"/>
      <c r="I386" s="216"/>
      <c r="J386" s="214"/>
      <c r="K386" s="217"/>
      <c r="L386" s="214"/>
      <c r="M386" s="214"/>
      <c r="N386" s="214"/>
      <c r="O386" s="214"/>
      <c r="P386" s="214"/>
      <c r="Q386" s="214"/>
      <c r="R386" s="214"/>
      <c r="S386" s="214"/>
      <c r="T386" s="214"/>
      <c r="U386" s="214"/>
      <c r="V386" s="214"/>
      <c r="W386" s="214"/>
      <c r="X386" s="214"/>
      <c r="Y386" s="214"/>
      <c r="Z386" s="214"/>
      <c r="AA386" s="214"/>
      <c r="AB386" s="214"/>
    </row>
    <row r="387" spans="1:28" ht="15" hidden="1" thickBot="1" x14ac:dyDescent="0.25">
      <c r="A387" s="214"/>
      <c r="B387" s="218"/>
      <c r="C387" s="214"/>
      <c r="D387" s="218"/>
      <c r="E387" s="214"/>
      <c r="F387" s="214"/>
      <c r="G387" s="214"/>
      <c r="H387" s="216"/>
      <c r="I387" s="216"/>
      <c r="J387" s="214"/>
      <c r="K387" s="217"/>
      <c r="L387" s="214"/>
      <c r="M387" s="214"/>
      <c r="N387" s="214"/>
      <c r="O387" s="214"/>
      <c r="P387" s="214"/>
      <c r="Q387" s="214"/>
      <c r="R387" s="214"/>
      <c r="S387" s="214"/>
      <c r="T387" s="214"/>
      <c r="U387" s="214"/>
      <c r="V387" s="214"/>
      <c r="W387" s="214"/>
      <c r="X387" s="214"/>
      <c r="Y387" s="214"/>
      <c r="Z387" s="214"/>
      <c r="AA387" s="214"/>
      <c r="AB387" s="214"/>
    </row>
    <row r="388" spans="1:28" ht="15" hidden="1" thickBot="1" x14ac:dyDescent="0.25">
      <c r="A388" s="214"/>
      <c r="B388" s="218"/>
      <c r="C388" s="214"/>
      <c r="D388" s="218"/>
      <c r="E388" s="214"/>
      <c r="F388" s="214"/>
      <c r="G388" s="214"/>
      <c r="H388" s="216"/>
      <c r="I388" s="216"/>
      <c r="J388" s="214"/>
      <c r="K388" s="217"/>
      <c r="L388" s="214"/>
      <c r="M388" s="214"/>
      <c r="N388" s="214"/>
      <c r="O388" s="214"/>
      <c r="P388" s="214"/>
      <c r="Q388" s="214"/>
      <c r="R388" s="214"/>
      <c r="S388" s="214"/>
      <c r="T388" s="214"/>
      <c r="U388" s="214"/>
      <c r="V388" s="214"/>
      <c r="W388" s="214"/>
      <c r="X388" s="214"/>
      <c r="Y388" s="214"/>
      <c r="Z388" s="214"/>
      <c r="AA388" s="214"/>
      <c r="AB388" s="214"/>
    </row>
    <row r="389" spans="1:28" ht="15" hidden="1" thickBot="1" x14ac:dyDescent="0.25">
      <c r="A389" s="214"/>
      <c r="B389" s="218"/>
      <c r="C389" s="214"/>
      <c r="D389" s="218"/>
      <c r="E389" s="214"/>
      <c r="F389" s="214"/>
      <c r="G389" s="214"/>
      <c r="H389" s="216"/>
      <c r="I389" s="216"/>
      <c r="J389" s="214"/>
      <c r="K389" s="217"/>
      <c r="L389" s="214"/>
      <c r="M389" s="214"/>
      <c r="N389" s="214"/>
      <c r="O389" s="214"/>
      <c r="P389" s="214"/>
      <c r="Q389" s="214"/>
      <c r="R389" s="214"/>
      <c r="S389" s="214"/>
      <c r="T389" s="214"/>
      <c r="U389" s="214"/>
      <c r="V389" s="214"/>
      <c r="W389" s="214"/>
      <c r="X389" s="214"/>
      <c r="Y389" s="214"/>
      <c r="Z389" s="214"/>
      <c r="AA389" s="214"/>
      <c r="AB389" s="214"/>
    </row>
    <row r="390" spans="1:28" ht="15" hidden="1" thickBot="1" x14ac:dyDescent="0.25">
      <c r="A390" s="214"/>
      <c r="B390" s="218"/>
      <c r="C390" s="214"/>
      <c r="D390" s="218"/>
      <c r="E390" s="214"/>
      <c r="F390" s="214"/>
      <c r="G390" s="214"/>
      <c r="H390" s="216"/>
      <c r="I390" s="216"/>
      <c r="J390" s="214"/>
      <c r="K390" s="217"/>
      <c r="L390" s="214"/>
      <c r="M390" s="214"/>
      <c r="N390" s="214"/>
      <c r="O390" s="214"/>
      <c r="P390" s="214"/>
      <c r="Q390" s="214"/>
      <c r="R390" s="214"/>
      <c r="S390" s="214"/>
      <c r="T390" s="214"/>
      <c r="U390" s="214"/>
      <c r="V390" s="214"/>
      <c r="W390" s="214"/>
      <c r="X390" s="214"/>
      <c r="Y390" s="214"/>
      <c r="Z390" s="214"/>
      <c r="AA390" s="214"/>
      <c r="AB390" s="214"/>
    </row>
    <row r="391" spans="1:28" ht="15" hidden="1" thickBot="1" x14ac:dyDescent="0.25">
      <c r="A391" s="214"/>
      <c r="B391" s="218"/>
      <c r="C391" s="214"/>
      <c r="D391" s="218"/>
      <c r="E391" s="214"/>
      <c r="F391" s="214"/>
      <c r="G391" s="214"/>
      <c r="H391" s="216"/>
      <c r="I391" s="216"/>
      <c r="J391" s="214"/>
      <c r="K391" s="217"/>
      <c r="L391" s="214"/>
      <c r="M391" s="214"/>
      <c r="N391" s="214"/>
      <c r="O391" s="214"/>
      <c r="P391" s="214"/>
      <c r="Q391" s="214"/>
      <c r="R391" s="214"/>
      <c r="S391" s="214"/>
      <c r="T391" s="214"/>
      <c r="U391" s="214"/>
      <c r="V391" s="214"/>
      <c r="W391" s="214"/>
      <c r="X391" s="214"/>
      <c r="Y391" s="214"/>
      <c r="Z391" s="214"/>
      <c r="AA391" s="214"/>
      <c r="AB391" s="214"/>
    </row>
    <row r="392" spans="1:28" ht="15" hidden="1" thickBot="1" x14ac:dyDescent="0.25">
      <c r="A392" s="214"/>
      <c r="B392" s="218"/>
      <c r="C392" s="214"/>
      <c r="D392" s="218"/>
      <c r="E392" s="214"/>
      <c r="F392" s="214"/>
      <c r="G392" s="214"/>
      <c r="H392" s="216"/>
      <c r="I392" s="216"/>
      <c r="J392" s="214"/>
      <c r="K392" s="217"/>
      <c r="L392" s="214"/>
      <c r="M392" s="214"/>
      <c r="N392" s="214"/>
      <c r="O392" s="214"/>
      <c r="P392" s="214"/>
      <c r="Q392" s="214"/>
      <c r="R392" s="214"/>
      <c r="S392" s="214"/>
      <c r="T392" s="214"/>
      <c r="U392" s="214"/>
      <c r="V392" s="214"/>
      <c r="W392" s="214"/>
      <c r="X392" s="214"/>
      <c r="Y392" s="214"/>
      <c r="Z392" s="214"/>
      <c r="AA392" s="214"/>
      <c r="AB392" s="214"/>
    </row>
    <row r="393" spans="1:28" ht="15" hidden="1" thickBot="1" x14ac:dyDescent="0.25">
      <c r="A393" s="214"/>
      <c r="B393" s="218"/>
      <c r="C393" s="214"/>
      <c r="D393" s="218"/>
      <c r="E393" s="214"/>
      <c r="F393" s="214"/>
      <c r="G393" s="214"/>
      <c r="H393" s="216"/>
      <c r="I393" s="216"/>
      <c r="J393" s="214"/>
      <c r="K393" s="217"/>
      <c r="L393" s="214"/>
      <c r="M393" s="214"/>
      <c r="N393" s="214"/>
      <c r="O393" s="214"/>
      <c r="P393" s="214"/>
      <c r="Q393" s="214"/>
      <c r="R393" s="214"/>
      <c r="S393" s="214"/>
      <c r="T393" s="214"/>
      <c r="U393" s="214"/>
      <c r="V393" s="214"/>
      <c r="W393" s="214"/>
      <c r="X393" s="214"/>
      <c r="Y393" s="214"/>
      <c r="Z393" s="214"/>
      <c r="AA393" s="214"/>
      <c r="AB393" s="214"/>
    </row>
    <row r="394" spans="1:28" ht="15" hidden="1" thickBot="1" x14ac:dyDescent="0.25">
      <c r="A394" s="214"/>
      <c r="B394" s="218"/>
      <c r="C394" s="214"/>
      <c r="D394" s="218"/>
      <c r="E394" s="214"/>
      <c r="F394" s="214"/>
      <c r="G394" s="214"/>
      <c r="H394" s="216"/>
      <c r="I394" s="216"/>
      <c r="J394" s="214"/>
      <c r="K394" s="217"/>
      <c r="L394" s="214"/>
      <c r="M394" s="214"/>
      <c r="N394" s="214"/>
      <c r="O394" s="214"/>
      <c r="P394" s="214"/>
      <c r="Q394" s="214"/>
      <c r="R394" s="214"/>
      <c r="S394" s="214"/>
      <c r="T394" s="214"/>
      <c r="U394" s="214"/>
      <c r="V394" s="214"/>
      <c r="W394" s="214"/>
      <c r="X394" s="214"/>
      <c r="Y394" s="214"/>
      <c r="Z394" s="214"/>
      <c r="AA394" s="214"/>
      <c r="AB394" s="214"/>
    </row>
    <row r="395" spans="1:28" ht="15" hidden="1" thickBot="1" x14ac:dyDescent="0.25">
      <c r="A395" s="214"/>
      <c r="B395" s="218"/>
      <c r="C395" s="214"/>
      <c r="D395" s="218"/>
      <c r="E395" s="214"/>
      <c r="F395" s="214"/>
      <c r="G395" s="214"/>
      <c r="H395" s="216"/>
      <c r="I395" s="216"/>
      <c r="J395" s="214"/>
      <c r="K395" s="217"/>
      <c r="L395" s="214"/>
      <c r="M395" s="214"/>
      <c r="N395" s="214"/>
      <c r="O395" s="214"/>
      <c r="P395" s="214"/>
      <c r="Q395" s="214"/>
      <c r="R395" s="214"/>
      <c r="S395" s="214"/>
      <c r="T395" s="214"/>
      <c r="U395" s="214"/>
      <c r="V395" s="214"/>
      <c r="W395" s="214"/>
      <c r="X395" s="214"/>
      <c r="Y395" s="214"/>
      <c r="Z395" s="214"/>
      <c r="AA395" s="214"/>
      <c r="AB395" s="214"/>
    </row>
    <row r="396" spans="1:28" ht="15" hidden="1" thickBot="1" x14ac:dyDescent="0.25">
      <c r="A396" s="214"/>
      <c r="B396" s="218"/>
      <c r="C396" s="214"/>
      <c r="D396" s="218"/>
      <c r="E396" s="214"/>
      <c r="F396" s="214"/>
      <c r="G396" s="214"/>
      <c r="H396" s="216"/>
      <c r="I396" s="216"/>
      <c r="J396" s="214"/>
      <c r="K396" s="217"/>
      <c r="L396" s="214"/>
      <c r="M396" s="214"/>
      <c r="N396" s="214"/>
      <c r="O396" s="214"/>
      <c r="P396" s="214"/>
      <c r="Q396" s="214"/>
      <c r="R396" s="214"/>
      <c r="S396" s="214"/>
      <c r="T396" s="214"/>
      <c r="U396" s="214"/>
      <c r="V396" s="214"/>
      <c r="W396" s="214"/>
      <c r="X396" s="214"/>
      <c r="Y396" s="214"/>
      <c r="Z396" s="214"/>
      <c r="AA396" s="214"/>
      <c r="AB396" s="214"/>
    </row>
    <row r="397" spans="1:28" ht="15" hidden="1" thickBot="1" x14ac:dyDescent="0.25">
      <c r="A397" s="214"/>
      <c r="B397" s="218"/>
      <c r="C397" s="214"/>
      <c r="D397" s="218"/>
      <c r="E397" s="214"/>
      <c r="F397" s="214"/>
      <c r="G397" s="214"/>
      <c r="H397" s="216"/>
      <c r="I397" s="216"/>
      <c r="J397" s="214"/>
      <c r="K397" s="217"/>
      <c r="L397" s="214"/>
      <c r="M397" s="214"/>
      <c r="N397" s="214"/>
      <c r="O397" s="214"/>
      <c r="P397" s="214"/>
      <c r="Q397" s="214"/>
      <c r="R397" s="214"/>
      <c r="S397" s="214"/>
      <c r="T397" s="214"/>
      <c r="U397" s="214"/>
      <c r="V397" s="214"/>
      <c r="W397" s="214"/>
      <c r="X397" s="214"/>
      <c r="Y397" s="214"/>
      <c r="Z397" s="214"/>
      <c r="AA397" s="214"/>
      <c r="AB397" s="214"/>
    </row>
    <row r="398" spans="1:28" ht="15" hidden="1" thickBot="1" x14ac:dyDescent="0.25">
      <c r="A398" s="214"/>
      <c r="B398" s="218"/>
      <c r="C398" s="214"/>
      <c r="D398" s="218"/>
      <c r="E398" s="214"/>
      <c r="F398" s="214"/>
      <c r="G398" s="214"/>
      <c r="H398" s="216"/>
      <c r="I398" s="216"/>
      <c r="J398" s="214"/>
      <c r="K398" s="217"/>
      <c r="L398" s="214"/>
      <c r="M398" s="214"/>
      <c r="N398" s="214"/>
      <c r="O398" s="214"/>
      <c r="P398" s="214"/>
      <c r="Q398" s="214"/>
      <c r="R398" s="214"/>
      <c r="S398" s="214"/>
      <c r="T398" s="214"/>
      <c r="U398" s="214"/>
      <c r="V398" s="214"/>
      <c r="W398" s="214"/>
      <c r="X398" s="214"/>
      <c r="Y398" s="214"/>
      <c r="Z398" s="214"/>
      <c r="AA398" s="214"/>
      <c r="AB398" s="214"/>
    </row>
    <row r="399" spans="1:28" ht="15" hidden="1" thickBot="1" x14ac:dyDescent="0.25">
      <c r="A399" s="214"/>
      <c r="B399" s="218"/>
      <c r="C399" s="214"/>
      <c r="D399" s="218"/>
      <c r="E399" s="214"/>
      <c r="F399" s="214"/>
      <c r="G399" s="214"/>
      <c r="H399" s="216"/>
      <c r="I399" s="216"/>
      <c r="J399" s="214"/>
      <c r="K399" s="217"/>
      <c r="L399" s="214"/>
      <c r="M399" s="214"/>
      <c r="N399" s="214"/>
      <c r="O399" s="214"/>
      <c r="P399" s="214"/>
      <c r="Q399" s="214"/>
      <c r="R399" s="214"/>
      <c r="S399" s="214"/>
      <c r="T399" s="214"/>
      <c r="U399" s="214"/>
      <c r="V399" s="214"/>
      <c r="W399" s="214"/>
      <c r="X399" s="214"/>
      <c r="Y399" s="214"/>
      <c r="Z399" s="214"/>
      <c r="AA399" s="214"/>
      <c r="AB399" s="214"/>
    </row>
    <row r="400" spans="1:28" ht="15" hidden="1" thickBot="1" x14ac:dyDescent="0.25">
      <c r="A400" s="214"/>
      <c r="B400" s="218"/>
      <c r="C400" s="214"/>
      <c r="D400" s="218"/>
      <c r="E400" s="214"/>
      <c r="F400" s="214"/>
      <c r="G400" s="214"/>
      <c r="H400" s="216"/>
      <c r="I400" s="216"/>
      <c r="J400" s="214"/>
      <c r="K400" s="217"/>
      <c r="L400" s="214"/>
      <c r="M400" s="214"/>
      <c r="N400" s="214"/>
      <c r="O400" s="214"/>
      <c r="P400" s="214"/>
      <c r="Q400" s="214"/>
      <c r="R400" s="214"/>
      <c r="S400" s="214"/>
      <c r="T400" s="214"/>
      <c r="U400" s="214"/>
      <c r="V400" s="214"/>
      <c r="W400" s="214"/>
      <c r="X400" s="214"/>
      <c r="Y400" s="214"/>
      <c r="Z400" s="214"/>
      <c r="AA400" s="214"/>
      <c r="AB400" s="214"/>
    </row>
    <row r="401" spans="1:28" ht="15" hidden="1" thickBot="1" x14ac:dyDescent="0.25">
      <c r="A401" s="214"/>
      <c r="B401" s="218"/>
      <c r="C401" s="214"/>
      <c r="D401" s="218"/>
      <c r="E401" s="214"/>
      <c r="F401" s="214"/>
      <c r="G401" s="214"/>
      <c r="H401" s="216"/>
      <c r="I401" s="216"/>
      <c r="J401" s="214"/>
      <c r="K401" s="217"/>
      <c r="L401" s="214"/>
      <c r="M401" s="214"/>
      <c r="N401" s="214"/>
      <c r="O401" s="214"/>
      <c r="P401" s="214"/>
      <c r="Q401" s="214"/>
      <c r="R401" s="214"/>
      <c r="S401" s="214"/>
      <c r="T401" s="214"/>
      <c r="U401" s="214"/>
      <c r="V401" s="214"/>
      <c r="W401" s="214"/>
      <c r="X401" s="214"/>
      <c r="Y401" s="214"/>
      <c r="Z401" s="214"/>
      <c r="AA401" s="214"/>
      <c r="AB401" s="214"/>
    </row>
    <row r="402" spans="1:28" ht="15" hidden="1" thickBot="1" x14ac:dyDescent="0.25">
      <c r="A402" s="214"/>
      <c r="B402" s="218"/>
      <c r="C402" s="214"/>
      <c r="D402" s="218"/>
      <c r="E402" s="214"/>
      <c r="F402" s="214"/>
      <c r="G402" s="214"/>
      <c r="H402" s="216"/>
      <c r="I402" s="216"/>
      <c r="J402" s="214"/>
      <c r="K402" s="217"/>
      <c r="L402" s="214"/>
      <c r="M402" s="214"/>
      <c r="N402" s="214"/>
      <c r="O402" s="214"/>
      <c r="P402" s="214"/>
      <c r="Q402" s="214"/>
      <c r="R402" s="214"/>
      <c r="S402" s="214"/>
      <c r="T402" s="214"/>
      <c r="U402" s="214"/>
      <c r="V402" s="214"/>
      <c r="W402" s="214"/>
      <c r="X402" s="214"/>
      <c r="Y402" s="214"/>
      <c r="Z402" s="214"/>
      <c r="AA402" s="214"/>
      <c r="AB402" s="214"/>
    </row>
    <row r="403" spans="1:28" ht="15" hidden="1" thickBot="1" x14ac:dyDescent="0.25">
      <c r="A403" s="214"/>
      <c r="B403" s="218"/>
      <c r="C403" s="214"/>
      <c r="D403" s="218"/>
      <c r="E403" s="214"/>
      <c r="F403" s="214"/>
      <c r="G403" s="214"/>
      <c r="H403" s="216"/>
      <c r="I403" s="216"/>
      <c r="J403" s="214"/>
      <c r="K403" s="217"/>
      <c r="L403" s="214"/>
      <c r="M403" s="214"/>
      <c r="N403" s="214"/>
      <c r="O403" s="214"/>
      <c r="P403" s="214"/>
      <c r="Q403" s="214"/>
      <c r="R403" s="214"/>
      <c r="S403" s="214"/>
      <c r="T403" s="214"/>
      <c r="U403" s="214"/>
      <c r="V403" s="214"/>
      <c r="W403" s="214"/>
      <c r="X403" s="214"/>
      <c r="Y403" s="214"/>
      <c r="Z403" s="214"/>
      <c r="AA403" s="214"/>
      <c r="AB403" s="214"/>
    </row>
    <row r="404" spans="1:28" ht="15" hidden="1" thickBot="1" x14ac:dyDescent="0.25">
      <c r="A404" s="214"/>
      <c r="B404" s="218"/>
      <c r="C404" s="214"/>
      <c r="D404" s="218"/>
      <c r="E404" s="214"/>
      <c r="F404" s="214"/>
      <c r="G404" s="214"/>
      <c r="H404" s="216"/>
      <c r="I404" s="216"/>
      <c r="J404" s="214"/>
      <c r="K404" s="217"/>
      <c r="L404" s="214"/>
      <c r="M404" s="214"/>
      <c r="N404" s="214"/>
      <c r="O404" s="214"/>
      <c r="P404" s="214"/>
      <c r="Q404" s="214"/>
      <c r="R404" s="214"/>
      <c r="S404" s="214"/>
      <c r="T404" s="214"/>
      <c r="U404" s="214"/>
      <c r="V404" s="214"/>
      <c r="W404" s="214"/>
      <c r="X404" s="214"/>
      <c r="Y404" s="214"/>
      <c r="Z404" s="214"/>
      <c r="AA404" s="214"/>
      <c r="AB404" s="214"/>
    </row>
    <row r="405" spans="1:28" ht="15" hidden="1" thickBot="1" x14ac:dyDescent="0.25">
      <c r="A405" s="214"/>
      <c r="B405" s="218"/>
      <c r="C405" s="214"/>
      <c r="D405" s="218"/>
      <c r="E405" s="214"/>
      <c r="F405" s="214"/>
      <c r="G405" s="214"/>
      <c r="H405" s="216"/>
      <c r="I405" s="216"/>
      <c r="J405" s="214"/>
      <c r="K405" s="217"/>
      <c r="L405" s="214"/>
      <c r="M405" s="214"/>
      <c r="N405" s="214"/>
      <c r="O405" s="214"/>
      <c r="P405" s="214"/>
      <c r="Q405" s="214"/>
      <c r="R405" s="214"/>
      <c r="S405" s="214"/>
      <c r="T405" s="214"/>
      <c r="U405" s="214"/>
      <c r="V405" s="214"/>
      <c r="W405" s="214"/>
      <c r="X405" s="214"/>
      <c r="Y405" s="214"/>
      <c r="Z405" s="214"/>
      <c r="AA405" s="214"/>
      <c r="AB405" s="214"/>
    </row>
    <row r="406" spans="1:28" ht="15" hidden="1" thickBot="1" x14ac:dyDescent="0.25">
      <c r="A406" s="214"/>
      <c r="B406" s="218"/>
      <c r="C406" s="214"/>
      <c r="D406" s="218"/>
      <c r="E406" s="214"/>
      <c r="F406" s="214"/>
      <c r="G406" s="214"/>
      <c r="H406" s="216"/>
      <c r="I406" s="216"/>
      <c r="J406" s="214"/>
      <c r="K406" s="217"/>
      <c r="L406" s="214"/>
      <c r="M406" s="214"/>
      <c r="N406" s="214"/>
      <c r="O406" s="214"/>
      <c r="P406" s="214"/>
      <c r="Q406" s="214"/>
      <c r="R406" s="214"/>
      <c r="S406" s="214"/>
      <c r="T406" s="214"/>
      <c r="U406" s="214"/>
      <c r="V406" s="214"/>
      <c r="W406" s="214"/>
      <c r="X406" s="214"/>
      <c r="Y406" s="214"/>
      <c r="Z406" s="214"/>
      <c r="AA406" s="214"/>
      <c r="AB406" s="214"/>
    </row>
    <row r="407" spans="1:28" ht="15" hidden="1" thickBot="1" x14ac:dyDescent="0.25">
      <c r="A407" s="214"/>
      <c r="B407" s="218"/>
      <c r="C407" s="214"/>
      <c r="D407" s="218"/>
      <c r="E407" s="214"/>
      <c r="F407" s="214"/>
      <c r="G407" s="214"/>
      <c r="H407" s="216"/>
      <c r="I407" s="216"/>
      <c r="J407" s="214"/>
      <c r="K407" s="217"/>
      <c r="L407" s="214"/>
      <c r="M407" s="214"/>
      <c r="N407" s="214"/>
      <c r="O407" s="214"/>
      <c r="P407" s="214"/>
      <c r="Q407" s="214"/>
      <c r="R407" s="214"/>
      <c r="S407" s="214"/>
      <c r="T407" s="214"/>
      <c r="U407" s="214"/>
      <c r="V407" s="214"/>
      <c r="W407" s="214"/>
      <c r="X407" s="214"/>
      <c r="Y407" s="214"/>
      <c r="Z407" s="214"/>
      <c r="AA407" s="214"/>
      <c r="AB407" s="214"/>
    </row>
    <row r="408" spans="1:28" ht="15" hidden="1" thickBot="1" x14ac:dyDescent="0.25">
      <c r="A408" s="214"/>
      <c r="B408" s="218"/>
      <c r="C408" s="214"/>
      <c r="D408" s="218"/>
      <c r="E408" s="214"/>
      <c r="F408" s="214"/>
      <c r="G408" s="214"/>
      <c r="H408" s="216"/>
      <c r="I408" s="216"/>
      <c r="J408" s="214"/>
      <c r="K408" s="217"/>
      <c r="L408" s="214"/>
      <c r="M408" s="214"/>
      <c r="N408" s="214"/>
      <c r="O408" s="214"/>
      <c r="P408" s="214"/>
      <c r="Q408" s="214"/>
      <c r="R408" s="214"/>
      <c r="S408" s="214"/>
      <c r="T408" s="214"/>
      <c r="U408" s="214"/>
      <c r="V408" s="214"/>
      <c r="W408" s="214"/>
      <c r="X408" s="214"/>
      <c r="Y408" s="214"/>
      <c r="Z408" s="214"/>
      <c r="AA408" s="214"/>
      <c r="AB408" s="214"/>
    </row>
    <row r="409" spans="1:28" ht="15" hidden="1" thickBot="1" x14ac:dyDescent="0.25">
      <c r="A409" s="214"/>
      <c r="B409" s="218"/>
      <c r="C409" s="214"/>
      <c r="D409" s="218"/>
      <c r="E409" s="214"/>
      <c r="F409" s="214"/>
      <c r="G409" s="214"/>
      <c r="H409" s="216"/>
      <c r="I409" s="216"/>
      <c r="J409" s="214"/>
      <c r="K409" s="217"/>
      <c r="L409" s="214"/>
      <c r="M409" s="214"/>
      <c r="N409" s="214"/>
      <c r="O409" s="214"/>
      <c r="P409" s="214"/>
      <c r="Q409" s="214"/>
      <c r="R409" s="214"/>
      <c r="S409" s="214"/>
      <c r="T409" s="214"/>
      <c r="U409" s="214"/>
      <c r="V409" s="214"/>
      <c r="W409" s="214"/>
      <c r="X409" s="214"/>
      <c r="Y409" s="214"/>
      <c r="Z409" s="214"/>
      <c r="AA409" s="214"/>
      <c r="AB409" s="214"/>
    </row>
    <row r="410" spans="1:28" ht="15" hidden="1" thickBot="1" x14ac:dyDescent="0.25">
      <c r="A410" s="214"/>
      <c r="B410" s="218"/>
      <c r="C410" s="214"/>
      <c r="D410" s="218"/>
      <c r="E410" s="214"/>
      <c r="F410" s="214"/>
      <c r="G410" s="214"/>
      <c r="H410" s="216"/>
      <c r="I410" s="216"/>
      <c r="J410" s="214"/>
      <c r="K410" s="217"/>
      <c r="L410" s="214"/>
      <c r="M410" s="214"/>
      <c r="N410" s="214"/>
      <c r="O410" s="214"/>
      <c r="P410" s="214"/>
      <c r="Q410" s="214"/>
      <c r="R410" s="214"/>
      <c r="S410" s="214"/>
      <c r="T410" s="214"/>
      <c r="U410" s="214"/>
      <c r="V410" s="214"/>
      <c r="W410" s="214"/>
      <c r="X410" s="214"/>
      <c r="Y410" s="214"/>
      <c r="Z410" s="214"/>
      <c r="AA410" s="214"/>
      <c r="AB410" s="214"/>
    </row>
    <row r="411" spans="1:28" ht="15" hidden="1" thickBot="1" x14ac:dyDescent="0.25">
      <c r="A411" s="214"/>
      <c r="B411" s="218"/>
      <c r="C411" s="214"/>
      <c r="D411" s="218"/>
      <c r="E411" s="214"/>
      <c r="F411" s="214"/>
      <c r="G411" s="214"/>
      <c r="H411" s="216"/>
      <c r="I411" s="216"/>
      <c r="J411" s="214"/>
      <c r="K411" s="217"/>
      <c r="L411" s="214"/>
      <c r="M411" s="214"/>
      <c r="N411" s="214"/>
      <c r="O411" s="214"/>
      <c r="P411" s="214"/>
      <c r="Q411" s="214"/>
      <c r="R411" s="214"/>
      <c r="S411" s="214"/>
      <c r="T411" s="214"/>
      <c r="U411" s="214"/>
      <c r="V411" s="214"/>
      <c r="W411" s="214"/>
      <c r="X411" s="214"/>
      <c r="Y411" s="214"/>
      <c r="Z411" s="214"/>
      <c r="AA411" s="214"/>
      <c r="AB411" s="214"/>
    </row>
    <row r="412" spans="1:28" ht="15" hidden="1" thickBot="1" x14ac:dyDescent="0.25">
      <c r="A412" s="214"/>
      <c r="B412" s="218"/>
      <c r="C412" s="214"/>
      <c r="D412" s="218"/>
      <c r="E412" s="214"/>
      <c r="F412" s="214"/>
      <c r="G412" s="214"/>
      <c r="H412" s="216"/>
      <c r="I412" s="216"/>
      <c r="J412" s="214"/>
      <c r="K412" s="217"/>
      <c r="L412" s="214"/>
      <c r="M412" s="214"/>
      <c r="N412" s="214"/>
      <c r="O412" s="214"/>
      <c r="P412" s="214"/>
      <c r="Q412" s="214"/>
      <c r="R412" s="214"/>
      <c r="S412" s="214"/>
      <c r="T412" s="214"/>
      <c r="U412" s="214"/>
      <c r="V412" s="214"/>
      <c r="W412" s="214"/>
      <c r="X412" s="214"/>
      <c r="Y412" s="214"/>
      <c r="Z412" s="214"/>
      <c r="AA412" s="214"/>
      <c r="AB412" s="214"/>
    </row>
    <row r="413" spans="1:28" ht="15" hidden="1" thickBot="1" x14ac:dyDescent="0.25">
      <c r="A413" s="214"/>
      <c r="B413" s="218"/>
      <c r="C413" s="214"/>
      <c r="D413" s="218"/>
      <c r="E413" s="214"/>
      <c r="F413" s="214"/>
      <c r="G413" s="214"/>
      <c r="H413" s="216"/>
      <c r="I413" s="216"/>
      <c r="J413" s="214"/>
      <c r="K413" s="217"/>
      <c r="L413" s="214"/>
      <c r="M413" s="214"/>
      <c r="N413" s="214"/>
      <c r="O413" s="214"/>
      <c r="P413" s="214"/>
      <c r="Q413" s="214"/>
      <c r="R413" s="214"/>
      <c r="S413" s="214"/>
      <c r="T413" s="214"/>
      <c r="U413" s="214"/>
      <c r="V413" s="214"/>
      <c r="W413" s="214"/>
      <c r="X413" s="214"/>
      <c r="Y413" s="214"/>
      <c r="Z413" s="214"/>
      <c r="AA413" s="214"/>
      <c r="AB413" s="214"/>
    </row>
    <row r="414" spans="1:28" ht="15" hidden="1" thickBot="1" x14ac:dyDescent="0.25">
      <c r="A414" s="214"/>
      <c r="B414" s="218"/>
      <c r="C414" s="214"/>
      <c r="D414" s="218"/>
      <c r="E414" s="214"/>
      <c r="F414" s="214"/>
      <c r="G414" s="214"/>
      <c r="H414" s="216"/>
      <c r="I414" s="216"/>
      <c r="J414" s="214"/>
      <c r="K414" s="217"/>
      <c r="L414" s="214"/>
      <c r="M414" s="214"/>
      <c r="N414" s="214"/>
      <c r="O414" s="214"/>
      <c r="P414" s="214"/>
      <c r="Q414" s="214"/>
      <c r="R414" s="214"/>
      <c r="S414" s="214"/>
      <c r="T414" s="214"/>
      <c r="U414" s="214"/>
      <c r="V414" s="214"/>
      <c r="W414" s="214"/>
      <c r="X414" s="214"/>
      <c r="Y414" s="214"/>
      <c r="Z414" s="214"/>
      <c r="AA414" s="214"/>
      <c r="AB414" s="214"/>
    </row>
    <row r="415" spans="1:28" ht="15" hidden="1" thickBot="1" x14ac:dyDescent="0.25">
      <c r="A415" s="214"/>
      <c r="B415" s="218"/>
      <c r="C415" s="214"/>
      <c r="D415" s="218"/>
      <c r="E415" s="214"/>
      <c r="F415" s="214"/>
      <c r="G415" s="214"/>
      <c r="H415" s="216"/>
      <c r="I415" s="216"/>
      <c r="J415" s="214"/>
      <c r="K415" s="217"/>
      <c r="L415" s="214"/>
      <c r="M415" s="214"/>
      <c r="N415" s="214"/>
      <c r="O415" s="214"/>
      <c r="P415" s="214"/>
      <c r="Q415" s="214"/>
      <c r="R415" s="214"/>
      <c r="S415" s="214"/>
      <c r="T415" s="214"/>
      <c r="U415" s="214"/>
      <c r="V415" s="214"/>
      <c r="W415" s="214"/>
      <c r="X415" s="214"/>
      <c r="Y415" s="214"/>
      <c r="Z415" s="214"/>
      <c r="AA415" s="214"/>
      <c r="AB415" s="214"/>
    </row>
    <row r="416" spans="1:28" ht="15" hidden="1" thickBot="1" x14ac:dyDescent="0.25">
      <c r="A416" s="214"/>
      <c r="B416" s="218"/>
      <c r="C416" s="214"/>
      <c r="D416" s="218"/>
      <c r="E416" s="214"/>
      <c r="F416" s="214"/>
      <c r="G416" s="214"/>
      <c r="H416" s="216"/>
      <c r="I416" s="216"/>
      <c r="J416" s="214"/>
      <c r="K416" s="217"/>
      <c r="L416" s="214"/>
      <c r="M416" s="214"/>
      <c r="N416" s="214"/>
      <c r="O416" s="214"/>
      <c r="P416" s="214"/>
      <c r="Q416" s="214"/>
      <c r="R416" s="214"/>
      <c r="S416" s="214"/>
      <c r="T416" s="214"/>
      <c r="U416" s="214"/>
      <c r="V416" s="214"/>
      <c r="W416" s="214"/>
      <c r="X416" s="214"/>
      <c r="Y416" s="214"/>
      <c r="Z416" s="214"/>
      <c r="AA416" s="214"/>
      <c r="AB416" s="214"/>
    </row>
    <row r="417" spans="1:28" ht="15" hidden="1" thickBot="1" x14ac:dyDescent="0.25">
      <c r="A417" s="214"/>
      <c r="B417" s="218"/>
      <c r="C417" s="214"/>
      <c r="D417" s="218"/>
      <c r="E417" s="214"/>
      <c r="F417" s="214"/>
      <c r="G417" s="214"/>
      <c r="H417" s="216"/>
      <c r="I417" s="216"/>
      <c r="J417" s="214"/>
      <c r="K417" s="217"/>
      <c r="L417" s="214"/>
      <c r="M417" s="214"/>
      <c r="N417" s="214"/>
      <c r="O417" s="214"/>
      <c r="P417" s="214"/>
      <c r="Q417" s="214"/>
      <c r="R417" s="214"/>
      <c r="S417" s="214"/>
      <c r="T417" s="214"/>
      <c r="U417" s="214"/>
      <c r="V417" s="214"/>
      <c r="W417" s="214"/>
      <c r="X417" s="214"/>
      <c r="Y417" s="214"/>
      <c r="Z417" s="214"/>
      <c r="AA417" s="214"/>
      <c r="AB417" s="214"/>
    </row>
    <row r="418" spans="1:28" ht="15" hidden="1" thickBot="1" x14ac:dyDescent="0.25">
      <c r="A418" s="214"/>
      <c r="B418" s="218"/>
      <c r="C418" s="214"/>
      <c r="D418" s="218"/>
      <c r="E418" s="214"/>
      <c r="F418" s="214"/>
      <c r="G418" s="214"/>
      <c r="H418" s="216"/>
      <c r="I418" s="216"/>
      <c r="J418" s="214"/>
      <c r="K418" s="217"/>
      <c r="L418" s="214"/>
      <c r="M418" s="214"/>
      <c r="N418" s="214"/>
      <c r="O418" s="214"/>
      <c r="P418" s="214"/>
      <c r="Q418" s="214"/>
      <c r="R418" s="214"/>
      <c r="S418" s="214"/>
      <c r="T418" s="214"/>
      <c r="U418" s="214"/>
      <c r="V418" s="214"/>
      <c r="W418" s="214"/>
      <c r="X418" s="214"/>
      <c r="Y418" s="214"/>
      <c r="Z418" s="214"/>
      <c r="AA418" s="214"/>
      <c r="AB418" s="214"/>
    </row>
    <row r="419" spans="1:28" ht="15" hidden="1" thickBot="1" x14ac:dyDescent="0.25">
      <c r="A419" s="214"/>
      <c r="B419" s="218"/>
      <c r="C419" s="214"/>
      <c r="D419" s="218"/>
      <c r="E419" s="214"/>
      <c r="F419" s="214"/>
      <c r="G419" s="214"/>
      <c r="H419" s="216"/>
      <c r="I419" s="216"/>
      <c r="J419" s="214"/>
      <c r="K419" s="217"/>
      <c r="L419" s="214"/>
      <c r="M419" s="214"/>
      <c r="N419" s="214"/>
      <c r="O419" s="214"/>
      <c r="P419" s="214"/>
      <c r="Q419" s="214"/>
      <c r="R419" s="214"/>
      <c r="S419" s="214"/>
      <c r="T419" s="214"/>
      <c r="U419" s="214"/>
      <c r="V419" s="214"/>
      <c r="W419" s="214"/>
      <c r="X419" s="214"/>
      <c r="Y419" s="214"/>
      <c r="Z419" s="214"/>
      <c r="AA419" s="214"/>
      <c r="AB419" s="214"/>
    </row>
    <row r="420" spans="1:28" ht="15" hidden="1" thickBot="1" x14ac:dyDescent="0.25">
      <c r="A420" s="214"/>
      <c r="B420" s="218"/>
      <c r="C420" s="214"/>
      <c r="D420" s="218"/>
      <c r="E420" s="214"/>
      <c r="F420" s="214"/>
      <c r="G420" s="214"/>
      <c r="H420" s="216"/>
      <c r="I420" s="216"/>
      <c r="J420" s="214"/>
      <c r="K420" s="217"/>
      <c r="L420" s="214"/>
      <c r="M420" s="214"/>
      <c r="N420" s="214"/>
      <c r="O420" s="214"/>
      <c r="P420" s="214"/>
      <c r="Q420" s="214"/>
      <c r="R420" s="214"/>
      <c r="S420" s="214"/>
      <c r="T420" s="214"/>
      <c r="U420" s="214"/>
      <c r="V420" s="214"/>
      <c r="W420" s="214"/>
      <c r="X420" s="214"/>
      <c r="Y420" s="214"/>
      <c r="Z420" s="214"/>
      <c r="AA420" s="214"/>
      <c r="AB420" s="214"/>
    </row>
    <row r="421" spans="1:28" ht="15" hidden="1" thickBot="1" x14ac:dyDescent="0.25">
      <c r="A421" s="214"/>
      <c r="B421" s="218"/>
      <c r="C421" s="214"/>
      <c r="D421" s="218"/>
      <c r="E421" s="214"/>
      <c r="F421" s="214"/>
      <c r="G421" s="214"/>
      <c r="H421" s="216"/>
      <c r="I421" s="216"/>
      <c r="J421" s="214"/>
      <c r="K421" s="217"/>
      <c r="L421" s="214"/>
      <c r="M421" s="214"/>
      <c r="N421" s="214"/>
      <c r="O421" s="214"/>
      <c r="P421" s="214"/>
      <c r="Q421" s="214"/>
      <c r="R421" s="214"/>
      <c r="S421" s="214"/>
      <c r="T421" s="214"/>
      <c r="U421" s="214"/>
      <c r="V421" s="214"/>
      <c r="W421" s="214"/>
      <c r="X421" s="214"/>
      <c r="Y421" s="214"/>
      <c r="Z421" s="214"/>
      <c r="AA421" s="214"/>
      <c r="AB421" s="214"/>
    </row>
    <row r="422" spans="1:28" ht="15" hidden="1" thickBot="1" x14ac:dyDescent="0.25">
      <c r="A422" s="214"/>
      <c r="B422" s="218"/>
      <c r="C422" s="214"/>
      <c r="D422" s="218"/>
      <c r="E422" s="214"/>
      <c r="F422" s="214"/>
      <c r="G422" s="214"/>
      <c r="H422" s="216"/>
      <c r="I422" s="216"/>
      <c r="J422" s="214"/>
      <c r="K422" s="217"/>
      <c r="L422" s="214"/>
      <c r="M422" s="214"/>
      <c r="N422" s="214"/>
      <c r="O422" s="214"/>
      <c r="P422" s="214"/>
      <c r="Q422" s="214"/>
      <c r="R422" s="214"/>
      <c r="S422" s="214"/>
      <c r="T422" s="214"/>
      <c r="U422" s="214"/>
      <c r="V422" s="214"/>
      <c r="W422" s="214"/>
      <c r="X422" s="214"/>
      <c r="Y422" s="214"/>
      <c r="Z422" s="214"/>
      <c r="AA422" s="214"/>
      <c r="AB422" s="214"/>
    </row>
    <row r="423" spans="1:28" ht="15" hidden="1" thickBot="1" x14ac:dyDescent="0.25">
      <c r="A423" s="214"/>
      <c r="B423" s="218"/>
      <c r="C423" s="214"/>
      <c r="D423" s="218"/>
      <c r="E423" s="214"/>
      <c r="F423" s="214"/>
      <c r="G423" s="214"/>
      <c r="H423" s="216"/>
      <c r="I423" s="216"/>
      <c r="J423" s="214"/>
      <c r="K423" s="217"/>
      <c r="L423" s="214"/>
      <c r="M423" s="214"/>
      <c r="N423" s="214"/>
      <c r="O423" s="214"/>
      <c r="P423" s="214"/>
      <c r="Q423" s="214"/>
      <c r="R423" s="214"/>
      <c r="S423" s="214"/>
      <c r="T423" s="214"/>
      <c r="U423" s="214"/>
      <c r="V423" s="214"/>
      <c r="W423" s="214"/>
      <c r="X423" s="214"/>
      <c r="Y423" s="214"/>
      <c r="Z423" s="214"/>
      <c r="AA423" s="214"/>
      <c r="AB423" s="214"/>
    </row>
    <row r="424" spans="1:28" ht="15" hidden="1" thickBot="1" x14ac:dyDescent="0.25">
      <c r="A424" s="214"/>
      <c r="B424" s="218"/>
      <c r="C424" s="214"/>
      <c r="D424" s="218"/>
      <c r="E424" s="214"/>
      <c r="F424" s="214"/>
      <c r="G424" s="214"/>
      <c r="H424" s="216"/>
      <c r="I424" s="216"/>
      <c r="J424" s="214"/>
      <c r="K424" s="217"/>
      <c r="L424" s="214"/>
      <c r="M424" s="214"/>
      <c r="N424" s="214"/>
      <c r="O424" s="214"/>
      <c r="P424" s="214"/>
      <c r="Q424" s="214"/>
      <c r="R424" s="214"/>
      <c r="S424" s="214"/>
      <c r="T424" s="214"/>
      <c r="U424" s="214"/>
      <c r="V424" s="214"/>
      <c r="W424" s="214"/>
      <c r="X424" s="214"/>
      <c r="Y424" s="214"/>
      <c r="Z424" s="214"/>
      <c r="AA424" s="214"/>
      <c r="AB424" s="214"/>
    </row>
    <row r="425" spans="1:28" ht="15" hidden="1" thickBot="1" x14ac:dyDescent="0.25">
      <c r="A425" s="214"/>
      <c r="B425" s="218"/>
      <c r="C425" s="214"/>
      <c r="D425" s="218"/>
      <c r="E425" s="214"/>
      <c r="F425" s="214"/>
      <c r="G425" s="214"/>
      <c r="H425" s="216"/>
      <c r="I425" s="216"/>
      <c r="J425" s="214"/>
      <c r="K425" s="217"/>
      <c r="L425" s="214"/>
      <c r="M425" s="214"/>
      <c r="N425" s="214"/>
      <c r="O425" s="214"/>
      <c r="P425" s="214"/>
      <c r="Q425" s="214"/>
      <c r="R425" s="214"/>
      <c r="S425" s="214"/>
      <c r="T425" s="214"/>
      <c r="U425" s="214"/>
      <c r="V425" s="214"/>
      <c r="W425" s="214"/>
      <c r="X425" s="214"/>
      <c r="Y425" s="214"/>
      <c r="Z425" s="214"/>
      <c r="AA425" s="214"/>
      <c r="AB425" s="214"/>
    </row>
    <row r="426" spans="1:28" ht="15" hidden="1" thickBot="1" x14ac:dyDescent="0.25">
      <c r="A426" s="214"/>
      <c r="B426" s="218"/>
      <c r="C426" s="214"/>
      <c r="D426" s="218"/>
      <c r="E426" s="214"/>
      <c r="F426" s="214"/>
      <c r="G426" s="214"/>
      <c r="H426" s="216"/>
      <c r="I426" s="216"/>
      <c r="J426" s="214"/>
      <c r="K426" s="217"/>
      <c r="L426" s="214"/>
      <c r="M426" s="214"/>
      <c r="N426" s="214"/>
      <c r="O426" s="214"/>
      <c r="P426" s="214"/>
      <c r="Q426" s="214"/>
      <c r="R426" s="214"/>
      <c r="S426" s="214"/>
      <c r="T426" s="214"/>
      <c r="U426" s="214"/>
      <c r="V426" s="214"/>
      <c r="W426" s="214"/>
      <c r="X426" s="214"/>
      <c r="Y426" s="214"/>
      <c r="Z426" s="214"/>
      <c r="AA426" s="214"/>
      <c r="AB426" s="214"/>
    </row>
    <row r="427" spans="1:28" ht="15" hidden="1" thickBot="1" x14ac:dyDescent="0.25">
      <c r="A427" s="214"/>
      <c r="B427" s="218"/>
      <c r="C427" s="214"/>
      <c r="D427" s="218"/>
      <c r="E427" s="214"/>
      <c r="F427" s="214"/>
      <c r="G427" s="214"/>
      <c r="H427" s="216"/>
      <c r="I427" s="216"/>
      <c r="J427" s="214"/>
      <c r="K427" s="217"/>
      <c r="L427" s="214"/>
      <c r="M427" s="214"/>
      <c r="N427" s="214"/>
      <c r="O427" s="214"/>
      <c r="P427" s="214"/>
      <c r="Q427" s="214"/>
      <c r="R427" s="214"/>
      <c r="S427" s="214"/>
      <c r="T427" s="214"/>
      <c r="U427" s="214"/>
      <c r="V427" s="214"/>
      <c r="W427" s="214"/>
      <c r="X427" s="214"/>
      <c r="Y427" s="214"/>
      <c r="Z427" s="214"/>
      <c r="AA427" s="214"/>
      <c r="AB427" s="214"/>
    </row>
    <row r="428" spans="1:28" ht="15" hidden="1" thickBot="1" x14ac:dyDescent="0.25">
      <c r="A428" s="214"/>
      <c r="B428" s="218"/>
      <c r="C428" s="214"/>
      <c r="D428" s="218"/>
      <c r="E428" s="214"/>
      <c r="F428" s="214"/>
      <c r="G428" s="214"/>
      <c r="H428" s="216"/>
      <c r="I428" s="216"/>
      <c r="J428" s="214"/>
      <c r="K428" s="217"/>
      <c r="L428" s="214"/>
      <c r="M428" s="214"/>
      <c r="N428" s="214"/>
      <c r="O428" s="214"/>
      <c r="P428" s="214"/>
      <c r="Q428" s="214"/>
      <c r="R428" s="214"/>
      <c r="S428" s="214"/>
      <c r="T428" s="214"/>
      <c r="U428" s="214"/>
      <c r="V428" s="214"/>
      <c r="W428" s="214"/>
      <c r="X428" s="214"/>
      <c r="Y428" s="214"/>
      <c r="Z428" s="214"/>
      <c r="AA428" s="214"/>
      <c r="AB428" s="214"/>
    </row>
    <row r="429" spans="1:28" ht="15" hidden="1" thickBot="1" x14ac:dyDescent="0.25">
      <c r="A429" s="214"/>
      <c r="B429" s="218"/>
      <c r="C429" s="214"/>
      <c r="D429" s="218"/>
      <c r="E429" s="214"/>
      <c r="F429" s="214"/>
      <c r="G429" s="214"/>
      <c r="H429" s="216"/>
      <c r="I429" s="216"/>
      <c r="J429" s="214"/>
      <c r="K429" s="217"/>
      <c r="L429" s="214"/>
      <c r="M429" s="214"/>
      <c r="N429" s="214"/>
      <c r="O429" s="214"/>
      <c r="P429" s="214"/>
      <c r="Q429" s="214"/>
      <c r="R429" s="214"/>
      <c r="S429" s="214"/>
      <c r="T429" s="214"/>
      <c r="U429" s="214"/>
      <c r="V429" s="214"/>
      <c r="W429" s="214"/>
      <c r="X429" s="214"/>
      <c r="Y429" s="214"/>
      <c r="Z429" s="214"/>
      <c r="AA429" s="214"/>
      <c r="AB429" s="214"/>
    </row>
    <row r="430" spans="1:28" ht="15" hidden="1" thickBot="1" x14ac:dyDescent="0.25">
      <c r="A430" s="214"/>
      <c r="B430" s="218"/>
      <c r="C430" s="214"/>
      <c r="D430" s="218"/>
      <c r="E430" s="214"/>
      <c r="F430" s="214"/>
      <c r="G430" s="214"/>
      <c r="H430" s="216"/>
      <c r="I430" s="216"/>
      <c r="J430" s="214"/>
      <c r="K430" s="217"/>
      <c r="L430" s="214"/>
      <c r="M430" s="214"/>
      <c r="N430" s="214"/>
      <c r="O430" s="214"/>
      <c r="P430" s="214"/>
      <c r="Q430" s="214"/>
      <c r="R430" s="214"/>
      <c r="S430" s="214"/>
      <c r="T430" s="214"/>
      <c r="U430" s="214"/>
      <c r="V430" s="214"/>
      <c r="W430" s="214"/>
      <c r="X430" s="214"/>
      <c r="Y430" s="214"/>
      <c r="Z430" s="214"/>
      <c r="AA430" s="214"/>
      <c r="AB430" s="214"/>
    </row>
    <row r="431" spans="1:28" ht="15" hidden="1" thickBot="1" x14ac:dyDescent="0.25">
      <c r="A431" s="214"/>
      <c r="B431" s="218"/>
      <c r="C431" s="214"/>
      <c r="D431" s="218"/>
      <c r="E431" s="214"/>
      <c r="F431" s="214"/>
      <c r="G431" s="214"/>
      <c r="H431" s="216"/>
      <c r="I431" s="216"/>
      <c r="J431" s="214"/>
      <c r="K431" s="217"/>
      <c r="L431" s="214"/>
      <c r="M431" s="214"/>
      <c r="N431" s="214"/>
      <c r="O431" s="214"/>
      <c r="P431" s="214"/>
      <c r="Q431" s="214"/>
      <c r="R431" s="214"/>
      <c r="S431" s="214"/>
      <c r="T431" s="214"/>
      <c r="U431" s="214"/>
      <c r="V431" s="214"/>
      <c r="W431" s="214"/>
      <c r="X431" s="214"/>
      <c r="Y431" s="214"/>
      <c r="Z431" s="214"/>
      <c r="AA431" s="214"/>
      <c r="AB431" s="214"/>
    </row>
    <row r="432" spans="1:28" ht="15" hidden="1" thickBot="1" x14ac:dyDescent="0.25">
      <c r="A432" s="214"/>
      <c r="B432" s="218"/>
      <c r="C432" s="214"/>
      <c r="D432" s="218"/>
      <c r="E432" s="214"/>
      <c r="F432" s="214"/>
      <c r="G432" s="214"/>
      <c r="H432" s="216"/>
      <c r="I432" s="216"/>
      <c r="J432" s="214"/>
      <c r="K432" s="217"/>
      <c r="L432" s="214"/>
      <c r="M432" s="214"/>
      <c r="N432" s="214"/>
      <c r="O432" s="214"/>
      <c r="P432" s="214"/>
      <c r="Q432" s="214"/>
      <c r="R432" s="214"/>
      <c r="S432" s="214"/>
      <c r="T432" s="214"/>
      <c r="U432" s="214"/>
      <c r="V432" s="214"/>
      <c r="W432" s="214"/>
      <c r="X432" s="214"/>
      <c r="Y432" s="214"/>
      <c r="Z432" s="214"/>
      <c r="AA432" s="214"/>
      <c r="AB432" s="214"/>
    </row>
    <row r="433" spans="1:28" ht="15" hidden="1" thickBot="1" x14ac:dyDescent="0.25">
      <c r="A433" s="214"/>
      <c r="B433" s="218"/>
      <c r="C433" s="214"/>
      <c r="D433" s="218"/>
      <c r="E433" s="214"/>
      <c r="F433" s="214"/>
      <c r="G433" s="214"/>
      <c r="H433" s="216"/>
      <c r="I433" s="216"/>
      <c r="J433" s="214"/>
      <c r="K433" s="217"/>
      <c r="L433" s="214"/>
      <c r="M433" s="214"/>
      <c r="N433" s="214"/>
      <c r="O433" s="214"/>
      <c r="P433" s="214"/>
      <c r="Q433" s="214"/>
      <c r="R433" s="214"/>
      <c r="S433" s="214"/>
      <c r="T433" s="214"/>
      <c r="U433" s="214"/>
      <c r="V433" s="214"/>
      <c r="W433" s="214"/>
      <c r="X433" s="214"/>
      <c r="Y433" s="214"/>
      <c r="Z433" s="214"/>
      <c r="AA433" s="214"/>
      <c r="AB433" s="214"/>
    </row>
    <row r="434" spans="1:28" ht="15" hidden="1" thickBot="1" x14ac:dyDescent="0.25">
      <c r="A434" s="214"/>
      <c r="B434" s="218"/>
      <c r="C434" s="214"/>
      <c r="D434" s="218"/>
      <c r="E434" s="214"/>
      <c r="F434" s="214"/>
      <c r="G434" s="214"/>
      <c r="H434" s="216"/>
      <c r="I434" s="216"/>
      <c r="J434" s="214"/>
      <c r="K434" s="217"/>
      <c r="L434" s="214"/>
      <c r="M434" s="214"/>
      <c r="N434" s="214"/>
      <c r="O434" s="214"/>
      <c r="P434" s="214"/>
      <c r="Q434" s="214"/>
      <c r="R434" s="214"/>
      <c r="S434" s="214"/>
      <c r="T434" s="214"/>
      <c r="U434" s="214"/>
      <c r="V434" s="214"/>
      <c r="W434" s="214"/>
      <c r="X434" s="214"/>
      <c r="Y434" s="214"/>
      <c r="Z434" s="214"/>
      <c r="AA434" s="214"/>
      <c r="AB434" s="214"/>
    </row>
    <row r="435" spans="1:28" ht="15" hidden="1" thickBot="1" x14ac:dyDescent="0.25">
      <c r="A435" s="214"/>
      <c r="B435" s="218"/>
      <c r="C435" s="214"/>
      <c r="D435" s="218"/>
      <c r="E435" s="214"/>
      <c r="F435" s="214"/>
      <c r="G435" s="214"/>
      <c r="H435" s="216"/>
      <c r="I435" s="216"/>
      <c r="J435" s="214"/>
      <c r="K435" s="217"/>
      <c r="L435" s="214"/>
      <c r="M435" s="214"/>
      <c r="N435" s="214"/>
      <c r="O435" s="214"/>
      <c r="P435" s="214"/>
      <c r="Q435" s="214"/>
      <c r="R435" s="214"/>
      <c r="S435" s="214"/>
      <c r="T435" s="214"/>
      <c r="U435" s="214"/>
      <c r="V435" s="214"/>
      <c r="W435" s="214"/>
      <c r="X435" s="214"/>
      <c r="Y435" s="214"/>
      <c r="Z435" s="214"/>
      <c r="AA435" s="214"/>
      <c r="AB435" s="214"/>
    </row>
    <row r="436" spans="1:28" ht="15" hidden="1" thickBot="1" x14ac:dyDescent="0.25">
      <c r="A436" s="214"/>
      <c r="B436" s="218"/>
      <c r="C436" s="214"/>
      <c r="D436" s="218"/>
      <c r="E436" s="214"/>
      <c r="F436" s="214"/>
      <c r="G436" s="214"/>
      <c r="H436" s="216"/>
      <c r="I436" s="216"/>
      <c r="J436" s="214"/>
      <c r="K436" s="217"/>
      <c r="L436" s="214"/>
      <c r="M436" s="214"/>
      <c r="N436" s="214"/>
      <c r="O436" s="214"/>
      <c r="P436" s="214"/>
      <c r="Q436" s="214"/>
      <c r="R436" s="214"/>
      <c r="S436" s="214"/>
      <c r="T436" s="214"/>
      <c r="U436" s="214"/>
      <c r="V436" s="214"/>
      <c r="W436" s="214"/>
      <c r="X436" s="214"/>
      <c r="Y436" s="214"/>
      <c r="Z436" s="214"/>
      <c r="AA436" s="214"/>
      <c r="AB436" s="214"/>
    </row>
    <row r="437" spans="1:28" ht="15" hidden="1" thickBot="1" x14ac:dyDescent="0.25">
      <c r="A437" s="214"/>
      <c r="B437" s="218"/>
      <c r="C437" s="214"/>
      <c r="D437" s="218"/>
      <c r="E437" s="214"/>
      <c r="F437" s="214"/>
      <c r="G437" s="214"/>
      <c r="H437" s="216"/>
      <c r="I437" s="216"/>
      <c r="J437" s="214"/>
      <c r="K437" s="217"/>
      <c r="L437" s="214"/>
      <c r="M437" s="214"/>
      <c r="N437" s="214"/>
      <c r="O437" s="214"/>
      <c r="P437" s="214"/>
      <c r="Q437" s="214"/>
      <c r="R437" s="214"/>
      <c r="S437" s="214"/>
      <c r="T437" s="214"/>
      <c r="U437" s="214"/>
      <c r="V437" s="214"/>
      <c r="W437" s="214"/>
      <c r="X437" s="214"/>
      <c r="Y437" s="214"/>
      <c r="Z437" s="214"/>
      <c r="AA437" s="214"/>
      <c r="AB437" s="214"/>
    </row>
    <row r="438" spans="1:28" ht="15" hidden="1" thickBot="1" x14ac:dyDescent="0.25">
      <c r="A438" s="214"/>
      <c r="B438" s="218"/>
      <c r="C438" s="214"/>
      <c r="D438" s="218"/>
      <c r="E438" s="214"/>
      <c r="F438" s="214"/>
      <c r="G438" s="214"/>
      <c r="H438" s="216"/>
      <c r="I438" s="216"/>
      <c r="J438" s="214"/>
      <c r="K438" s="217"/>
      <c r="L438" s="214"/>
      <c r="M438" s="214"/>
      <c r="N438" s="214"/>
      <c r="O438" s="214"/>
      <c r="P438" s="214"/>
      <c r="Q438" s="214"/>
      <c r="R438" s="214"/>
      <c r="S438" s="214"/>
      <c r="T438" s="214"/>
      <c r="U438" s="214"/>
      <c r="V438" s="214"/>
      <c r="W438" s="214"/>
      <c r="X438" s="214"/>
      <c r="Y438" s="214"/>
      <c r="Z438" s="214"/>
      <c r="AA438" s="214"/>
      <c r="AB438" s="214"/>
    </row>
    <row r="439" spans="1:28" ht="15" hidden="1" thickBot="1" x14ac:dyDescent="0.25">
      <c r="A439" s="214"/>
      <c r="B439" s="218"/>
      <c r="C439" s="214"/>
      <c r="D439" s="218"/>
      <c r="E439" s="214"/>
      <c r="F439" s="214"/>
      <c r="G439" s="214"/>
      <c r="H439" s="216"/>
      <c r="I439" s="216"/>
      <c r="J439" s="214"/>
      <c r="K439" s="217"/>
      <c r="L439" s="214"/>
      <c r="M439" s="214"/>
      <c r="N439" s="214"/>
      <c r="O439" s="214"/>
      <c r="P439" s="214"/>
      <c r="Q439" s="214"/>
      <c r="R439" s="214"/>
      <c r="S439" s="214"/>
      <c r="T439" s="214"/>
      <c r="U439" s="214"/>
      <c r="V439" s="214"/>
      <c r="W439" s="214"/>
      <c r="X439" s="214"/>
      <c r="Y439" s="214"/>
      <c r="Z439" s="214"/>
      <c r="AA439" s="214"/>
      <c r="AB439" s="214"/>
    </row>
    <row r="440" spans="1:28" ht="15" hidden="1" thickBot="1" x14ac:dyDescent="0.25">
      <c r="A440" s="214"/>
      <c r="B440" s="218"/>
      <c r="C440" s="214"/>
      <c r="D440" s="218"/>
      <c r="E440" s="214"/>
      <c r="F440" s="214"/>
      <c r="G440" s="214"/>
      <c r="H440" s="216"/>
      <c r="I440" s="216"/>
      <c r="J440" s="214"/>
      <c r="K440" s="217"/>
      <c r="L440" s="214"/>
      <c r="M440" s="214"/>
      <c r="N440" s="214"/>
      <c r="O440" s="214"/>
      <c r="P440" s="214"/>
      <c r="Q440" s="214"/>
      <c r="R440" s="214"/>
      <c r="S440" s="214"/>
      <c r="T440" s="214"/>
      <c r="U440" s="214"/>
      <c r="V440" s="214"/>
      <c r="W440" s="214"/>
      <c r="X440" s="214"/>
      <c r="Y440" s="214"/>
      <c r="Z440" s="214"/>
      <c r="AA440" s="214"/>
      <c r="AB440" s="214"/>
    </row>
    <row r="441" spans="1:28" ht="15" hidden="1" thickBot="1" x14ac:dyDescent="0.25">
      <c r="A441" s="214"/>
      <c r="B441" s="218"/>
      <c r="C441" s="214"/>
      <c r="D441" s="218"/>
      <c r="E441" s="214"/>
      <c r="F441" s="214"/>
      <c r="G441" s="214"/>
      <c r="H441" s="216"/>
      <c r="I441" s="216"/>
      <c r="J441" s="214"/>
      <c r="K441" s="217"/>
      <c r="L441" s="214"/>
      <c r="M441" s="214"/>
      <c r="N441" s="214"/>
      <c r="O441" s="214"/>
      <c r="P441" s="214"/>
      <c r="Q441" s="214"/>
      <c r="R441" s="214"/>
      <c r="S441" s="214"/>
      <c r="T441" s="214"/>
      <c r="U441" s="214"/>
      <c r="V441" s="214"/>
      <c r="W441" s="214"/>
      <c r="X441" s="214"/>
      <c r="Y441" s="214"/>
      <c r="Z441" s="214"/>
      <c r="AA441" s="214"/>
      <c r="AB441" s="214"/>
    </row>
    <row r="442" spans="1:28" ht="15" hidden="1" thickBot="1" x14ac:dyDescent="0.25">
      <c r="A442" s="214"/>
      <c r="B442" s="218"/>
      <c r="C442" s="214"/>
      <c r="D442" s="218"/>
      <c r="E442" s="214"/>
      <c r="F442" s="214"/>
      <c r="G442" s="214"/>
      <c r="H442" s="216"/>
      <c r="I442" s="216"/>
      <c r="J442" s="214"/>
      <c r="K442" s="217"/>
      <c r="L442" s="214"/>
      <c r="M442" s="214"/>
      <c r="N442" s="214"/>
      <c r="O442" s="214"/>
      <c r="P442" s="214"/>
      <c r="Q442" s="214"/>
      <c r="R442" s="214"/>
      <c r="S442" s="214"/>
      <c r="T442" s="214"/>
      <c r="U442" s="214"/>
      <c r="V442" s="214"/>
      <c r="W442" s="214"/>
      <c r="X442" s="214"/>
      <c r="Y442" s="214"/>
      <c r="Z442" s="214"/>
      <c r="AA442" s="214"/>
      <c r="AB442" s="214"/>
    </row>
    <row r="443" spans="1:28" ht="15" hidden="1" thickBot="1" x14ac:dyDescent="0.25">
      <c r="A443" s="214"/>
      <c r="B443" s="218"/>
      <c r="C443" s="214"/>
      <c r="D443" s="218"/>
      <c r="E443" s="214"/>
      <c r="F443" s="214"/>
      <c r="G443" s="214"/>
      <c r="H443" s="216"/>
      <c r="I443" s="216"/>
      <c r="J443" s="214"/>
      <c r="K443" s="217"/>
      <c r="L443" s="214"/>
      <c r="M443" s="214"/>
      <c r="N443" s="214"/>
      <c r="O443" s="214"/>
      <c r="P443" s="214"/>
      <c r="Q443" s="214"/>
      <c r="R443" s="214"/>
      <c r="S443" s="214"/>
      <c r="T443" s="214"/>
      <c r="U443" s="214"/>
      <c r="V443" s="214"/>
      <c r="W443" s="214"/>
      <c r="X443" s="214"/>
      <c r="Y443" s="214"/>
      <c r="Z443" s="214"/>
      <c r="AA443" s="214"/>
      <c r="AB443" s="214"/>
    </row>
    <row r="444" spans="1:28" ht="15" hidden="1" thickBot="1" x14ac:dyDescent="0.25">
      <c r="A444" s="214"/>
      <c r="B444" s="218"/>
      <c r="C444" s="214"/>
      <c r="D444" s="218"/>
      <c r="E444" s="214"/>
      <c r="F444" s="214"/>
      <c r="G444" s="214"/>
      <c r="H444" s="216"/>
      <c r="I444" s="216"/>
      <c r="J444" s="214"/>
      <c r="K444" s="217"/>
      <c r="L444" s="214"/>
      <c r="M444" s="214"/>
      <c r="N444" s="214"/>
      <c r="O444" s="214"/>
      <c r="P444" s="214"/>
      <c r="Q444" s="214"/>
      <c r="R444" s="214"/>
      <c r="S444" s="214"/>
      <c r="T444" s="214"/>
      <c r="U444" s="214"/>
      <c r="V444" s="214"/>
      <c r="W444" s="214"/>
      <c r="X444" s="214"/>
      <c r="Y444" s="214"/>
      <c r="Z444" s="214"/>
      <c r="AA444" s="214"/>
      <c r="AB444" s="214"/>
    </row>
    <row r="445" spans="1:28" ht="15" hidden="1" thickBot="1" x14ac:dyDescent="0.25">
      <c r="A445" s="214"/>
      <c r="B445" s="218"/>
      <c r="C445" s="214"/>
      <c r="D445" s="218"/>
      <c r="E445" s="214"/>
      <c r="F445" s="214"/>
      <c r="G445" s="214"/>
      <c r="H445" s="216"/>
      <c r="I445" s="216"/>
      <c r="J445" s="214"/>
      <c r="K445" s="217"/>
      <c r="L445" s="214"/>
      <c r="M445" s="214"/>
      <c r="N445" s="214"/>
      <c r="O445" s="214"/>
      <c r="P445" s="214"/>
      <c r="Q445" s="214"/>
      <c r="R445" s="214"/>
      <c r="S445" s="214"/>
      <c r="T445" s="214"/>
      <c r="U445" s="214"/>
      <c r="V445" s="214"/>
      <c r="W445" s="214"/>
      <c r="X445" s="214"/>
      <c r="Y445" s="214"/>
      <c r="Z445" s="214"/>
      <c r="AA445" s="214"/>
      <c r="AB445" s="214"/>
    </row>
    <row r="446" spans="1:28" ht="15" hidden="1" thickBot="1" x14ac:dyDescent="0.25">
      <c r="A446" s="214"/>
      <c r="B446" s="218"/>
      <c r="C446" s="214"/>
      <c r="D446" s="218"/>
      <c r="E446" s="214"/>
      <c r="F446" s="214"/>
      <c r="G446" s="214"/>
      <c r="H446" s="216"/>
      <c r="I446" s="216"/>
      <c r="J446" s="214"/>
      <c r="K446" s="217"/>
      <c r="L446" s="214"/>
      <c r="M446" s="214"/>
      <c r="N446" s="214"/>
      <c r="O446" s="214"/>
      <c r="P446" s="214"/>
      <c r="Q446" s="214"/>
      <c r="R446" s="214"/>
      <c r="S446" s="214"/>
      <c r="T446" s="214"/>
      <c r="U446" s="214"/>
      <c r="V446" s="214"/>
      <c r="W446" s="214"/>
      <c r="X446" s="214"/>
      <c r="Y446" s="214"/>
      <c r="Z446" s="214"/>
      <c r="AA446" s="214"/>
      <c r="AB446" s="214"/>
    </row>
    <row r="447" spans="1:28" ht="15" hidden="1" thickBot="1" x14ac:dyDescent="0.25">
      <c r="A447" s="214"/>
      <c r="B447" s="218"/>
      <c r="C447" s="214"/>
      <c r="D447" s="218"/>
      <c r="E447" s="214"/>
      <c r="F447" s="214"/>
      <c r="G447" s="214"/>
      <c r="H447" s="216"/>
      <c r="I447" s="216"/>
      <c r="J447" s="214"/>
      <c r="K447" s="217"/>
      <c r="L447" s="214"/>
      <c r="M447" s="214"/>
      <c r="N447" s="214"/>
      <c r="O447" s="214"/>
      <c r="P447" s="214"/>
      <c r="Q447" s="214"/>
      <c r="R447" s="214"/>
      <c r="S447" s="214"/>
      <c r="T447" s="214"/>
      <c r="U447" s="214"/>
      <c r="V447" s="214"/>
      <c r="W447" s="214"/>
      <c r="X447" s="214"/>
      <c r="Y447" s="214"/>
      <c r="Z447" s="214"/>
      <c r="AA447" s="214"/>
      <c r="AB447" s="214"/>
    </row>
    <row r="448" spans="1:28" ht="15" hidden="1" thickBot="1" x14ac:dyDescent="0.25">
      <c r="A448" s="214"/>
      <c r="B448" s="218"/>
      <c r="C448" s="214"/>
      <c r="D448" s="218"/>
      <c r="E448" s="214"/>
      <c r="F448" s="214"/>
      <c r="G448" s="214"/>
      <c r="H448" s="216"/>
      <c r="I448" s="216"/>
      <c r="J448" s="214"/>
      <c r="K448" s="217"/>
      <c r="L448" s="214"/>
      <c r="M448" s="214"/>
      <c r="N448" s="214"/>
      <c r="O448" s="214"/>
      <c r="P448" s="214"/>
      <c r="Q448" s="214"/>
      <c r="R448" s="214"/>
      <c r="S448" s="214"/>
      <c r="T448" s="214"/>
      <c r="U448" s="214"/>
      <c r="V448" s="214"/>
      <c r="W448" s="214"/>
      <c r="X448" s="214"/>
      <c r="Y448" s="214"/>
      <c r="Z448" s="214"/>
      <c r="AA448" s="214"/>
      <c r="AB448" s="214"/>
    </row>
    <row r="449" spans="1:28" ht="15" hidden="1" thickBot="1" x14ac:dyDescent="0.25">
      <c r="A449" s="214"/>
      <c r="B449" s="218"/>
      <c r="C449" s="214"/>
      <c r="D449" s="218"/>
      <c r="E449" s="214"/>
      <c r="F449" s="214"/>
      <c r="G449" s="214"/>
      <c r="H449" s="216"/>
      <c r="I449" s="216"/>
      <c r="J449" s="214"/>
      <c r="K449" s="217"/>
      <c r="L449" s="214"/>
      <c r="M449" s="214"/>
      <c r="N449" s="214"/>
      <c r="O449" s="214"/>
      <c r="P449" s="214"/>
      <c r="Q449" s="214"/>
      <c r="R449" s="214"/>
      <c r="S449" s="214"/>
      <c r="T449" s="214"/>
      <c r="U449" s="214"/>
      <c r="V449" s="214"/>
      <c r="W449" s="214"/>
      <c r="X449" s="214"/>
      <c r="Y449" s="214"/>
      <c r="Z449" s="214"/>
      <c r="AA449" s="214"/>
      <c r="AB449" s="214"/>
    </row>
    <row r="450" spans="1:28" ht="15" hidden="1" thickBot="1" x14ac:dyDescent="0.25">
      <c r="A450" s="214"/>
      <c r="B450" s="218"/>
      <c r="C450" s="214"/>
      <c r="D450" s="218"/>
      <c r="E450" s="214"/>
      <c r="F450" s="214"/>
      <c r="G450" s="214"/>
      <c r="H450" s="216"/>
      <c r="I450" s="216"/>
      <c r="J450" s="214"/>
      <c r="K450" s="217"/>
      <c r="L450" s="214"/>
      <c r="M450" s="214"/>
      <c r="N450" s="214"/>
      <c r="O450" s="214"/>
      <c r="P450" s="214"/>
      <c r="Q450" s="214"/>
      <c r="R450" s="214"/>
      <c r="S450" s="214"/>
      <c r="T450" s="214"/>
      <c r="U450" s="214"/>
      <c r="V450" s="214"/>
      <c r="W450" s="214"/>
      <c r="X450" s="214"/>
      <c r="Y450" s="214"/>
      <c r="Z450" s="214"/>
      <c r="AA450" s="214"/>
      <c r="AB450" s="214"/>
    </row>
    <row r="451" spans="1:28" ht="15" hidden="1" thickBot="1" x14ac:dyDescent="0.25">
      <c r="A451" s="214"/>
      <c r="B451" s="218"/>
      <c r="C451" s="214"/>
      <c r="D451" s="218"/>
      <c r="E451" s="214"/>
      <c r="F451" s="214"/>
      <c r="G451" s="214"/>
      <c r="H451" s="216"/>
      <c r="I451" s="216"/>
      <c r="J451" s="214"/>
      <c r="K451" s="217"/>
      <c r="L451" s="214"/>
      <c r="M451" s="214"/>
      <c r="N451" s="214"/>
      <c r="O451" s="214"/>
      <c r="P451" s="214"/>
      <c r="Q451" s="214"/>
      <c r="R451" s="214"/>
      <c r="S451" s="214"/>
      <c r="T451" s="214"/>
      <c r="U451" s="214"/>
      <c r="V451" s="214"/>
      <c r="W451" s="214"/>
      <c r="X451" s="214"/>
      <c r="Y451" s="214"/>
      <c r="Z451" s="214"/>
      <c r="AA451" s="214"/>
      <c r="AB451" s="214"/>
    </row>
    <row r="452" spans="1:28" ht="15" hidden="1" thickBot="1" x14ac:dyDescent="0.25">
      <c r="A452" s="214"/>
      <c r="B452" s="218"/>
      <c r="C452" s="214"/>
      <c r="D452" s="218"/>
      <c r="E452" s="214"/>
      <c r="F452" s="214"/>
      <c r="G452" s="214"/>
      <c r="H452" s="216"/>
      <c r="I452" s="216"/>
      <c r="J452" s="214"/>
      <c r="K452" s="217"/>
      <c r="L452" s="214"/>
      <c r="M452" s="214"/>
      <c r="N452" s="214"/>
      <c r="O452" s="214"/>
      <c r="P452" s="214"/>
      <c r="Q452" s="214"/>
      <c r="R452" s="214"/>
      <c r="S452" s="214"/>
      <c r="T452" s="214"/>
      <c r="U452" s="214"/>
      <c r="V452" s="214"/>
      <c r="W452" s="214"/>
      <c r="X452" s="214"/>
      <c r="Y452" s="214"/>
      <c r="Z452" s="214"/>
      <c r="AA452" s="214"/>
      <c r="AB452" s="214"/>
    </row>
    <row r="453" spans="1:28" ht="15" hidden="1" thickBot="1" x14ac:dyDescent="0.25">
      <c r="A453" s="214"/>
      <c r="B453" s="218"/>
      <c r="C453" s="214"/>
      <c r="D453" s="218"/>
      <c r="E453" s="214"/>
      <c r="F453" s="214"/>
      <c r="G453" s="214"/>
      <c r="H453" s="216"/>
      <c r="I453" s="216"/>
      <c r="J453" s="214"/>
      <c r="K453" s="217"/>
      <c r="L453" s="214"/>
      <c r="M453" s="214"/>
      <c r="N453" s="214"/>
      <c r="O453" s="214"/>
      <c r="P453" s="214"/>
      <c r="Q453" s="214"/>
      <c r="R453" s="214"/>
      <c r="S453" s="214"/>
      <c r="T453" s="214"/>
      <c r="U453" s="214"/>
      <c r="V453" s="214"/>
      <c r="W453" s="214"/>
      <c r="X453" s="214"/>
      <c r="Y453" s="214"/>
      <c r="Z453" s="214"/>
      <c r="AA453" s="214"/>
      <c r="AB453" s="214"/>
    </row>
    <row r="454" spans="1:28" ht="15" hidden="1" thickBot="1" x14ac:dyDescent="0.25">
      <c r="A454" s="214"/>
      <c r="B454" s="218"/>
      <c r="C454" s="214"/>
      <c r="D454" s="218"/>
      <c r="E454" s="214"/>
      <c r="F454" s="214"/>
      <c r="G454" s="214"/>
      <c r="H454" s="216"/>
      <c r="I454" s="216"/>
      <c r="J454" s="214"/>
      <c r="K454" s="217"/>
      <c r="L454" s="214"/>
      <c r="M454" s="214"/>
      <c r="N454" s="214"/>
      <c r="O454" s="214"/>
      <c r="P454" s="214"/>
      <c r="Q454" s="214"/>
      <c r="R454" s="214"/>
      <c r="S454" s="214"/>
      <c r="T454" s="214"/>
      <c r="U454" s="214"/>
      <c r="V454" s="214"/>
      <c r="W454" s="214"/>
      <c r="X454" s="214"/>
      <c r="Y454" s="214"/>
      <c r="Z454" s="214"/>
      <c r="AA454" s="214"/>
      <c r="AB454" s="214"/>
    </row>
    <row r="455" spans="1:28" ht="15" hidden="1" thickBot="1" x14ac:dyDescent="0.25">
      <c r="A455" s="214"/>
      <c r="B455" s="218"/>
      <c r="C455" s="214"/>
      <c r="D455" s="218"/>
      <c r="E455" s="214"/>
      <c r="F455" s="214"/>
      <c r="G455" s="214"/>
      <c r="H455" s="216"/>
      <c r="I455" s="216"/>
      <c r="J455" s="214"/>
      <c r="K455" s="217"/>
      <c r="L455" s="214"/>
      <c r="M455" s="214"/>
      <c r="N455" s="214"/>
      <c r="O455" s="214"/>
      <c r="P455" s="214"/>
      <c r="Q455" s="214"/>
      <c r="R455" s="214"/>
      <c r="S455" s="214"/>
      <c r="T455" s="214"/>
      <c r="U455" s="214"/>
      <c r="V455" s="214"/>
      <c r="W455" s="214"/>
      <c r="X455" s="214"/>
      <c r="Y455" s="214"/>
      <c r="Z455" s="214"/>
      <c r="AA455" s="214"/>
      <c r="AB455" s="214"/>
    </row>
    <row r="456" spans="1:28" ht="15" hidden="1" thickBot="1" x14ac:dyDescent="0.25">
      <c r="A456" s="214"/>
      <c r="B456" s="218"/>
      <c r="C456" s="214"/>
      <c r="D456" s="218"/>
      <c r="E456" s="214"/>
      <c r="F456" s="214"/>
      <c r="G456" s="214"/>
      <c r="H456" s="216"/>
      <c r="I456" s="216"/>
      <c r="J456" s="214"/>
      <c r="K456" s="217"/>
      <c r="L456" s="214"/>
      <c r="M456" s="214"/>
      <c r="N456" s="214"/>
      <c r="O456" s="214"/>
      <c r="P456" s="214"/>
      <c r="Q456" s="214"/>
      <c r="R456" s="214"/>
      <c r="S456" s="214"/>
      <c r="T456" s="214"/>
      <c r="U456" s="214"/>
      <c r="V456" s="214"/>
      <c r="W456" s="214"/>
      <c r="X456" s="214"/>
      <c r="Y456" s="214"/>
      <c r="Z456" s="214"/>
      <c r="AA456" s="214"/>
      <c r="AB456" s="214"/>
    </row>
    <row r="457" spans="1:28" ht="15" hidden="1" thickBot="1" x14ac:dyDescent="0.25">
      <c r="A457" s="214"/>
      <c r="B457" s="218"/>
      <c r="C457" s="214"/>
      <c r="D457" s="218"/>
      <c r="E457" s="214"/>
      <c r="F457" s="214"/>
      <c r="G457" s="214"/>
      <c r="H457" s="216"/>
      <c r="I457" s="216"/>
      <c r="J457" s="214"/>
      <c r="K457" s="217"/>
      <c r="L457" s="214"/>
      <c r="M457" s="214"/>
      <c r="N457" s="214"/>
      <c r="O457" s="214"/>
      <c r="P457" s="214"/>
      <c r="Q457" s="214"/>
      <c r="R457" s="214"/>
      <c r="S457" s="214"/>
      <c r="T457" s="214"/>
      <c r="U457" s="214"/>
      <c r="V457" s="214"/>
      <c r="W457" s="214"/>
      <c r="X457" s="214"/>
      <c r="Y457" s="214"/>
      <c r="Z457" s="214"/>
      <c r="AA457" s="214"/>
      <c r="AB457" s="214"/>
    </row>
    <row r="458" spans="1:28" ht="15" hidden="1" thickBot="1" x14ac:dyDescent="0.25">
      <c r="A458" s="214"/>
      <c r="B458" s="218"/>
      <c r="C458" s="214"/>
      <c r="D458" s="218"/>
      <c r="E458" s="214"/>
      <c r="F458" s="214"/>
      <c r="G458" s="214"/>
      <c r="H458" s="216"/>
      <c r="I458" s="216"/>
      <c r="J458" s="214"/>
      <c r="K458" s="217"/>
      <c r="L458" s="214"/>
      <c r="M458" s="214"/>
      <c r="N458" s="214"/>
      <c r="O458" s="214"/>
      <c r="P458" s="214"/>
      <c r="Q458" s="214"/>
      <c r="R458" s="214"/>
      <c r="S458" s="214"/>
      <c r="T458" s="214"/>
      <c r="U458" s="214"/>
      <c r="V458" s="214"/>
      <c r="W458" s="214"/>
      <c r="X458" s="214"/>
      <c r="Y458" s="214"/>
      <c r="Z458" s="214"/>
      <c r="AA458" s="214"/>
      <c r="AB458" s="214"/>
    </row>
    <row r="459" spans="1:28" ht="15" hidden="1" thickBot="1" x14ac:dyDescent="0.25">
      <c r="A459" s="214"/>
      <c r="B459" s="218"/>
      <c r="C459" s="214"/>
      <c r="D459" s="218"/>
      <c r="E459" s="214"/>
      <c r="F459" s="214"/>
      <c r="G459" s="214"/>
      <c r="H459" s="216"/>
      <c r="I459" s="216"/>
      <c r="J459" s="214"/>
      <c r="K459" s="217"/>
      <c r="L459" s="214"/>
      <c r="M459" s="214"/>
      <c r="N459" s="214"/>
      <c r="O459" s="214"/>
      <c r="P459" s="214"/>
      <c r="Q459" s="214"/>
      <c r="R459" s="214"/>
      <c r="S459" s="214"/>
      <c r="T459" s="214"/>
      <c r="U459" s="214"/>
      <c r="V459" s="214"/>
      <c r="W459" s="214"/>
      <c r="X459" s="214"/>
      <c r="Y459" s="214"/>
      <c r="Z459" s="214"/>
      <c r="AA459" s="214"/>
      <c r="AB459" s="214"/>
    </row>
    <row r="460" spans="1:28" ht="15" hidden="1" thickBot="1" x14ac:dyDescent="0.25">
      <c r="A460" s="214"/>
      <c r="B460" s="218"/>
      <c r="C460" s="214"/>
      <c r="D460" s="218"/>
      <c r="E460" s="214"/>
      <c r="F460" s="214"/>
      <c r="G460" s="214"/>
      <c r="H460" s="216"/>
      <c r="I460" s="216"/>
      <c r="J460" s="214"/>
      <c r="K460" s="217"/>
      <c r="L460" s="214"/>
      <c r="M460" s="214"/>
      <c r="N460" s="214"/>
      <c r="O460" s="214"/>
      <c r="P460" s="214"/>
      <c r="Q460" s="214"/>
      <c r="R460" s="214"/>
      <c r="S460" s="214"/>
      <c r="T460" s="214"/>
      <c r="U460" s="214"/>
      <c r="V460" s="214"/>
      <c r="W460" s="214"/>
      <c r="X460" s="214"/>
      <c r="Y460" s="214"/>
      <c r="Z460" s="214"/>
      <c r="AA460" s="214"/>
      <c r="AB460" s="214"/>
    </row>
    <row r="461" spans="1:28" ht="15" hidden="1" thickBot="1" x14ac:dyDescent="0.25">
      <c r="A461" s="214"/>
      <c r="B461" s="218"/>
      <c r="C461" s="214"/>
      <c r="D461" s="218"/>
      <c r="E461" s="214"/>
      <c r="F461" s="214"/>
      <c r="G461" s="214"/>
      <c r="H461" s="216"/>
      <c r="I461" s="216"/>
      <c r="J461" s="214"/>
      <c r="K461" s="217"/>
      <c r="L461" s="214"/>
      <c r="M461" s="214"/>
      <c r="N461" s="214"/>
      <c r="O461" s="214"/>
      <c r="P461" s="214"/>
      <c r="Q461" s="214"/>
      <c r="R461" s="214"/>
      <c r="S461" s="214"/>
      <c r="T461" s="214"/>
      <c r="U461" s="214"/>
      <c r="V461" s="214"/>
      <c r="W461" s="214"/>
      <c r="X461" s="214"/>
      <c r="Y461" s="214"/>
      <c r="Z461" s="214"/>
      <c r="AA461" s="214"/>
      <c r="AB461" s="214"/>
    </row>
    <row r="462" spans="1:28" ht="15" hidden="1" thickBot="1" x14ac:dyDescent="0.25">
      <c r="A462" s="214"/>
      <c r="B462" s="218"/>
      <c r="C462" s="214"/>
      <c r="D462" s="218"/>
      <c r="E462" s="214"/>
      <c r="F462" s="214"/>
      <c r="G462" s="214"/>
      <c r="H462" s="216"/>
      <c r="I462" s="216"/>
      <c r="J462" s="214"/>
      <c r="K462" s="217"/>
      <c r="L462" s="214"/>
      <c r="M462" s="214"/>
      <c r="N462" s="214"/>
      <c r="O462" s="214"/>
      <c r="P462" s="214"/>
      <c r="Q462" s="214"/>
      <c r="R462" s="214"/>
      <c r="S462" s="214"/>
      <c r="T462" s="214"/>
      <c r="U462" s="214"/>
      <c r="V462" s="214"/>
      <c r="W462" s="214"/>
      <c r="X462" s="214"/>
      <c r="Y462" s="214"/>
      <c r="Z462" s="214"/>
      <c r="AA462" s="214"/>
      <c r="AB462" s="214"/>
    </row>
    <row r="463" spans="1:28" ht="15" hidden="1" thickBot="1" x14ac:dyDescent="0.25">
      <c r="A463" s="214"/>
      <c r="B463" s="218"/>
      <c r="C463" s="214"/>
      <c r="D463" s="218"/>
      <c r="E463" s="214"/>
      <c r="F463" s="214"/>
      <c r="G463" s="214"/>
      <c r="H463" s="216"/>
      <c r="I463" s="216"/>
      <c r="J463" s="214"/>
      <c r="K463" s="217"/>
      <c r="L463" s="214"/>
      <c r="M463" s="214"/>
      <c r="N463" s="214"/>
      <c r="O463" s="214"/>
      <c r="P463" s="214"/>
      <c r="Q463" s="214"/>
      <c r="R463" s="214"/>
      <c r="S463" s="214"/>
      <c r="T463" s="214"/>
      <c r="U463" s="214"/>
      <c r="V463" s="214"/>
      <c r="W463" s="214"/>
      <c r="X463" s="214"/>
      <c r="Y463" s="214"/>
      <c r="Z463" s="214"/>
      <c r="AA463" s="214"/>
      <c r="AB463" s="214"/>
    </row>
    <row r="464" spans="1:28" ht="15" hidden="1" thickBot="1" x14ac:dyDescent="0.25">
      <c r="A464" s="214"/>
      <c r="B464" s="218"/>
      <c r="C464" s="214"/>
      <c r="D464" s="218"/>
      <c r="E464" s="214"/>
      <c r="F464" s="214"/>
      <c r="G464" s="214"/>
      <c r="H464" s="216"/>
      <c r="I464" s="216"/>
      <c r="J464" s="214"/>
      <c r="K464" s="217"/>
      <c r="L464" s="214"/>
      <c r="M464" s="214"/>
      <c r="N464" s="214"/>
      <c r="O464" s="214"/>
      <c r="P464" s="214"/>
      <c r="Q464" s="214"/>
      <c r="R464" s="214"/>
      <c r="S464" s="214"/>
      <c r="T464" s="214"/>
      <c r="U464" s="214"/>
      <c r="V464" s="214"/>
      <c r="W464" s="214"/>
      <c r="X464" s="214"/>
      <c r="Y464" s="214"/>
      <c r="Z464" s="214"/>
      <c r="AA464" s="214"/>
      <c r="AB464" s="214"/>
    </row>
    <row r="465" spans="1:28" ht="15" hidden="1" thickBot="1" x14ac:dyDescent="0.25">
      <c r="A465" s="214"/>
      <c r="B465" s="218"/>
      <c r="C465" s="214"/>
      <c r="D465" s="218"/>
      <c r="E465" s="214"/>
      <c r="F465" s="214"/>
      <c r="G465" s="214"/>
      <c r="H465" s="216"/>
      <c r="I465" s="216"/>
      <c r="J465" s="214"/>
      <c r="K465" s="217"/>
      <c r="L465" s="214"/>
      <c r="M465" s="214"/>
      <c r="N465" s="214"/>
      <c r="O465" s="214"/>
      <c r="P465" s="214"/>
      <c r="Q465" s="214"/>
      <c r="R465" s="214"/>
      <c r="S465" s="214"/>
      <c r="T465" s="214"/>
      <c r="U465" s="214"/>
      <c r="V465" s="214"/>
      <c r="W465" s="214"/>
      <c r="X465" s="214"/>
      <c r="Y465" s="214"/>
      <c r="Z465" s="214"/>
      <c r="AA465" s="214"/>
      <c r="AB465" s="214"/>
    </row>
    <row r="466" spans="1:28" ht="15" hidden="1" thickBot="1" x14ac:dyDescent="0.25">
      <c r="A466" s="214"/>
      <c r="B466" s="218"/>
      <c r="C466" s="214"/>
      <c r="D466" s="218"/>
      <c r="E466" s="214"/>
      <c r="F466" s="214"/>
      <c r="G466" s="214"/>
      <c r="H466" s="216"/>
      <c r="I466" s="216"/>
      <c r="J466" s="214"/>
      <c r="K466" s="217"/>
      <c r="L466" s="214"/>
      <c r="M466" s="214"/>
      <c r="N466" s="214"/>
      <c r="O466" s="214"/>
      <c r="P466" s="214"/>
      <c r="Q466" s="214"/>
      <c r="R466" s="214"/>
      <c r="S466" s="214"/>
      <c r="T466" s="214"/>
      <c r="U466" s="214"/>
      <c r="V466" s="214"/>
      <c r="W466" s="214"/>
      <c r="X466" s="214"/>
      <c r="Y466" s="214"/>
      <c r="Z466" s="214"/>
      <c r="AA466" s="214"/>
      <c r="AB466" s="214"/>
    </row>
    <row r="467" spans="1:28" ht="15" hidden="1" thickBot="1" x14ac:dyDescent="0.25">
      <c r="A467" s="214"/>
      <c r="B467" s="218"/>
      <c r="C467" s="214"/>
      <c r="D467" s="218"/>
      <c r="E467" s="214"/>
      <c r="F467" s="214"/>
      <c r="G467" s="214"/>
      <c r="H467" s="216"/>
      <c r="I467" s="216"/>
      <c r="J467" s="214"/>
      <c r="K467" s="217"/>
      <c r="L467" s="214"/>
      <c r="M467" s="214"/>
      <c r="N467" s="214"/>
      <c r="O467" s="214"/>
      <c r="P467" s="214"/>
      <c r="Q467" s="214"/>
      <c r="R467" s="214"/>
      <c r="S467" s="214"/>
      <c r="T467" s="214"/>
      <c r="U467" s="214"/>
      <c r="V467" s="214"/>
      <c r="W467" s="214"/>
      <c r="X467" s="214"/>
      <c r="Y467" s="214"/>
      <c r="Z467" s="214"/>
      <c r="AA467" s="214"/>
      <c r="AB467" s="214"/>
    </row>
    <row r="468" spans="1:28" ht="15" hidden="1" thickBot="1" x14ac:dyDescent="0.25">
      <c r="A468" s="214"/>
      <c r="B468" s="218"/>
      <c r="C468" s="214"/>
      <c r="D468" s="218"/>
      <c r="E468" s="214"/>
      <c r="F468" s="214"/>
      <c r="G468" s="214"/>
      <c r="H468" s="216"/>
      <c r="I468" s="216"/>
      <c r="J468" s="214"/>
      <c r="K468" s="217"/>
      <c r="L468" s="214"/>
      <c r="M468" s="214"/>
      <c r="N468" s="214"/>
      <c r="O468" s="214"/>
      <c r="P468" s="214"/>
      <c r="Q468" s="214"/>
      <c r="R468" s="214"/>
      <c r="S468" s="214"/>
      <c r="T468" s="214"/>
      <c r="U468" s="214"/>
      <c r="V468" s="214"/>
      <c r="W468" s="214"/>
      <c r="X468" s="214"/>
      <c r="Y468" s="214"/>
      <c r="Z468" s="214"/>
      <c r="AA468" s="214"/>
      <c r="AB468" s="214"/>
    </row>
    <row r="469" spans="1:28" ht="15" hidden="1" thickBot="1" x14ac:dyDescent="0.25">
      <c r="A469" s="214"/>
      <c r="B469" s="218"/>
      <c r="C469" s="214"/>
      <c r="D469" s="218"/>
      <c r="E469" s="214"/>
      <c r="F469" s="214"/>
      <c r="G469" s="214"/>
      <c r="H469" s="216"/>
      <c r="I469" s="216"/>
      <c r="J469" s="214"/>
      <c r="K469" s="217"/>
      <c r="L469" s="214"/>
      <c r="M469" s="214"/>
      <c r="N469" s="214"/>
      <c r="O469" s="214"/>
      <c r="P469" s="214"/>
      <c r="Q469" s="214"/>
      <c r="R469" s="214"/>
      <c r="S469" s="214"/>
      <c r="T469" s="214"/>
      <c r="U469" s="214"/>
      <c r="V469" s="214"/>
      <c r="W469" s="214"/>
      <c r="X469" s="214"/>
      <c r="Y469" s="214"/>
      <c r="Z469" s="214"/>
      <c r="AA469" s="214"/>
      <c r="AB469" s="214"/>
    </row>
    <row r="470" spans="1:28" ht="15" hidden="1" thickBot="1" x14ac:dyDescent="0.25">
      <c r="A470" s="214"/>
      <c r="B470" s="218"/>
      <c r="C470" s="214"/>
      <c r="D470" s="218"/>
      <c r="E470" s="214"/>
      <c r="F470" s="214"/>
      <c r="G470" s="214"/>
      <c r="H470" s="216"/>
      <c r="I470" s="216"/>
      <c r="J470" s="214"/>
      <c r="K470" s="217"/>
      <c r="L470" s="214"/>
      <c r="M470" s="214"/>
      <c r="N470" s="214"/>
      <c r="O470" s="214"/>
      <c r="P470" s="214"/>
      <c r="Q470" s="214"/>
      <c r="R470" s="214"/>
      <c r="S470" s="214"/>
      <c r="T470" s="214"/>
      <c r="U470" s="214"/>
      <c r="V470" s="214"/>
      <c r="W470" s="214"/>
      <c r="X470" s="214"/>
      <c r="Y470" s="214"/>
      <c r="Z470" s="214"/>
      <c r="AA470" s="214"/>
      <c r="AB470" s="214"/>
    </row>
    <row r="471" spans="1:28" ht="15" hidden="1" thickBot="1" x14ac:dyDescent="0.25">
      <c r="A471" s="214"/>
      <c r="B471" s="218"/>
      <c r="C471" s="214"/>
      <c r="D471" s="218"/>
      <c r="E471" s="214"/>
      <c r="F471" s="214"/>
      <c r="G471" s="214"/>
      <c r="H471" s="216"/>
      <c r="I471" s="216"/>
      <c r="J471" s="214"/>
      <c r="K471" s="217"/>
      <c r="L471" s="214"/>
      <c r="M471" s="214"/>
      <c r="N471" s="214"/>
      <c r="O471" s="214"/>
      <c r="P471" s="214"/>
      <c r="Q471" s="214"/>
      <c r="R471" s="214"/>
      <c r="S471" s="214"/>
      <c r="T471" s="214"/>
      <c r="U471" s="214"/>
      <c r="V471" s="214"/>
      <c r="W471" s="214"/>
      <c r="X471" s="214"/>
      <c r="Y471" s="214"/>
      <c r="Z471" s="214"/>
      <c r="AA471" s="214"/>
      <c r="AB471" s="214"/>
    </row>
    <row r="472" spans="1:28" ht="15" hidden="1" thickBot="1" x14ac:dyDescent="0.25">
      <c r="A472" s="214"/>
      <c r="B472" s="218"/>
      <c r="C472" s="214"/>
      <c r="D472" s="218"/>
      <c r="E472" s="214"/>
      <c r="F472" s="214"/>
      <c r="G472" s="214"/>
      <c r="H472" s="216"/>
      <c r="I472" s="216"/>
      <c r="J472" s="214"/>
      <c r="K472" s="217"/>
      <c r="L472" s="214"/>
      <c r="M472" s="214"/>
      <c r="N472" s="214"/>
      <c r="O472" s="214"/>
      <c r="P472" s="214"/>
      <c r="Q472" s="214"/>
      <c r="R472" s="214"/>
      <c r="S472" s="214"/>
      <c r="T472" s="214"/>
      <c r="U472" s="214"/>
      <c r="V472" s="214"/>
      <c r="W472" s="214"/>
      <c r="X472" s="214"/>
      <c r="Y472" s="214"/>
      <c r="Z472" s="214"/>
      <c r="AA472" s="214"/>
      <c r="AB472" s="214"/>
    </row>
    <row r="473" spans="1:28" ht="15" hidden="1" thickBot="1" x14ac:dyDescent="0.25">
      <c r="A473" s="214"/>
      <c r="B473" s="218"/>
      <c r="C473" s="214"/>
      <c r="D473" s="218"/>
      <c r="E473" s="214"/>
      <c r="F473" s="214"/>
      <c r="G473" s="214"/>
      <c r="H473" s="216"/>
      <c r="I473" s="216"/>
      <c r="J473" s="214"/>
      <c r="K473" s="217"/>
      <c r="L473" s="214"/>
      <c r="M473" s="214"/>
      <c r="N473" s="214"/>
      <c r="O473" s="214"/>
      <c r="P473" s="214"/>
      <c r="Q473" s="214"/>
      <c r="R473" s="214"/>
      <c r="S473" s="214"/>
      <c r="T473" s="214"/>
      <c r="U473" s="214"/>
      <c r="V473" s="214"/>
      <c r="W473" s="214"/>
      <c r="X473" s="214"/>
      <c r="Y473" s="214"/>
      <c r="Z473" s="214"/>
      <c r="AA473" s="214"/>
      <c r="AB473" s="214"/>
    </row>
    <row r="474" spans="1:28" ht="15" hidden="1" thickBot="1" x14ac:dyDescent="0.25">
      <c r="A474" s="214"/>
      <c r="B474" s="218"/>
      <c r="C474" s="214"/>
      <c r="D474" s="218"/>
      <c r="E474" s="214"/>
      <c r="F474" s="214"/>
      <c r="G474" s="214"/>
      <c r="H474" s="216"/>
      <c r="I474" s="216"/>
      <c r="J474" s="214"/>
      <c r="K474" s="217"/>
      <c r="L474" s="214"/>
      <c r="M474" s="214"/>
      <c r="N474" s="214"/>
      <c r="O474" s="214"/>
      <c r="P474" s="214"/>
      <c r="Q474" s="214"/>
      <c r="R474" s="214"/>
      <c r="S474" s="214"/>
      <c r="T474" s="214"/>
      <c r="U474" s="214"/>
      <c r="V474" s="214"/>
      <c r="W474" s="214"/>
      <c r="X474" s="214"/>
      <c r="Y474" s="214"/>
      <c r="Z474" s="214"/>
      <c r="AA474" s="214"/>
      <c r="AB474" s="214"/>
    </row>
    <row r="475" spans="1:28" ht="15" hidden="1" thickBot="1" x14ac:dyDescent="0.25">
      <c r="A475" s="214"/>
      <c r="B475" s="218"/>
      <c r="C475" s="214"/>
      <c r="D475" s="218"/>
      <c r="E475" s="214"/>
      <c r="F475" s="214"/>
      <c r="G475" s="214"/>
      <c r="H475" s="216"/>
      <c r="I475" s="216"/>
      <c r="J475" s="214"/>
      <c r="K475" s="217"/>
      <c r="L475" s="214"/>
      <c r="M475" s="214"/>
      <c r="N475" s="214"/>
      <c r="O475" s="214"/>
      <c r="P475" s="214"/>
      <c r="Q475" s="214"/>
      <c r="R475" s="214"/>
      <c r="S475" s="214"/>
      <c r="T475" s="214"/>
      <c r="U475" s="214"/>
      <c r="V475" s="214"/>
      <c r="W475" s="214"/>
      <c r="X475" s="214"/>
      <c r="Y475" s="214"/>
      <c r="Z475" s="214"/>
      <c r="AA475" s="214"/>
      <c r="AB475" s="214"/>
    </row>
    <row r="476" spans="1:28" ht="15" hidden="1" thickBot="1" x14ac:dyDescent="0.25">
      <c r="A476" s="214"/>
      <c r="B476" s="218"/>
      <c r="C476" s="214"/>
      <c r="D476" s="218"/>
      <c r="E476" s="214"/>
      <c r="F476" s="214"/>
      <c r="G476" s="214"/>
      <c r="H476" s="216"/>
      <c r="I476" s="216"/>
      <c r="J476" s="214"/>
      <c r="K476" s="217"/>
      <c r="L476" s="214"/>
      <c r="M476" s="214"/>
      <c r="N476" s="214"/>
      <c r="O476" s="214"/>
      <c r="P476" s="214"/>
      <c r="Q476" s="214"/>
      <c r="R476" s="214"/>
      <c r="S476" s="214"/>
      <c r="T476" s="214"/>
      <c r="U476" s="214"/>
      <c r="V476" s="214"/>
      <c r="W476" s="214"/>
      <c r="X476" s="214"/>
      <c r="Y476" s="214"/>
      <c r="Z476" s="214"/>
      <c r="AA476" s="214"/>
      <c r="AB476" s="214"/>
    </row>
    <row r="477" spans="1:28" ht="15" hidden="1" thickBot="1" x14ac:dyDescent="0.25">
      <c r="A477" s="214"/>
      <c r="B477" s="218"/>
      <c r="C477" s="214"/>
      <c r="D477" s="218"/>
      <c r="E477" s="214"/>
      <c r="F477" s="214"/>
      <c r="G477" s="214"/>
      <c r="H477" s="216"/>
      <c r="I477" s="216"/>
      <c r="J477" s="214"/>
      <c r="K477" s="217"/>
      <c r="L477" s="214"/>
      <c r="M477" s="214"/>
      <c r="N477" s="214"/>
      <c r="O477" s="214"/>
      <c r="P477" s="214"/>
      <c r="Q477" s="214"/>
      <c r="R477" s="214"/>
      <c r="S477" s="214"/>
      <c r="T477" s="214"/>
      <c r="U477" s="214"/>
      <c r="V477" s="214"/>
      <c r="W477" s="214"/>
      <c r="X477" s="214"/>
      <c r="Y477" s="214"/>
      <c r="Z477" s="214"/>
      <c r="AA477" s="214"/>
      <c r="AB477" s="214"/>
    </row>
    <row r="478" spans="1:28" ht="15" hidden="1" thickBot="1" x14ac:dyDescent="0.25">
      <c r="A478" s="214"/>
      <c r="B478" s="218"/>
      <c r="C478" s="214"/>
      <c r="D478" s="218"/>
      <c r="E478" s="214"/>
      <c r="F478" s="214"/>
      <c r="G478" s="214"/>
      <c r="H478" s="216"/>
      <c r="I478" s="216"/>
      <c r="J478" s="214"/>
      <c r="K478" s="217"/>
      <c r="L478" s="214"/>
      <c r="M478" s="214"/>
      <c r="N478" s="214"/>
      <c r="O478" s="214"/>
      <c r="P478" s="214"/>
      <c r="Q478" s="214"/>
      <c r="R478" s="214"/>
      <c r="S478" s="214"/>
      <c r="T478" s="214"/>
      <c r="U478" s="214"/>
      <c r="V478" s="214"/>
      <c r="W478" s="214"/>
      <c r="X478" s="214"/>
      <c r="Y478" s="214"/>
      <c r="Z478" s="214"/>
      <c r="AA478" s="214"/>
      <c r="AB478" s="214"/>
    </row>
    <row r="479" spans="1:28" ht="15" hidden="1" thickBot="1" x14ac:dyDescent="0.25">
      <c r="A479" s="214"/>
      <c r="B479" s="218"/>
      <c r="C479" s="214"/>
      <c r="D479" s="218"/>
      <c r="E479" s="214"/>
      <c r="F479" s="214"/>
      <c r="G479" s="214"/>
      <c r="H479" s="216"/>
      <c r="I479" s="216"/>
      <c r="J479" s="214"/>
      <c r="K479" s="217"/>
      <c r="L479" s="214"/>
      <c r="M479" s="214"/>
      <c r="N479" s="214"/>
      <c r="O479" s="214"/>
      <c r="P479" s="214"/>
      <c r="Q479" s="214"/>
      <c r="R479" s="214"/>
      <c r="S479" s="214"/>
      <c r="T479" s="214"/>
      <c r="U479" s="214"/>
      <c r="V479" s="214"/>
      <c r="W479" s="214"/>
      <c r="X479" s="214"/>
      <c r="Y479" s="214"/>
      <c r="Z479" s="214"/>
      <c r="AA479" s="214"/>
      <c r="AB479" s="214"/>
    </row>
    <row r="480" spans="1:28" ht="15" hidden="1" thickBot="1" x14ac:dyDescent="0.25">
      <c r="A480" s="214"/>
      <c r="B480" s="218"/>
      <c r="C480" s="214"/>
      <c r="D480" s="218"/>
      <c r="E480" s="214"/>
      <c r="F480" s="214"/>
      <c r="G480" s="214"/>
      <c r="H480" s="216"/>
      <c r="I480" s="216"/>
      <c r="J480" s="214"/>
      <c r="K480" s="217"/>
      <c r="L480" s="214"/>
      <c r="M480" s="214"/>
      <c r="N480" s="214"/>
      <c r="O480" s="214"/>
      <c r="P480" s="214"/>
      <c r="Q480" s="214"/>
      <c r="R480" s="214"/>
      <c r="S480" s="214"/>
      <c r="T480" s="214"/>
      <c r="U480" s="214"/>
      <c r="V480" s="214"/>
      <c r="W480" s="214"/>
      <c r="X480" s="214"/>
      <c r="Y480" s="214"/>
      <c r="Z480" s="214"/>
      <c r="AA480" s="214"/>
      <c r="AB480" s="214"/>
    </row>
    <row r="481" spans="1:28" ht="15" hidden="1" thickBot="1" x14ac:dyDescent="0.25">
      <c r="A481" s="214"/>
      <c r="B481" s="218"/>
      <c r="C481" s="214"/>
      <c r="D481" s="218"/>
      <c r="E481" s="214"/>
      <c r="F481" s="214"/>
      <c r="G481" s="214"/>
      <c r="H481" s="216"/>
      <c r="I481" s="216"/>
      <c r="J481" s="214"/>
      <c r="K481" s="217"/>
      <c r="L481" s="214"/>
      <c r="M481" s="214"/>
      <c r="N481" s="214"/>
      <c r="O481" s="214"/>
      <c r="P481" s="214"/>
      <c r="Q481" s="214"/>
      <c r="R481" s="214"/>
      <c r="S481" s="214"/>
      <c r="T481" s="214"/>
      <c r="U481" s="214"/>
      <c r="V481" s="214"/>
      <c r="W481" s="214"/>
      <c r="X481" s="214"/>
      <c r="Y481" s="214"/>
      <c r="Z481" s="214"/>
      <c r="AA481" s="214"/>
      <c r="AB481" s="214"/>
    </row>
    <row r="482" spans="1:28" ht="15" hidden="1" thickBot="1" x14ac:dyDescent="0.25">
      <c r="A482" s="214"/>
      <c r="B482" s="218"/>
      <c r="C482" s="214"/>
      <c r="D482" s="218"/>
      <c r="E482" s="214"/>
      <c r="F482" s="214"/>
      <c r="G482" s="214"/>
      <c r="H482" s="216"/>
      <c r="I482" s="216"/>
      <c r="J482" s="214"/>
      <c r="K482" s="217"/>
      <c r="L482" s="214"/>
      <c r="M482" s="214"/>
      <c r="N482" s="214"/>
      <c r="O482" s="214"/>
      <c r="P482" s="214"/>
      <c r="Q482" s="214"/>
      <c r="R482" s="214"/>
      <c r="S482" s="214"/>
      <c r="T482" s="214"/>
      <c r="U482" s="214"/>
      <c r="V482" s="214"/>
      <c r="W482" s="214"/>
      <c r="X482" s="214"/>
      <c r="Y482" s="214"/>
      <c r="Z482" s="214"/>
      <c r="AA482" s="214"/>
      <c r="AB482" s="214"/>
    </row>
    <row r="483" spans="1:28" ht="15" hidden="1" thickBot="1" x14ac:dyDescent="0.25">
      <c r="A483" s="214"/>
      <c r="B483" s="218"/>
      <c r="C483" s="214"/>
      <c r="D483" s="218"/>
      <c r="E483" s="214"/>
      <c r="F483" s="214"/>
      <c r="G483" s="214"/>
      <c r="H483" s="216"/>
      <c r="I483" s="216"/>
      <c r="J483" s="214"/>
      <c r="K483" s="217"/>
      <c r="L483" s="214"/>
      <c r="M483" s="214"/>
      <c r="N483" s="214"/>
      <c r="O483" s="214"/>
      <c r="P483" s="214"/>
      <c r="Q483" s="214"/>
      <c r="R483" s="214"/>
      <c r="S483" s="214"/>
      <c r="T483" s="214"/>
      <c r="U483" s="214"/>
      <c r="V483" s="214"/>
      <c r="W483" s="214"/>
      <c r="X483" s="214"/>
      <c r="Y483" s="214"/>
      <c r="Z483" s="214"/>
      <c r="AA483" s="214"/>
      <c r="AB483" s="214"/>
    </row>
    <row r="484" spans="1:28" ht="15" hidden="1" thickBot="1" x14ac:dyDescent="0.25">
      <c r="A484" s="214"/>
      <c r="B484" s="218"/>
      <c r="C484" s="214"/>
      <c r="D484" s="218"/>
      <c r="E484" s="214"/>
      <c r="F484" s="214"/>
      <c r="G484" s="214"/>
      <c r="H484" s="216"/>
      <c r="I484" s="216"/>
      <c r="J484" s="214"/>
      <c r="K484" s="217"/>
      <c r="L484" s="214"/>
      <c r="M484" s="214"/>
      <c r="N484" s="214"/>
      <c r="O484" s="214"/>
      <c r="P484" s="214"/>
      <c r="Q484" s="214"/>
      <c r="R484" s="214"/>
      <c r="S484" s="214"/>
      <c r="T484" s="214"/>
      <c r="U484" s="214"/>
      <c r="V484" s="214"/>
      <c r="W484" s="214"/>
      <c r="X484" s="214"/>
      <c r="Y484" s="214"/>
      <c r="Z484" s="214"/>
      <c r="AA484" s="214"/>
      <c r="AB484" s="214"/>
    </row>
    <row r="485" spans="1:28" ht="15" hidden="1" thickBot="1" x14ac:dyDescent="0.25">
      <c r="A485" s="214"/>
      <c r="B485" s="218"/>
      <c r="C485" s="214"/>
      <c r="D485" s="218"/>
      <c r="E485" s="214"/>
      <c r="F485" s="214"/>
      <c r="G485" s="214"/>
      <c r="H485" s="216"/>
      <c r="I485" s="216"/>
      <c r="J485" s="214"/>
      <c r="K485" s="217"/>
      <c r="L485" s="214"/>
      <c r="M485" s="214"/>
      <c r="N485" s="214"/>
      <c r="O485" s="214"/>
      <c r="P485" s="214"/>
      <c r="Q485" s="214"/>
      <c r="R485" s="214"/>
      <c r="S485" s="214"/>
      <c r="T485" s="214"/>
      <c r="U485" s="214"/>
      <c r="V485" s="214"/>
      <c r="W485" s="214"/>
      <c r="X485" s="214"/>
      <c r="Y485" s="214"/>
      <c r="Z485" s="214"/>
      <c r="AA485" s="214"/>
      <c r="AB485" s="214"/>
    </row>
    <row r="486" spans="1:28" ht="15" hidden="1" thickBot="1" x14ac:dyDescent="0.25">
      <c r="A486" s="214"/>
      <c r="B486" s="218"/>
      <c r="C486" s="214"/>
      <c r="D486" s="218"/>
      <c r="E486" s="214"/>
      <c r="F486" s="214"/>
      <c r="G486" s="214"/>
      <c r="H486" s="216"/>
      <c r="I486" s="216"/>
      <c r="J486" s="214"/>
      <c r="K486" s="217"/>
      <c r="L486" s="214"/>
      <c r="M486" s="214"/>
      <c r="N486" s="214"/>
      <c r="O486" s="214"/>
      <c r="P486" s="214"/>
      <c r="Q486" s="214"/>
      <c r="R486" s="214"/>
      <c r="S486" s="214"/>
      <c r="T486" s="214"/>
      <c r="U486" s="214"/>
      <c r="V486" s="214"/>
      <c r="W486" s="214"/>
      <c r="X486" s="214"/>
      <c r="Y486" s="214"/>
      <c r="Z486" s="214"/>
      <c r="AA486" s="214"/>
      <c r="AB486" s="214"/>
    </row>
    <row r="487" spans="1:28" ht="15" hidden="1" thickBot="1" x14ac:dyDescent="0.25">
      <c r="A487" s="214"/>
      <c r="B487" s="218"/>
      <c r="C487" s="214"/>
      <c r="D487" s="218"/>
      <c r="E487" s="214"/>
      <c r="F487" s="214"/>
      <c r="G487" s="214"/>
      <c r="H487" s="216"/>
      <c r="I487" s="216"/>
      <c r="J487" s="214"/>
      <c r="K487" s="217"/>
      <c r="L487" s="214"/>
      <c r="M487" s="214"/>
      <c r="N487" s="214"/>
      <c r="O487" s="214"/>
      <c r="P487" s="214"/>
      <c r="Q487" s="214"/>
      <c r="R487" s="214"/>
      <c r="S487" s="214"/>
      <c r="T487" s="214"/>
      <c r="U487" s="214"/>
      <c r="V487" s="214"/>
      <c r="W487" s="214"/>
      <c r="X487" s="214"/>
      <c r="Y487" s="214"/>
      <c r="Z487" s="214"/>
      <c r="AA487" s="214"/>
      <c r="AB487" s="214"/>
    </row>
    <row r="488" spans="1:28" ht="15" hidden="1" thickBot="1" x14ac:dyDescent="0.25">
      <c r="A488" s="214"/>
      <c r="B488" s="218"/>
      <c r="C488" s="214"/>
      <c r="D488" s="218"/>
      <c r="E488" s="214"/>
      <c r="F488" s="214"/>
      <c r="G488" s="214"/>
      <c r="H488" s="216"/>
      <c r="I488" s="216"/>
      <c r="J488" s="214"/>
      <c r="K488" s="217"/>
      <c r="L488" s="214"/>
      <c r="M488" s="214"/>
      <c r="N488" s="214"/>
      <c r="O488" s="214"/>
      <c r="P488" s="214"/>
      <c r="Q488" s="214"/>
      <c r="R488" s="214"/>
      <c r="S488" s="214"/>
      <c r="T488" s="214"/>
      <c r="U488" s="214"/>
      <c r="V488" s="214"/>
      <c r="W488" s="214"/>
      <c r="X488" s="214"/>
      <c r="Y488" s="214"/>
      <c r="Z488" s="214"/>
      <c r="AA488" s="214"/>
      <c r="AB488" s="214"/>
    </row>
    <row r="489" spans="1:28" ht="15" hidden="1" thickBot="1" x14ac:dyDescent="0.25">
      <c r="A489" s="214"/>
      <c r="B489" s="218"/>
      <c r="C489" s="214"/>
      <c r="D489" s="218"/>
      <c r="E489" s="214"/>
      <c r="F489" s="214"/>
      <c r="G489" s="214"/>
      <c r="H489" s="216"/>
      <c r="I489" s="216"/>
      <c r="J489" s="214"/>
      <c r="K489" s="217"/>
      <c r="L489" s="214"/>
      <c r="M489" s="214"/>
      <c r="N489" s="214"/>
      <c r="O489" s="214"/>
      <c r="P489" s="214"/>
      <c r="Q489" s="214"/>
      <c r="R489" s="214"/>
      <c r="S489" s="214"/>
      <c r="T489" s="214"/>
      <c r="U489" s="214"/>
      <c r="V489" s="214"/>
      <c r="W489" s="214"/>
      <c r="X489" s="214"/>
      <c r="Y489" s="214"/>
      <c r="Z489" s="214"/>
      <c r="AA489" s="214"/>
      <c r="AB489" s="214"/>
    </row>
    <row r="490" spans="1:28" ht="15" hidden="1" thickBot="1" x14ac:dyDescent="0.25">
      <c r="A490" s="214"/>
      <c r="B490" s="218"/>
      <c r="C490" s="214"/>
      <c r="D490" s="218"/>
      <c r="E490" s="214"/>
      <c r="F490" s="214"/>
      <c r="G490" s="214"/>
      <c r="H490" s="216"/>
      <c r="I490" s="216"/>
      <c r="J490" s="214"/>
      <c r="K490" s="217"/>
      <c r="L490" s="214"/>
      <c r="M490" s="214"/>
      <c r="N490" s="214"/>
      <c r="O490" s="214"/>
      <c r="P490" s="214"/>
      <c r="Q490" s="214"/>
      <c r="R490" s="214"/>
      <c r="S490" s="214"/>
      <c r="T490" s="214"/>
      <c r="U490" s="214"/>
      <c r="V490" s="214"/>
      <c r="W490" s="214"/>
      <c r="X490" s="214"/>
      <c r="Y490" s="214"/>
      <c r="Z490" s="214"/>
      <c r="AA490" s="214"/>
      <c r="AB490" s="214"/>
    </row>
    <row r="491" spans="1:28" ht="15" hidden="1" thickBot="1" x14ac:dyDescent="0.25">
      <c r="A491" s="214"/>
      <c r="B491" s="218"/>
      <c r="C491" s="214"/>
      <c r="D491" s="218"/>
      <c r="E491" s="214"/>
      <c r="F491" s="214"/>
      <c r="G491" s="214"/>
      <c r="H491" s="216"/>
      <c r="I491" s="216"/>
      <c r="J491" s="214"/>
      <c r="K491" s="217"/>
      <c r="L491" s="214"/>
      <c r="M491" s="214"/>
      <c r="N491" s="214"/>
      <c r="O491" s="214"/>
      <c r="P491" s="214"/>
      <c r="Q491" s="214"/>
      <c r="R491" s="214"/>
      <c r="S491" s="214"/>
      <c r="T491" s="214"/>
      <c r="U491" s="214"/>
      <c r="V491" s="214"/>
      <c r="W491" s="214"/>
      <c r="X491" s="214"/>
      <c r="Y491" s="214"/>
      <c r="Z491" s="214"/>
      <c r="AA491" s="214"/>
      <c r="AB491" s="214"/>
    </row>
    <row r="492" spans="1:28" ht="15" hidden="1" thickBot="1" x14ac:dyDescent="0.25">
      <c r="A492" s="214"/>
      <c r="B492" s="218"/>
      <c r="C492" s="214"/>
      <c r="D492" s="218"/>
      <c r="E492" s="214"/>
      <c r="F492" s="214"/>
      <c r="G492" s="214"/>
      <c r="H492" s="216"/>
      <c r="I492" s="216"/>
      <c r="J492" s="214"/>
      <c r="K492" s="217"/>
      <c r="L492" s="214"/>
      <c r="M492" s="214"/>
      <c r="N492" s="214"/>
      <c r="O492" s="214"/>
      <c r="P492" s="214"/>
      <c r="Q492" s="214"/>
      <c r="R492" s="214"/>
      <c r="S492" s="214"/>
      <c r="T492" s="214"/>
      <c r="U492" s="214"/>
      <c r="V492" s="214"/>
      <c r="W492" s="214"/>
      <c r="X492" s="214"/>
      <c r="Y492" s="214"/>
      <c r="Z492" s="214"/>
      <c r="AA492" s="214"/>
      <c r="AB492" s="214"/>
    </row>
    <row r="493" spans="1:28" ht="15" hidden="1" thickBot="1" x14ac:dyDescent="0.25">
      <c r="A493" s="214"/>
      <c r="B493" s="218"/>
      <c r="C493" s="214"/>
      <c r="D493" s="218"/>
      <c r="E493" s="214"/>
      <c r="F493" s="214"/>
      <c r="G493" s="214"/>
      <c r="H493" s="216"/>
      <c r="I493" s="216"/>
      <c r="J493" s="214"/>
      <c r="K493" s="217"/>
      <c r="L493" s="214"/>
      <c r="M493" s="214"/>
      <c r="N493" s="214"/>
      <c r="O493" s="214"/>
      <c r="P493" s="214"/>
      <c r="Q493" s="214"/>
      <c r="R493" s="214"/>
      <c r="S493" s="214"/>
      <c r="T493" s="214"/>
      <c r="U493" s="214"/>
      <c r="V493" s="214"/>
      <c r="W493" s="214"/>
      <c r="X493" s="214"/>
      <c r="Y493" s="214"/>
      <c r="Z493" s="214"/>
      <c r="AA493" s="214"/>
      <c r="AB493" s="214"/>
    </row>
    <row r="494" spans="1:28" ht="15" hidden="1" thickBot="1" x14ac:dyDescent="0.25">
      <c r="A494" s="214"/>
      <c r="B494" s="218"/>
      <c r="C494" s="214"/>
      <c r="D494" s="218"/>
      <c r="E494" s="214"/>
      <c r="F494" s="214"/>
      <c r="G494" s="214"/>
      <c r="H494" s="216"/>
      <c r="I494" s="216"/>
      <c r="J494" s="214"/>
      <c r="K494" s="217"/>
      <c r="L494" s="214"/>
      <c r="M494" s="214"/>
      <c r="N494" s="214"/>
      <c r="O494" s="214"/>
      <c r="P494" s="214"/>
      <c r="Q494" s="214"/>
      <c r="R494" s="214"/>
      <c r="S494" s="214"/>
      <c r="T494" s="214"/>
      <c r="U494" s="214"/>
      <c r="V494" s="214"/>
      <c r="W494" s="214"/>
      <c r="X494" s="214"/>
      <c r="Y494" s="214"/>
      <c r="Z494" s="214"/>
      <c r="AA494" s="214"/>
      <c r="AB494" s="214"/>
    </row>
    <row r="495" spans="1:28" ht="15" hidden="1" thickBot="1" x14ac:dyDescent="0.25">
      <c r="A495" s="214"/>
      <c r="B495" s="218"/>
      <c r="C495" s="214"/>
      <c r="D495" s="218"/>
      <c r="E495" s="214"/>
      <c r="F495" s="214"/>
      <c r="G495" s="214"/>
      <c r="H495" s="216"/>
      <c r="I495" s="216"/>
      <c r="J495" s="214"/>
      <c r="K495" s="217"/>
      <c r="L495" s="214"/>
      <c r="M495" s="214"/>
      <c r="N495" s="214"/>
      <c r="O495" s="214"/>
      <c r="P495" s="214"/>
      <c r="Q495" s="214"/>
      <c r="R495" s="214"/>
      <c r="S495" s="214"/>
      <c r="T495" s="214"/>
      <c r="U495" s="214"/>
      <c r="V495" s="214"/>
      <c r="W495" s="214"/>
      <c r="X495" s="214"/>
      <c r="Y495" s="214"/>
      <c r="Z495" s="214"/>
      <c r="AA495" s="214"/>
      <c r="AB495" s="214"/>
    </row>
    <row r="496" spans="1:28" ht="15" hidden="1" thickBot="1" x14ac:dyDescent="0.25">
      <c r="A496" s="214"/>
      <c r="B496" s="218"/>
      <c r="C496" s="214"/>
      <c r="D496" s="218"/>
      <c r="E496" s="214"/>
      <c r="F496" s="214"/>
      <c r="G496" s="214"/>
      <c r="H496" s="216"/>
      <c r="I496" s="216"/>
      <c r="J496" s="214"/>
      <c r="K496" s="217"/>
      <c r="L496" s="214"/>
      <c r="M496" s="214"/>
      <c r="N496" s="214"/>
      <c r="O496" s="214"/>
      <c r="P496" s="214"/>
      <c r="Q496" s="214"/>
      <c r="R496" s="214"/>
      <c r="S496" s="214"/>
      <c r="T496" s="214"/>
      <c r="U496" s="214"/>
      <c r="V496" s="214"/>
      <c r="W496" s="214"/>
      <c r="X496" s="214"/>
      <c r="Y496" s="214"/>
      <c r="Z496" s="214"/>
      <c r="AA496" s="214"/>
      <c r="AB496" s="214"/>
    </row>
    <row r="497" spans="1:28" ht="15" hidden="1" thickBot="1" x14ac:dyDescent="0.25">
      <c r="A497" s="214"/>
      <c r="B497" s="218"/>
      <c r="C497" s="214"/>
      <c r="D497" s="218"/>
      <c r="E497" s="214"/>
      <c r="F497" s="214"/>
      <c r="G497" s="214"/>
      <c r="H497" s="216"/>
      <c r="I497" s="216"/>
      <c r="J497" s="214"/>
      <c r="K497" s="217"/>
      <c r="L497" s="214"/>
      <c r="M497" s="214"/>
      <c r="N497" s="214"/>
      <c r="O497" s="214"/>
      <c r="P497" s="214"/>
      <c r="Q497" s="214"/>
      <c r="R497" s="214"/>
      <c r="S497" s="214"/>
      <c r="T497" s="214"/>
      <c r="U497" s="214"/>
      <c r="V497" s="214"/>
      <c r="W497" s="214"/>
      <c r="X497" s="214"/>
      <c r="Y497" s="214"/>
      <c r="Z497" s="214"/>
      <c r="AA497" s="214"/>
      <c r="AB497" s="214"/>
    </row>
    <row r="498" spans="1:28" ht="15" hidden="1" thickBot="1" x14ac:dyDescent="0.25">
      <c r="A498" s="214"/>
      <c r="B498" s="218"/>
      <c r="C498" s="214"/>
      <c r="D498" s="218"/>
      <c r="E498" s="214"/>
      <c r="F498" s="214"/>
      <c r="G498" s="214"/>
      <c r="H498" s="216"/>
      <c r="I498" s="216"/>
      <c r="J498" s="214"/>
      <c r="K498" s="217"/>
      <c r="L498" s="214"/>
      <c r="M498" s="214"/>
      <c r="N498" s="214"/>
      <c r="O498" s="214"/>
      <c r="P498" s="214"/>
      <c r="Q498" s="214"/>
      <c r="R498" s="214"/>
      <c r="S498" s="214"/>
      <c r="T498" s="214"/>
      <c r="U498" s="214"/>
      <c r="V498" s="214"/>
      <c r="W498" s="214"/>
      <c r="X498" s="214"/>
      <c r="Y498" s="214"/>
      <c r="Z498" s="214"/>
      <c r="AA498" s="214"/>
      <c r="AB498" s="214"/>
    </row>
    <row r="499" spans="1:28" ht="15" hidden="1" thickBot="1" x14ac:dyDescent="0.25">
      <c r="A499" s="214"/>
      <c r="B499" s="218"/>
      <c r="C499" s="214"/>
      <c r="D499" s="218"/>
      <c r="E499" s="214"/>
      <c r="F499" s="214"/>
      <c r="G499" s="214"/>
      <c r="H499" s="216"/>
      <c r="I499" s="216"/>
      <c r="J499" s="214"/>
      <c r="K499" s="217"/>
      <c r="L499" s="214"/>
      <c r="M499" s="214"/>
      <c r="N499" s="214"/>
      <c r="O499" s="214"/>
      <c r="P499" s="214"/>
      <c r="Q499" s="214"/>
      <c r="R499" s="214"/>
      <c r="S499" s="214"/>
      <c r="T499" s="214"/>
      <c r="U499" s="214"/>
      <c r="V499" s="214"/>
      <c r="W499" s="214"/>
      <c r="X499" s="214"/>
      <c r="Y499" s="214"/>
      <c r="Z499" s="214"/>
      <c r="AA499" s="214"/>
      <c r="AB499" s="214"/>
    </row>
    <row r="500" spans="1:28" ht="15" hidden="1" thickBot="1" x14ac:dyDescent="0.25">
      <c r="A500" s="214"/>
      <c r="B500" s="218"/>
      <c r="C500" s="214"/>
      <c r="D500" s="218"/>
      <c r="E500" s="214"/>
      <c r="F500" s="214"/>
      <c r="G500" s="214"/>
      <c r="H500" s="216"/>
      <c r="I500" s="216"/>
      <c r="J500" s="214"/>
      <c r="K500" s="217"/>
      <c r="L500" s="214"/>
      <c r="M500" s="214"/>
      <c r="N500" s="214"/>
      <c r="O500" s="214"/>
      <c r="P500" s="214"/>
      <c r="Q500" s="214"/>
      <c r="R500" s="214"/>
      <c r="S500" s="214"/>
      <c r="T500" s="214"/>
      <c r="U500" s="214"/>
      <c r="V500" s="214"/>
      <c r="W500" s="214"/>
      <c r="X500" s="214"/>
      <c r="Y500" s="214"/>
      <c r="Z500" s="214"/>
      <c r="AA500" s="214"/>
      <c r="AB500" s="214"/>
    </row>
    <row r="501" spans="1:28" ht="15" hidden="1" thickBot="1" x14ac:dyDescent="0.25">
      <c r="A501" s="214"/>
      <c r="B501" s="218"/>
      <c r="C501" s="214"/>
      <c r="D501" s="218"/>
      <c r="E501" s="214"/>
      <c r="F501" s="214"/>
      <c r="G501" s="214"/>
      <c r="H501" s="216"/>
      <c r="I501" s="216"/>
      <c r="J501" s="214"/>
      <c r="K501" s="217"/>
      <c r="L501" s="214"/>
      <c r="M501" s="214"/>
      <c r="N501" s="214"/>
      <c r="O501" s="214"/>
      <c r="P501" s="214"/>
      <c r="Q501" s="214"/>
      <c r="R501" s="214"/>
      <c r="S501" s="214"/>
      <c r="T501" s="214"/>
      <c r="U501" s="214"/>
      <c r="V501" s="214"/>
      <c r="W501" s="214"/>
      <c r="X501" s="214"/>
      <c r="Y501" s="214"/>
      <c r="Z501" s="214"/>
      <c r="AA501" s="214"/>
      <c r="AB501" s="214"/>
    </row>
    <row r="502" spans="1:28" ht="15" hidden="1" thickBot="1" x14ac:dyDescent="0.25">
      <c r="A502" s="214"/>
      <c r="B502" s="218"/>
      <c r="C502" s="214"/>
      <c r="D502" s="218"/>
      <c r="E502" s="214"/>
      <c r="F502" s="214"/>
      <c r="G502" s="214"/>
      <c r="H502" s="216"/>
      <c r="I502" s="216"/>
      <c r="J502" s="214"/>
      <c r="K502" s="217"/>
      <c r="L502" s="214"/>
      <c r="M502" s="214"/>
      <c r="N502" s="214"/>
      <c r="O502" s="214"/>
      <c r="P502" s="214"/>
      <c r="Q502" s="214"/>
      <c r="R502" s="214"/>
      <c r="S502" s="214"/>
      <c r="T502" s="214"/>
      <c r="U502" s="214"/>
      <c r="V502" s="214"/>
      <c r="W502" s="214"/>
      <c r="X502" s="214"/>
      <c r="Y502" s="214"/>
      <c r="Z502" s="214"/>
      <c r="AA502" s="214"/>
      <c r="AB502" s="214"/>
    </row>
    <row r="503" spans="1:28" ht="15" hidden="1" thickBot="1" x14ac:dyDescent="0.25">
      <c r="A503" s="214"/>
      <c r="B503" s="218"/>
      <c r="C503" s="214"/>
      <c r="D503" s="218"/>
      <c r="E503" s="214"/>
      <c r="F503" s="214"/>
      <c r="G503" s="214"/>
      <c r="H503" s="216"/>
      <c r="I503" s="216"/>
      <c r="J503" s="214"/>
      <c r="K503" s="217"/>
      <c r="L503" s="214"/>
      <c r="M503" s="214"/>
      <c r="N503" s="214"/>
      <c r="O503" s="214"/>
      <c r="P503" s="214"/>
      <c r="Q503" s="214"/>
      <c r="R503" s="214"/>
      <c r="S503" s="214"/>
      <c r="T503" s="214"/>
      <c r="U503" s="214"/>
      <c r="V503" s="214"/>
      <c r="W503" s="214"/>
      <c r="X503" s="214"/>
      <c r="Y503" s="214"/>
      <c r="Z503" s="214"/>
      <c r="AA503" s="214"/>
      <c r="AB503" s="214"/>
    </row>
    <row r="504" spans="1:28" ht="15" hidden="1" thickBot="1" x14ac:dyDescent="0.25">
      <c r="A504" s="214"/>
      <c r="B504" s="218"/>
      <c r="C504" s="214"/>
      <c r="D504" s="218"/>
      <c r="E504" s="214"/>
      <c r="F504" s="214"/>
      <c r="G504" s="214"/>
      <c r="H504" s="216"/>
      <c r="I504" s="216"/>
      <c r="J504" s="214"/>
      <c r="K504" s="217"/>
      <c r="L504" s="214"/>
      <c r="M504" s="214"/>
      <c r="N504" s="214"/>
      <c r="O504" s="214"/>
      <c r="P504" s="214"/>
      <c r="Q504" s="214"/>
      <c r="R504" s="214"/>
      <c r="S504" s="214"/>
      <c r="T504" s="214"/>
      <c r="U504" s="214"/>
      <c r="V504" s="214"/>
      <c r="W504" s="214"/>
      <c r="X504" s="214"/>
      <c r="Y504" s="214"/>
      <c r="Z504" s="214"/>
      <c r="AA504" s="214"/>
      <c r="AB504" s="214"/>
    </row>
    <row r="505" spans="1:28" ht="15" hidden="1" thickBot="1" x14ac:dyDescent="0.25">
      <c r="A505" s="214"/>
      <c r="B505" s="218"/>
      <c r="C505" s="214"/>
      <c r="D505" s="218"/>
      <c r="E505" s="214"/>
      <c r="F505" s="214"/>
      <c r="G505" s="214"/>
      <c r="H505" s="216"/>
      <c r="I505" s="216"/>
      <c r="J505" s="214"/>
      <c r="K505" s="217"/>
      <c r="L505" s="214"/>
      <c r="M505" s="214"/>
      <c r="N505" s="214"/>
      <c r="O505" s="214"/>
      <c r="P505" s="214"/>
      <c r="Q505" s="214"/>
      <c r="R505" s="214"/>
      <c r="S505" s="214"/>
      <c r="T505" s="214"/>
      <c r="U505" s="214"/>
      <c r="V505" s="214"/>
      <c r="W505" s="214"/>
      <c r="X505" s="214"/>
      <c r="Y505" s="214"/>
      <c r="Z505" s="214"/>
      <c r="AA505" s="214"/>
      <c r="AB505" s="214"/>
    </row>
    <row r="506" spans="1:28" ht="15" hidden="1" thickBot="1" x14ac:dyDescent="0.25">
      <c r="A506" s="214"/>
      <c r="B506" s="218"/>
      <c r="C506" s="214"/>
      <c r="D506" s="218"/>
      <c r="E506" s="214"/>
      <c r="F506" s="214"/>
      <c r="G506" s="214"/>
      <c r="H506" s="216"/>
      <c r="I506" s="216"/>
      <c r="J506" s="214"/>
      <c r="K506" s="217"/>
      <c r="L506" s="214"/>
      <c r="M506" s="214"/>
      <c r="N506" s="214"/>
      <c r="O506" s="214"/>
      <c r="P506" s="214"/>
      <c r="Q506" s="214"/>
      <c r="R506" s="214"/>
      <c r="S506" s="214"/>
      <c r="T506" s="214"/>
      <c r="U506" s="214"/>
      <c r="V506" s="214"/>
      <c r="W506" s="214"/>
      <c r="X506" s="214"/>
      <c r="Y506" s="214"/>
      <c r="Z506" s="214"/>
      <c r="AA506" s="214"/>
      <c r="AB506" s="214"/>
    </row>
    <row r="507" spans="1:28" ht="15" hidden="1" thickBot="1" x14ac:dyDescent="0.25">
      <c r="A507" s="214"/>
      <c r="B507" s="218"/>
      <c r="C507" s="214"/>
      <c r="D507" s="218"/>
      <c r="E507" s="214"/>
      <c r="F507" s="214"/>
      <c r="G507" s="214"/>
      <c r="H507" s="216"/>
      <c r="I507" s="216"/>
      <c r="J507" s="214"/>
      <c r="K507" s="217"/>
      <c r="L507" s="214"/>
      <c r="M507" s="214"/>
      <c r="N507" s="214"/>
      <c r="O507" s="214"/>
      <c r="P507" s="214"/>
      <c r="Q507" s="214"/>
      <c r="R507" s="214"/>
      <c r="S507" s="214"/>
      <c r="T507" s="214"/>
      <c r="U507" s="214"/>
      <c r="V507" s="214"/>
      <c r="W507" s="214"/>
      <c r="X507" s="214"/>
      <c r="Y507" s="214"/>
      <c r="Z507" s="214"/>
      <c r="AA507" s="214"/>
      <c r="AB507" s="214"/>
    </row>
    <row r="508" spans="1:28" ht="15" hidden="1" thickBot="1" x14ac:dyDescent="0.25">
      <c r="A508" s="214"/>
      <c r="B508" s="218"/>
      <c r="C508" s="214"/>
      <c r="D508" s="218"/>
      <c r="E508" s="214"/>
      <c r="F508" s="214"/>
      <c r="G508" s="214"/>
      <c r="H508" s="216"/>
      <c r="I508" s="216"/>
      <c r="J508" s="214"/>
      <c r="K508" s="217"/>
      <c r="L508" s="214"/>
      <c r="M508" s="214"/>
      <c r="N508" s="214"/>
      <c r="O508" s="214"/>
      <c r="P508" s="214"/>
      <c r="Q508" s="214"/>
      <c r="R508" s="214"/>
      <c r="S508" s="214"/>
      <c r="T508" s="214"/>
      <c r="U508" s="214"/>
      <c r="V508" s="214"/>
      <c r="W508" s="214"/>
      <c r="X508" s="214"/>
      <c r="Y508" s="214"/>
      <c r="Z508" s="214"/>
      <c r="AA508" s="214"/>
      <c r="AB508" s="214"/>
    </row>
    <row r="509" spans="1:28" ht="15" hidden="1" thickBot="1" x14ac:dyDescent="0.25">
      <c r="A509" s="214"/>
      <c r="B509" s="218"/>
      <c r="C509" s="214"/>
      <c r="D509" s="218"/>
      <c r="E509" s="214"/>
      <c r="F509" s="214"/>
      <c r="G509" s="214"/>
      <c r="H509" s="216"/>
      <c r="I509" s="216"/>
      <c r="J509" s="214"/>
      <c r="K509" s="217"/>
      <c r="L509" s="214"/>
      <c r="M509" s="214"/>
      <c r="N509" s="214"/>
      <c r="O509" s="214"/>
      <c r="P509" s="214"/>
      <c r="Q509" s="214"/>
      <c r="R509" s="214"/>
      <c r="S509" s="214"/>
      <c r="T509" s="214"/>
      <c r="U509" s="214"/>
      <c r="V509" s="214"/>
      <c r="W509" s="214"/>
      <c r="X509" s="214"/>
      <c r="Y509" s="214"/>
      <c r="Z509" s="214"/>
      <c r="AA509" s="214"/>
      <c r="AB509" s="214"/>
    </row>
    <row r="510" spans="1:28" ht="15" hidden="1" thickBot="1" x14ac:dyDescent="0.25">
      <c r="A510" s="214"/>
      <c r="B510" s="218"/>
      <c r="C510" s="214"/>
      <c r="D510" s="218"/>
      <c r="E510" s="214"/>
      <c r="F510" s="214"/>
      <c r="G510" s="214"/>
      <c r="H510" s="216"/>
      <c r="I510" s="216"/>
      <c r="J510" s="214"/>
      <c r="K510" s="217"/>
      <c r="L510" s="214"/>
      <c r="M510" s="214"/>
      <c r="N510" s="214"/>
      <c r="O510" s="214"/>
      <c r="P510" s="214"/>
      <c r="Q510" s="214"/>
      <c r="R510" s="214"/>
      <c r="S510" s="214"/>
      <c r="T510" s="214"/>
      <c r="U510" s="214"/>
      <c r="V510" s="214"/>
      <c r="W510" s="214"/>
      <c r="X510" s="214"/>
      <c r="Y510" s="214"/>
      <c r="Z510" s="214"/>
      <c r="AA510" s="214"/>
      <c r="AB510" s="214"/>
    </row>
    <row r="511" spans="1:28" ht="15" hidden="1" thickBot="1" x14ac:dyDescent="0.25">
      <c r="A511" s="214"/>
      <c r="B511" s="218"/>
      <c r="C511" s="214"/>
      <c r="D511" s="218"/>
      <c r="E511" s="214"/>
      <c r="F511" s="214"/>
      <c r="G511" s="214"/>
      <c r="H511" s="216"/>
      <c r="I511" s="216"/>
      <c r="J511" s="214"/>
      <c r="K511" s="217"/>
      <c r="L511" s="214"/>
      <c r="M511" s="214"/>
      <c r="N511" s="214"/>
      <c r="O511" s="214"/>
      <c r="P511" s="214"/>
      <c r="Q511" s="214"/>
      <c r="R511" s="214"/>
      <c r="S511" s="214"/>
      <c r="T511" s="214"/>
      <c r="U511" s="214"/>
      <c r="V511" s="214"/>
      <c r="W511" s="214"/>
      <c r="X511" s="214"/>
      <c r="Y511" s="214"/>
      <c r="Z511" s="214"/>
      <c r="AA511" s="214"/>
      <c r="AB511" s="214"/>
    </row>
    <row r="512" spans="1:28" ht="15" hidden="1" thickBot="1" x14ac:dyDescent="0.25">
      <c r="A512" s="214"/>
      <c r="B512" s="218"/>
      <c r="C512" s="214"/>
      <c r="D512" s="218"/>
      <c r="E512" s="214"/>
      <c r="F512" s="214"/>
      <c r="G512" s="214"/>
      <c r="H512" s="216"/>
      <c r="I512" s="216"/>
      <c r="J512" s="214"/>
      <c r="K512" s="217"/>
      <c r="L512" s="214"/>
      <c r="M512" s="214"/>
      <c r="N512" s="214"/>
      <c r="O512" s="214"/>
      <c r="P512" s="214"/>
      <c r="Q512" s="214"/>
      <c r="R512" s="214"/>
      <c r="S512" s="214"/>
      <c r="T512" s="214"/>
      <c r="U512" s="214"/>
      <c r="V512" s="214"/>
      <c r="W512" s="214"/>
      <c r="X512" s="214"/>
      <c r="Y512" s="214"/>
      <c r="Z512" s="214"/>
      <c r="AA512" s="214"/>
      <c r="AB512" s="214"/>
    </row>
    <row r="513" spans="1:28" ht="15" hidden="1" thickBot="1" x14ac:dyDescent="0.25">
      <c r="A513" s="214"/>
      <c r="B513" s="218"/>
      <c r="C513" s="214"/>
      <c r="D513" s="218"/>
      <c r="E513" s="214"/>
      <c r="F513" s="214"/>
      <c r="G513" s="214"/>
      <c r="H513" s="216"/>
      <c r="I513" s="216"/>
      <c r="J513" s="214"/>
      <c r="K513" s="217"/>
      <c r="L513" s="214"/>
      <c r="M513" s="214"/>
      <c r="N513" s="214"/>
      <c r="O513" s="214"/>
      <c r="P513" s="214"/>
      <c r="Q513" s="214"/>
      <c r="R513" s="214"/>
      <c r="S513" s="214"/>
      <c r="T513" s="214"/>
      <c r="U513" s="214"/>
      <c r="V513" s="214"/>
      <c r="W513" s="214"/>
      <c r="X513" s="214"/>
      <c r="Y513" s="214"/>
      <c r="Z513" s="214"/>
      <c r="AA513" s="214"/>
      <c r="AB513" s="214"/>
    </row>
    <row r="514" spans="1:28" ht="15" hidden="1" thickBot="1" x14ac:dyDescent="0.25">
      <c r="A514" s="214"/>
      <c r="B514" s="218"/>
      <c r="C514" s="214"/>
      <c r="D514" s="218"/>
      <c r="E514" s="214"/>
      <c r="F514" s="214"/>
      <c r="G514" s="214"/>
      <c r="H514" s="216"/>
      <c r="I514" s="216"/>
      <c r="J514" s="214"/>
      <c r="K514" s="217"/>
      <c r="L514" s="214"/>
      <c r="M514" s="214"/>
      <c r="N514" s="214"/>
      <c r="O514" s="214"/>
      <c r="P514" s="214"/>
      <c r="Q514" s="214"/>
      <c r="R514" s="214"/>
      <c r="S514" s="214"/>
      <c r="T514" s="214"/>
      <c r="U514" s="214"/>
      <c r="V514" s="214"/>
      <c r="W514" s="214"/>
      <c r="X514" s="214"/>
      <c r="Y514" s="214"/>
      <c r="Z514" s="214"/>
      <c r="AA514" s="214"/>
      <c r="AB514" s="214"/>
    </row>
    <row r="515" spans="1:28" ht="15" hidden="1" thickBot="1" x14ac:dyDescent="0.25">
      <c r="A515" s="214"/>
      <c r="B515" s="218"/>
      <c r="C515" s="214"/>
      <c r="D515" s="218"/>
      <c r="E515" s="214"/>
      <c r="F515" s="214"/>
      <c r="G515" s="214"/>
      <c r="H515" s="216"/>
      <c r="I515" s="216"/>
      <c r="J515" s="214"/>
      <c r="K515" s="217"/>
      <c r="L515" s="214"/>
      <c r="M515" s="214"/>
      <c r="N515" s="214"/>
      <c r="O515" s="214"/>
      <c r="P515" s="214"/>
      <c r="Q515" s="214"/>
      <c r="R515" s="214"/>
      <c r="S515" s="214"/>
      <c r="T515" s="214"/>
      <c r="U515" s="214"/>
      <c r="V515" s="214"/>
      <c r="W515" s="214"/>
      <c r="X515" s="214"/>
      <c r="Y515" s="214"/>
      <c r="Z515" s="214"/>
      <c r="AA515" s="214"/>
      <c r="AB515" s="214"/>
    </row>
    <row r="516" spans="1:28" ht="15" hidden="1" thickBot="1" x14ac:dyDescent="0.25">
      <c r="A516" s="214"/>
      <c r="B516" s="218"/>
      <c r="C516" s="214"/>
      <c r="D516" s="218"/>
      <c r="E516" s="214"/>
      <c r="F516" s="214"/>
      <c r="G516" s="214"/>
      <c r="H516" s="216"/>
      <c r="I516" s="216"/>
      <c r="J516" s="214"/>
      <c r="K516" s="217"/>
      <c r="L516" s="214"/>
      <c r="M516" s="214"/>
      <c r="N516" s="214"/>
      <c r="O516" s="214"/>
      <c r="P516" s="214"/>
      <c r="Q516" s="214"/>
      <c r="R516" s="214"/>
      <c r="S516" s="214"/>
      <c r="T516" s="214"/>
      <c r="U516" s="214"/>
      <c r="V516" s="214"/>
      <c r="W516" s="214"/>
      <c r="X516" s="214"/>
      <c r="Y516" s="214"/>
      <c r="Z516" s="214"/>
      <c r="AA516" s="214"/>
      <c r="AB516" s="214"/>
    </row>
    <row r="517" spans="1:28" ht="15" hidden="1" thickBot="1" x14ac:dyDescent="0.25">
      <c r="A517" s="214"/>
      <c r="B517" s="218"/>
      <c r="C517" s="214"/>
      <c r="D517" s="218"/>
      <c r="E517" s="214"/>
      <c r="F517" s="214"/>
      <c r="G517" s="214"/>
      <c r="H517" s="216"/>
      <c r="I517" s="216"/>
      <c r="J517" s="214"/>
      <c r="K517" s="217"/>
      <c r="L517" s="214"/>
      <c r="M517" s="214"/>
      <c r="N517" s="214"/>
      <c r="O517" s="214"/>
      <c r="P517" s="214"/>
      <c r="Q517" s="214"/>
      <c r="R517" s="214"/>
      <c r="S517" s="214"/>
      <c r="T517" s="214"/>
      <c r="U517" s="214"/>
      <c r="V517" s="214"/>
      <c r="W517" s="214"/>
      <c r="X517" s="214"/>
      <c r="Y517" s="214"/>
      <c r="Z517" s="214"/>
      <c r="AA517" s="214"/>
      <c r="AB517" s="214"/>
    </row>
    <row r="518" spans="1:28" ht="15" hidden="1" thickBot="1" x14ac:dyDescent="0.25">
      <c r="A518" s="214"/>
      <c r="B518" s="218"/>
      <c r="C518" s="214"/>
      <c r="D518" s="218"/>
      <c r="E518" s="214"/>
      <c r="F518" s="214"/>
      <c r="G518" s="214"/>
      <c r="H518" s="216"/>
      <c r="I518" s="216"/>
      <c r="J518" s="214"/>
      <c r="K518" s="217"/>
      <c r="L518" s="214"/>
      <c r="M518" s="214"/>
      <c r="N518" s="214"/>
      <c r="O518" s="214"/>
      <c r="P518" s="214"/>
      <c r="Q518" s="214"/>
      <c r="R518" s="214"/>
      <c r="S518" s="214"/>
      <c r="T518" s="214"/>
      <c r="U518" s="214"/>
      <c r="V518" s="214"/>
      <c r="W518" s="214"/>
      <c r="X518" s="214"/>
      <c r="Y518" s="214"/>
      <c r="Z518" s="214"/>
      <c r="AA518" s="214"/>
      <c r="AB518" s="214"/>
    </row>
    <row r="519" spans="1:28" ht="15" hidden="1" thickBot="1" x14ac:dyDescent="0.25">
      <c r="A519" s="214"/>
      <c r="B519" s="218"/>
      <c r="C519" s="214"/>
      <c r="D519" s="218"/>
      <c r="E519" s="214"/>
      <c r="F519" s="214"/>
      <c r="G519" s="214"/>
      <c r="H519" s="216"/>
      <c r="I519" s="216"/>
      <c r="J519" s="214"/>
      <c r="K519" s="217"/>
      <c r="L519" s="214"/>
      <c r="M519" s="214"/>
      <c r="N519" s="214"/>
      <c r="O519" s="214"/>
      <c r="P519" s="214"/>
      <c r="Q519" s="214"/>
      <c r="R519" s="214"/>
      <c r="S519" s="214"/>
      <c r="T519" s="214"/>
      <c r="U519" s="214"/>
      <c r="V519" s="214"/>
      <c r="W519" s="214"/>
      <c r="X519" s="214"/>
      <c r="Y519" s="214"/>
      <c r="Z519" s="214"/>
      <c r="AA519" s="214"/>
      <c r="AB519" s="214"/>
    </row>
    <row r="520" spans="1:28" ht="15" hidden="1" thickBot="1" x14ac:dyDescent="0.25">
      <c r="A520" s="214"/>
      <c r="B520" s="218"/>
      <c r="C520" s="214"/>
      <c r="D520" s="218"/>
      <c r="E520" s="214"/>
      <c r="F520" s="214"/>
      <c r="G520" s="214"/>
      <c r="H520" s="216"/>
      <c r="I520" s="216"/>
      <c r="J520" s="214"/>
      <c r="K520" s="217"/>
      <c r="L520" s="214"/>
      <c r="M520" s="214"/>
      <c r="N520" s="214"/>
      <c r="O520" s="214"/>
      <c r="P520" s="214"/>
      <c r="Q520" s="214"/>
      <c r="R520" s="214"/>
      <c r="S520" s="214"/>
      <c r="T520" s="214"/>
      <c r="U520" s="214"/>
      <c r="V520" s="214"/>
      <c r="W520" s="214"/>
      <c r="X520" s="214"/>
      <c r="Y520" s="214"/>
      <c r="Z520" s="214"/>
      <c r="AA520" s="214"/>
      <c r="AB520" s="214"/>
    </row>
    <row r="521" spans="1:28" ht="15" hidden="1" thickBot="1" x14ac:dyDescent="0.25">
      <c r="A521" s="214"/>
      <c r="B521" s="218"/>
      <c r="C521" s="214"/>
      <c r="D521" s="218"/>
      <c r="E521" s="214"/>
      <c r="F521" s="214"/>
      <c r="G521" s="214"/>
      <c r="H521" s="216"/>
      <c r="I521" s="216"/>
      <c r="J521" s="214"/>
      <c r="K521" s="217"/>
      <c r="L521" s="214"/>
      <c r="M521" s="214"/>
      <c r="N521" s="214"/>
      <c r="O521" s="214"/>
      <c r="P521" s="214"/>
      <c r="Q521" s="214"/>
      <c r="R521" s="214"/>
      <c r="S521" s="214"/>
      <c r="T521" s="214"/>
      <c r="U521" s="214"/>
      <c r="V521" s="214"/>
      <c r="W521" s="214"/>
      <c r="X521" s="214"/>
      <c r="Y521" s="214"/>
      <c r="Z521" s="214"/>
      <c r="AA521" s="214"/>
      <c r="AB521" s="214"/>
    </row>
    <row r="522" spans="1:28" ht="15" hidden="1" thickBot="1" x14ac:dyDescent="0.25">
      <c r="A522" s="214"/>
      <c r="B522" s="218"/>
      <c r="C522" s="214"/>
      <c r="D522" s="218"/>
      <c r="E522" s="214"/>
      <c r="F522" s="214"/>
      <c r="G522" s="214"/>
      <c r="H522" s="216"/>
      <c r="I522" s="216"/>
      <c r="J522" s="214"/>
      <c r="K522" s="217"/>
      <c r="L522" s="214"/>
      <c r="M522" s="214"/>
      <c r="N522" s="214"/>
      <c r="O522" s="214"/>
      <c r="P522" s="214"/>
      <c r="Q522" s="214"/>
      <c r="R522" s="214"/>
      <c r="S522" s="214"/>
      <c r="T522" s="214"/>
      <c r="U522" s="214"/>
      <c r="V522" s="214"/>
      <c r="W522" s="214"/>
      <c r="X522" s="214"/>
      <c r="Y522" s="214"/>
      <c r="Z522" s="214"/>
      <c r="AA522" s="214"/>
      <c r="AB522" s="214"/>
    </row>
    <row r="523" spans="1:28" ht="15" hidden="1" thickBot="1" x14ac:dyDescent="0.25">
      <c r="A523" s="214"/>
      <c r="B523" s="218"/>
      <c r="C523" s="214"/>
      <c r="D523" s="218"/>
      <c r="E523" s="214"/>
      <c r="F523" s="214"/>
      <c r="G523" s="214"/>
      <c r="H523" s="216"/>
      <c r="I523" s="216"/>
      <c r="J523" s="214"/>
      <c r="K523" s="217"/>
      <c r="L523" s="214"/>
      <c r="M523" s="214"/>
      <c r="N523" s="214"/>
      <c r="O523" s="214"/>
      <c r="P523" s="214"/>
      <c r="Q523" s="214"/>
      <c r="R523" s="214"/>
      <c r="S523" s="214"/>
      <c r="T523" s="214"/>
      <c r="U523" s="214"/>
      <c r="V523" s="214"/>
      <c r="W523" s="214"/>
      <c r="X523" s="214"/>
      <c r="Y523" s="214"/>
      <c r="Z523" s="214"/>
      <c r="AA523" s="214"/>
      <c r="AB523" s="214"/>
    </row>
    <row r="524" spans="1:28" ht="15" hidden="1" thickBot="1" x14ac:dyDescent="0.25">
      <c r="A524" s="214"/>
      <c r="B524" s="218"/>
      <c r="C524" s="214"/>
      <c r="D524" s="218"/>
      <c r="E524" s="214"/>
      <c r="F524" s="214"/>
      <c r="G524" s="214"/>
      <c r="H524" s="216"/>
      <c r="I524" s="216"/>
      <c r="J524" s="214"/>
      <c r="K524" s="217"/>
      <c r="L524" s="214"/>
      <c r="M524" s="214"/>
      <c r="N524" s="214"/>
      <c r="O524" s="214"/>
      <c r="P524" s="214"/>
      <c r="Q524" s="214"/>
      <c r="R524" s="214"/>
      <c r="S524" s="214"/>
      <c r="T524" s="214"/>
      <c r="U524" s="214"/>
      <c r="V524" s="214"/>
      <c r="W524" s="214"/>
      <c r="X524" s="214"/>
      <c r="Y524" s="214"/>
      <c r="Z524" s="214"/>
      <c r="AA524" s="214"/>
      <c r="AB524" s="214"/>
    </row>
    <row r="525" spans="1:28" ht="15" hidden="1" thickBot="1" x14ac:dyDescent="0.25">
      <c r="A525" s="214"/>
      <c r="B525" s="218"/>
      <c r="C525" s="214"/>
      <c r="D525" s="218"/>
      <c r="E525" s="214"/>
      <c r="F525" s="214"/>
      <c r="G525" s="214"/>
      <c r="H525" s="216"/>
      <c r="I525" s="216"/>
      <c r="J525" s="214"/>
      <c r="K525" s="217"/>
      <c r="L525" s="214"/>
      <c r="M525" s="214"/>
      <c r="N525" s="214"/>
      <c r="O525" s="214"/>
      <c r="P525" s="214"/>
      <c r="Q525" s="214"/>
      <c r="R525" s="214"/>
      <c r="S525" s="214"/>
      <c r="T525" s="214"/>
      <c r="U525" s="214"/>
      <c r="V525" s="214"/>
      <c r="W525" s="214"/>
      <c r="X525" s="214"/>
      <c r="Y525" s="214"/>
      <c r="Z525" s="214"/>
      <c r="AA525" s="214"/>
      <c r="AB525" s="214"/>
    </row>
    <row r="526" spans="1:28" ht="15" hidden="1" thickBot="1" x14ac:dyDescent="0.25">
      <c r="A526" s="214"/>
      <c r="B526" s="218"/>
      <c r="C526" s="214"/>
      <c r="D526" s="218"/>
      <c r="E526" s="214"/>
      <c r="F526" s="214"/>
      <c r="G526" s="214"/>
      <c r="H526" s="216"/>
      <c r="I526" s="216"/>
      <c r="J526" s="214"/>
      <c r="K526" s="217"/>
      <c r="L526" s="214"/>
      <c r="M526" s="214"/>
      <c r="N526" s="214"/>
      <c r="O526" s="214"/>
      <c r="P526" s="214"/>
      <c r="Q526" s="214"/>
      <c r="R526" s="214"/>
      <c r="S526" s="214"/>
      <c r="T526" s="214"/>
      <c r="U526" s="214"/>
      <c r="V526" s="214"/>
      <c r="W526" s="214"/>
      <c r="X526" s="214"/>
      <c r="Y526" s="214"/>
      <c r="Z526" s="214"/>
      <c r="AA526" s="214"/>
      <c r="AB526" s="214"/>
    </row>
    <row r="527" spans="1:28" ht="15" hidden="1" thickBot="1" x14ac:dyDescent="0.25">
      <c r="A527" s="214"/>
      <c r="B527" s="218"/>
      <c r="C527" s="214"/>
      <c r="D527" s="218"/>
      <c r="E527" s="214"/>
      <c r="F527" s="214"/>
      <c r="G527" s="214"/>
      <c r="H527" s="216"/>
      <c r="I527" s="216"/>
      <c r="J527" s="214"/>
      <c r="K527" s="217"/>
      <c r="L527" s="214"/>
      <c r="M527" s="214"/>
      <c r="N527" s="214"/>
      <c r="O527" s="214"/>
      <c r="P527" s="214"/>
      <c r="Q527" s="214"/>
      <c r="R527" s="214"/>
      <c r="S527" s="214"/>
      <c r="T527" s="214"/>
      <c r="U527" s="214"/>
      <c r="V527" s="214"/>
      <c r="W527" s="214"/>
      <c r="X527" s="214"/>
      <c r="Y527" s="214"/>
      <c r="Z527" s="214"/>
      <c r="AA527" s="214"/>
      <c r="AB527" s="214"/>
    </row>
    <row r="528" spans="1:28" ht="15" hidden="1" thickBot="1" x14ac:dyDescent="0.25">
      <c r="A528" s="214"/>
      <c r="B528" s="218"/>
      <c r="C528" s="214"/>
      <c r="D528" s="218"/>
      <c r="E528" s="214"/>
      <c r="F528" s="214"/>
      <c r="G528" s="214"/>
      <c r="H528" s="216"/>
      <c r="I528" s="216"/>
      <c r="J528" s="214"/>
      <c r="K528" s="217"/>
      <c r="L528" s="214"/>
      <c r="M528" s="214"/>
      <c r="N528" s="214"/>
      <c r="O528" s="214"/>
      <c r="P528" s="214"/>
      <c r="Q528" s="214"/>
      <c r="R528" s="214"/>
      <c r="S528" s="214"/>
      <c r="T528" s="214"/>
      <c r="U528" s="214"/>
      <c r="V528" s="214"/>
      <c r="W528" s="214"/>
      <c r="X528" s="214"/>
      <c r="Y528" s="214"/>
      <c r="Z528" s="214"/>
      <c r="AA528" s="214"/>
      <c r="AB528" s="214"/>
    </row>
    <row r="529" spans="1:28" ht="15" hidden="1" thickBot="1" x14ac:dyDescent="0.25">
      <c r="A529" s="214"/>
      <c r="B529" s="218"/>
      <c r="C529" s="214"/>
      <c r="D529" s="218"/>
      <c r="E529" s="214"/>
      <c r="F529" s="214"/>
      <c r="G529" s="214"/>
      <c r="H529" s="216"/>
      <c r="I529" s="216"/>
      <c r="J529" s="214"/>
      <c r="K529" s="217"/>
      <c r="L529" s="214"/>
      <c r="M529" s="214"/>
      <c r="N529" s="214"/>
      <c r="O529" s="214"/>
      <c r="P529" s="214"/>
      <c r="Q529" s="214"/>
      <c r="R529" s="214"/>
      <c r="S529" s="214"/>
      <c r="T529" s="214"/>
      <c r="U529" s="214"/>
      <c r="V529" s="214"/>
      <c r="W529" s="214"/>
      <c r="X529" s="214"/>
      <c r="Y529" s="214"/>
      <c r="Z529" s="214"/>
      <c r="AA529" s="214"/>
      <c r="AB529" s="214"/>
    </row>
    <row r="530" spans="1:28" ht="15" hidden="1" thickBot="1" x14ac:dyDescent="0.25">
      <c r="A530" s="214"/>
      <c r="B530" s="218"/>
      <c r="C530" s="214"/>
      <c r="D530" s="218"/>
      <c r="E530" s="214"/>
      <c r="F530" s="214"/>
      <c r="G530" s="214"/>
      <c r="H530" s="216"/>
      <c r="I530" s="216"/>
      <c r="J530" s="214"/>
      <c r="K530" s="217"/>
      <c r="L530" s="214"/>
      <c r="M530" s="214"/>
      <c r="N530" s="214"/>
      <c r="O530" s="214"/>
      <c r="P530" s="214"/>
      <c r="Q530" s="214"/>
      <c r="R530" s="214"/>
      <c r="S530" s="214"/>
      <c r="T530" s="214"/>
      <c r="U530" s="214"/>
      <c r="V530" s="214"/>
      <c r="W530" s="214"/>
      <c r="X530" s="214"/>
      <c r="Y530" s="214"/>
      <c r="Z530" s="214"/>
      <c r="AA530" s="214"/>
      <c r="AB530" s="214"/>
    </row>
    <row r="531" spans="1:28" ht="15" hidden="1" thickBot="1" x14ac:dyDescent="0.25">
      <c r="A531" s="214"/>
      <c r="B531" s="218"/>
      <c r="C531" s="214"/>
      <c r="D531" s="218"/>
      <c r="E531" s="214"/>
      <c r="F531" s="214"/>
      <c r="G531" s="214"/>
      <c r="H531" s="216"/>
      <c r="I531" s="216"/>
      <c r="J531" s="214"/>
      <c r="K531" s="217"/>
      <c r="L531" s="214"/>
      <c r="M531" s="214"/>
      <c r="N531" s="214"/>
      <c r="O531" s="214"/>
      <c r="P531" s="214"/>
      <c r="Q531" s="214"/>
      <c r="R531" s="214"/>
      <c r="S531" s="214"/>
      <c r="T531" s="214"/>
      <c r="U531" s="214"/>
      <c r="V531" s="214"/>
      <c r="W531" s="214"/>
      <c r="X531" s="214"/>
      <c r="Y531" s="214"/>
      <c r="Z531" s="214"/>
      <c r="AA531" s="214"/>
      <c r="AB531" s="214"/>
    </row>
    <row r="532" spans="1:28" ht="15" hidden="1" thickBot="1" x14ac:dyDescent="0.25">
      <c r="A532" s="214"/>
      <c r="B532" s="218"/>
      <c r="C532" s="214"/>
      <c r="D532" s="218"/>
      <c r="E532" s="214"/>
      <c r="F532" s="214"/>
      <c r="G532" s="214"/>
      <c r="H532" s="216"/>
      <c r="I532" s="216"/>
      <c r="J532" s="214"/>
      <c r="K532" s="217"/>
      <c r="L532" s="214"/>
      <c r="M532" s="214"/>
      <c r="N532" s="214"/>
      <c r="O532" s="214"/>
      <c r="P532" s="214"/>
      <c r="Q532" s="214"/>
      <c r="R532" s="214"/>
      <c r="S532" s="214"/>
      <c r="T532" s="214"/>
      <c r="U532" s="214"/>
      <c r="V532" s="214"/>
      <c r="W532" s="214"/>
      <c r="X532" s="214"/>
      <c r="Y532" s="214"/>
      <c r="Z532" s="214"/>
      <c r="AA532" s="214"/>
      <c r="AB532" s="214"/>
    </row>
    <row r="533" spans="1:28" ht="15" hidden="1" thickBot="1" x14ac:dyDescent="0.25">
      <c r="A533" s="214"/>
      <c r="B533" s="218"/>
      <c r="C533" s="214"/>
      <c r="D533" s="218"/>
      <c r="E533" s="214"/>
      <c r="F533" s="214"/>
      <c r="G533" s="214"/>
      <c r="H533" s="216"/>
      <c r="I533" s="216"/>
      <c r="J533" s="214"/>
      <c r="K533" s="217"/>
      <c r="L533" s="214"/>
      <c r="M533" s="214"/>
      <c r="N533" s="214"/>
      <c r="O533" s="214"/>
      <c r="P533" s="214"/>
      <c r="Q533" s="214"/>
      <c r="R533" s="214"/>
      <c r="S533" s="214"/>
      <c r="T533" s="214"/>
      <c r="U533" s="214"/>
      <c r="V533" s="214"/>
      <c r="W533" s="214"/>
      <c r="X533" s="214"/>
      <c r="Y533" s="214"/>
      <c r="Z533" s="214"/>
      <c r="AA533" s="214"/>
      <c r="AB533" s="214"/>
    </row>
    <row r="534" spans="1:28" ht="15" hidden="1" thickBot="1" x14ac:dyDescent="0.25">
      <c r="A534" s="214"/>
      <c r="B534" s="218"/>
      <c r="C534" s="214"/>
      <c r="D534" s="218"/>
      <c r="E534" s="214"/>
      <c r="F534" s="214"/>
      <c r="G534" s="214"/>
      <c r="H534" s="216"/>
      <c r="I534" s="216"/>
      <c r="J534" s="214"/>
      <c r="K534" s="217"/>
      <c r="L534" s="214"/>
      <c r="M534" s="214"/>
      <c r="N534" s="214"/>
      <c r="O534" s="214"/>
      <c r="P534" s="214"/>
      <c r="Q534" s="214"/>
      <c r="R534" s="214"/>
      <c r="S534" s="214"/>
      <c r="T534" s="214"/>
      <c r="U534" s="214"/>
      <c r="V534" s="214"/>
      <c r="W534" s="214"/>
      <c r="X534" s="214"/>
      <c r="Y534" s="214"/>
      <c r="Z534" s="214"/>
      <c r="AA534" s="214"/>
      <c r="AB534" s="214"/>
    </row>
    <row r="535" spans="1:28" ht="15" hidden="1" thickBot="1" x14ac:dyDescent="0.25">
      <c r="A535" s="214"/>
      <c r="B535" s="218"/>
      <c r="C535" s="214"/>
      <c r="D535" s="218"/>
      <c r="E535" s="214"/>
      <c r="F535" s="214"/>
      <c r="G535" s="214"/>
      <c r="H535" s="216"/>
      <c r="I535" s="216"/>
      <c r="J535" s="214"/>
      <c r="K535" s="217"/>
      <c r="L535" s="214"/>
      <c r="M535" s="214"/>
      <c r="N535" s="214"/>
      <c r="O535" s="214"/>
      <c r="P535" s="214"/>
      <c r="Q535" s="214"/>
      <c r="R535" s="214"/>
      <c r="S535" s="214"/>
      <c r="T535" s="214"/>
      <c r="U535" s="214"/>
      <c r="V535" s="214"/>
      <c r="W535" s="214"/>
      <c r="X535" s="214"/>
      <c r="Y535" s="214"/>
      <c r="Z535" s="214"/>
      <c r="AA535" s="214"/>
      <c r="AB535" s="214"/>
    </row>
    <row r="536" spans="1:28" ht="15" hidden="1" thickBot="1" x14ac:dyDescent="0.25">
      <c r="A536" s="214"/>
      <c r="B536" s="218"/>
      <c r="C536" s="214"/>
      <c r="D536" s="218"/>
      <c r="E536" s="214"/>
      <c r="F536" s="214"/>
      <c r="G536" s="214"/>
      <c r="H536" s="216"/>
      <c r="I536" s="216"/>
      <c r="J536" s="214"/>
      <c r="K536" s="217"/>
      <c r="L536" s="214"/>
      <c r="M536" s="214"/>
      <c r="N536" s="214"/>
      <c r="O536" s="214"/>
      <c r="P536" s="214"/>
      <c r="Q536" s="214"/>
      <c r="R536" s="214"/>
      <c r="S536" s="214"/>
      <c r="T536" s="214"/>
      <c r="U536" s="214"/>
      <c r="V536" s="214"/>
      <c r="W536" s="214"/>
      <c r="X536" s="214"/>
      <c r="Y536" s="214"/>
      <c r="Z536" s="214"/>
      <c r="AA536" s="214"/>
      <c r="AB536" s="214"/>
    </row>
    <row r="537" spans="1:28" ht="15" hidden="1" thickBot="1" x14ac:dyDescent="0.25">
      <c r="A537" s="214"/>
      <c r="B537" s="218"/>
      <c r="C537" s="214"/>
      <c r="D537" s="218"/>
      <c r="E537" s="214"/>
      <c r="F537" s="214"/>
      <c r="G537" s="214"/>
      <c r="H537" s="216"/>
      <c r="I537" s="216"/>
      <c r="J537" s="214"/>
      <c r="K537" s="217"/>
      <c r="L537" s="214"/>
      <c r="M537" s="214"/>
      <c r="N537" s="214"/>
      <c r="O537" s="214"/>
      <c r="P537" s="214"/>
      <c r="Q537" s="214"/>
      <c r="R537" s="214"/>
      <c r="S537" s="214"/>
      <c r="T537" s="214"/>
      <c r="U537" s="214"/>
      <c r="V537" s="214"/>
      <c r="W537" s="214"/>
      <c r="X537" s="214"/>
      <c r="Y537" s="214"/>
      <c r="Z537" s="214"/>
      <c r="AA537" s="214"/>
      <c r="AB537" s="214"/>
    </row>
    <row r="538" spans="1:28" ht="15" hidden="1" thickBot="1" x14ac:dyDescent="0.25">
      <c r="A538" s="214"/>
      <c r="B538" s="218"/>
      <c r="C538" s="214"/>
      <c r="D538" s="218"/>
      <c r="E538" s="214"/>
      <c r="F538" s="214"/>
      <c r="G538" s="214"/>
      <c r="H538" s="216"/>
      <c r="I538" s="216"/>
      <c r="J538" s="214"/>
      <c r="K538" s="217"/>
      <c r="L538" s="214"/>
      <c r="M538" s="214"/>
      <c r="N538" s="214"/>
      <c r="O538" s="214"/>
      <c r="P538" s="214"/>
      <c r="Q538" s="214"/>
      <c r="R538" s="214"/>
      <c r="S538" s="214"/>
      <c r="T538" s="214"/>
      <c r="U538" s="214"/>
      <c r="V538" s="214"/>
      <c r="W538" s="214"/>
      <c r="X538" s="214"/>
      <c r="Y538" s="214"/>
      <c r="Z538" s="214"/>
      <c r="AA538" s="214"/>
      <c r="AB538" s="214"/>
    </row>
    <row r="539" spans="1:28" ht="15" hidden="1" thickBot="1" x14ac:dyDescent="0.25">
      <c r="A539" s="214"/>
      <c r="B539" s="218"/>
      <c r="C539" s="214"/>
      <c r="D539" s="218"/>
      <c r="E539" s="214"/>
      <c r="F539" s="214"/>
      <c r="G539" s="214"/>
      <c r="H539" s="216"/>
      <c r="I539" s="216"/>
      <c r="J539" s="214"/>
      <c r="K539" s="217"/>
      <c r="L539" s="214"/>
      <c r="M539" s="214"/>
      <c r="N539" s="214"/>
      <c r="O539" s="214"/>
      <c r="P539" s="214"/>
      <c r="Q539" s="214"/>
      <c r="R539" s="214"/>
      <c r="S539" s="214"/>
      <c r="T539" s="214"/>
      <c r="U539" s="214"/>
      <c r="V539" s="214"/>
      <c r="W539" s="214"/>
      <c r="X539" s="214"/>
      <c r="Y539" s="214"/>
      <c r="Z539" s="214"/>
      <c r="AA539" s="214"/>
      <c r="AB539" s="214"/>
    </row>
    <row r="540" spans="1:28" ht="15" hidden="1" thickBot="1" x14ac:dyDescent="0.25">
      <c r="A540" s="214"/>
      <c r="B540" s="218"/>
      <c r="C540" s="214"/>
      <c r="D540" s="218"/>
      <c r="E540" s="214"/>
      <c r="F540" s="214"/>
      <c r="G540" s="214"/>
      <c r="H540" s="216"/>
      <c r="I540" s="216"/>
      <c r="J540" s="214"/>
      <c r="K540" s="217"/>
      <c r="L540" s="214"/>
      <c r="M540" s="214"/>
      <c r="N540" s="214"/>
      <c r="O540" s="214"/>
      <c r="P540" s="214"/>
      <c r="Q540" s="214"/>
      <c r="R540" s="214"/>
      <c r="S540" s="214"/>
      <c r="T540" s="214"/>
      <c r="U540" s="214"/>
      <c r="V540" s="214"/>
      <c r="W540" s="214"/>
      <c r="X540" s="214"/>
      <c r="Y540" s="214"/>
      <c r="Z540" s="214"/>
      <c r="AA540" s="214"/>
      <c r="AB540" s="214"/>
    </row>
    <row r="541" spans="1:28" ht="15" hidden="1" thickBot="1" x14ac:dyDescent="0.25">
      <c r="A541" s="214"/>
      <c r="B541" s="218"/>
      <c r="C541" s="214"/>
      <c r="D541" s="218"/>
      <c r="E541" s="214"/>
      <c r="F541" s="214"/>
      <c r="G541" s="214"/>
      <c r="H541" s="216"/>
      <c r="I541" s="216"/>
      <c r="J541" s="214"/>
      <c r="K541" s="217"/>
      <c r="L541" s="214"/>
      <c r="M541" s="214"/>
      <c r="N541" s="214"/>
      <c r="O541" s="214"/>
      <c r="P541" s="214"/>
      <c r="Q541" s="214"/>
      <c r="R541" s="214"/>
      <c r="S541" s="214"/>
      <c r="T541" s="214"/>
      <c r="U541" s="214"/>
      <c r="V541" s="214"/>
      <c r="W541" s="214"/>
      <c r="X541" s="214"/>
      <c r="Y541" s="214"/>
      <c r="Z541" s="214"/>
      <c r="AA541" s="214"/>
      <c r="AB541" s="214"/>
    </row>
    <row r="542" spans="1:28" ht="15" hidden="1" thickBot="1" x14ac:dyDescent="0.25">
      <c r="A542" s="214"/>
      <c r="B542" s="218"/>
      <c r="C542" s="214"/>
      <c r="D542" s="218"/>
      <c r="E542" s="214"/>
      <c r="F542" s="214"/>
      <c r="G542" s="214"/>
      <c r="H542" s="216"/>
      <c r="I542" s="216"/>
      <c r="J542" s="214"/>
      <c r="K542" s="217"/>
      <c r="L542" s="214"/>
      <c r="M542" s="214"/>
      <c r="N542" s="214"/>
      <c r="O542" s="214"/>
      <c r="P542" s="214"/>
      <c r="Q542" s="214"/>
      <c r="R542" s="214"/>
      <c r="S542" s="214"/>
      <c r="T542" s="214"/>
      <c r="U542" s="214"/>
      <c r="V542" s="214"/>
      <c r="W542" s="214"/>
      <c r="X542" s="214"/>
      <c r="Y542" s="214"/>
      <c r="Z542" s="214"/>
      <c r="AA542" s="214"/>
      <c r="AB542" s="214"/>
    </row>
    <row r="543" spans="1:28" ht="15" hidden="1" thickBot="1" x14ac:dyDescent="0.25">
      <c r="A543" s="214"/>
      <c r="B543" s="218"/>
      <c r="C543" s="214"/>
      <c r="D543" s="218"/>
      <c r="E543" s="214"/>
      <c r="F543" s="214"/>
      <c r="G543" s="214"/>
      <c r="H543" s="216"/>
      <c r="I543" s="216"/>
      <c r="J543" s="214"/>
      <c r="K543" s="217"/>
      <c r="L543" s="214"/>
      <c r="M543" s="214"/>
      <c r="N543" s="214"/>
      <c r="O543" s="214"/>
      <c r="P543" s="214"/>
      <c r="Q543" s="214"/>
      <c r="R543" s="214"/>
      <c r="S543" s="214"/>
      <c r="T543" s="214"/>
      <c r="U543" s="214"/>
      <c r="V543" s="214"/>
      <c r="W543" s="214"/>
      <c r="X543" s="214"/>
      <c r="Y543" s="214"/>
      <c r="Z543" s="214"/>
      <c r="AA543" s="214"/>
      <c r="AB543" s="214"/>
    </row>
    <row r="544" spans="1:28" ht="15" hidden="1" thickBot="1" x14ac:dyDescent="0.25">
      <c r="A544" s="214"/>
      <c r="B544" s="218"/>
      <c r="C544" s="214"/>
      <c r="D544" s="218"/>
      <c r="E544" s="214"/>
      <c r="F544" s="214"/>
      <c r="G544" s="214"/>
      <c r="H544" s="216"/>
      <c r="I544" s="216"/>
      <c r="J544" s="214"/>
      <c r="K544" s="217"/>
      <c r="L544" s="214"/>
      <c r="M544" s="214"/>
      <c r="N544" s="214"/>
      <c r="O544" s="214"/>
      <c r="P544" s="214"/>
      <c r="Q544" s="214"/>
      <c r="R544" s="214"/>
      <c r="S544" s="214"/>
      <c r="T544" s="214"/>
      <c r="U544" s="214"/>
      <c r="V544" s="214"/>
      <c r="W544" s="214"/>
      <c r="X544" s="214"/>
      <c r="Y544" s="214"/>
      <c r="Z544" s="214"/>
      <c r="AA544" s="214"/>
      <c r="AB544" s="214"/>
    </row>
    <row r="545" spans="1:28" ht="15" hidden="1" thickBot="1" x14ac:dyDescent="0.25">
      <c r="A545" s="214"/>
      <c r="B545" s="218"/>
      <c r="C545" s="214"/>
      <c r="D545" s="218"/>
      <c r="E545" s="214"/>
      <c r="F545" s="214"/>
      <c r="G545" s="214"/>
      <c r="H545" s="216"/>
      <c r="I545" s="216"/>
      <c r="J545" s="214"/>
      <c r="K545" s="217"/>
      <c r="L545" s="214"/>
      <c r="M545" s="214"/>
      <c r="N545" s="214"/>
      <c r="O545" s="214"/>
      <c r="P545" s="214"/>
      <c r="Q545" s="214"/>
      <c r="R545" s="214"/>
      <c r="S545" s="214"/>
      <c r="T545" s="214"/>
      <c r="U545" s="214"/>
      <c r="V545" s="214"/>
      <c r="W545" s="214"/>
      <c r="X545" s="214"/>
      <c r="Y545" s="214"/>
      <c r="Z545" s="214"/>
      <c r="AA545" s="214"/>
      <c r="AB545" s="214"/>
    </row>
    <row r="546" spans="1:28" ht="15" hidden="1" thickBot="1" x14ac:dyDescent="0.25">
      <c r="A546" s="214"/>
      <c r="B546" s="218"/>
      <c r="C546" s="214"/>
      <c r="D546" s="218"/>
      <c r="E546" s="214"/>
      <c r="F546" s="214"/>
      <c r="G546" s="214"/>
      <c r="H546" s="216"/>
      <c r="I546" s="216"/>
      <c r="J546" s="214"/>
      <c r="K546" s="217"/>
      <c r="L546" s="214"/>
      <c r="M546" s="214"/>
      <c r="N546" s="214"/>
      <c r="O546" s="214"/>
      <c r="P546" s="214"/>
      <c r="Q546" s="214"/>
      <c r="R546" s="214"/>
      <c r="S546" s="214"/>
      <c r="T546" s="214"/>
      <c r="U546" s="214"/>
      <c r="V546" s="214"/>
      <c r="W546" s="214"/>
      <c r="X546" s="214"/>
      <c r="Y546" s="214"/>
      <c r="Z546" s="214"/>
      <c r="AA546" s="214"/>
      <c r="AB546" s="214"/>
    </row>
    <row r="547" spans="1:28" ht="15" hidden="1" thickBot="1" x14ac:dyDescent="0.25">
      <c r="A547" s="214"/>
      <c r="B547" s="218"/>
      <c r="C547" s="214"/>
      <c r="D547" s="218"/>
      <c r="E547" s="214"/>
      <c r="F547" s="214"/>
      <c r="G547" s="214"/>
      <c r="H547" s="216"/>
      <c r="I547" s="216"/>
      <c r="J547" s="214"/>
      <c r="K547" s="217"/>
      <c r="L547" s="214"/>
      <c r="M547" s="214"/>
      <c r="N547" s="214"/>
      <c r="O547" s="214"/>
      <c r="P547" s="214"/>
      <c r="Q547" s="214"/>
      <c r="R547" s="214"/>
      <c r="S547" s="214"/>
      <c r="T547" s="214"/>
      <c r="U547" s="214"/>
      <c r="V547" s="214"/>
      <c r="W547" s="214"/>
      <c r="X547" s="214"/>
      <c r="Y547" s="214"/>
      <c r="Z547" s="214"/>
      <c r="AA547" s="214"/>
      <c r="AB547" s="214"/>
    </row>
    <row r="548" spans="1:28" ht="15" hidden="1" thickBot="1" x14ac:dyDescent="0.25">
      <c r="A548" s="214"/>
      <c r="B548" s="218"/>
      <c r="C548" s="214"/>
      <c r="D548" s="218"/>
      <c r="E548" s="214"/>
      <c r="F548" s="214"/>
      <c r="G548" s="214"/>
      <c r="H548" s="216"/>
      <c r="I548" s="216"/>
      <c r="J548" s="214"/>
      <c r="K548" s="217"/>
      <c r="L548" s="214"/>
      <c r="M548" s="214"/>
      <c r="N548" s="214"/>
      <c r="O548" s="214"/>
      <c r="P548" s="214"/>
      <c r="Q548" s="214"/>
      <c r="R548" s="214"/>
      <c r="S548" s="214"/>
      <c r="T548" s="214"/>
      <c r="U548" s="214"/>
      <c r="V548" s="214"/>
      <c r="W548" s="214"/>
      <c r="X548" s="214"/>
      <c r="Y548" s="214"/>
      <c r="Z548" s="214"/>
      <c r="AA548" s="214"/>
      <c r="AB548" s="214"/>
    </row>
    <row r="549" spans="1:28" ht="15" hidden="1" thickBot="1" x14ac:dyDescent="0.25">
      <c r="A549" s="214"/>
      <c r="B549" s="218"/>
      <c r="C549" s="214"/>
      <c r="D549" s="218"/>
      <c r="E549" s="214"/>
      <c r="F549" s="214"/>
      <c r="G549" s="214"/>
      <c r="H549" s="216"/>
      <c r="I549" s="216"/>
      <c r="J549" s="214"/>
      <c r="K549" s="217"/>
      <c r="L549" s="214"/>
      <c r="M549" s="214"/>
      <c r="N549" s="214"/>
      <c r="O549" s="214"/>
      <c r="P549" s="214"/>
      <c r="Q549" s="214"/>
      <c r="R549" s="214"/>
      <c r="S549" s="214"/>
      <c r="T549" s="214"/>
      <c r="U549" s="214"/>
      <c r="V549" s="214"/>
      <c r="W549" s="214"/>
      <c r="X549" s="214"/>
      <c r="Y549" s="214"/>
      <c r="Z549" s="214"/>
      <c r="AA549" s="214"/>
      <c r="AB549" s="214"/>
    </row>
    <row r="550" spans="1:28" ht="15" hidden="1" thickBot="1" x14ac:dyDescent="0.25">
      <c r="A550" s="214"/>
      <c r="B550" s="218"/>
      <c r="C550" s="214"/>
      <c r="D550" s="218"/>
      <c r="E550" s="214"/>
      <c r="F550" s="214"/>
      <c r="G550" s="214"/>
      <c r="H550" s="216"/>
      <c r="I550" s="216"/>
      <c r="J550" s="214"/>
      <c r="K550" s="217"/>
      <c r="L550" s="214"/>
      <c r="M550" s="214"/>
      <c r="N550" s="214"/>
      <c r="O550" s="214"/>
      <c r="P550" s="214"/>
      <c r="Q550" s="214"/>
      <c r="R550" s="214"/>
      <c r="S550" s="214"/>
      <c r="T550" s="214"/>
      <c r="U550" s="214"/>
      <c r="V550" s="214"/>
      <c r="W550" s="214"/>
      <c r="X550" s="214"/>
      <c r="Y550" s="214"/>
      <c r="Z550" s="214"/>
      <c r="AA550" s="214"/>
      <c r="AB550" s="214"/>
    </row>
    <row r="551" spans="1:28" ht="15" hidden="1" thickBot="1" x14ac:dyDescent="0.25">
      <c r="A551" s="214"/>
      <c r="B551" s="218"/>
      <c r="C551" s="214"/>
      <c r="D551" s="218"/>
      <c r="E551" s="214"/>
      <c r="F551" s="214"/>
      <c r="G551" s="214"/>
      <c r="H551" s="216"/>
      <c r="I551" s="216"/>
      <c r="J551" s="214"/>
      <c r="K551" s="217"/>
      <c r="L551" s="214"/>
      <c r="M551" s="214"/>
      <c r="N551" s="214"/>
      <c r="O551" s="214"/>
      <c r="P551" s="214"/>
      <c r="Q551" s="214"/>
      <c r="R551" s="214"/>
      <c r="S551" s="214"/>
      <c r="T551" s="214"/>
      <c r="U551" s="214"/>
      <c r="V551" s="214"/>
      <c r="W551" s="214"/>
      <c r="X551" s="214"/>
      <c r="Y551" s="214"/>
      <c r="Z551" s="214"/>
      <c r="AA551" s="214"/>
      <c r="AB551" s="214"/>
    </row>
    <row r="552" spans="1:28" ht="15" hidden="1" thickBot="1" x14ac:dyDescent="0.25">
      <c r="A552" s="214"/>
      <c r="B552" s="218"/>
      <c r="C552" s="214"/>
      <c r="D552" s="218"/>
      <c r="E552" s="214"/>
      <c r="F552" s="214"/>
      <c r="G552" s="214"/>
      <c r="H552" s="216"/>
      <c r="I552" s="216"/>
      <c r="J552" s="214"/>
      <c r="K552" s="217"/>
      <c r="L552" s="214"/>
      <c r="M552" s="214"/>
      <c r="N552" s="214"/>
      <c r="O552" s="214"/>
      <c r="P552" s="214"/>
      <c r="Q552" s="214"/>
      <c r="R552" s="214"/>
      <c r="S552" s="214"/>
      <c r="T552" s="214"/>
      <c r="U552" s="214"/>
      <c r="V552" s="214"/>
      <c r="W552" s="214"/>
      <c r="X552" s="214"/>
      <c r="Y552" s="214"/>
      <c r="Z552" s="214"/>
      <c r="AA552" s="214"/>
      <c r="AB552" s="214"/>
    </row>
    <row r="553" spans="1:28" ht="15" hidden="1" thickBot="1" x14ac:dyDescent="0.25">
      <c r="A553" s="214"/>
      <c r="B553" s="218"/>
      <c r="C553" s="214"/>
      <c r="D553" s="218"/>
      <c r="E553" s="214"/>
      <c r="F553" s="214"/>
      <c r="G553" s="214"/>
      <c r="H553" s="216"/>
      <c r="I553" s="216"/>
      <c r="J553" s="214"/>
      <c r="K553" s="217"/>
      <c r="L553" s="214"/>
      <c r="M553" s="214"/>
      <c r="N553" s="214"/>
      <c r="O553" s="214"/>
      <c r="P553" s="214"/>
      <c r="Q553" s="214"/>
      <c r="R553" s="214"/>
      <c r="S553" s="214"/>
      <c r="T553" s="214"/>
      <c r="U553" s="214"/>
      <c r="V553" s="214"/>
      <c r="W553" s="214"/>
      <c r="X553" s="214"/>
      <c r="Y553" s="214"/>
      <c r="Z553" s="214"/>
      <c r="AA553" s="214"/>
      <c r="AB553" s="214"/>
    </row>
    <row r="554" spans="1:28" ht="15" hidden="1" thickBot="1" x14ac:dyDescent="0.25">
      <c r="A554" s="214"/>
      <c r="B554" s="218"/>
      <c r="C554" s="214"/>
      <c r="D554" s="218"/>
      <c r="E554" s="214"/>
      <c r="F554" s="214"/>
      <c r="G554" s="214"/>
      <c r="H554" s="216"/>
      <c r="I554" s="216"/>
      <c r="J554" s="214"/>
      <c r="K554" s="217"/>
      <c r="L554" s="214"/>
      <c r="M554" s="214"/>
      <c r="N554" s="214"/>
      <c r="O554" s="214"/>
      <c r="P554" s="214"/>
      <c r="Q554" s="214"/>
      <c r="R554" s="214"/>
      <c r="S554" s="214"/>
      <c r="T554" s="214"/>
      <c r="U554" s="214"/>
      <c r="V554" s="214"/>
      <c r="W554" s="214"/>
      <c r="X554" s="214"/>
      <c r="Y554" s="214"/>
      <c r="Z554" s="214"/>
      <c r="AA554" s="214"/>
      <c r="AB554" s="214"/>
    </row>
    <row r="555" spans="1:28" ht="15" hidden="1" thickBot="1" x14ac:dyDescent="0.25">
      <c r="A555" s="214"/>
      <c r="B555" s="218"/>
      <c r="C555" s="214"/>
      <c r="D555" s="218"/>
      <c r="E555" s="214"/>
      <c r="F555" s="214"/>
      <c r="G555" s="214"/>
      <c r="H555" s="216"/>
      <c r="I555" s="216"/>
      <c r="J555" s="214"/>
      <c r="K555" s="217"/>
      <c r="L555" s="214"/>
      <c r="M555" s="214"/>
      <c r="N555" s="214"/>
      <c r="O555" s="214"/>
      <c r="P555" s="214"/>
      <c r="Q555" s="214"/>
      <c r="R555" s="214"/>
      <c r="S555" s="214"/>
      <c r="T555" s="214"/>
      <c r="U555" s="214"/>
      <c r="V555" s="214"/>
      <c r="W555" s="214"/>
      <c r="X555" s="214"/>
      <c r="Y555" s="214"/>
      <c r="Z555" s="214"/>
      <c r="AA555" s="214"/>
      <c r="AB555" s="214"/>
    </row>
    <row r="556" spans="1:28" ht="15" hidden="1" thickBot="1" x14ac:dyDescent="0.25">
      <c r="A556" s="214"/>
      <c r="B556" s="218"/>
      <c r="C556" s="214"/>
      <c r="D556" s="218"/>
      <c r="E556" s="214"/>
      <c r="F556" s="214"/>
      <c r="G556" s="214"/>
      <c r="H556" s="216"/>
      <c r="I556" s="216"/>
      <c r="J556" s="214"/>
      <c r="K556" s="217"/>
      <c r="L556" s="214"/>
      <c r="M556" s="214"/>
      <c r="N556" s="214"/>
      <c r="O556" s="214"/>
      <c r="P556" s="214"/>
      <c r="Q556" s="214"/>
      <c r="R556" s="214"/>
      <c r="S556" s="214"/>
      <c r="T556" s="214"/>
      <c r="U556" s="214"/>
      <c r="V556" s="214"/>
      <c r="W556" s="214"/>
      <c r="X556" s="214"/>
      <c r="Y556" s="214"/>
      <c r="Z556" s="214"/>
      <c r="AA556" s="214"/>
      <c r="AB556" s="214"/>
    </row>
    <row r="557" spans="1:28" ht="15" hidden="1" thickBot="1" x14ac:dyDescent="0.25">
      <c r="A557" s="214"/>
      <c r="B557" s="218"/>
      <c r="C557" s="214"/>
      <c r="D557" s="218"/>
      <c r="E557" s="214"/>
      <c r="F557" s="214"/>
      <c r="G557" s="214"/>
      <c r="H557" s="216"/>
      <c r="I557" s="216"/>
      <c r="J557" s="214"/>
      <c r="K557" s="217"/>
      <c r="L557" s="214"/>
      <c r="M557" s="214"/>
      <c r="N557" s="214"/>
      <c r="O557" s="214"/>
      <c r="P557" s="214"/>
      <c r="Q557" s="214"/>
      <c r="R557" s="214"/>
      <c r="S557" s="214"/>
      <c r="T557" s="214"/>
      <c r="U557" s="214"/>
      <c r="V557" s="214"/>
      <c r="W557" s="214"/>
      <c r="X557" s="214"/>
      <c r="Y557" s="214"/>
      <c r="Z557" s="214"/>
      <c r="AA557" s="214"/>
      <c r="AB557" s="214"/>
    </row>
    <row r="558" spans="1:28" ht="15" hidden="1" thickBot="1" x14ac:dyDescent="0.25">
      <c r="A558" s="214"/>
      <c r="B558" s="218"/>
      <c r="C558" s="214"/>
      <c r="D558" s="218"/>
      <c r="E558" s="214"/>
      <c r="F558" s="214"/>
      <c r="G558" s="214"/>
      <c r="H558" s="216"/>
      <c r="I558" s="216"/>
      <c r="J558" s="214"/>
      <c r="K558" s="217"/>
      <c r="L558" s="214"/>
      <c r="M558" s="214"/>
      <c r="N558" s="214"/>
      <c r="O558" s="214"/>
      <c r="P558" s="214"/>
      <c r="Q558" s="214"/>
      <c r="R558" s="214"/>
      <c r="S558" s="214"/>
      <c r="T558" s="214"/>
      <c r="U558" s="214"/>
      <c r="V558" s="214"/>
      <c r="W558" s="214"/>
      <c r="X558" s="214"/>
      <c r="Y558" s="214"/>
      <c r="Z558" s="214"/>
      <c r="AA558" s="214"/>
      <c r="AB558" s="214"/>
    </row>
    <row r="559" spans="1:28" ht="15" hidden="1" thickBot="1" x14ac:dyDescent="0.25">
      <c r="A559" s="214"/>
      <c r="B559" s="218"/>
      <c r="C559" s="214"/>
      <c r="D559" s="218"/>
      <c r="E559" s="214"/>
      <c r="F559" s="214"/>
      <c r="G559" s="214"/>
      <c r="H559" s="216"/>
      <c r="I559" s="216"/>
      <c r="J559" s="214"/>
      <c r="K559" s="217"/>
      <c r="L559" s="214"/>
      <c r="M559" s="214"/>
      <c r="N559" s="214"/>
      <c r="O559" s="214"/>
      <c r="P559" s="214"/>
      <c r="Q559" s="214"/>
      <c r="R559" s="214"/>
      <c r="S559" s="214"/>
      <c r="T559" s="214"/>
      <c r="U559" s="214"/>
      <c r="V559" s="214"/>
      <c r="W559" s="214"/>
      <c r="X559" s="214"/>
      <c r="Y559" s="214"/>
      <c r="Z559" s="214"/>
      <c r="AA559" s="214"/>
      <c r="AB559" s="214"/>
    </row>
    <row r="560" spans="1:28" ht="15" hidden="1" thickBot="1" x14ac:dyDescent="0.25">
      <c r="A560" s="214"/>
      <c r="B560" s="218"/>
      <c r="C560" s="214"/>
      <c r="D560" s="218"/>
      <c r="E560" s="214"/>
      <c r="F560" s="214"/>
      <c r="G560" s="214"/>
      <c r="H560" s="216"/>
      <c r="I560" s="216"/>
      <c r="J560" s="214"/>
      <c r="K560" s="217"/>
      <c r="L560" s="214"/>
      <c r="M560" s="214"/>
      <c r="N560" s="214"/>
      <c r="O560" s="214"/>
      <c r="P560" s="214"/>
      <c r="Q560" s="214"/>
      <c r="R560" s="214"/>
      <c r="S560" s="214"/>
      <c r="T560" s="214"/>
      <c r="U560" s="214"/>
      <c r="V560" s="214"/>
      <c r="W560" s="214"/>
      <c r="X560" s="214"/>
      <c r="Y560" s="214"/>
      <c r="Z560" s="214"/>
      <c r="AA560" s="214"/>
      <c r="AB560" s="214"/>
    </row>
    <row r="561" spans="1:28" ht="15" hidden="1" thickBot="1" x14ac:dyDescent="0.25">
      <c r="A561" s="214"/>
      <c r="B561" s="218"/>
      <c r="C561" s="214"/>
      <c r="D561" s="218"/>
      <c r="E561" s="214"/>
      <c r="F561" s="214"/>
      <c r="G561" s="214"/>
      <c r="H561" s="216"/>
      <c r="I561" s="216"/>
      <c r="J561" s="214"/>
      <c r="K561" s="217"/>
      <c r="L561" s="214"/>
      <c r="M561" s="214"/>
      <c r="N561" s="214"/>
      <c r="O561" s="214"/>
      <c r="P561" s="214"/>
      <c r="Q561" s="214"/>
      <c r="R561" s="214"/>
      <c r="S561" s="214"/>
      <c r="T561" s="214"/>
      <c r="U561" s="214"/>
      <c r="V561" s="214"/>
      <c r="W561" s="214"/>
      <c r="X561" s="214"/>
      <c r="Y561" s="214"/>
      <c r="Z561" s="214"/>
      <c r="AA561" s="214"/>
      <c r="AB561" s="214"/>
    </row>
    <row r="562" spans="1:28" ht="15" hidden="1" thickBot="1" x14ac:dyDescent="0.25">
      <c r="A562" s="214"/>
      <c r="B562" s="218"/>
      <c r="C562" s="214"/>
      <c r="D562" s="218"/>
      <c r="E562" s="214"/>
      <c r="F562" s="214"/>
      <c r="G562" s="214"/>
      <c r="H562" s="216"/>
      <c r="I562" s="216"/>
      <c r="J562" s="214"/>
      <c r="K562" s="217"/>
      <c r="L562" s="214"/>
      <c r="M562" s="214"/>
      <c r="N562" s="214"/>
      <c r="O562" s="214"/>
      <c r="P562" s="214"/>
      <c r="Q562" s="214"/>
      <c r="R562" s="214"/>
      <c r="S562" s="214"/>
      <c r="T562" s="214"/>
      <c r="U562" s="214"/>
      <c r="V562" s="214"/>
      <c r="W562" s="214"/>
      <c r="X562" s="214"/>
      <c r="Y562" s="214"/>
      <c r="Z562" s="214"/>
      <c r="AA562" s="214"/>
      <c r="AB562" s="214"/>
    </row>
    <row r="563" spans="1:28" ht="15" hidden="1" thickBot="1" x14ac:dyDescent="0.25">
      <c r="A563" s="214"/>
      <c r="B563" s="218"/>
      <c r="C563" s="214"/>
      <c r="D563" s="218"/>
      <c r="E563" s="214"/>
      <c r="F563" s="214"/>
      <c r="G563" s="214"/>
      <c r="H563" s="216"/>
      <c r="I563" s="216"/>
      <c r="J563" s="214"/>
      <c r="K563" s="217"/>
      <c r="L563" s="214"/>
      <c r="M563" s="214"/>
      <c r="N563" s="214"/>
      <c r="O563" s="214"/>
      <c r="P563" s="214"/>
      <c r="Q563" s="214"/>
      <c r="R563" s="214"/>
      <c r="S563" s="214"/>
      <c r="T563" s="214"/>
      <c r="U563" s="214"/>
      <c r="V563" s="214"/>
      <c r="W563" s="214"/>
      <c r="X563" s="214"/>
      <c r="Y563" s="214"/>
      <c r="Z563" s="214"/>
      <c r="AA563" s="214"/>
      <c r="AB563" s="214"/>
    </row>
    <row r="564" spans="1:28" ht="15" hidden="1" thickBot="1" x14ac:dyDescent="0.25">
      <c r="A564" s="214"/>
      <c r="B564" s="218"/>
      <c r="C564" s="214"/>
      <c r="D564" s="218"/>
      <c r="E564" s="214"/>
      <c r="F564" s="214"/>
      <c r="G564" s="214"/>
      <c r="H564" s="216"/>
      <c r="I564" s="216"/>
      <c r="J564" s="214"/>
      <c r="K564" s="217"/>
      <c r="L564" s="214"/>
      <c r="M564" s="214"/>
      <c r="N564" s="214"/>
      <c r="O564" s="214"/>
      <c r="P564" s="214"/>
      <c r="Q564" s="214"/>
      <c r="R564" s="214"/>
      <c r="S564" s="214"/>
      <c r="T564" s="214"/>
      <c r="U564" s="214"/>
      <c r="V564" s="214"/>
      <c r="W564" s="214"/>
      <c r="X564" s="214"/>
      <c r="Y564" s="214"/>
      <c r="Z564" s="214"/>
      <c r="AA564" s="214"/>
      <c r="AB564" s="214"/>
    </row>
    <row r="565" spans="1:28" ht="15" hidden="1" thickBot="1" x14ac:dyDescent="0.25">
      <c r="A565" s="214"/>
      <c r="B565" s="218"/>
      <c r="C565" s="214"/>
      <c r="D565" s="218"/>
      <c r="E565" s="214"/>
      <c r="F565" s="214"/>
      <c r="G565" s="214"/>
      <c r="H565" s="216"/>
      <c r="I565" s="216"/>
      <c r="J565" s="214"/>
      <c r="K565" s="217"/>
      <c r="L565" s="214"/>
      <c r="M565" s="214"/>
      <c r="N565" s="214"/>
      <c r="O565" s="214"/>
      <c r="P565" s="214"/>
      <c r="Q565" s="214"/>
      <c r="R565" s="214"/>
      <c r="S565" s="214"/>
      <c r="T565" s="214"/>
      <c r="U565" s="214"/>
      <c r="V565" s="214"/>
      <c r="W565" s="214"/>
      <c r="X565" s="214"/>
      <c r="Y565" s="214"/>
      <c r="Z565" s="214"/>
      <c r="AA565" s="214"/>
      <c r="AB565" s="214"/>
    </row>
    <row r="566" spans="1:28" ht="15" hidden="1" thickBot="1" x14ac:dyDescent="0.25">
      <c r="A566" s="214"/>
      <c r="B566" s="218"/>
      <c r="C566" s="214"/>
      <c r="D566" s="218"/>
      <c r="E566" s="214"/>
      <c r="F566" s="214"/>
      <c r="G566" s="214"/>
      <c r="H566" s="216"/>
      <c r="I566" s="216"/>
      <c r="J566" s="214"/>
      <c r="K566" s="217"/>
      <c r="L566" s="214"/>
      <c r="M566" s="214"/>
      <c r="N566" s="214"/>
      <c r="O566" s="214"/>
      <c r="P566" s="214"/>
      <c r="Q566" s="214"/>
      <c r="R566" s="214"/>
      <c r="S566" s="214"/>
      <c r="T566" s="214"/>
      <c r="U566" s="214"/>
      <c r="V566" s="214"/>
      <c r="W566" s="214"/>
      <c r="X566" s="214"/>
      <c r="Y566" s="214"/>
      <c r="Z566" s="214"/>
      <c r="AA566" s="214"/>
      <c r="AB566" s="214"/>
    </row>
    <row r="567" spans="1:28" ht="15" hidden="1" thickBot="1" x14ac:dyDescent="0.25">
      <c r="A567" s="214"/>
      <c r="B567" s="218"/>
      <c r="C567" s="214"/>
      <c r="D567" s="218"/>
      <c r="E567" s="214"/>
      <c r="F567" s="214"/>
      <c r="G567" s="214"/>
      <c r="H567" s="216"/>
      <c r="I567" s="216"/>
      <c r="J567" s="214"/>
      <c r="K567" s="217"/>
      <c r="L567" s="214"/>
      <c r="M567" s="214"/>
      <c r="N567" s="214"/>
      <c r="O567" s="214"/>
      <c r="P567" s="214"/>
      <c r="Q567" s="214"/>
      <c r="R567" s="214"/>
      <c r="S567" s="214"/>
      <c r="T567" s="214"/>
      <c r="U567" s="214"/>
      <c r="V567" s="214"/>
      <c r="W567" s="214"/>
      <c r="X567" s="214"/>
      <c r="Y567" s="214"/>
      <c r="Z567" s="214"/>
      <c r="AA567" s="214"/>
      <c r="AB567" s="214"/>
    </row>
    <row r="568" spans="1:28" ht="15" hidden="1" thickBot="1" x14ac:dyDescent="0.25">
      <c r="A568" s="214"/>
      <c r="B568" s="218"/>
      <c r="C568" s="214"/>
      <c r="D568" s="218"/>
      <c r="E568" s="214"/>
      <c r="F568" s="214"/>
      <c r="G568" s="214"/>
      <c r="H568" s="216"/>
      <c r="I568" s="216"/>
      <c r="J568" s="214"/>
      <c r="K568" s="217"/>
      <c r="L568" s="214"/>
      <c r="M568" s="214"/>
      <c r="N568" s="214"/>
      <c r="O568" s="214"/>
      <c r="P568" s="214"/>
      <c r="Q568" s="214"/>
      <c r="R568" s="214"/>
      <c r="S568" s="214"/>
      <c r="T568" s="214"/>
      <c r="U568" s="214"/>
      <c r="V568" s="214"/>
      <c r="W568" s="214"/>
      <c r="X568" s="214"/>
      <c r="Y568" s="214"/>
      <c r="Z568" s="214"/>
      <c r="AA568" s="214"/>
      <c r="AB568" s="214"/>
    </row>
    <row r="569" spans="1:28" ht="15" hidden="1" thickBot="1" x14ac:dyDescent="0.25">
      <c r="A569" s="214"/>
      <c r="B569" s="218"/>
      <c r="C569" s="214"/>
      <c r="D569" s="218"/>
      <c r="E569" s="214"/>
      <c r="F569" s="214"/>
      <c r="G569" s="214"/>
      <c r="H569" s="216"/>
      <c r="I569" s="216"/>
      <c r="J569" s="214"/>
      <c r="K569" s="217"/>
      <c r="L569" s="214"/>
      <c r="M569" s="214"/>
      <c r="N569" s="214"/>
      <c r="O569" s="214"/>
      <c r="P569" s="214"/>
      <c r="Q569" s="214"/>
      <c r="R569" s="214"/>
      <c r="S569" s="214"/>
      <c r="T569" s="214"/>
      <c r="U569" s="214"/>
      <c r="V569" s="214"/>
      <c r="W569" s="214"/>
      <c r="X569" s="214"/>
      <c r="Y569" s="214"/>
      <c r="Z569" s="214"/>
      <c r="AA569" s="214"/>
      <c r="AB569" s="214"/>
    </row>
    <row r="570" spans="1:28" ht="15" hidden="1" thickBot="1" x14ac:dyDescent="0.25">
      <c r="A570" s="214"/>
      <c r="B570" s="218"/>
      <c r="C570" s="214"/>
      <c r="D570" s="218"/>
      <c r="E570" s="214"/>
      <c r="F570" s="214"/>
      <c r="G570" s="214"/>
      <c r="H570" s="216"/>
      <c r="I570" s="216"/>
      <c r="J570" s="214"/>
      <c r="K570" s="217"/>
      <c r="L570" s="214"/>
      <c r="M570" s="214"/>
      <c r="N570" s="214"/>
      <c r="O570" s="214"/>
      <c r="P570" s="214"/>
      <c r="Q570" s="214"/>
      <c r="R570" s="214"/>
      <c r="S570" s="214"/>
      <c r="T570" s="214"/>
      <c r="U570" s="214"/>
      <c r="V570" s="214"/>
      <c r="W570" s="214"/>
      <c r="X570" s="214"/>
      <c r="Y570" s="214"/>
      <c r="Z570" s="214"/>
      <c r="AA570" s="214"/>
      <c r="AB570" s="214"/>
    </row>
    <row r="571" spans="1:28" ht="15" hidden="1" thickBot="1" x14ac:dyDescent="0.25">
      <c r="A571" s="214"/>
      <c r="B571" s="218"/>
      <c r="C571" s="214"/>
      <c r="D571" s="218"/>
      <c r="E571" s="214"/>
      <c r="F571" s="214"/>
      <c r="G571" s="214"/>
      <c r="H571" s="216"/>
      <c r="I571" s="216"/>
      <c r="J571" s="214"/>
      <c r="K571" s="217"/>
      <c r="L571" s="214"/>
      <c r="M571" s="214"/>
      <c r="N571" s="214"/>
      <c r="O571" s="214"/>
      <c r="P571" s="214"/>
      <c r="Q571" s="214"/>
      <c r="R571" s="214"/>
      <c r="S571" s="214"/>
      <c r="T571" s="214"/>
      <c r="U571" s="214"/>
      <c r="V571" s="214"/>
      <c r="W571" s="214"/>
      <c r="X571" s="214"/>
      <c r="Y571" s="214"/>
      <c r="Z571" s="214"/>
      <c r="AA571" s="214"/>
      <c r="AB571" s="214"/>
    </row>
    <row r="572" spans="1:28" ht="15" hidden="1" thickBot="1" x14ac:dyDescent="0.25">
      <c r="A572" s="214"/>
      <c r="B572" s="218"/>
      <c r="C572" s="214"/>
      <c r="D572" s="218"/>
      <c r="E572" s="214"/>
      <c r="F572" s="214"/>
      <c r="G572" s="214"/>
      <c r="H572" s="216"/>
      <c r="I572" s="216"/>
      <c r="J572" s="214"/>
      <c r="K572" s="217"/>
      <c r="L572" s="214"/>
      <c r="M572" s="214"/>
      <c r="N572" s="214"/>
      <c r="O572" s="214"/>
      <c r="P572" s="214"/>
      <c r="Q572" s="214"/>
      <c r="R572" s="214"/>
      <c r="S572" s="214"/>
      <c r="T572" s="214"/>
      <c r="U572" s="214"/>
      <c r="V572" s="214"/>
      <c r="W572" s="214"/>
      <c r="X572" s="214"/>
      <c r="Y572" s="214"/>
      <c r="Z572" s="214"/>
      <c r="AA572" s="214"/>
      <c r="AB572" s="214"/>
    </row>
    <row r="573" spans="1:28" ht="15" hidden="1" thickBot="1" x14ac:dyDescent="0.25">
      <c r="A573" s="214"/>
      <c r="B573" s="218"/>
      <c r="C573" s="214"/>
      <c r="D573" s="218"/>
      <c r="E573" s="214"/>
      <c r="F573" s="214"/>
      <c r="G573" s="214"/>
      <c r="H573" s="216"/>
      <c r="I573" s="216"/>
      <c r="J573" s="214"/>
      <c r="K573" s="217"/>
      <c r="L573" s="214"/>
      <c r="M573" s="214"/>
      <c r="N573" s="214"/>
      <c r="O573" s="214"/>
      <c r="P573" s="214"/>
      <c r="Q573" s="214"/>
      <c r="R573" s="214"/>
      <c r="S573" s="214"/>
      <c r="T573" s="214"/>
      <c r="U573" s="214"/>
      <c r="V573" s="214"/>
      <c r="W573" s="214"/>
      <c r="X573" s="214"/>
      <c r="Y573" s="214"/>
      <c r="Z573" s="214"/>
      <c r="AA573" s="214"/>
      <c r="AB573" s="214"/>
    </row>
    <row r="574" spans="1:28" ht="15" hidden="1" thickBot="1" x14ac:dyDescent="0.25">
      <c r="A574" s="214"/>
      <c r="B574" s="218"/>
      <c r="C574" s="214"/>
      <c r="D574" s="218"/>
      <c r="E574" s="214"/>
      <c r="F574" s="214"/>
      <c r="G574" s="214"/>
      <c r="H574" s="216"/>
      <c r="I574" s="216"/>
      <c r="J574" s="214"/>
      <c r="K574" s="217"/>
      <c r="L574" s="214"/>
      <c r="M574" s="214"/>
      <c r="N574" s="214"/>
      <c r="O574" s="214"/>
      <c r="P574" s="214"/>
      <c r="Q574" s="214"/>
      <c r="R574" s="214"/>
      <c r="S574" s="214"/>
      <c r="T574" s="214"/>
      <c r="U574" s="214"/>
      <c r="V574" s="214"/>
      <c r="W574" s="214"/>
      <c r="X574" s="214"/>
      <c r="Y574" s="214"/>
      <c r="Z574" s="214"/>
      <c r="AA574" s="214"/>
      <c r="AB574" s="214"/>
    </row>
    <row r="575" spans="1:28" ht="15" hidden="1" thickBot="1" x14ac:dyDescent="0.25">
      <c r="A575" s="214"/>
      <c r="B575" s="218"/>
      <c r="C575" s="214"/>
      <c r="D575" s="218"/>
      <c r="E575" s="214"/>
      <c r="F575" s="214"/>
      <c r="G575" s="214"/>
      <c r="H575" s="216"/>
      <c r="I575" s="216"/>
      <c r="J575" s="214"/>
      <c r="K575" s="217"/>
      <c r="L575" s="214"/>
      <c r="M575" s="214"/>
      <c r="N575" s="214"/>
      <c r="O575" s="214"/>
      <c r="P575" s="214"/>
      <c r="Q575" s="214"/>
      <c r="R575" s="214"/>
      <c r="S575" s="214"/>
      <c r="T575" s="214"/>
      <c r="U575" s="214"/>
      <c r="V575" s="214"/>
      <c r="W575" s="214"/>
      <c r="X575" s="214"/>
      <c r="Y575" s="214"/>
      <c r="Z575" s="214"/>
      <c r="AA575" s="214"/>
      <c r="AB575" s="214"/>
    </row>
    <row r="576" spans="1:28" ht="15" hidden="1" thickBot="1" x14ac:dyDescent="0.25">
      <c r="A576" s="214"/>
      <c r="B576" s="218"/>
      <c r="C576" s="214"/>
      <c r="D576" s="218"/>
      <c r="E576" s="214"/>
      <c r="F576" s="214"/>
      <c r="G576" s="214"/>
      <c r="H576" s="216"/>
      <c r="I576" s="216"/>
      <c r="J576" s="214"/>
      <c r="K576" s="217"/>
      <c r="L576" s="214"/>
      <c r="M576" s="214"/>
      <c r="N576" s="214"/>
      <c r="O576" s="214"/>
      <c r="P576" s="214"/>
      <c r="Q576" s="214"/>
      <c r="R576" s="214"/>
      <c r="S576" s="214"/>
      <c r="T576" s="214"/>
      <c r="U576" s="214"/>
      <c r="V576" s="214"/>
      <c r="W576" s="214"/>
      <c r="X576" s="214"/>
      <c r="Y576" s="214"/>
      <c r="Z576" s="214"/>
      <c r="AA576" s="214"/>
      <c r="AB576" s="214"/>
    </row>
    <row r="577" spans="1:28" ht="15" hidden="1" thickBot="1" x14ac:dyDescent="0.25">
      <c r="A577" s="214"/>
      <c r="B577" s="218"/>
      <c r="C577" s="214"/>
      <c r="D577" s="218"/>
      <c r="E577" s="214"/>
      <c r="F577" s="214"/>
      <c r="G577" s="214"/>
      <c r="H577" s="216"/>
      <c r="I577" s="216"/>
      <c r="J577" s="214"/>
      <c r="K577" s="217"/>
      <c r="L577" s="214"/>
      <c r="M577" s="214"/>
      <c r="N577" s="214"/>
      <c r="O577" s="214"/>
      <c r="P577" s="214"/>
      <c r="Q577" s="214"/>
      <c r="R577" s="214"/>
      <c r="S577" s="214"/>
      <c r="T577" s="214"/>
      <c r="U577" s="214"/>
      <c r="V577" s="214"/>
      <c r="W577" s="214"/>
      <c r="X577" s="214"/>
      <c r="Y577" s="214"/>
      <c r="Z577" s="214"/>
      <c r="AA577" s="214"/>
      <c r="AB577" s="214"/>
    </row>
    <row r="578" spans="1:28" ht="15" hidden="1" thickBot="1" x14ac:dyDescent="0.25">
      <c r="A578" s="214"/>
      <c r="B578" s="218"/>
      <c r="C578" s="214"/>
      <c r="D578" s="218"/>
      <c r="E578" s="214"/>
      <c r="F578" s="214"/>
      <c r="G578" s="214"/>
      <c r="H578" s="216"/>
      <c r="I578" s="216"/>
      <c r="J578" s="214"/>
      <c r="K578" s="217"/>
      <c r="L578" s="214"/>
      <c r="M578" s="214"/>
      <c r="N578" s="214"/>
      <c r="O578" s="214"/>
      <c r="P578" s="214"/>
      <c r="Q578" s="214"/>
      <c r="R578" s="214"/>
      <c r="S578" s="214"/>
      <c r="T578" s="214"/>
      <c r="U578" s="214"/>
      <c r="V578" s="214"/>
      <c r="W578" s="214"/>
      <c r="X578" s="214"/>
      <c r="Y578" s="214"/>
      <c r="Z578" s="214"/>
      <c r="AA578" s="214"/>
      <c r="AB578" s="214"/>
    </row>
    <row r="579" spans="1:28" ht="15" hidden="1" thickBot="1" x14ac:dyDescent="0.25">
      <c r="A579" s="214"/>
      <c r="B579" s="218"/>
      <c r="C579" s="214"/>
      <c r="D579" s="218"/>
      <c r="E579" s="214"/>
      <c r="F579" s="214"/>
      <c r="G579" s="214"/>
      <c r="H579" s="216"/>
      <c r="I579" s="216"/>
      <c r="J579" s="214"/>
      <c r="K579" s="217"/>
      <c r="L579" s="214"/>
      <c r="M579" s="214"/>
      <c r="N579" s="214"/>
      <c r="O579" s="214"/>
      <c r="P579" s="214"/>
      <c r="Q579" s="214"/>
      <c r="R579" s="214"/>
      <c r="S579" s="214"/>
      <c r="T579" s="214"/>
      <c r="U579" s="214"/>
      <c r="V579" s="214"/>
      <c r="W579" s="214"/>
      <c r="X579" s="214"/>
      <c r="Y579" s="214"/>
      <c r="Z579" s="214"/>
      <c r="AA579" s="214"/>
      <c r="AB579" s="214"/>
    </row>
    <row r="580" spans="1:28" ht="15" hidden="1" thickBot="1" x14ac:dyDescent="0.25">
      <c r="A580" s="214"/>
      <c r="B580" s="218"/>
      <c r="C580" s="214"/>
      <c r="D580" s="218"/>
      <c r="E580" s="214"/>
      <c r="F580" s="214"/>
      <c r="G580" s="214"/>
      <c r="H580" s="216"/>
      <c r="I580" s="216"/>
      <c r="J580" s="214"/>
      <c r="K580" s="217"/>
      <c r="L580" s="214"/>
      <c r="M580" s="214"/>
      <c r="N580" s="214"/>
      <c r="O580" s="214"/>
      <c r="P580" s="214"/>
      <c r="Q580" s="214"/>
      <c r="R580" s="214"/>
      <c r="S580" s="214"/>
      <c r="T580" s="214"/>
      <c r="U580" s="214"/>
      <c r="V580" s="214"/>
      <c r="W580" s="214"/>
      <c r="X580" s="214"/>
      <c r="Y580" s="214"/>
      <c r="Z580" s="214"/>
      <c r="AA580" s="214"/>
      <c r="AB580" s="214"/>
    </row>
    <row r="581" spans="1:28" ht="15" hidden="1" thickBot="1" x14ac:dyDescent="0.25">
      <c r="A581" s="214"/>
      <c r="B581" s="218"/>
      <c r="C581" s="214"/>
      <c r="D581" s="218"/>
      <c r="E581" s="214"/>
      <c r="F581" s="214"/>
      <c r="G581" s="214"/>
      <c r="H581" s="216"/>
      <c r="I581" s="216"/>
      <c r="J581" s="214"/>
      <c r="K581" s="217"/>
      <c r="L581" s="214"/>
      <c r="M581" s="214"/>
      <c r="N581" s="214"/>
      <c r="O581" s="214"/>
      <c r="P581" s="214"/>
      <c r="Q581" s="214"/>
      <c r="R581" s="214"/>
      <c r="S581" s="214"/>
      <c r="T581" s="214"/>
      <c r="U581" s="214"/>
      <c r="V581" s="214"/>
      <c r="W581" s="214"/>
      <c r="X581" s="214"/>
      <c r="Y581" s="214"/>
      <c r="Z581" s="214"/>
      <c r="AA581" s="214"/>
      <c r="AB581" s="214"/>
    </row>
    <row r="582" spans="1:28" ht="15" hidden="1" thickBot="1" x14ac:dyDescent="0.25">
      <c r="A582" s="214"/>
      <c r="B582" s="218"/>
      <c r="C582" s="214"/>
      <c r="D582" s="218"/>
      <c r="E582" s="214"/>
      <c r="F582" s="214"/>
      <c r="G582" s="214"/>
      <c r="H582" s="216"/>
      <c r="I582" s="216"/>
      <c r="J582" s="214"/>
      <c r="K582" s="217"/>
      <c r="L582" s="214"/>
      <c r="M582" s="214"/>
      <c r="N582" s="214"/>
      <c r="O582" s="214"/>
      <c r="P582" s="214"/>
      <c r="Q582" s="214"/>
      <c r="R582" s="214"/>
      <c r="S582" s="214"/>
      <c r="T582" s="214"/>
      <c r="U582" s="214"/>
      <c r="V582" s="214"/>
      <c r="W582" s="214"/>
      <c r="X582" s="214"/>
      <c r="Y582" s="214"/>
      <c r="Z582" s="214"/>
      <c r="AA582" s="214"/>
      <c r="AB582" s="214"/>
    </row>
    <row r="583" spans="1:28" ht="15" hidden="1" thickBot="1" x14ac:dyDescent="0.25">
      <c r="A583" s="214"/>
      <c r="B583" s="218"/>
      <c r="C583" s="214"/>
      <c r="D583" s="218"/>
      <c r="E583" s="214"/>
      <c r="F583" s="214"/>
      <c r="G583" s="214"/>
      <c r="H583" s="216"/>
      <c r="I583" s="216"/>
      <c r="J583" s="214"/>
      <c r="K583" s="217"/>
      <c r="L583" s="214"/>
      <c r="M583" s="214"/>
      <c r="N583" s="214"/>
      <c r="O583" s="214"/>
      <c r="P583" s="214"/>
      <c r="Q583" s="214"/>
      <c r="R583" s="214"/>
      <c r="S583" s="214"/>
      <c r="T583" s="214"/>
      <c r="U583" s="214"/>
      <c r="V583" s="214"/>
      <c r="W583" s="214"/>
      <c r="X583" s="214"/>
      <c r="Y583" s="214"/>
      <c r="Z583" s="214"/>
      <c r="AA583" s="214"/>
      <c r="AB583" s="214"/>
    </row>
    <row r="584" spans="1:28" ht="15" hidden="1" thickBot="1" x14ac:dyDescent="0.25">
      <c r="A584" s="214"/>
      <c r="B584" s="218"/>
      <c r="C584" s="214"/>
      <c r="D584" s="218"/>
      <c r="E584" s="214"/>
      <c r="F584" s="214"/>
      <c r="G584" s="214"/>
      <c r="H584" s="216"/>
      <c r="I584" s="216"/>
      <c r="J584" s="214"/>
      <c r="K584" s="217"/>
      <c r="L584" s="214"/>
      <c r="M584" s="214"/>
      <c r="N584" s="214"/>
      <c r="O584" s="214"/>
      <c r="P584" s="214"/>
      <c r="Q584" s="214"/>
      <c r="R584" s="214"/>
      <c r="S584" s="214"/>
      <c r="T584" s="214"/>
      <c r="U584" s="214"/>
      <c r="V584" s="214"/>
      <c r="W584" s="214"/>
      <c r="X584" s="214"/>
      <c r="Y584" s="214"/>
      <c r="Z584" s="214"/>
      <c r="AA584" s="214"/>
      <c r="AB584" s="214"/>
    </row>
    <row r="585" spans="1:28" ht="15" hidden="1" thickBot="1" x14ac:dyDescent="0.25">
      <c r="A585" s="214"/>
      <c r="B585" s="218"/>
      <c r="C585" s="214"/>
      <c r="D585" s="218"/>
      <c r="E585" s="214"/>
      <c r="F585" s="214"/>
      <c r="G585" s="214"/>
      <c r="H585" s="216"/>
      <c r="I585" s="216"/>
      <c r="J585" s="214"/>
      <c r="K585" s="217"/>
      <c r="L585" s="214"/>
      <c r="M585" s="214"/>
      <c r="N585" s="214"/>
      <c r="O585" s="214"/>
      <c r="P585" s="214"/>
      <c r="Q585" s="214"/>
      <c r="R585" s="214"/>
      <c r="S585" s="214"/>
      <c r="T585" s="214"/>
      <c r="U585" s="214"/>
      <c r="V585" s="214"/>
      <c r="W585" s="214"/>
      <c r="X585" s="214"/>
      <c r="Y585" s="214"/>
      <c r="Z585" s="214"/>
      <c r="AA585" s="214"/>
      <c r="AB585" s="214"/>
    </row>
    <row r="586" spans="1:28" ht="15" hidden="1" thickBot="1" x14ac:dyDescent="0.25">
      <c r="A586" s="214"/>
      <c r="B586" s="218"/>
      <c r="C586" s="214"/>
      <c r="D586" s="218"/>
      <c r="E586" s="214"/>
      <c r="F586" s="214"/>
      <c r="G586" s="214"/>
      <c r="H586" s="216"/>
      <c r="I586" s="216"/>
      <c r="J586" s="214"/>
      <c r="K586" s="217"/>
      <c r="L586" s="214"/>
      <c r="M586" s="214"/>
      <c r="N586" s="214"/>
      <c r="O586" s="214"/>
      <c r="P586" s="214"/>
      <c r="Q586" s="214"/>
      <c r="R586" s="214"/>
      <c r="S586" s="214"/>
      <c r="T586" s="214"/>
      <c r="U586" s="214"/>
      <c r="V586" s="214"/>
      <c r="W586" s="214"/>
      <c r="X586" s="214"/>
      <c r="Y586" s="214"/>
      <c r="Z586" s="214"/>
      <c r="AA586" s="214"/>
      <c r="AB586" s="214"/>
    </row>
    <row r="587" spans="1:28" ht="15" hidden="1" thickBot="1" x14ac:dyDescent="0.25">
      <c r="A587" s="214"/>
      <c r="B587" s="218"/>
      <c r="C587" s="214"/>
      <c r="D587" s="218"/>
      <c r="E587" s="214"/>
      <c r="F587" s="214"/>
      <c r="G587" s="214"/>
      <c r="H587" s="216"/>
      <c r="I587" s="216"/>
      <c r="J587" s="214"/>
      <c r="K587" s="217"/>
      <c r="L587" s="214"/>
      <c r="M587" s="214"/>
      <c r="N587" s="214"/>
      <c r="O587" s="214"/>
      <c r="P587" s="214"/>
      <c r="Q587" s="214"/>
      <c r="R587" s="214"/>
      <c r="S587" s="214"/>
      <c r="T587" s="214"/>
      <c r="U587" s="214"/>
      <c r="V587" s="214"/>
      <c r="W587" s="214"/>
      <c r="X587" s="214"/>
      <c r="Y587" s="214"/>
      <c r="Z587" s="214"/>
      <c r="AA587" s="214"/>
      <c r="AB587" s="214"/>
    </row>
    <row r="588" spans="1:28" ht="15" hidden="1" thickBot="1" x14ac:dyDescent="0.25">
      <c r="A588" s="214"/>
      <c r="B588" s="218"/>
      <c r="C588" s="214"/>
      <c r="D588" s="218"/>
      <c r="E588" s="214"/>
      <c r="F588" s="214"/>
      <c r="G588" s="214"/>
      <c r="H588" s="216"/>
      <c r="I588" s="216"/>
      <c r="J588" s="214"/>
      <c r="K588" s="217"/>
      <c r="L588" s="214"/>
      <c r="M588" s="214"/>
      <c r="N588" s="214"/>
      <c r="O588" s="214"/>
      <c r="P588" s="214"/>
      <c r="Q588" s="214"/>
      <c r="R588" s="214"/>
      <c r="S588" s="214"/>
      <c r="T588" s="214"/>
      <c r="U588" s="214"/>
      <c r="V588" s="214"/>
      <c r="W588" s="214"/>
      <c r="X588" s="214"/>
      <c r="Y588" s="214"/>
      <c r="Z588" s="214"/>
      <c r="AA588" s="214"/>
      <c r="AB588" s="214"/>
    </row>
    <row r="589" spans="1:28" ht="15" hidden="1" thickBot="1" x14ac:dyDescent="0.25">
      <c r="A589" s="214"/>
      <c r="B589" s="218"/>
      <c r="C589" s="214"/>
      <c r="D589" s="218"/>
      <c r="E589" s="214"/>
      <c r="F589" s="214"/>
      <c r="G589" s="214"/>
      <c r="H589" s="216"/>
      <c r="I589" s="216"/>
      <c r="J589" s="214"/>
      <c r="K589" s="217"/>
      <c r="L589" s="214"/>
      <c r="M589" s="214"/>
      <c r="N589" s="214"/>
      <c r="O589" s="214"/>
      <c r="P589" s="214"/>
      <c r="Q589" s="214"/>
      <c r="R589" s="214"/>
      <c r="S589" s="214"/>
      <c r="T589" s="214"/>
      <c r="U589" s="214"/>
      <c r="V589" s="214"/>
      <c r="W589" s="214"/>
      <c r="X589" s="214"/>
      <c r="Y589" s="214"/>
      <c r="Z589" s="214"/>
      <c r="AA589" s="214"/>
      <c r="AB589" s="214"/>
    </row>
    <row r="590" spans="1:28" ht="15" hidden="1" thickBot="1" x14ac:dyDescent="0.25">
      <c r="A590" s="214"/>
      <c r="B590" s="218"/>
      <c r="C590" s="214"/>
      <c r="D590" s="218"/>
      <c r="E590" s="214"/>
      <c r="F590" s="214"/>
      <c r="G590" s="214"/>
      <c r="H590" s="216"/>
      <c r="I590" s="216"/>
      <c r="J590" s="214"/>
      <c r="K590" s="217"/>
      <c r="L590" s="214"/>
      <c r="M590" s="214"/>
      <c r="N590" s="214"/>
      <c r="O590" s="214"/>
      <c r="P590" s="214"/>
      <c r="Q590" s="214"/>
      <c r="R590" s="214"/>
      <c r="S590" s="214"/>
      <c r="T590" s="214"/>
      <c r="U590" s="214"/>
      <c r="V590" s="214"/>
      <c r="W590" s="214"/>
      <c r="X590" s="214"/>
      <c r="Y590" s="214"/>
      <c r="Z590" s="214"/>
      <c r="AA590" s="214"/>
      <c r="AB590" s="214"/>
    </row>
    <row r="591" spans="1:28" ht="15" hidden="1" thickBot="1" x14ac:dyDescent="0.25">
      <c r="A591" s="214"/>
      <c r="B591" s="218"/>
      <c r="C591" s="214"/>
      <c r="D591" s="218"/>
      <c r="E591" s="214"/>
      <c r="F591" s="214"/>
      <c r="G591" s="214"/>
      <c r="H591" s="216"/>
      <c r="I591" s="216"/>
      <c r="J591" s="214"/>
      <c r="K591" s="217"/>
      <c r="L591" s="214"/>
      <c r="M591" s="214"/>
      <c r="N591" s="214"/>
      <c r="O591" s="214"/>
      <c r="P591" s="214"/>
      <c r="Q591" s="214"/>
      <c r="R591" s="214"/>
      <c r="S591" s="214"/>
      <c r="T591" s="214"/>
      <c r="U591" s="214"/>
      <c r="V591" s="214"/>
      <c r="W591" s="214"/>
      <c r="X591" s="214"/>
      <c r="Y591" s="214"/>
      <c r="Z591" s="214"/>
      <c r="AA591" s="214"/>
      <c r="AB591" s="214"/>
    </row>
    <row r="592" spans="1:28" ht="15" hidden="1" thickBot="1" x14ac:dyDescent="0.25">
      <c r="A592" s="214"/>
      <c r="B592" s="218"/>
      <c r="C592" s="214"/>
      <c r="D592" s="218"/>
      <c r="E592" s="214"/>
      <c r="F592" s="214"/>
      <c r="G592" s="214"/>
      <c r="H592" s="216"/>
      <c r="I592" s="216"/>
      <c r="J592" s="214"/>
      <c r="K592" s="217"/>
      <c r="L592" s="214"/>
      <c r="M592" s="214"/>
      <c r="N592" s="214"/>
      <c r="O592" s="214"/>
      <c r="P592" s="214"/>
      <c r="Q592" s="214"/>
      <c r="R592" s="214"/>
      <c r="S592" s="214"/>
      <c r="T592" s="214"/>
      <c r="U592" s="214"/>
      <c r="V592" s="214"/>
      <c r="W592" s="214"/>
      <c r="X592" s="214"/>
      <c r="Y592" s="214"/>
      <c r="Z592" s="214"/>
      <c r="AA592" s="214"/>
      <c r="AB592" s="214"/>
    </row>
    <row r="593" spans="1:28" ht="15" hidden="1" thickBot="1" x14ac:dyDescent="0.25">
      <c r="A593" s="214"/>
      <c r="B593" s="218"/>
      <c r="C593" s="214"/>
      <c r="D593" s="218"/>
      <c r="E593" s="214"/>
      <c r="F593" s="214"/>
      <c r="G593" s="214"/>
      <c r="H593" s="216"/>
      <c r="I593" s="216"/>
      <c r="J593" s="214"/>
      <c r="K593" s="217"/>
      <c r="L593" s="214"/>
      <c r="M593" s="214"/>
      <c r="N593" s="214"/>
      <c r="O593" s="214"/>
      <c r="P593" s="214"/>
      <c r="Q593" s="214"/>
      <c r="R593" s="214"/>
      <c r="S593" s="214"/>
      <c r="T593" s="214"/>
      <c r="U593" s="214"/>
      <c r="V593" s="214"/>
      <c r="W593" s="214"/>
      <c r="X593" s="214"/>
      <c r="Y593" s="214"/>
      <c r="Z593" s="214"/>
      <c r="AA593" s="214"/>
      <c r="AB593" s="214"/>
    </row>
    <row r="594" spans="1:28" ht="15" hidden="1" thickBot="1" x14ac:dyDescent="0.25">
      <c r="A594" s="214"/>
      <c r="B594" s="218"/>
      <c r="C594" s="214"/>
      <c r="D594" s="218"/>
      <c r="E594" s="214"/>
      <c r="F594" s="214"/>
      <c r="G594" s="214"/>
      <c r="H594" s="216"/>
      <c r="I594" s="216"/>
      <c r="J594" s="214"/>
      <c r="K594" s="217"/>
      <c r="L594" s="214"/>
      <c r="M594" s="214"/>
      <c r="N594" s="214"/>
      <c r="O594" s="214"/>
      <c r="P594" s="214"/>
      <c r="Q594" s="214"/>
      <c r="R594" s="214"/>
      <c r="S594" s="214"/>
      <c r="T594" s="214"/>
      <c r="U594" s="214"/>
      <c r="V594" s="214"/>
      <c r="W594" s="214"/>
      <c r="X594" s="214"/>
      <c r="Y594" s="214"/>
      <c r="Z594" s="214"/>
      <c r="AA594" s="214"/>
      <c r="AB594" s="214"/>
    </row>
    <row r="595" spans="1:28" ht="15" hidden="1" thickBot="1" x14ac:dyDescent="0.25">
      <c r="A595" s="214"/>
      <c r="B595" s="218"/>
      <c r="C595" s="214"/>
      <c r="D595" s="218"/>
      <c r="E595" s="214"/>
      <c r="F595" s="214"/>
      <c r="G595" s="214"/>
      <c r="H595" s="216"/>
      <c r="I595" s="216"/>
      <c r="J595" s="214"/>
      <c r="K595" s="217"/>
      <c r="L595" s="214"/>
      <c r="M595" s="214"/>
      <c r="N595" s="214"/>
      <c r="O595" s="214"/>
      <c r="P595" s="214"/>
      <c r="Q595" s="214"/>
      <c r="R595" s="214"/>
      <c r="S595" s="214"/>
      <c r="T595" s="214"/>
      <c r="U595" s="214"/>
      <c r="V595" s="214"/>
      <c r="W595" s="214"/>
      <c r="X595" s="214"/>
      <c r="Y595" s="214"/>
      <c r="Z595" s="214"/>
      <c r="AA595" s="214"/>
      <c r="AB595" s="214"/>
    </row>
    <row r="596" spans="1:28" ht="15" hidden="1" thickBot="1" x14ac:dyDescent="0.25">
      <c r="A596" s="214"/>
      <c r="B596" s="218"/>
      <c r="C596" s="214"/>
      <c r="D596" s="218"/>
      <c r="E596" s="214"/>
      <c r="F596" s="214"/>
      <c r="G596" s="214"/>
      <c r="H596" s="216"/>
      <c r="I596" s="216"/>
      <c r="J596" s="214"/>
      <c r="K596" s="217"/>
      <c r="L596" s="214"/>
      <c r="M596" s="214"/>
      <c r="N596" s="214"/>
      <c r="O596" s="214"/>
      <c r="P596" s="214"/>
      <c r="Q596" s="214"/>
      <c r="R596" s="214"/>
      <c r="S596" s="214"/>
      <c r="T596" s="214"/>
      <c r="U596" s="214"/>
      <c r="V596" s="214"/>
      <c r="W596" s="214"/>
      <c r="X596" s="214"/>
      <c r="Y596" s="214"/>
      <c r="Z596" s="214"/>
      <c r="AA596" s="214"/>
      <c r="AB596" s="214"/>
    </row>
    <row r="597" spans="1:28" ht="15" hidden="1" thickBot="1" x14ac:dyDescent="0.25">
      <c r="A597" s="214"/>
      <c r="B597" s="218"/>
      <c r="C597" s="214"/>
      <c r="D597" s="218"/>
      <c r="E597" s="214"/>
      <c r="F597" s="214"/>
      <c r="G597" s="214"/>
      <c r="H597" s="216"/>
      <c r="I597" s="216"/>
      <c r="J597" s="214"/>
      <c r="K597" s="217"/>
      <c r="L597" s="214"/>
      <c r="M597" s="214"/>
      <c r="N597" s="214"/>
      <c r="O597" s="214"/>
      <c r="P597" s="214"/>
      <c r="Q597" s="214"/>
      <c r="R597" s="214"/>
      <c r="S597" s="214"/>
      <c r="T597" s="214"/>
      <c r="U597" s="214"/>
      <c r="V597" s="214"/>
      <c r="W597" s="214"/>
      <c r="X597" s="214"/>
      <c r="Y597" s="214"/>
      <c r="Z597" s="214"/>
      <c r="AA597" s="214"/>
      <c r="AB597" s="214"/>
    </row>
    <row r="598" spans="1:28" ht="15" hidden="1" thickBot="1" x14ac:dyDescent="0.25">
      <c r="A598" s="214"/>
      <c r="B598" s="218"/>
      <c r="C598" s="214"/>
      <c r="D598" s="218"/>
      <c r="E598" s="214"/>
      <c r="F598" s="214"/>
      <c r="G598" s="214"/>
      <c r="H598" s="216"/>
      <c r="I598" s="216"/>
      <c r="J598" s="214"/>
      <c r="K598" s="217"/>
      <c r="L598" s="214"/>
      <c r="M598" s="214"/>
      <c r="N598" s="214"/>
      <c r="O598" s="214"/>
      <c r="P598" s="214"/>
      <c r="Q598" s="214"/>
      <c r="R598" s="214"/>
      <c r="S598" s="214"/>
      <c r="T598" s="214"/>
      <c r="U598" s="214"/>
      <c r="V598" s="214"/>
      <c r="W598" s="214"/>
      <c r="X598" s="214"/>
      <c r="Y598" s="214"/>
      <c r="Z598" s="214"/>
      <c r="AA598" s="214"/>
      <c r="AB598" s="214"/>
    </row>
    <row r="599" spans="1:28" ht="15" hidden="1" thickBot="1" x14ac:dyDescent="0.25">
      <c r="A599" s="214"/>
      <c r="B599" s="218"/>
      <c r="C599" s="214"/>
      <c r="D599" s="218"/>
      <c r="E599" s="214"/>
      <c r="F599" s="214"/>
      <c r="G599" s="214"/>
      <c r="H599" s="216"/>
      <c r="I599" s="216"/>
      <c r="J599" s="214"/>
      <c r="K599" s="217"/>
      <c r="L599" s="214"/>
      <c r="M599" s="214"/>
      <c r="N599" s="214"/>
      <c r="O599" s="214"/>
      <c r="P599" s="214"/>
      <c r="Q599" s="214"/>
      <c r="R599" s="214"/>
      <c r="S599" s="214"/>
      <c r="T599" s="214"/>
      <c r="U599" s="214"/>
      <c r="V599" s="214"/>
      <c r="W599" s="214"/>
      <c r="X599" s="214"/>
      <c r="Y599" s="214"/>
      <c r="Z599" s="214"/>
      <c r="AA599" s="214"/>
      <c r="AB599" s="214"/>
    </row>
    <row r="600" spans="1:28" ht="15" hidden="1" thickBot="1" x14ac:dyDescent="0.25">
      <c r="A600" s="214"/>
      <c r="B600" s="218"/>
      <c r="C600" s="214"/>
      <c r="D600" s="218"/>
      <c r="E600" s="214"/>
      <c r="F600" s="214"/>
      <c r="G600" s="214"/>
      <c r="H600" s="216"/>
      <c r="I600" s="216"/>
      <c r="J600" s="214"/>
      <c r="K600" s="217"/>
      <c r="L600" s="214"/>
      <c r="M600" s="214"/>
      <c r="N600" s="214"/>
      <c r="O600" s="214"/>
      <c r="P600" s="214"/>
      <c r="Q600" s="214"/>
      <c r="R600" s="214"/>
      <c r="S600" s="214"/>
      <c r="T600" s="214"/>
      <c r="U600" s="214"/>
      <c r="V600" s="214"/>
      <c r="W600" s="214"/>
      <c r="X600" s="214"/>
      <c r="Y600" s="214"/>
      <c r="Z600" s="214"/>
      <c r="AA600" s="214"/>
      <c r="AB600" s="214"/>
    </row>
    <row r="601" spans="1:28" ht="15" hidden="1" thickBot="1" x14ac:dyDescent="0.25">
      <c r="A601" s="214"/>
      <c r="B601" s="218"/>
      <c r="C601" s="214"/>
      <c r="D601" s="218"/>
      <c r="E601" s="214"/>
      <c r="F601" s="214"/>
      <c r="G601" s="214"/>
      <c r="H601" s="216"/>
      <c r="I601" s="216"/>
      <c r="J601" s="214"/>
      <c r="K601" s="217"/>
      <c r="L601" s="214"/>
      <c r="M601" s="214"/>
      <c r="N601" s="214"/>
      <c r="O601" s="214"/>
      <c r="P601" s="214"/>
      <c r="Q601" s="214"/>
      <c r="R601" s="214"/>
      <c r="S601" s="214"/>
      <c r="T601" s="214"/>
      <c r="U601" s="214"/>
      <c r="V601" s="214"/>
      <c r="W601" s="214"/>
      <c r="X601" s="214"/>
      <c r="Y601" s="214"/>
      <c r="Z601" s="214"/>
      <c r="AA601" s="214"/>
      <c r="AB601" s="214"/>
    </row>
    <row r="602" spans="1:28" ht="15" hidden="1" thickBot="1" x14ac:dyDescent="0.25">
      <c r="A602" s="214"/>
      <c r="B602" s="218"/>
      <c r="C602" s="214"/>
      <c r="D602" s="218"/>
      <c r="E602" s="214"/>
      <c r="F602" s="214"/>
      <c r="G602" s="214"/>
      <c r="H602" s="216"/>
      <c r="I602" s="216"/>
      <c r="J602" s="214"/>
      <c r="K602" s="217"/>
      <c r="L602" s="214"/>
      <c r="M602" s="214"/>
      <c r="N602" s="214"/>
      <c r="O602" s="214"/>
      <c r="P602" s="214"/>
      <c r="Q602" s="214"/>
      <c r="R602" s="214"/>
      <c r="S602" s="214"/>
      <c r="T602" s="214"/>
      <c r="U602" s="214"/>
      <c r="V602" s="214"/>
      <c r="W602" s="214"/>
      <c r="X602" s="214"/>
      <c r="Y602" s="214"/>
      <c r="Z602" s="214"/>
      <c r="AA602" s="214"/>
      <c r="AB602" s="214"/>
    </row>
    <row r="603" spans="1:28" ht="15" hidden="1" thickBot="1" x14ac:dyDescent="0.25">
      <c r="A603" s="214"/>
      <c r="B603" s="218"/>
      <c r="C603" s="214"/>
      <c r="D603" s="218"/>
      <c r="E603" s="214"/>
      <c r="F603" s="214"/>
      <c r="G603" s="214"/>
      <c r="H603" s="216"/>
      <c r="I603" s="216"/>
      <c r="J603" s="214"/>
      <c r="K603" s="217"/>
      <c r="L603" s="214"/>
      <c r="M603" s="214"/>
      <c r="N603" s="214"/>
      <c r="O603" s="214"/>
      <c r="P603" s="214"/>
      <c r="Q603" s="214"/>
      <c r="R603" s="214"/>
      <c r="S603" s="214"/>
      <c r="T603" s="214"/>
      <c r="U603" s="214"/>
      <c r="V603" s="214"/>
      <c r="W603" s="214"/>
      <c r="X603" s="214"/>
      <c r="Y603" s="214"/>
      <c r="Z603" s="214"/>
      <c r="AA603" s="214"/>
      <c r="AB603" s="214"/>
    </row>
    <row r="604" spans="1:28" ht="15" hidden="1" thickBot="1" x14ac:dyDescent="0.25">
      <c r="A604" s="214"/>
      <c r="B604" s="218"/>
      <c r="C604" s="214"/>
      <c r="D604" s="218"/>
      <c r="E604" s="214"/>
      <c r="F604" s="214"/>
      <c r="G604" s="214"/>
      <c r="H604" s="216"/>
      <c r="I604" s="216"/>
      <c r="J604" s="214"/>
      <c r="K604" s="217"/>
      <c r="L604" s="214"/>
      <c r="M604" s="214"/>
      <c r="N604" s="214"/>
      <c r="O604" s="214"/>
      <c r="P604" s="214"/>
      <c r="Q604" s="214"/>
      <c r="R604" s="214"/>
      <c r="S604" s="214"/>
      <c r="T604" s="214"/>
      <c r="U604" s="214"/>
      <c r="V604" s="214"/>
      <c r="W604" s="214"/>
      <c r="X604" s="214"/>
      <c r="Y604" s="214"/>
      <c r="Z604" s="214"/>
      <c r="AA604" s="214"/>
      <c r="AB604" s="214"/>
    </row>
    <row r="605" spans="1:28" ht="15" hidden="1" thickBot="1" x14ac:dyDescent="0.25">
      <c r="A605" s="214"/>
      <c r="B605" s="218"/>
      <c r="C605" s="214"/>
      <c r="D605" s="218"/>
      <c r="E605" s="214"/>
      <c r="F605" s="214"/>
      <c r="G605" s="214"/>
      <c r="H605" s="216"/>
      <c r="I605" s="216"/>
      <c r="J605" s="214"/>
      <c r="K605" s="217"/>
      <c r="L605" s="214"/>
      <c r="M605" s="214"/>
      <c r="N605" s="214"/>
      <c r="O605" s="214"/>
      <c r="P605" s="214"/>
      <c r="Q605" s="214"/>
      <c r="R605" s="214"/>
      <c r="S605" s="214"/>
      <c r="T605" s="214"/>
      <c r="U605" s="214"/>
      <c r="V605" s="214"/>
      <c r="W605" s="214"/>
      <c r="X605" s="214"/>
      <c r="Y605" s="214"/>
      <c r="Z605" s="214"/>
      <c r="AA605" s="214"/>
      <c r="AB605" s="214"/>
    </row>
    <row r="606" spans="1:28" ht="15" hidden="1" thickBot="1" x14ac:dyDescent="0.25">
      <c r="A606" s="214"/>
      <c r="B606" s="218"/>
      <c r="C606" s="214"/>
      <c r="D606" s="218"/>
      <c r="E606" s="214"/>
      <c r="F606" s="214"/>
      <c r="G606" s="214"/>
      <c r="H606" s="216"/>
      <c r="I606" s="216"/>
      <c r="J606" s="214"/>
      <c r="K606" s="217"/>
      <c r="L606" s="214"/>
      <c r="M606" s="214"/>
      <c r="N606" s="214"/>
      <c r="O606" s="214"/>
      <c r="P606" s="214"/>
      <c r="Q606" s="214"/>
      <c r="R606" s="214"/>
      <c r="S606" s="214"/>
      <c r="T606" s="214"/>
      <c r="U606" s="214"/>
      <c r="V606" s="214"/>
      <c r="W606" s="214"/>
      <c r="X606" s="214"/>
      <c r="Y606" s="214"/>
      <c r="Z606" s="214"/>
      <c r="AA606" s="214"/>
      <c r="AB606" s="214"/>
    </row>
    <row r="607" spans="1:28" ht="15" hidden="1" thickBot="1" x14ac:dyDescent="0.25">
      <c r="A607" s="214"/>
      <c r="B607" s="218"/>
      <c r="C607" s="214"/>
      <c r="D607" s="218"/>
      <c r="E607" s="214"/>
      <c r="F607" s="214"/>
      <c r="G607" s="214"/>
      <c r="H607" s="216"/>
      <c r="I607" s="216"/>
      <c r="J607" s="214"/>
      <c r="K607" s="217"/>
      <c r="L607" s="214"/>
      <c r="M607" s="214"/>
      <c r="N607" s="214"/>
      <c r="O607" s="214"/>
      <c r="P607" s="214"/>
      <c r="Q607" s="214"/>
      <c r="R607" s="214"/>
      <c r="S607" s="214"/>
      <c r="T607" s="214"/>
      <c r="U607" s="214"/>
      <c r="V607" s="214"/>
      <c r="W607" s="214"/>
      <c r="X607" s="214"/>
      <c r="Y607" s="214"/>
      <c r="Z607" s="214"/>
      <c r="AA607" s="214"/>
      <c r="AB607" s="214"/>
    </row>
    <row r="608" spans="1:28" ht="15" hidden="1" thickBot="1" x14ac:dyDescent="0.25">
      <c r="A608" s="214"/>
      <c r="B608" s="218"/>
      <c r="C608" s="214"/>
      <c r="D608" s="218"/>
      <c r="E608" s="214"/>
      <c r="F608" s="214"/>
      <c r="G608" s="214"/>
      <c r="H608" s="216"/>
      <c r="I608" s="216"/>
      <c r="J608" s="214"/>
      <c r="K608" s="217"/>
      <c r="L608" s="214"/>
      <c r="M608" s="214"/>
      <c r="N608" s="214"/>
      <c r="O608" s="214"/>
      <c r="P608" s="214"/>
      <c r="Q608" s="214"/>
      <c r="R608" s="214"/>
      <c r="S608" s="214"/>
      <c r="T608" s="214"/>
      <c r="U608" s="214"/>
      <c r="V608" s="214"/>
      <c r="W608" s="214"/>
      <c r="X608" s="214"/>
      <c r="Y608" s="214"/>
      <c r="Z608" s="214"/>
      <c r="AA608" s="214"/>
      <c r="AB608" s="214"/>
    </row>
    <row r="609" spans="1:28" ht="15" hidden="1" thickBot="1" x14ac:dyDescent="0.25">
      <c r="A609" s="214"/>
      <c r="B609" s="218"/>
      <c r="C609" s="214"/>
      <c r="D609" s="218"/>
      <c r="E609" s="214"/>
      <c r="F609" s="214"/>
      <c r="G609" s="214"/>
      <c r="H609" s="216"/>
      <c r="I609" s="216"/>
      <c r="J609" s="214"/>
      <c r="K609" s="217"/>
      <c r="L609" s="214"/>
      <c r="M609" s="214"/>
      <c r="N609" s="214"/>
      <c r="O609" s="214"/>
      <c r="P609" s="214"/>
      <c r="Q609" s="214"/>
      <c r="R609" s="214"/>
      <c r="S609" s="214"/>
      <c r="T609" s="214"/>
      <c r="U609" s="214"/>
      <c r="V609" s="214"/>
      <c r="W609" s="214"/>
      <c r="X609" s="214"/>
      <c r="Y609" s="214"/>
      <c r="Z609" s="214"/>
      <c r="AA609" s="214"/>
      <c r="AB609" s="214"/>
    </row>
    <row r="610" spans="1:28" ht="15" hidden="1" thickBot="1" x14ac:dyDescent="0.25">
      <c r="A610" s="214"/>
      <c r="B610" s="218"/>
      <c r="C610" s="214"/>
      <c r="D610" s="218"/>
      <c r="E610" s="214"/>
      <c r="F610" s="214"/>
      <c r="G610" s="214"/>
      <c r="H610" s="216"/>
      <c r="I610" s="216"/>
      <c r="J610" s="214"/>
      <c r="K610" s="217"/>
      <c r="L610" s="214"/>
      <c r="M610" s="214"/>
      <c r="N610" s="214"/>
      <c r="O610" s="214"/>
      <c r="P610" s="214"/>
      <c r="Q610" s="214"/>
      <c r="R610" s="214"/>
      <c r="S610" s="214"/>
      <c r="T610" s="214"/>
      <c r="U610" s="214"/>
      <c r="V610" s="214"/>
      <c r="W610" s="214"/>
      <c r="X610" s="214"/>
      <c r="Y610" s="214"/>
      <c r="Z610" s="214"/>
      <c r="AA610" s="214"/>
      <c r="AB610" s="214"/>
    </row>
    <row r="611" spans="1:28" ht="15" hidden="1" thickBot="1" x14ac:dyDescent="0.25">
      <c r="A611" s="214"/>
      <c r="B611" s="218"/>
      <c r="C611" s="214"/>
      <c r="D611" s="218"/>
      <c r="E611" s="214"/>
      <c r="F611" s="214"/>
      <c r="G611" s="214"/>
      <c r="H611" s="216"/>
      <c r="I611" s="216"/>
      <c r="J611" s="214"/>
      <c r="K611" s="217"/>
      <c r="L611" s="214"/>
      <c r="M611" s="214"/>
      <c r="N611" s="214"/>
      <c r="O611" s="214"/>
      <c r="P611" s="214"/>
      <c r="Q611" s="214"/>
      <c r="R611" s="214"/>
      <c r="S611" s="214"/>
      <c r="T611" s="214"/>
      <c r="U611" s="214"/>
      <c r="V611" s="214"/>
      <c r="W611" s="214"/>
      <c r="X611" s="214"/>
      <c r="Y611" s="214"/>
      <c r="Z611" s="214"/>
      <c r="AA611" s="214"/>
      <c r="AB611" s="214"/>
    </row>
    <row r="612" spans="1:28" ht="15" hidden="1" thickBot="1" x14ac:dyDescent="0.25">
      <c r="A612" s="214"/>
      <c r="B612" s="218"/>
      <c r="C612" s="214"/>
      <c r="D612" s="218"/>
      <c r="E612" s="214"/>
      <c r="F612" s="214"/>
      <c r="G612" s="214"/>
      <c r="H612" s="216"/>
      <c r="I612" s="216"/>
      <c r="J612" s="214"/>
      <c r="K612" s="217"/>
      <c r="L612" s="214"/>
      <c r="M612" s="214"/>
      <c r="N612" s="214"/>
      <c r="O612" s="214"/>
      <c r="P612" s="214"/>
      <c r="Q612" s="214"/>
      <c r="R612" s="214"/>
      <c r="S612" s="214"/>
      <c r="T612" s="214"/>
      <c r="U612" s="214"/>
      <c r="V612" s="214"/>
      <c r="W612" s="214"/>
      <c r="X612" s="214"/>
      <c r="Y612" s="214"/>
      <c r="Z612" s="214"/>
      <c r="AA612" s="214"/>
      <c r="AB612" s="214"/>
    </row>
    <row r="613" spans="1:28" ht="15" hidden="1" thickBot="1" x14ac:dyDescent="0.25">
      <c r="A613" s="214"/>
      <c r="B613" s="218"/>
      <c r="C613" s="214"/>
      <c r="D613" s="218"/>
      <c r="E613" s="214"/>
      <c r="F613" s="214"/>
      <c r="G613" s="214"/>
      <c r="H613" s="216"/>
      <c r="I613" s="216"/>
      <c r="J613" s="214"/>
      <c r="K613" s="217"/>
      <c r="L613" s="214"/>
      <c r="M613" s="214"/>
      <c r="N613" s="214"/>
      <c r="O613" s="214"/>
      <c r="P613" s="214"/>
      <c r="Q613" s="214"/>
      <c r="R613" s="214"/>
      <c r="S613" s="214"/>
      <c r="T613" s="214"/>
      <c r="U613" s="214"/>
      <c r="V613" s="214"/>
      <c r="W613" s="214"/>
      <c r="X613" s="214"/>
      <c r="Y613" s="214"/>
      <c r="Z613" s="214"/>
      <c r="AA613" s="214"/>
      <c r="AB613" s="214"/>
    </row>
    <row r="614" spans="1:28" ht="15" hidden="1" thickBot="1" x14ac:dyDescent="0.25">
      <c r="A614" s="214"/>
      <c r="B614" s="218"/>
      <c r="C614" s="214"/>
      <c r="D614" s="218"/>
      <c r="E614" s="214"/>
      <c r="F614" s="214"/>
      <c r="G614" s="214"/>
      <c r="H614" s="216"/>
      <c r="I614" s="216"/>
      <c r="J614" s="214"/>
      <c r="K614" s="217"/>
      <c r="L614" s="214"/>
      <c r="M614" s="214"/>
      <c r="N614" s="214"/>
      <c r="O614" s="214"/>
      <c r="P614" s="214"/>
      <c r="Q614" s="214"/>
      <c r="R614" s="214"/>
      <c r="S614" s="214"/>
      <c r="T614" s="214"/>
      <c r="U614" s="214"/>
      <c r="V614" s="214"/>
      <c r="W614" s="214"/>
      <c r="X614" s="214"/>
      <c r="Y614" s="214"/>
      <c r="Z614" s="214"/>
      <c r="AA614" s="214"/>
      <c r="AB614" s="214"/>
    </row>
    <row r="615" spans="1:28" ht="15" hidden="1" thickBot="1" x14ac:dyDescent="0.25">
      <c r="A615" s="214"/>
      <c r="B615" s="218"/>
      <c r="C615" s="214"/>
      <c r="D615" s="218"/>
      <c r="E615" s="214"/>
      <c r="F615" s="214"/>
      <c r="G615" s="214"/>
      <c r="H615" s="216"/>
      <c r="I615" s="216"/>
      <c r="J615" s="214"/>
      <c r="K615" s="217"/>
      <c r="L615" s="214"/>
      <c r="M615" s="214"/>
      <c r="N615" s="214"/>
      <c r="O615" s="214"/>
      <c r="P615" s="214"/>
      <c r="Q615" s="214"/>
      <c r="R615" s="214"/>
      <c r="S615" s="214"/>
      <c r="T615" s="214"/>
      <c r="U615" s="214"/>
      <c r="V615" s="214"/>
      <c r="W615" s="214"/>
      <c r="X615" s="214"/>
      <c r="Y615" s="214"/>
      <c r="Z615" s="214"/>
      <c r="AA615" s="214"/>
      <c r="AB615" s="214"/>
    </row>
    <row r="616" spans="1:28" ht="15" hidden="1" thickBot="1" x14ac:dyDescent="0.25">
      <c r="A616" s="214"/>
      <c r="B616" s="218"/>
      <c r="C616" s="214"/>
      <c r="D616" s="218"/>
      <c r="E616" s="214"/>
      <c r="F616" s="214"/>
      <c r="G616" s="214"/>
      <c r="H616" s="216"/>
      <c r="I616" s="216"/>
      <c r="J616" s="214"/>
      <c r="K616" s="217"/>
      <c r="L616" s="214"/>
      <c r="M616" s="214"/>
      <c r="N616" s="214"/>
      <c r="O616" s="214"/>
      <c r="P616" s="214"/>
      <c r="Q616" s="214"/>
      <c r="R616" s="214"/>
      <c r="S616" s="214"/>
      <c r="T616" s="214"/>
      <c r="U616" s="214"/>
      <c r="V616" s="214"/>
      <c r="W616" s="214"/>
      <c r="X616" s="214"/>
      <c r="Y616" s="214"/>
      <c r="Z616" s="214"/>
      <c r="AA616" s="214"/>
      <c r="AB616" s="214"/>
    </row>
    <row r="617" spans="1:28" ht="15" hidden="1" thickBot="1" x14ac:dyDescent="0.25">
      <c r="A617" s="214"/>
      <c r="B617" s="218"/>
      <c r="C617" s="214"/>
      <c r="D617" s="218"/>
      <c r="E617" s="214"/>
      <c r="F617" s="214"/>
      <c r="G617" s="214"/>
      <c r="H617" s="216"/>
      <c r="I617" s="216"/>
      <c r="J617" s="214"/>
      <c r="K617" s="217"/>
      <c r="L617" s="214"/>
      <c r="M617" s="214"/>
      <c r="N617" s="214"/>
      <c r="O617" s="214"/>
      <c r="P617" s="214"/>
      <c r="Q617" s="214"/>
      <c r="R617" s="214"/>
      <c r="S617" s="214"/>
      <c r="T617" s="214"/>
      <c r="U617" s="214"/>
      <c r="V617" s="214"/>
      <c r="W617" s="214"/>
      <c r="X617" s="214"/>
      <c r="Y617" s="214"/>
      <c r="Z617" s="214"/>
      <c r="AA617" s="214"/>
      <c r="AB617" s="214"/>
    </row>
    <row r="618" spans="1:28" ht="15" hidden="1" thickBot="1" x14ac:dyDescent="0.25">
      <c r="A618" s="214"/>
      <c r="B618" s="218"/>
      <c r="C618" s="214"/>
      <c r="D618" s="218"/>
      <c r="E618" s="214"/>
      <c r="F618" s="214"/>
      <c r="G618" s="214"/>
      <c r="H618" s="216"/>
      <c r="I618" s="216"/>
      <c r="J618" s="214"/>
      <c r="K618" s="217"/>
      <c r="L618" s="214"/>
      <c r="M618" s="214"/>
      <c r="N618" s="214"/>
      <c r="O618" s="214"/>
      <c r="P618" s="214"/>
      <c r="Q618" s="214"/>
      <c r="R618" s="214"/>
      <c r="S618" s="214"/>
      <c r="T618" s="214"/>
      <c r="U618" s="214"/>
      <c r="V618" s="214"/>
      <c r="W618" s="214"/>
      <c r="X618" s="214"/>
      <c r="Y618" s="214"/>
      <c r="Z618" s="214"/>
      <c r="AA618" s="214"/>
      <c r="AB618" s="214"/>
    </row>
    <row r="619" spans="1:28" ht="15" hidden="1" thickBot="1" x14ac:dyDescent="0.25">
      <c r="A619" s="214"/>
      <c r="B619" s="218"/>
      <c r="C619" s="214"/>
      <c r="D619" s="218"/>
      <c r="E619" s="214"/>
      <c r="F619" s="214"/>
      <c r="G619" s="214"/>
      <c r="H619" s="216"/>
      <c r="I619" s="216"/>
      <c r="J619" s="214"/>
      <c r="K619" s="217"/>
      <c r="L619" s="214"/>
      <c r="M619" s="214"/>
      <c r="N619" s="214"/>
      <c r="O619" s="214"/>
      <c r="P619" s="214"/>
      <c r="Q619" s="214"/>
      <c r="R619" s="214"/>
      <c r="S619" s="214"/>
      <c r="T619" s="214"/>
      <c r="U619" s="214"/>
      <c r="V619" s="214"/>
      <c r="W619" s="214"/>
      <c r="X619" s="214"/>
      <c r="Y619" s="214"/>
      <c r="Z619" s="214"/>
      <c r="AA619" s="214"/>
      <c r="AB619" s="214"/>
    </row>
    <row r="620" spans="1:28" ht="15" hidden="1" thickBot="1" x14ac:dyDescent="0.25">
      <c r="A620" s="214"/>
      <c r="B620" s="218"/>
      <c r="C620" s="214"/>
      <c r="D620" s="218"/>
      <c r="E620" s="214"/>
      <c r="F620" s="214"/>
      <c r="G620" s="214"/>
      <c r="H620" s="216"/>
      <c r="I620" s="216"/>
      <c r="J620" s="214"/>
      <c r="K620" s="217"/>
      <c r="L620" s="214"/>
      <c r="M620" s="214"/>
      <c r="N620" s="214"/>
      <c r="O620" s="214"/>
      <c r="P620" s="214"/>
      <c r="Q620" s="214"/>
      <c r="R620" s="214"/>
      <c r="S620" s="214"/>
      <c r="T620" s="214"/>
      <c r="U620" s="214"/>
      <c r="V620" s="214"/>
      <c r="W620" s="214"/>
      <c r="X620" s="214"/>
      <c r="Y620" s="214"/>
      <c r="Z620" s="214"/>
      <c r="AA620" s="214"/>
      <c r="AB620" s="214"/>
    </row>
    <row r="621" spans="1:28" ht="15" hidden="1" thickBot="1" x14ac:dyDescent="0.25">
      <c r="A621" s="214"/>
      <c r="B621" s="218"/>
      <c r="C621" s="214"/>
      <c r="D621" s="218"/>
      <c r="E621" s="214"/>
      <c r="F621" s="214"/>
      <c r="G621" s="214"/>
      <c r="H621" s="216"/>
      <c r="I621" s="216"/>
      <c r="J621" s="214"/>
      <c r="K621" s="217"/>
      <c r="L621" s="214"/>
      <c r="M621" s="214"/>
      <c r="N621" s="214"/>
      <c r="O621" s="214"/>
      <c r="P621" s="214"/>
      <c r="Q621" s="214"/>
      <c r="R621" s="214"/>
      <c r="S621" s="214"/>
      <c r="T621" s="214"/>
      <c r="U621" s="214"/>
      <c r="V621" s="214"/>
      <c r="W621" s="214"/>
      <c r="X621" s="214"/>
      <c r="Y621" s="214"/>
      <c r="Z621" s="214"/>
      <c r="AA621" s="214"/>
      <c r="AB621" s="214"/>
    </row>
    <row r="622" spans="1:28" ht="15" hidden="1" thickBot="1" x14ac:dyDescent="0.25">
      <c r="A622" s="214"/>
      <c r="B622" s="218"/>
      <c r="C622" s="214"/>
      <c r="D622" s="218"/>
      <c r="E622" s="214"/>
      <c r="F622" s="214"/>
      <c r="G622" s="214"/>
      <c r="H622" s="216"/>
      <c r="I622" s="216"/>
      <c r="J622" s="214"/>
      <c r="K622" s="217"/>
      <c r="L622" s="214"/>
      <c r="M622" s="214"/>
      <c r="N622" s="214"/>
      <c r="O622" s="214"/>
      <c r="P622" s="214"/>
      <c r="Q622" s="214"/>
      <c r="R622" s="214"/>
      <c r="S622" s="214"/>
      <c r="T622" s="214"/>
      <c r="U622" s="214"/>
      <c r="V622" s="214"/>
      <c r="W622" s="214"/>
      <c r="X622" s="214"/>
      <c r="Y622" s="214"/>
      <c r="Z622" s="214"/>
      <c r="AA622" s="214"/>
      <c r="AB622" s="214"/>
    </row>
    <row r="623" spans="1:28" ht="15" hidden="1" thickBot="1" x14ac:dyDescent="0.25">
      <c r="A623" s="214"/>
      <c r="B623" s="218"/>
      <c r="C623" s="214"/>
      <c r="D623" s="218"/>
      <c r="E623" s="214"/>
      <c r="F623" s="214"/>
      <c r="G623" s="214"/>
      <c r="H623" s="216"/>
      <c r="I623" s="216"/>
      <c r="J623" s="214"/>
      <c r="K623" s="217"/>
      <c r="L623" s="214"/>
      <c r="M623" s="214"/>
      <c r="N623" s="214"/>
      <c r="O623" s="214"/>
      <c r="P623" s="214"/>
      <c r="Q623" s="214"/>
      <c r="R623" s="214"/>
      <c r="S623" s="214"/>
      <c r="T623" s="214"/>
      <c r="U623" s="214"/>
      <c r="V623" s="214"/>
      <c r="W623" s="214"/>
      <c r="X623" s="214"/>
      <c r="Y623" s="214"/>
      <c r="Z623" s="214"/>
      <c r="AA623" s="214"/>
      <c r="AB623" s="214"/>
    </row>
    <row r="624" spans="1:28" ht="15" hidden="1" thickBot="1" x14ac:dyDescent="0.25">
      <c r="A624" s="214"/>
      <c r="B624" s="218"/>
      <c r="C624" s="214"/>
      <c r="D624" s="218"/>
      <c r="E624" s="214"/>
      <c r="F624" s="214"/>
      <c r="G624" s="214"/>
      <c r="H624" s="216"/>
      <c r="I624" s="216"/>
      <c r="J624" s="214"/>
      <c r="K624" s="217"/>
      <c r="L624" s="214"/>
      <c r="M624" s="214"/>
      <c r="N624" s="214"/>
      <c r="O624" s="214"/>
      <c r="P624" s="214"/>
      <c r="Q624" s="214"/>
      <c r="R624" s="214"/>
      <c r="S624" s="214"/>
      <c r="T624" s="214"/>
      <c r="U624" s="214"/>
      <c r="V624" s="214"/>
      <c r="W624" s="214"/>
      <c r="X624" s="214"/>
      <c r="Y624" s="214"/>
      <c r="Z624" s="214"/>
      <c r="AA624" s="214"/>
      <c r="AB624" s="214"/>
    </row>
    <row r="625" spans="1:28" ht="15" hidden="1" thickBot="1" x14ac:dyDescent="0.25">
      <c r="A625" s="214"/>
      <c r="B625" s="218"/>
      <c r="C625" s="214"/>
      <c r="D625" s="218"/>
      <c r="E625" s="214"/>
      <c r="F625" s="214"/>
      <c r="G625" s="214"/>
      <c r="H625" s="216"/>
      <c r="I625" s="216"/>
      <c r="J625" s="214"/>
      <c r="K625" s="217"/>
      <c r="L625" s="214"/>
      <c r="M625" s="214"/>
      <c r="N625" s="214"/>
      <c r="O625" s="214"/>
      <c r="P625" s="214"/>
      <c r="Q625" s="214"/>
      <c r="R625" s="214"/>
      <c r="S625" s="214"/>
      <c r="T625" s="214"/>
      <c r="U625" s="214"/>
      <c r="V625" s="214"/>
      <c r="W625" s="214"/>
      <c r="X625" s="214"/>
      <c r="Y625" s="214"/>
      <c r="Z625" s="214"/>
      <c r="AA625" s="214"/>
      <c r="AB625" s="214"/>
    </row>
    <row r="626" spans="1:28" ht="15" hidden="1" thickBot="1" x14ac:dyDescent="0.25">
      <c r="A626" s="214"/>
      <c r="B626" s="218"/>
      <c r="C626" s="214"/>
      <c r="D626" s="218"/>
      <c r="E626" s="214"/>
      <c r="F626" s="214"/>
      <c r="G626" s="214"/>
      <c r="H626" s="216"/>
      <c r="I626" s="216"/>
      <c r="J626" s="214"/>
      <c r="K626" s="217"/>
      <c r="L626" s="214"/>
      <c r="M626" s="214"/>
      <c r="N626" s="214"/>
      <c r="O626" s="214"/>
      <c r="P626" s="214"/>
      <c r="Q626" s="214"/>
      <c r="R626" s="214"/>
      <c r="S626" s="214"/>
      <c r="T626" s="214"/>
      <c r="U626" s="214"/>
      <c r="V626" s="214"/>
      <c r="W626" s="214"/>
      <c r="X626" s="214"/>
      <c r="Y626" s="214"/>
      <c r="Z626" s="214"/>
      <c r="AA626" s="214"/>
      <c r="AB626" s="214"/>
    </row>
    <row r="627" spans="1:28" ht="15" hidden="1" thickBot="1" x14ac:dyDescent="0.25">
      <c r="A627" s="214"/>
      <c r="B627" s="218"/>
      <c r="C627" s="214"/>
      <c r="D627" s="218"/>
      <c r="E627" s="214"/>
      <c r="F627" s="214"/>
      <c r="G627" s="214"/>
      <c r="H627" s="216"/>
      <c r="I627" s="216"/>
      <c r="J627" s="214"/>
      <c r="K627" s="217"/>
      <c r="L627" s="214"/>
      <c r="M627" s="214"/>
      <c r="N627" s="214"/>
      <c r="O627" s="214"/>
      <c r="P627" s="214"/>
      <c r="Q627" s="214"/>
      <c r="R627" s="214"/>
      <c r="S627" s="214"/>
      <c r="T627" s="214"/>
      <c r="U627" s="214"/>
      <c r="V627" s="214"/>
      <c r="W627" s="214"/>
      <c r="X627" s="214"/>
      <c r="Y627" s="214"/>
      <c r="Z627" s="214"/>
      <c r="AA627" s="214"/>
      <c r="AB627" s="214"/>
    </row>
    <row r="628" spans="1:28" ht="15" hidden="1" thickBot="1" x14ac:dyDescent="0.25">
      <c r="A628" s="214"/>
      <c r="B628" s="218"/>
      <c r="C628" s="214"/>
      <c r="D628" s="218"/>
      <c r="E628" s="214"/>
      <c r="F628" s="214"/>
      <c r="G628" s="214"/>
      <c r="H628" s="216"/>
      <c r="I628" s="216"/>
      <c r="J628" s="214"/>
      <c r="K628" s="217"/>
      <c r="L628" s="214"/>
      <c r="M628" s="214"/>
      <c r="N628" s="214"/>
      <c r="O628" s="214"/>
      <c r="P628" s="214"/>
      <c r="Q628" s="214"/>
      <c r="R628" s="214"/>
      <c r="S628" s="214"/>
      <c r="T628" s="214"/>
      <c r="U628" s="214"/>
      <c r="V628" s="214"/>
      <c r="W628" s="214"/>
      <c r="X628" s="214"/>
      <c r="Y628" s="214"/>
      <c r="Z628" s="214"/>
      <c r="AA628" s="214"/>
      <c r="AB628" s="214"/>
    </row>
    <row r="629" spans="1:28" ht="15" hidden="1" thickBot="1" x14ac:dyDescent="0.25">
      <c r="A629" s="214"/>
      <c r="B629" s="218"/>
      <c r="C629" s="214"/>
      <c r="D629" s="218"/>
      <c r="E629" s="214"/>
      <c r="F629" s="214"/>
      <c r="G629" s="214"/>
      <c r="H629" s="216"/>
      <c r="I629" s="216"/>
      <c r="J629" s="214"/>
      <c r="K629" s="217"/>
      <c r="L629" s="214"/>
      <c r="M629" s="214"/>
      <c r="N629" s="214"/>
      <c r="O629" s="214"/>
      <c r="P629" s="214"/>
      <c r="Q629" s="214"/>
      <c r="R629" s="214"/>
      <c r="S629" s="214"/>
      <c r="T629" s="214"/>
      <c r="U629" s="214"/>
      <c r="V629" s="214"/>
      <c r="W629" s="214"/>
      <c r="X629" s="214"/>
      <c r="Y629" s="214"/>
      <c r="Z629" s="214"/>
      <c r="AA629" s="214"/>
      <c r="AB629" s="214"/>
    </row>
    <row r="630" spans="1:28" ht="15" hidden="1" thickBot="1" x14ac:dyDescent="0.25">
      <c r="A630" s="214"/>
      <c r="B630" s="218"/>
      <c r="C630" s="214"/>
      <c r="D630" s="218"/>
      <c r="E630" s="214"/>
      <c r="F630" s="214"/>
      <c r="G630" s="214"/>
      <c r="H630" s="216"/>
      <c r="I630" s="216"/>
      <c r="J630" s="214"/>
      <c r="K630" s="217"/>
      <c r="L630" s="214"/>
      <c r="M630" s="214"/>
      <c r="N630" s="214"/>
      <c r="O630" s="214"/>
      <c r="P630" s="214"/>
      <c r="Q630" s="214"/>
      <c r="R630" s="214"/>
      <c r="S630" s="214"/>
      <c r="T630" s="214"/>
      <c r="U630" s="214"/>
      <c r="V630" s="214"/>
      <c r="W630" s="214"/>
      <c r="X630" s="214"/>
      <c r="Y630" s="214"/>
      <c r="Z630" s="214"/>
      <c r="AA630" s="214"/>
      <c r="AB630" s="214"/>
    </row>
    <row r="631" spans="1:28" ht="15" hidden="1" thickBot="1" x14ac:dyDescent="0.25">
      <c r="A631" s="214"/>
      <c r="B631" s="218"/>
      <c r="C631" s="214"/>
      <c r="D631" s="218"/>
      <c r="E631" s="214"/>
      <c r="F631" s="214"/>
      <c r="G631" s="214"/>
      <c r="H631" s="216"/>
      <c r="I631" s="216"/>
      <c r="J631" s="214"/>
      <c r="K631" s="217"/>
      <c r="L631" s="214"/>
      <c r="M631" s="214"/>
      <c r="N631" s="214"/>
      <c r="O631" s="214"/>
      <c r="P631" s="214"/>
      <c r="Q631" s="214"/>
      <c r="R631" s="214"/>
      <c r="S631" s="214"/>
      <c r="T631" s="214"/>
      <c r="U631" s="214"/>
      <c r="V631" s="214"/>
      <c r="W631" s="214"/>
      <c r="X631" s="214"/>
      <c r="Y631" s="214"/>
      <c r="Z631" s="214"/>
      <c r="AA631" s="214"/>
      <c r="AB631" s="214"/>
    </row>
    <row r="632" spans="1:28" ht="15" hidden="1" thickBot="1" x14ac:dyDescent="0.25">
      <c r="A632" s="214"/>
      <c r="B632" s="218"/>
      <c r="C632" s="214"/>
      <c r="D632" s="218"/>
      <c r="E632" s="214"/>
      <c r="F632" s="214"/>
      <c r="G632" s="214"/>
      <c r="H632" s="216"/>
      <c r="I632" s="216"/>
      <c r="J632" s="214"/>
      <c r="K632" s="217"/>
      <c r="L632" s="214"/>
      <c r="M632" s="214"/>
      <c r="N632" s="214"/>
      <c r="O632" s="214"/>
      <c r="P632" s="214"/>
      <c r="Q632" s="214"/>
      <c r="R632" s="214"/>
      <c r="S632" s="214"/>
      <c r="T632" s="214"/>
      <c r="U632" s="214"/>
      <c r="V632" s="214"/>
      <c r="W632" s="214"/>
      <c r="X632" s="214"/>
      <c r="Y632" s="214"/>
      <c r="Z632" s="214"/>
      <c r="AA632" s="214"/>
      <c r="AB632" s="214"/>
    </row>
    <row r="633" spans="1:28" ht="15" hidden="1" thickBot="1" x14ac:dyDescent="0.25">
      <c r="A633" s="214"/>
      <c r="B633" s="218"/>
      <c r="C633" s="214"/>
      <c r="D633" s="218"/>
      <c r="E633" s="214"/>
      <c r="F633" s="214"/>
      <c r="G633" s="214"/>
      <c r="H633" s="216"/>
      <c r="I633" s="216"/>
      <c r="J633" s="214"/>
      <c r="K633" s="217"/>
      <c r="L633" s="214"/>
      <c r="M633" s="214"/>
      <c r="N633" s="214"/>
      <c r="O633" s="214"/>
      <c r="P633" s="214"/>
      <c r="Q633" s="214"/>
      <c r="R633" s="214"/>
      <c r="S633" s="214"/>
      <c r="T633" s="214"/>
      <c r="U633" s="214"/>
      <c r="V633" s="214"/>
      <c r="W633" s="214"/>
      <c r="X633" s="214"/>
      <c r="Y633" s="214"/>
      <c r="Z633" s="214"/>
      <c r="AA633" s="214"/>
      <c r="AB633" s="214"/>
    </row>
    <row r="634" spans="1:28" ht="15" hidden="1" thickBot="1" x14ac:dyDescent="0.25">
      <c r="A634" s="214"/>
      <c r="B634" s="218"/>
      <c r="C634" s="214"/>
      <c r="D634" s="218"/>
      <c r="E634" s="214"/>
      <c r="F634" s="214"/>
      <c r="G634" s="214"/>
      <c r="H634" s="216"/>
      <c r="I634" s="216"/>
      <c r="J634" s="214"/>
      <c r="K634" s="217"/>
      <c r="L634" s="214"/>
      <c r="M634" s="214"/>
      <c r="N634" s="214"/>
      <c r="O634" s="214"/>
      <c r="P634" s="214"/>
      <c r="Q634" s="214"/>
      <c r="R634" s="214"/>
      <c r="S634" s="214"/>
      <c r="T634" s="214"/>
      <c r="U634" s="214"/>
      <c r="V634" s="214"/>
      <c r="W634" s="214"/>
      <c r="X634" s="214"/>
      <c r="Y634" s="214"/>
      <c r="Z634" s="214"/>
      <c r="AA634" s="214"/>
      <c r="AB634" s="214"/>
    </row>
    <row r="635" spans="1:28" ht="15" hidden="1" thickBot="1" x14ac:dyDescent="0.25">
      <c r="A635" s="214"/>
      <c r="B635" s="218"/>
      <c r="C635" s="214"/>
      <c r="D635" s="218"/>
      <c r="E635" s="214"/>
      <c r="F635" s="214"/>
      <c r="G635" s="214"/>
      <c r="H635" s="216"/>
      <c r="I635" s="216"/>
      <c r="J635" s="214"/>
      <c r="K635" s="217"/>
      <c r="L635" s="214"/>
      <c r="M635" s="214"/>
      <c r="N635" s="214"/>
      <c r="O635" s="214"/>
      <c r="P635" s="214"/>
      <c r="Q635" s="214"/>
      <c r="R635" s="214"/>
      <c r="S635" s="214"/>
      <c r="T635" s="214"/>
      <c r="U635" s="214"/>
      <c r="V635" s="214"/>
      <c r="W635" s="214"/>
      <c r="X635" s="214"/>
      <c r="Y635" s="214"/>
      <c r="Z635" s="214"/>
      <c r="AA635" s="214"/>
      <c r="AB635" s="214"/>
    </row>
    <row r="636" spans="1:28" ht="15" hidden="1" thickBot="1" x14ac:dyDescent="0.25">
      <c r="A636" s="214"/>
      <c r="B636" s="218"/>
      <c r="C636" s="214"/>
      <c r="D636" s="218"/>
      <c r="E636" s="214"/>
      <c r="F636" s="214"/>
      <c r="G636" s="214"/>
      <c r="H636" s="216"/>
      <c r="I636" s="216"/>
      <c r="J636" s="214"/>
      <c r="K636" s="217"/>
      <c r="L636" s="214"/>
      <c r="M636" s="214"/>
      <c r="N636" s="214"/>
      <c r="O636" s="214"/>
      <c r="P636" s="214"/>
      <c r="Q636" s="214"/>
      <c r="R636" s="214"/>
      <c r="S636" s="214"/>
      <c r="T636" s="214"/>
      <c r="U636" s="214"/>
      <c r="V636" s="214"/>
      <c r="W636" s="214"/>
      <c r="X636" s="214"/>
      <c r="Y636" s="214"/>
      <c r="Z636" s="214"/>
      <c r="AA636" s="214"/>
      <c r="AB636" s="214"/>
    </row>
    <row r="637" spans="1:28" ht="15" hidden="1" thickBot="1" x14ac:dyDescent="0.25">
      <c r="A637" s="214"/>
      <c r="B637" s="218"/>
      <c r="C637" s="214"/>
      <c r="D637" s="218"/>
      <c r="E637" s="214"/>
      <c r="F637" s="214"/>
      <c r="G637" s="214"/>
      <c r="H637" s="216"/>
      <c r="I637" s="216"/>
      <c r="J637" s="214"/>
      <c r="K637" s="217"/>
      <c r="L637" s="214"/>
      <c r="M637" s="214"/>
      <c r="N637" s="214"/>
      <c r="O637" s="214"/>
      <c r="P637" s="214"/>
      <c r="Q637" s="214"/>
      <c r="R637" s="214"/>
      <c r="S637" s="214"/>
      <c r="T637" s="214"/>
      <c r="U637" s="214"/>
      <c r="V637" s="214"/>
      <c r="W637" s="214"/>
      <c r="X637" s="214"/>
      <c r="Y637" s="214"/>
      <c r="Z637" s="214"/>
      <c r="AA637" s="214"/>
      <c r="AB637" s="214"/>
    </row>
    <row r="638" spans="1:28" ht="15" hidden="1" thickBot="1" x14ac:dyDescent="0.25">
      <c r="A638" s="214"/>
      <c r="B638" s="218"/>
      <c r="C638" s="214"/>
      <c r="D638" s="218"/>
      <c r="E638" s="214"/>
      <c r="F638" s="214"/>
      <c r="G638" s="214"/>
      <c r="H638" s="216"/>
      <c r="I638" s="216"/>
      <c r="J638" s="214"/>
      <c r="K638" s="217"/>
      <c r="L638" s="214"/>
      <c r="M638" s="214"/>
      <c r="N638" s="214"/>
      <c r="O638" s="214"/>
      <c r="P638" s="214"/>
      <c r="Q638" s="214"/>
      <c r="R638" s="214"/>
      <c r="S638" s="214"/>
      <c r="T638" s="214"/>
      <c r="U638" s="214"/>
      <c r="V638" s="214"/>
      <c r="W638" s="214"/>
      <c r="X638" s="214"/>
      <c r="Y638" s="214"/>
      <c r="Z638" s="214"/>
      <c r="AA638" s="214"/>
      <c r="AB638" s="214"/>
    </row>
    <row r="639" spans="1:28" ht="15" hidden="1" thickBot="1" x14ac:dyDescent="0.25">
      <c r="A639" s="214"/>
      <c r="B639" s="218"/>
      <c r="C639" s="214"/>
      <c r="D639" s="218"/>
      <c r="E639" s="214"/>
      <c r="F639" s="214"/>
      <c r="G639" s="214"/>
      <c r="H639" s="216"/>
      <c r="I639" s="216"/>
      <c r="J639" s="214"/>
      <c r="K639" s="217"/>
      <c r="L639" s="214"/>
      <c r="M639" s="214"/>
      <c r="N639" s="214"/>
      <c r="O639" s="214"/>
      <c r="P639" s="214"/>
      <c r="Q639" s="214"/>
      <c r="R639" s="214"/>
      <c r="S639" s="214"/>
      <c r="T639" s="214"/>
      <c r="U639" s="214"/>
      <c r="V639" s="214"/>
      <c r="W639" s="214"/>
      <c r="X639" s="214"/>
      <c r="Y639" s="214"/>
      <c r="Z639" s="214"/>
      <c r="AA639" s="214"/>
      <c r="AB639" s="214"/>
    </row>
    <row r="640" spans="1:28" ht="15" hidden="1" thickBot="1" x14ac:dyDescent="0.25">
      <c r="A640" s="214"/>
      <c r="B640" s="218"/>
      <c r="C640" s="214"/>
      <c r="D640" s="218"/>
      <c r="E640" s="214"/>
      <c r="F640" s="214"/>
      <c r="G640" s="214"/>
      <c r="H640" s="216"/>
      <c r="I640" s="216"/>
      <c r="J640" s="214"/>
      <c r="K640" s="217"/>
      <c r="L640" s="214"/>
      <c r="M640" s="214"/>
      <c r="N640" s="214"/>
      <c r="O640" s="214"/>
      <c r="P640" s="214"/>
      <c r="Q640" s="214"/>
      <c r="R640" s="214"/>
      <c r="S640" s="214"/>
      <c r="T640" s="214"/>
      <c r="U640" s="214"/>
      <c r="V640" s="214"/>
      <c r="W640" s="214"/>
      <c r="X640" s="214"/>
      <c r="Y640" s="214"/>
      <c r="Z640" s="214"/>
      <c r="AA640" s="214"/>
      <c r="AB640" s="214"/>
    </row>
    <row r="641" spans="1:28" ht="15" hidden="1" thickBot="1" x14ac:dyDescent="0.25">
      <c r="A641" s="214"/>
      <c r="B641" s="218"/>
      <c r="C641" s="214"/>
      <c r="D641" s="218"/>
      <c r="E641" s="214"/>
      <c r="F641" s="214"/>
      <c r="G641" s="214"/>
      <c r="H641" s="216"/>
      <c r="I641" s="216"/>
      <c r="J641" s="214"/>
      <c r="K641" s="217"/>
      <c r="L641" s="214"/>
      <c r="M641" s="214"/>
      <c r="N641" s="214"/>
      <c r="O641" s="214"/>
      <c r="P641" s="214"/>
      <c r="Q641" s="214"/>
      <c r="R641" s="214"/>
      <c r="S641" s="214"/>
      <c r="T641" s="214"/>
      <c r="U641" s="214"/>
      <c r="V641" s="214"/>
      <c r="W641" s="214"/>
      <c r="X641" s="214"/>
      <c r="Y641" s="214"/>
      <c r="Z641" s="214"/>
      <c r="AA641" s="214"/>
      <c r="AB641" s="214"/>
    </row>
    <row r="642" spans="1:28" ht="15" hidden="1" thickBot="1" x14ac:dyDescent="0.25">
      <c r="A642" s="214"/>
      <c r="B642" s="218"/>
      <c r="C642" s="214"/>
      <c r="D642" s="218"/>
      <c r="E642" s="214"/>
      <c r="F642" s="214"/>
      <c r="G642" s="214"/>
      <c r="H642" s="216"/>
      <c r="I642" s="216"/>
      <c r="J642" s="214"/>
      <c r="K642" s="217"/>
      <c r="L642" s="214"/>
      <c r="M642" s="214"/>
      <c r="N642" s="214"/>
      <c r="O642" s="214"/>
      <c r="P642" s="214"/>
      <c r="Q642" s="214"/>
      <c r="R642" s="214"/>
      <c r="S642" s="214"/>
      <c r="T642" s="214"/>
      <c r="U642" s="214"/>
      <c r="V642" s="214"/>
      <c r="W642" s="214"/>
      <c r="X642" s="214"/>
      <c r="Y642" s="214"/>
      <c r="Z642" s="214"/>
      <c r="AA642" s="214"/>
      <c r="AB642" s="214"/>
    </row>
    <row r="643" spans="1:28" ht="15" hidden="1" thickBot="1" x14ac:dyDescent="0.25">
      <c r="A643" s="214"/>
      <c r="B643" s="218"/>
      <c r="C643" s="214"/>
      <c r="D643" s="218"/>
      <c r="E643" s="214"/>
      <c r="F643" s="214"/>
      <c r="G643" s="214"/>
      <c r="H643" s="216"/>
      <c r="I643" s="216"/>
      <c r="J643" s="214"/>
      <c r="K643" s="217"/>
      <c r="L643" s="214"/>
      <c r="M643" s="214"/>
      <c r="N643" s="214"/>
      <c r="O643" s="214"/>
      <c r="P643" s="214"/>
      <c r="Q643" s="214"/>
      <c r="R643" s="214"/>
      <c r="S643" s="214"/>
      <c r="T643" s="214"/>
      <c r="U643" s="214"/>
      <c r="V643" s="214"/>
      <c r="W643" s="214"/>
      <c r="X643" s="214"/>
      <c r="Y643" s="214"/>
      <c r="Z643" s="214"/>
      <c r="AA643" s="214"/>
      <c r="AB643" s="214"/>
    </row>
    <row r="644" spans="1:28" ht="15" hidden="1" thickBot="1" x14ac:dyDescent="0.25">
      <c r="A644" s="214"/>
      <c r="B644" s="218"/>
      <c r="C644" s="214"/>
      <c r="D644" s="218"/>
      <c r="E644" s="214"/>
      <c r="F644" s="214"/>
      <c r="G644" s="214"/>
      <c r="H644" s="216"/>
      <c r="I644" s="216"/>
      <c r="J644" s="214"/>
      <c r="K644" s="217"/>
      <c r="L644" s="214"/>
      <c r="M644" s="214"/>
      <c r="N644" s="214"/>
      <c r="O644" s="214"/>
      <c r="P644" s="214"/>
      <c r="Q644" s="214"/>
      <c r="R644" s="214"/>
      <c r="S644" s="214"/>
      <c r="T644" s="214"/>
      <c r="U644" s="214"/>
      <c r="V644" s="214"/>
      <c r="W644" s="214"/>
      <c r="X644" s="214"/>
      <c r="Y644" s="214"/>
      <c r="Z644" s="214"/>
      <c r="AA644" s="214"/>
      <c r="AB644" s="214"/>
    </row>
    <row r="645" spans="1:28" ht="15" hidden="1" thickBot="1" x14ac:dyDescent="0.25">
      <c r="A645" s="214"/>
      <c r="B645" s="218"/>
      <c r="C645" s="214"/>
      <c r="D645" s="218"/>
      <c r="E645" s="214"/>
      <c r="F645" s="214"/>
      <c r="G645" s="214"/>
      <c r="H645" s="216"/>
      <c r="I645" s="216"/>
      <c r="J645" s="214"/>
      <c r="K645" s="217"/>
      <c r="L645" s="214"/>
      <c r="M645" s="214"/>
      <c r="N645" s="214"/>
      <c r="O645" s="214"/>
      <c r="P645" s="214"/>
      <c r="Q645" s="214"/>
      <c r="R645" s="214"/>
      <c r="S645" s="214"/>
      <c r="T645" s="214"/>
      <c r="U645" s="214"/>
      <c r="V645" s="214"/>
      <c r="W645" s="214"/>
      <c r="X645" s="214"/>
      <c r="Y645" s="214"/>
      <c r="Z645" s="214"/>
      <c r="AA645" s="214"/>
      <c r="AB645" s="214"/>
    </row>
    <row r="646" spans="1:28" ht="15" hidden="1" thickBot="1" x14ac:dyDescent="0.25">
      <c r="A646" s="214"/>
      <c r="B646" s="218"/>
      <c r="C646" s="214"/>
      <c r="D646" s="218"/>
      <c r="E646" s="214"/>
      <c r="F646" s="214"/>
      <c r="G646" s="214"/>
      <c r="H646" s="216"/>
      <c r="I646" s="216"/>
      <c r="J646" s="214"/>
      <c r="K646" s="217"/>
      <c r="L646" s="214"/>
      <c r="M646" s="214"/>
      <c r="N646" s="214"/>
      <c r="O646" s="214"/>
      <c r="P646" s="214"/>
      <c r="Q646" s="214"/>
      <c r="R646" s="214"/>
      <c r="S646" s="214"/>
      <c r="T646" s="214"/>
      <c r="U646" s="214"/>
      <c r="V646" s="214"/>
      <c r="W646" s="214"/>
      <c r="X646" s="214"/>
      <c r="Y646" s="214"/>
      <c r="Z646" s="214"/>
      <c r="AA646" s="214"/>
      <c r="AB646" s="214"/>
    </row>
    <row r="647" spans="1:28" ht="15" hidden="1" thickBot="1" x14ac:dyDescent="0.25">
      <c r="A647" s="214"/>
      <c r="B647" s="218"/>
      <c r="C647" s="214"/>
      <c r="D647" s="218"/>
      <c r="E647" s="214"/>
      <c r="F647" s="214"/>
      <c r="G647" s="214"/>
      <c r="H647" s="216"/>
      <c r="I647" s="216"/>
      <c r="J647" s="214"/>
      <c r="K647" s="217"/>
      <c r="L647" s="214"/>
      <c r="M647" s="214"/>
      <c r="N647" s="214"/>
      <c r="O647" s="214"/>
      <c r="P647" s="214"/>
      <c r="Q647" s="214"/>
      <c r="R647" s="214"/>
      <c r="S647" s="214"/>
      <c r="T647" s="214"/>
      <c r="U647" s="214"/>
      <c r="V647" s="214"/>
      <c r="W647" s="214"/>
      <c r="X647" s="214"/>
      <c r="Y647" s="214"/>
      <c r="Z647" s="214"/>
      <c r="AA647" s="214"/>
      <c r="AB647" s="214"/>
    </row>
    <row r="648" spans="1:28" ht="15" hidden="1" thickBot="1" x14ac:dyDescent="0.25">
      <c r="A648" s="214"/>
      <c r="B648" s="218"/>
      <c r="C648" s="214"/>
      <c r="D648" s="218"/>
      <c r="E648" s="214"/>
      <c r="F648" s="214"/>
      <c r="G648" s="214"/>
      <c r="H648" s="216"/>
      <c r="I648" s="216"/>
      <c r="J648" s="214"/>
      <c r="K648" s="217"/>
      <c r="L648" s="214"/>
      <c r="M648" s="214"/>
      <c r="N648" s="214"/>
      <c r="O648" s="214"/>
      <c r="P648" s="214"/>
      <c r="Q648" s="214"/>
      <c r="R648" s="214"/>
      <c r="S648" s="214"/>
      <c r="T648" s="214"/>
      <c r="U648" s="214"/>
      <c r="V648" s="214"/>
      <c r="W648" s="214"/>
      <c r="X648" s="214"/>
      <c r="Y648" s="214"/>
      <c r="Z648" s="214"/>
      <c r="AA648" s="214"/>
      <c r="AB648" s="214"/>
    </row>
    <row r="649" spans="1:28" ht="15" hidden="1" thickBot="1" x14ac:dyDescent="0.25">
      <c r="A649" s="214"/>
      <c r="B649" s="218"/>
      <c r="C649" s="214"/>
      <c r="D649" s="218"/>
      <c r="E649" s="214"/>
      <c r="F649" s="214"/>
      <c r="G649" s="214"/>
      <c r="H649" s="216"/>
      <c r="I649" s="216"/>
      <c r="J649" s="214"/>
      <c r="K649" s="217"/>
      <c r="L649" s="214"/>
      <c r="M649" s="214"/>
      <c r="N649" s="214"/>
      <c r="O649" s="214"/>
      <c r="P649" s="214"/>
      <c r="Q649" s="214"/>
      <c r="R649" s="214"/>
      <c r="S649" s="214"/>
      <c r="T649" s="214"/>
      <c r="U649" s="214"/>
      <c r="V649" s="214"/>
      <c r="W649" s="214"/>
      <c r="X649" s="214"/>
      <c r="Y649" s="214"/>
      <c r="Z649" s="214"/>
      <c r="AA649" s="214"/>
      <c r="AB649" s="214"/>
    </row>
    <row r="650" spans="1:28" ht="15" hidden="1" thickBot="1" x14ac:dyDescent="0.25">
      <c r="A650" s="214"/>
      <c r="B650" s="218"/>
      <c r="C650" s="214"/>
      <c r="D650" s="218"/>
      <c r="E650" s="214"/>
      <c r="F650" s="214"/>
      <c r="G650" s="214"/>
      <c r="H650" s="216"/>
      <c r="I650" s="216"/>
      <c r="J650" s="214"/>
      <c r="K650" s="217"/>
      <c r="L650" s="214"/>
      <c r="M650" s="214"/>
      <c r="N650" s="214"/>
      <c r="O650" s="214"/>
      <c r="P650" s="214"/>
      <c r="Q650" s="214"/>
      <c r="R650" s="214"/>
      <c r="S650" s="214"/>
      <c r="T650" s="214"/>
      <c r="U650" s="214"/>
      <c r="V650" s="214"/>
      <c r="W650" s="214"/>
      <c r="X650" s="214"/>
      <c r="Y650" s="214"/>
      <c r="Z650" s="214"/>
      <c r="AA650" s="214"/>
      <c r="AB650" s="214"/>
    </row>
    <row r="651" spans="1:28" ht="15" hidden="1" thickBot="1" x14ac:dyDescent="0.25">
      <c r="A651" s="214"/>
      <c r="B651" s="218"/>
      <c r="C651" s="214"/>
      <c r="D651" s="218"/>
      <c r="E651" s="214"/>
      <c r="F651" s="214"/>
      <c r="G651" s="214"/>
      <c r="H651" s="216"/>
      <c r="I651" s="216"/>
      <c r="J651" s="214"/>
      <c r="K651" s="217"/>
      <c r="L651" s="214"/>
      <c r="M651" s="214"/>
      <c r="N651" s="214"/>
      <c r="O651" s="214"/>
      <c r="P651" s="214"/>
      <c r="Q651" s="214"/>
      <c r="R651" s="214"/>
      <c r="S651" s="214"/>
      <c r="T651" s="214"/>
      <c r="U651" s="214"/>
      <c r="V651" s="214"/>
      <c r="W651" s="214"/>
      <c r="X651" s="214"/>
      <c r="Y651" s="214"/>
      <c r="Z651" s="214"/>
      <c r="AA651" s="214"/>
      <c r="AB651" s="214"/>
    </row>
    <row r="652" spans="1:28" ht="15" hidden="1" thickBot="1" x14ac:dyDescent="0.25">
      <c r="A652" s="214"/>
      <c r="B652" s="218"/>
      <c r="C652" s="214"/>
      <c r="D652" s="218"/>
      <c r="E652" s="214"/>
      <c r="F652" s="214"/>
      <c r="G652" s="214"/>
      <c r="H652" s="216"/>
      <c r="I652" s="216"/>
      <c r="J652" s="214"/>
      <c r="K652" s="217"/>
      <c r="L652" s="214"/>
      <c r="M652" s="214"/>
      <c r="N652" s="214"/>
      <c r="O652" s="214"/>
      <c r="P652" s="214"/>
      <c r="Q652" s="214"/>
      <c r="R652" s="214"/>
      <c r="S652" s="214"/>
      <c r="T652" s="214"/>
      <c r="U652" s="214"/>
      <c r="V652" s="214"/>
      <c r="W652" s="214"/>
      <c r="X652" s="214"/>
      <c r="Y652" s="214"/>
      <c r="Z652" s="214"/>
      <c r="AA652" s="214"/>
      <c r="AB652" s="214"/>
    </row>
    <row r="653" spans="1:28" ht="15" hidden="1" thickBot="1" x14ac:dyDescent="0.25">
      <c r="A653" s="214"/>
      <c r="B653" s="218"/>
      <c r="C653" s="214"/>
      <c r="D653" s="218"/>
      <c r="E653" s="214"/>
      <c r="F653" s="214"/>
      <c r="G653" s="214"/>
      <c r="H653" s="216"/>
      <c r="I653" s="216"/>
      <c r="J653" s="214"/>
      <c r="K653" s="217"/>
      <c r="L653" s="214"/>
      <c r="M653" s="214"/>
      <c r="N653" s="214"/>
      <c r="O653" s="214"/>
      <c r="P653" s="214"/>
      <c r="Q653" s="214"/>
      <c r="R653" s="214"/>
      <c r="S653" s="214"/>
      <c r="T653" s="214"/>
      <c r="U653" s="214"/>
      <c r="V653" s="214"/>
      <c r="W653" s="214"/>
      <c r="X653" s="214"/>
      <c r="Y653" s="214"/>
      <c r="Z653" s="214"/>
      <c r="AA653" s="214"/>
      <c r="AB653" s="214"/>
    </row>
    <row r="654" spans="1:28" ht="15" hidden="1" thickBot="1" x14ac:dyDescent="0.25">
      <c r="A654" s="214"/>
      <c r="B654" s="218"/>
      <c r="C654" s="214"/>
      <c r="D654" s="218"/>
      <c r="E654" s="214"/>
      <c r="F654" s="214"/>
      <c r="G654" s="214"/>
      <c r="H654" s="216"/>
      <c r="I654" s="216"/>
      <c r="J654" s="214"/>
      <c r="K654" s="217"/>
      <c r="L654" s="214"/>
      <c r="M654" s="214"/>
      <c r="N654" s="214"/>
      <c r="O654" s="214"/>
      <c r="P654" s="214"/>
      <c r="Q654" s="214"/>
      <c r="R654" s="214"/>
      <c r="S654" s="214"/>
      <c r="T654" s="214"/>
      <c r="U654" s="214"/>
      <c r="V654" s="214"/>
      <c r="W654" s="214"/>
      <c r="X654" s="214"/>
      <c r="Y654" s="214"/>
      <c r="Z654" s="214"/>
      <c r="AA654" s="214"/>
      <c r="AB654" s="214"/>
    </row>
    <row r="655" spans="1:28" ht="15" hidden="1" thickBot="1" x14ac:dyDescent="0.25">
      <c r="A655" s="214"/>
      <c r="B655" s="218"/>
      <c r="C655" s="214"/>
      <c r="D655" s="218"/>
      <c r="E655" s="214"/>
      <c r="F655" s="214"/>
      <c r="G655" s="214"/>
      <c r="H655" s="216"/>
      <c r="I655" s="216"/>
      <c r="J655" s="214"/>
      <c r="K655" s="217"/>
      <c r="L655" s="214"/>
      <c r="M655" s="214"/>
      <c r="N655" s="214"/>
      <c r="O655" s="214"/>
      <c r="P655" s="214"/>
      <c r="Q655" s="214"/>
      <c r="R655" s="214"/>
      <c r="S655" s="214"/>
      <c r="T655" s="214"/>
      <c r="U655" s="214"/>
      <c r="V655" s="214"/>
      <c r="W655" s="214"/>
      <c r="X655" s="214"/>
      <c r="Y655" s="214"/>
      <c r="Z655" s="214"/>
      <c r="AA655" s="214"/>
      <c r="AB655" s="214"/>
    </row>
    <row r="656" spans="1:28" ht="15" hidden="1" thickBot="1" x14ac:dyDescent="0.25">
      <c r="A656" s="214"/>
      <c r="B656" s="218"/>
      <c r="C656" s="214"/>
      <c r="D656" s="218"/>
      <c r="E656" s="214"/>
      <c r="F656" s="214"/>
      <c r="G656" s="214"/>
      <c r="H656" s="216"/>
      <c r="I656" s="216"/>
      <c r="J656" s="214"/>
      <c r="K656" s="217"/>
      <c r="L656" s="214"/>
      <c r="M656" s="214"/>
      <c r="N656" s="214"/>
      <c r="O656" s="214"/>
      <c r="P656" s="214"/>
      <c r="Q656" s="214"/>
      <c r="R656" s="214"/>
      <c r="S656" s="214"/>
      <c r="T656" s="214"/>
      <c r="U656" s="214"/>
      <c r="V656" s="214"/>
      <c r="W656" s="214"/>
      <c r="X656" s="214"/>
      <c r="Y656" s="214"/>
      <c r="Z656" s="214"/>
      <c r="AA656" s="214"/>
      <c r="AB656" s="214"/>
    </row>
    <row r="657" spans="1:28" ht="15" hidden="1" thickBot="1" x14ac:dyDescent="0.25">
      <c r="A657" s="214"/>
      <c r="B657" s="218"/>
      <c r="C657" s="214"/>
      <c r="D657" s="218"/>
      <c r="E657" s="214"/>
      <c r="F657" s="214"/>
      <c r="G657" s="214"/>
      <c r="H657" s="216"/>
      <c r="I657" s="216"/>
      <c r="J657" s="214"/>
      <c r="K657" s="217"/>
      <c r="L657" s="214"/>
      <c r="M657" s="214"/>
      <c r="N657" s="214"/>
      <c r="O657" s="214"/>
      <c r="P657" s="214"/>
      <c r="Q657" s="214"/>
      <c r="R657" s="214"/>
      <c r="S657" s="214"/>
      <c r="T657" s="214"/>
      <c r="U657" s="214"/>
      <c r="V657" s="214"/>
      <c r="W657" s="214"/>
      <c r="X657" s="214"/>
      <c r="Y657" s="214"/>
      <c r="Z657" s="214"/>
      <c r="AA657" s="214"/>
      <c r="AB657" s="214"/>
    </row>
    <row r="658" spans="1:28" ht="15" hidden="1" thickBot="1" x14ac:dyDescent="0.25">
      <c r="A658" s="214"/>
      <c r="B658" s="218"/>
      <c r="C658" s="214"/>
      <c r="D658" s="218"/>
      <c r="E658" s="214"/>
      <c r="F658" s="214"/>
      <c r="G658" s="214"/>
      <c r="H658" s="216"/>
      <c r="I658" s="216"/>
      <c r="J658" s="214"/>
      <c r="K658" s="217"/>
      <c r="L658" s="214"/>
      <c r="M658" s="214"/>
      <c r="N658" s="214"/>
      <c r="O658" s="214"/>
      <c r="P658" s="214"/>
      <c r="Q658" s="214"/>
      <c r="R658" s="214"/>
      <c r="S658" s="214"/>
      <c r="T658" s="214"/>
      <c r="U658" s="214"/>
      <c r="V658" s="214"/>
      <c r="W658" s="214"/>
      <c r="X658" s="214"/>
      <c r="Y658" s="214"/>
      <c r="Z658" s="214"/>
      <c r="AA658" s="214"/>
      <c r="AB658" s="214"/>
    </row>
    <row r="659" spans="1:28" ht="15" hidden="1" thickBot="1" x14ac:dyDescent="0.25">
      <c r="A659" s="214"/>
      <c r="B659" s="218"/>
      <c r="C659" s="214"/>
      <c r="D659" s="218"/>
      <c r="E659" s="214"/>
      <c r="F659" s="214"/>
      <c r="G659" s="214"/>
      <c r="H659" s="216"/>
      <c r="I659" s="216"/>
      <c r="J659" s="214"/>
      <c r="K659" s="217"/>
      <c r="L659" s="214"/>
      <c r="M659" s="214"/>
      <c r="N659" s="214"/>
      <c r="O659" s="214"/>
      <c r="P659" s="214"/>
      <c r="Q659" s="214"/>
      <c r="R659" s="214"/>
      <c r="S659" s="214"/>
      <c r="T659" s="214"/>
      <c r="U659" s="214"/>
      <c r="V659" s="214"/>
      <c r="W659" s="214"/>
      <c r="X659" s="214"/>
      <c r="Y659" s="214"/>
      <c r="Z659" s="214"/>
      <c r="AA659" s="214"/>
      <c r="AB659" s="214"/>
    </row>
    <row r="660" spans="1:28" ht="15" hidden="1" thickBot="1" x14ac:dyDescent="0.25">
      <c r="A660" s="214"/>
      <c r="B660" s="218"/>
      <c r="C660" s="214"/>
      <c r="D660" s="218"/>
      <c r="E660" s="214"/>
      <c r="F660" s="214"/>
      <c r="G660" s="214"/>
      <c r="H660" s="216"/>
      <c r="I660" s="216"/>
      <c r="J660" s="214"/>
      <c r="K660" s="217"/>
      <c r="L660" s="214"/>
      <c r="M660" s="214"/>
      <c r="N660" s="214"/>
      <c r="O660" s="214"/>
      <c r="P660" s="214"/>
      <c r="Q660" s="214"/>
      <c r="R660" s="214"/>
      <c r="S660" s="214"/>
      <c r="T660" s="214"/>
      <c r="U660" s="214"/>
      <c r="V660" s="214"/>
      <c r="W660" s="214"/>
      <c r="X660" s="214"/>
      <c r="Y660" s="214"/>
      <c r="Z660" s="214"/>
      <c r="AA660" s="214"/>
      <c r="AB660" s="214"/>
    </row>
    <row r="661" spans="1:28" ht="15" hidden="1" thickBot="1" x14ac:dyDescent="0.25">
      <c r="A661" s="214"/>
      <c r="B661" s="218"/>
      <c r="C661" s="214"/>
      <c r="D661" s="218"/>
      <c r="E661" s="214"/>
      <c r="F661" s="214"/>
      <c r="G661" s="214"/>
      <c r="H661" s="216"/>
      <c r="I661" s="216"/>
      <c r="J661" s="214"/>
      <c r="K661" s="217"/>
      <c r="L661" s="214"/>
      <c r="M661" s="214"/>
      <c r="N661" s="214"/>
      <c r="O661" s="214"/>
      <c r="P661" s="214"/>
      <c r="Q661" s="214"/>
      <c r="R661" s="214"/>
      <c r="S661" s="214"/>
      <c r="T661" s="214"/>
      <c r="U661" s="214"/>
      <c r="V661" s="214"/>
      <c r="W661" s="214"/>
      <c r="X661" s="214"/>
      <c r="Y661" s="214"/>
      <c r="Z661" s="214"/>
      <c r="AA661" s="214"/>
      <c r="AB661" s="214"/>
    </row>
    <row r="662" spans="1:28" ht="15" hidden="1" thickBot="1" x14ac:dyDescent="0.25">
      <c r="A662" s="214"/>
      <c r="B662" s="218"/>
      <c r="C662" s="214"/>
      <c r="D662" s="218"/>
      <c r="E662" s="214"/>
      <c r="F662" s="214"/>
      <c r="G662" s="214"/>
      <c r="H662" s="216"/>
      <c r="I662" s="216"/>
      <c r="J662" s="214"/>
      <c r="K662" s="217"/>
      <c r="L662" s="214"/>
      <c r="M662" s="214"/>
      <c r="N662" s="214"/>
      <c r="O662" s="214"/>
      <c r="P662" s="214"/>
      <c r="Q662" s="214"/>
      <c r="R662" s="214"/>
      <c r="S662" s="214"/>
      <c r="T662" s="214"/>
      <c r="U662" s="214"/>
      <c r="V662" s="214"/>
      <c r="W662" s="214"/>
      <c r="X662" s="214"/>
      <c r="Y662" s="214"/>
      <c r="Z662" s="214"/>
      <c r="AA662" s="214"/>
      <c r="AB662" s="214"/>
    </row>
    <row r="663" spans="1:28" ht="15" hidden="1" thickBot="1" x14ac:dyDescent="0.25">
      <c r="A663" s="214"/>
      <c r="B663" s="218"/>
      <c r="C663" s="214"/>
      <c r="D663" s="218"/>
      <c r="E663" s="214"/>
      <c r="F663" s="214"/>
      <c r="G663" s="214"/>
      <c r="H663" s="216"/>
      <c r="I663" s="216"/>
      <c r="J663" s="214"/>
      <c r="K663" s="217"/>
      <c r="L663" s="214"/>
      <c r="M663" s="214"/>
      <c r="N663" s="214"/>
      <c r="O663" s="214"/>
      <c r="P663" s="214"/>
      <c r="Q663" s="214"/>
      <c r="R663" s="214"/>
      <c r="S663" s="214"/>
      <c r="T663" s="214"/>
      <c r="U663" s="214"/>
      <c r="V663" s="214"/>
      <c r="W663" s="214"/>
      <c r="X663" s="214"/>
      <c r="Y663" s="214"/>
      <c r="Z663" s="214"/>
      <c r="AA663" s="214"/>
      <c r="AB663" s="214"/>
    </row>
    <row r="664" spans="1:28" ht="15" hidden="1" thickBot="1" x14ac:dyDescent="0.25">
      <c r="A664" s="214"/>
      <c r="B664" s="218"/>
      <c r="C664" s="214"/>
      <c r="D664" s="218"/>
      <c r="E664" s="214"/>
      <c r="F664" s="214"/>
      <c r="G664" s="214"/>
      <c r="H664" s="216"/>
      <c r="I664" s="216"/>
      <c r="J664" s="214"/>
      <c r="K664" s="217"/>
      <c r="L664" s="214"/>
      <c r="M664" s="214"/>
      <c r="N664" s="214"/>
      <c r="O664" s="214"/>
      <c r="P664" s="214"/>
      <c r="Q664" s="214"/>
      <c r="R664" s="214"/>
      <c r="S664" s="214"/>
      <c r="T664" s="214"/>
      <c r="U664" s="214"/>
      <c r="V664" s="214"/>
      <c r="W664" s="214"/>
      <c r="X664" s="214"/>
      <c r="Y664" s="214"/>
      <c r="Z664" s="214"/>
      <c r="AA664" s="214"/>
      <c r="AB664" s="214"/>
    </row>
    <row r="665" spans="1:28" ht="15" hidden="1" thickBot="1" x14ac:dyDescent="0.25">
      <c r="A665" s="214"/>
      <c r="B665" s="218"/>
      <c r="C665" s="214"/>
      <c r="D665" s="218"/>
      <c r="E665" s="214"/>
      <c r="F665" s="214"/>
      <c r="G665" s="214"/>
      <c r="H665" s="216"/>
      <c r="I665" s="216"/>
      <c r="J665" s="214"/>
      <c r="K665" s="217"/>
      <c r="L665" s="214"/>
      <c r="M665" s="214"/>
      <c r="N665" s="214"/>
      <c r="O665" s="214"/>
      <c r="P665" s="214"/>
      <c r="Q665" s="214"/>
      <c r="R665" s="214"/>
      <c r="S665" s="214"/>
      <c r="T665" s="214"/>
      <c r="U665" s="214"/>
      <c r="V665" s="214"/>
      <c r="W665" s="214"/>
      <c r="X665" s="214"/>
      <c r="Y665" s="214"/>
      <c r="Z665" s="214"/>
      <c r="AA665" s="214"/>
      <c r="AB665" s="214"/>
    </row>
    <row r="666" spans="1:28" ht="15" hidden="1" thickBot="1" x14ac:dyDescent="0.25">
      <c r="A666" s="214"/>
      <c r="B666" s="218"/>
      <c r="C666" s="214"/>
      <c r="D666" s="218"/>
      <c r="E666" s="214"/>
      <c r="F666" s="214"/>
      <c r="G666" s="214"/>
      <c r="H666" s="216"/>
      <c r="I666" s="216"/>
      <c r="J666" s="214"/>
      <c r="K666" s="217"/>
      <c r="L666" s="214"/>
      <c r="M666" s="214"/>
      <c r="N666" s="214"/>
      <c r="O666" s="214"/>
      <c r="P666" s="214"/>
      <c r="Q666" s="214"/>
      <c r="R666" s="214"/>
      <c r="S666" s="214"/>
      <c r="T666" s="214"/>
      <c r="U666" s="214"/>
      <c r="V666" s="214"/>
      <c r="W666" s="214"/>
      <c r="X666" s="214"/>
      <c r="Y666" s="214"/>
      <c r="Z666" s="214"/>
      <c r="AA666" s="214"/>
      <c r="AB666" s="214"/>
    </row>
    <row r="667" spans="1:28" ht="15" hidden="1" thickBot="1" x14ac:dyDescent="0.25">
      <c r="A667" s="214"/>
      <c r="B667" s="218"/>
      <c r="C667" s="214"/>
      <c r="D667" s="218"/>
      <c r="E667" s="214"/>
      <c r="F667" s="214"/>
      <c r="G667" s="214"/>
      <c r="H667" s="216"/>
      <c r="I667" s="216"/>
      <c r="J667" s="214"/>
      <c r="K667" s="217"/>
      <c r="L667" s="214"/>
      <c r="M667" s="214"/>
      <c r="N667" s="214"/>
      <c r="O667" s="214"/>
      <c r="P667" s="214"/>
      <c r="Q667" s="214"/>
      <c r="R667" s="214"/>
      <c r="S667" s="214"/>
      <c r="T667" s="214"/>
      <c r="U667" s="214"/>
      <c r="V667" s="214"/>
      <c r="W667" s="214"/>
      <c r="X667" s="214"/>
      <c r="Y667" s="214"/>
      <c r="Z667" s="214"/>
      <c r="AA667" s="214"/>
      <c r="AB667" s="214"/>
    </row>
    <row r="668" spans="1:28" ht="15" hidden="1" thickBot="1" x14ac:dyDescent="0.25">
      <c r="A668" s="214"/>
      <c r="B668" s="218"/>
      <c r="C668" s="214"/>
      <c r="D668" s="218"/>
      <c r="E668" s="214"/>
      <c r="F668" s="214"/>
      <c r="G668" s="214"/>
      <c r="H668" s="216"/>
      <c r="I668" s="216"/>
      <c r="J668" s="214"/>
      <c r="K668" s="217"/>
      <c r="L668" s="214"/>
      <c r="M668" s="214"/>
      <c r="N668" s="214"/>
      <c r="O668" s="214"/>
      <c r="P668" s="214"/>
      <c r="Q668" s="214"/>
      <c r="R668" s="214"/>
      <c r="S668" s="214"/>
      <c r="T668" s="214"/>
      <c r="U668" s="214"/>
      <c r="V668" s="214"/>
      <c r="W668" s="214"/>
      <c r="X668" s="214"/>
      <c r="Y668" s="214"/>
      <c r="Z668" s="214"/>
      <c r="AA668" s="214"/>
      <c r="AB668" s="214"/>
    </row>
    <row r="669" spans="1:28" ht="15" hidden="1" thickBot="1" x14ac:dyDescent="0.25">
      <c r="A669" s="214"/>
      <c r="B669" s="218"/>
      <c r="C669" s="214"/>
      <c r="D669" s="218"/>
      <c r="E669" s="214"/>
      <c r="F669" s="214"/>
      <c r="G669" s="214"/>
      <c r="H669" s="216"/>
      <c r="I669" s="216"/>
      <c r="J669" s="214"/>
      <c r="K669" s="217"/>
      <c r="L669" s="214"/>
      <c r="M669" s="214"/>
      <c r="N669" s="214"/>
      <c r="O669" s="214"/>
      <c r="P669" s="214"/>
      <c r="Q669" s="214"/>
      <c r="R669" s="214"/>
      <c r="S669" s="214"/>
      <c r="T669" s="214"/>
      <c r="U669" s="214"/>
      <c r="V669" s="214"/>
      <c r="W669" s="214"/>
      <c r="X669" s="214"/>
      <c r="Y669" s="214"/>
      <c r="Z669" s="214"/>
      <c r="AA669" s="214"/>
      <c r="AB669" s="214"/>
    </row>
    <row r="670" spans="1:28" ht="15" hidden="1" thickBot="1" x14ac:dyDescent="0.25">
      <c r="A670" s="214"/>
      <c r="B670" s="218"/>
      <c r="C670" s="214"/>
      <c r="D670" s="218"/>
      <c r="E670" s="214"/>
      <c r="F670" s="214"/>
      <c r="G670" s="214"/>
      <c r="H670" s="216"/>
      <c r="I670" s="216"/>
      <c r="J670" s="214"/>
      <c r="K670" s="217"/>
      <c r="L670" s="214"/>
      <c r="M670" s="214"/>
      <c r="N670" s="214"/>
      <c r="O670" s="214"/>
      <c r="P670" s="214"/>
      <c r="Q670" s="214"/>
      <c r="R670" s="214"/>
      <c r="S670" s="214"/>
      <c r="T670" s="214"/>
      <c r="U670" s="214"/>
      <c r="V670" s="214"/>
      <c r="W670" s="214"/>
      <c r="X670" s="214"/>
      <c r="Y670" s="214"/>
      <c r="Z670" s="214"/>
      <c r="AA670" s="214"/>
      <c r="AB670" s="214"/>
    </row>
    <row r="671" spans="1:28" ht="15" hidden="1" thickBot="1" x14ac:dyDescent="0.25">
      <c r="A671" s="214"/>
      <c r="B671" s="218"/>
      <c r="C671" s="214"/>
      <c r="D671" s="218"/>
      <c r="E671" s="214"/>
      <c r="F671" s="214"/>
      <c r="G671" s="214"/>
      <c r="H671" s="216"/>
      <c r="I671" s="216"/>
      <c r="J671" s="214"/>
      <c r="K671" s="217"/>
      <c r="L671" s="214"/>
      <c r="M671" s="214"/>
      <c r="N671" s="214"/>
      <c r="O671" s="214"/>
      <c r="P671" s="214"/>
      <c r="Q671" s="214"/>
      <c r="R671" s="214"/>
      <c r="S671" s="214"/>
      <c r="T671" s="214"/>
      <c r="U671" s="214"/>
      <c r="V671" s="214"/>
      <c r="W671" s="214"/>
      <c r="X671" s="214"/>
      <c r="Y671" s="214"/>
      <c r="Z671" s="214"/>
      <c r="AA671" s="214"/>
      <c r="AB671" s="214"/>
    </row>
    <row r="672" spans="1:28" ht="15" hidden="1" thickBot="1" x14ac:dyDescent="0.25">
      <c r="A672" s="214"/>
      <c r="B672" s="218"/>
      <c r="C672" s="214"/>
      <c r="D672" s="218"/>
      <c r="E672" s="214"/>
      <c r="F672" s="214"/>
      <c r="G672" s="214"/>
      <c r="H672" s="216"/>
      <c r="I672" s="216"/>
      <c r="J672" s="214"/>
      <c r="K672" s="217"/>
      <c r="L672" s="214"/>
      <c r="M672" s="214"/>
      <c r="N672" s="214"/>
      <c r="O672" s="214"/>
      <c r="P672" s="214"/>
      <c r="Q672" s="214"/>
      <c r="R672" s="214"/>
      <c r="S672" s="214"/>
      <c r="T672" s="214"/>
      <c r="U672" s="214"/>
      <c r="V672" s="214"/>
      <c r="W672" s="214"/>
      <c r="X672" s="214"/>
      <c r="Y672" s="214"/>
      <c r="Z672" s="214"/>
      <c r="AA672" s="214"/>
      <c r="AB672" s="214"/>
    </row>
    <row r="673" spans="1:28" ht="15" hidden="1" thickBot="1" x14ac:dyDescent="0.25">
      <c r="A673" s="214"/>
      <c r="B673" s="218"/>
      <c r="C673" s="214"/>
      <c r="D673" s="218"/>
      <c r="E673" s="214"/>
      <c r="F673" s="214"/>
      <c r="G673" s="214"/>
      <c r="H673" s="216"/>
      <c r="I673" s="216"/>
      <c r="J673" s="214"/>
      <c r="K673" s="217"/>
      <c r="L673" s="214"/>
      <c r="M673" s="214"/>
      <c r="N673" s="214"/>
      <c r="O673" s="214"/>
      <c r="P673" s="214"/>
      <c r="Q673" s="214"/>
      <c r="R673" s="214"/>
      <c r="S673" s="214"/>
      <c r="T673" s="214"/>
      <c r="U673" s="214"/>
      <c r="V673" s="214"/>
      <c r="W673" s="214"/>
      <c r="X673" s="214"/>
      <c r="Y673" s="214"/>
      <c r="Z673" s="214"/>
      <c r="AA673" s="214"/>
      <c r="AB673" s="214"/>
    </row>
    <row r="674" spans="1:28" ht="15" hidden="1" thickBot="1" x14ac:dyDescent="0.25">
      <c r="A674" s="214"/>
      <c r="B674" s="218"/>
      <c r="C674" s="214"/>
      <c r="D674" s="218"/>
      <c r="E674" s="214"/>
      <c r="F674" s="214"/>
      <c r="G674" s="214"/>
      <c r="H674" s="216"/>
      <c r="I674" s="216"/>
      <c r="J674" s="214"/>
      <c r="K674" s="217"/>
      <c r="L674" s="214"/>
      <c r="M674" s="214"/>
      <c r="N674" s="214"/>
      <c r="O674" s="214"/>
      <c r="P674" s="214"/>
      <c r="Q674" s="214"/>
      <c r="R674" s="214"/>
      <c r="S674" s="214"/>
      <c r="T674" s="214"/>
      <c r="U674" s="214"/>
      <c r="V674" s="214"/>
      <c r="W674" s="214"/>
      <c r="X674" s="214"/>
      <c r="Y674" s="214"/>
      <c r="Z674" s="214"/>
      <c r="AA674" s="214"/>
      <c r="AB674" s="214"/>
    </row>
    <row r="675" spans="1:28" ht="15" hidden="1" thickBot="1" x14ac:dyDescent="0.25">
      <c r="A675" s="214"/>
      <c r="B675" s="218"/>
      <c r="C675" s="214"/>
      <c r="D675" s="218"/>
      <c r="E675" s="214"/>
      <c r="F675" s="214"/>
      <c r="G675" s="214"/>
      <c r="H675" s="216"/>
      <c r="I675" s="216"/>
      <c r="J675" s="214"/>
      <c r="K675" s="217"/>
      <c r="L675" s="214"/>
      <c r="M675" s="214"/>
      <c r="N675" s="214"/>
      <c r="O675" s="214"/>
      <c r="P675" s="214"/>
      <c r="Q675" s="214"/>
      <c r="R675" s="214"/>
      <c r="S675" s="214"/>
      <c r="T675" s="214"/>
      <c r="U675" s="214"/>
      <c r="V675" s="214"/>
      <c r="W675" s="214"/>
      <c r="X675" s="214"/>
      <c r="Y675" s="214"/>
      <c r="Z675" s="214"/>
      <c r="AA675" s="214"/>
      <c r="AB675" s="214"/>
    </row>
    <row r="676" spans="1:28" ht="15" hidden="1" thickBot="1" x14ac:dyDescent="0.25">
      <c r="A676" s="214"/>
      <c r="B676" s="218"/>
      <c r="C676" s="214"/>
      <c r="D676" s="218"/>
      <c r="E676" s="214"/>
      <c r="F676" s="214"/>
      <c r="G676" s="214"/>
      <c r="H676" s="216"/>
      <c r="I676" s="216"/>
      <c r="J676" s="214"/>
      <c r="K676" s="217"/>
      <c r="L676" s="214"/>
      <c r="M676" s="214"/>
      <c r="N676" s="214"/>
      <c r="O676" s="214"/>
      <c r="P676" s="214"/>
      <c r="Q676" s="214"/>
      <c r="R676" s="214"/>
      <c r="S676" s="214"/>
      <c r="T676" s="214"/>
      <c r="U676" s="214"/>
      <c r="V676" s="214"/>
      <c r="W676" s="214"/>
      <c r="X676" s="214"/>
      <c r="Y676" s="214"/>
      <c r="Z676" s="214"/>
      <c r="AA676" s="214"/>
      <c r="AB676" s="214"/>
    </row>
    <row r="677" spans="1:28" ht="15" hidden="1" thickBot="1" x14ac:dyDescent="0.25">
      <c r="A677" s="214"/>
      <c r="B677" s="218"/>
      <c r="C677" s="214"/>
      <c r="D677" s="218"/>
      <c r="E677" s="214"/>
      <c r="F677" s="214"/>
      <c r="G677" s="214"/>
      <c r="H677" s="216"/>
      <c r="I677" s="216"/>
      <c r="J677" s="214"/>
      <c r="K677" s="217"/>
      <c r="L677" s="214"/>
      <c r="M677" s="214"/>
      <c r="N677" s="214"/>
      <c r="O677" s="214"/>
      <c r="P677" s="214"/>
      <c r="Q677" s="214"/>
      <c r="R677" s="214"/>
      <c r="S677" s="214"/>
      <c r="T677" s="214"/>
      <c r="U677" s="214"/>
      <c r="V677" s="214"/>
      <c r="W677" s="214"/>
      <c r="X677" s="214"/>
      <c r="Y677" s="214"/>
      <c r="Z677" s="214"/>
      <c r="AA677" s="214"/>
      <c r="AB677" s="214"/>
    </row>
    <row r="678" spans="1:28" ht="15" hidden="1" thickBot="1" x14ac:dyDescent="0.25">
      <c r="A678" s="214"/>
      <c r="B678" s="218"/>
      <c r="C678" s="214"/>
      <c r="D678" s="218"/>
      <c r="E678" s="214"/>
      <c r="F678" s="214"/>
      <c r="G678" s="214"/>
      <c r="H678" s="216"/>
      <c r="I678" s="216"/>
      <c r="J678" s="214"/>
      <c r="K678" s="217"/>
      <c r="L678" s="214"/>
      <c r="M678" s="214"/>
      <c r="N678" s="214"/>
      <c r="O678" s="214"/>
      <c r="P678" s="214"/>
      <c r="Q678" s="214"/>
      <c r="R678" s="214"/>
      <c r="S678" s="214"/>
      <c r="T678" s="214"/>
      <c r="U678" s="214"/>
      <c r="V678" s="214"/>
      <c r="W678" s="214"/>
      <c r="X678" s="214"/>
      <c r="Y678" s="214"/>
      <c r="Z678" s="214"/>
      <c r="AA678" s="214"/>
      <c r="AB678" s="214"/>
    </row>
    <row r="679" spans="1:28" ht="15" hidden="1" thickBot="1" x14ac:dyDescent="0.25">
      <c r="A679" s="214"/>
      <c r="B679" s="218"/>
      <c r="C679" s="214"/>
      <c r="D679" s="218"/>
      <c r="E679" s="214"/>
      <c r="F679" s="214"/>
      <c r="G679" s="214"/>
      <c r="H679" s="216"/>
      <c r="I679" s="216"/>
      <c r="J679" s="214"/>
      <c r="K679" s="217"/>
      <c r="L679" s="214"/>
      <c r="M679" s="214"/>
      <c r="N679" s="214"/>
      <c r="O679" s="214"/>
      <c r="P679" s="214"/>
      <c r="Q679" s="214"/>
      <c r="R679" s="214"/>
      <c r="S679" s="214"/>
      <c r="T679" s="214"/>
      <c r="U679" s="214"/>
      <c r="V679" s="214"/>
      <c r="W679" s="214"/>
      <c r="X679" s="214"/>
      <c r="Y679" s="214"/>
      <c r="Z679" s="214"/>
      <c r="AA679" s="214"/>
      <c r="AB679" s="214"/>
    </row>
    <row r="680" spans="1:28" ht="15" hidden="1" thickBot="1" x14ac:dyDescent="0.25">
      <c r="A680" s="214"/>
      <c r="B680" s="218"/>
      <c r="C680" s="214"/>
      <c r="D680" s="218"/>
      <c r="E680" s="214"/>
      <c r="F680" s="214"/>
      <c r="G680" s="214"/>
      <c r="H680" s="216"/>
      <c r="I680" s="216"/>
      <c r="J680" s="214"/>
      <c r="K680" s="217"/>
      <c r="L680" s="214"/>
      <c r="M680" s="214"/>
      <c r="N680" s="214"/>
      <c r="O680" s="214"/>
      <c r="P680" s="214"/>
      <c r="Q680" s="214"/>
      <c r="R680" s="214"/>
      <c r="S680" s="214"/>
      <c r="T680" s="214"/>
      <c r="U680" s="214"/>
      <c r="V680" s="214"/>
      <c r="W680" s="214"/>
      <c r="X680" s="214"/>
      <c r="Y680" s="214"/>
      <c r="Z680" s="214"/>
      <c r="AA680" s="214"/>
      <c r="AB680" s="214"/>
    </row>
    <row r="681" spans="1:28" ht="15" hidden="1" thickBot="1" x14ac:dyDescent="0.25">
      <c r="A681" s="214"/>
      <c r="B681" s="218"/>
      <c r="C681" s="214"/>
      <c r="D681" s="218"/>
      <c r="E681" s="214"/>
      <c r="F681" s="214"/>
      <c r="G681" s="214"/>
      <c r="H681" s="216"/>
      <c r="I681" s="216"/>
      <c r="J681" s="214"/>
      <c r="K681" s="217"/>
      <c r="L681" s="214"/>
      <c r="M681" s="214"/>
      <c r="N681" s="214"/>
      <c r="O681" s="214"/>
      <c r="P681" s="214"/>
      <c r="Q681" s="214"/>
      <c r="R681" s="214"/>
      <c r="S681" s="214"/>
      <c r="T681" s="214"/>
      <c r="U681" s="214"/>
      <c r="V681" s="214"/>
      <c r="W681" s="214"/>
      <c r="X681" s="214"/>
      <c r="Y681" s="214"/>
      <c r="Z681" s="214"/>
      <c r="AA681" s="214"/>
      <c r="AB681" s="214"/>
    </row>
    <row r="682" spans="1:28" ht="15" hidden="1" thickBot="1" x14ac:dyDescent="0.25">
      <c r="A682" s="214"/>
      <c r="B682" s="218"/>
      <c r="C682" s="214"/>
      <c r="D682" s="218"/>
      <c r="E682" s="214"/>
      <c r="F682" s="214"/>
      <c r="G682" s="214"/>
      <c r="H682" s="216"/>
      <c r="I682" s="216"/>
      <c r="J682" s="214"/>
      <c r="K682" s="217"/>
      <c r="L682" s="214"/>
      <c r="M682" s="214"/>
      <c r="N682" s="214"/>
      <c r="O682" s="214"/>
      <c r="P682" s="214"/>
      <c r="Q682" s="214"/>
      <c r="R682" s="214"/>
      <c r="S682" s="214"/>
      <c r="T682" s="214"/>
      <c r="U682" s="214"/>
      <c r="V682" s="214"/>
      <c r="W682" s="214"/>
      <c r="X682" s="214"/>
      <c r="Y682" s="214"/>
      <c r="Z682" s="214"/>
      <c r="AA682" s="214"/>
      <c r="AB682" s="214"/>
    </row>
    <row r="683" spans="1:28" ht="15" hidden="1" thickBot="1" x14ac:dyDescent="0.25">
      <c r="A683" s="214"/>
      <c r="B683" s="218"/>
      <c r="C683" s="214"/>
      <c r="D683" s="218"/>
      <c r="E683" s="214"/>
      <c r="F683" s="214"/>
      <c r="G683" s="214"/>
      <c r="H683" s="216"/>
      <c r="I683" s="216"/>
      <c r="J683" s="214"/>
      <c r="K683" s="217"/>
      <c r="L683" s="214"/>
      <c r="M683" s="214"/>
      <c r="N683" s="214"/>
      <c r="O683" s="214"/>
      <c r="P683" s="214"/>
      <c r="Q683" s="214"/>
      <c r="R683" s="214"/>
      <c r="S683" s="214"/>
      <c r="T683" s="214"/>
      <c r="U683" s="214"/>
      <c r="V683" s="214"/>
      <c r="W683" s="214"/>
      <c r="X683" s="214"/>
      <c r="Y683" s="214"/>
      <c r="Z683" s="214"/>
      <c r="AA683" s="214"/>
      <c r="AB683" s="214"/>
    </row>
    <row r="684" spans="1:28" ht="15" hidden="1" thickBot="1" x14ac:dyDescent="0.25">
      <c r="A684" s="214"/>
      <c r="B684" s="218"/>
      <c r="C684" s="214"/>
      <c r="D684" s="218"/>
      <c r="E684" s="214"/>
      <c r="F684" s="214"/>
      <c r="G684" s="214"/>
      <c r="H684" s="216"/>
      <c r="I684" s="216"/>
      <c r="J684" s="214"/>
      <c r="K684" s="217"/>
      <c r="L684" s="214"/>
      <c r="M684" s="214"/>
      <c r="N684" s="214"/>
      <c r="O684" s="214"/>
      <c r="P684" s="214"/>
      <c r="Q684" s="214"/>
      <c r="R684" s="214"/>
      <c r="S684" s="214"/>
      <c r="T684" s="214"/>
      <c r="U684" s="214"/>
      <c r="V684" s="214"/>
      <c r="W684" s="214"/>
      <c r="X684" s="214"/>
      <c r="Y684" s="214"/>
      <c r="Z684" s="214"/>
      <c r="AA684" s="214"/>
      <c r="AB684" s="214"/>
    </row>
    <row r="685" spans="1:28" ht="15" hidden="1" thickBot="1" x14ac:dyDescent="0.25">
      <c r="A685" s="214"/>
      <c r="B685" s="218"/>
      <c r="C685" s="214"/>
      <c r="D685" s="218"/>
      <c r="E685" s="214"/>
      <c r="F685" s="214"/>
      <c r="G685" s="214"/>
      <c r="H685" s="216"/>
      <c r="I685" s="216"/>
      <c r="J685" s="214"/>
      <c r="K685" s="217"/>
      <c r="L685" s="214"/>
      <c r="M685" s="214"/>
      <c r="N685" s="214"/>
      <c r="O685" s="214"/>
      <c r="P685" s="214"/>
      <c r="Q685" s="214"/>
      <c r="R685" s="214"/>
      <c r="S685" s="214"/>
      <c r="T685" s="214"/>
      <c r="U685" s="214"/>
      <c r="V685" s="214"/>
      <c r="W685" s="214"/>
      <c r="X685" s="214"/>
      <c r="Y685" s="214"/>
      <c r="Z685" s="214"/>
      <c r="AA685" s="214"/>
      <c r="AB685" s="214"/>
    </row>
    <row r="686" spans="1:28" ht="15" hidden="1" thickBot="1" x14ac:dyDescent="0.25">
      <c r="A686" s="214"/>
      <c r="B686" s="218"/>
      <c r="C686" s="214"/>
      <c r="D686" s="218"/>
      <c r="E686" s="214"/>
      <c r="F686" s="214"/>
      <c r="G686" s="214"/>
      <c r="H686" s="216"/>
      <c r="I686" s="216"/>
      <c r="J686" s="214"/>
      <c r="K686" s="217"/>
      <c r="L686" s="214"/>
      <c r="M686" s="214"/>
      <c r="N686" s="214"/>
      <c r="O686" s="214"/>
      <c r="P686" s="214"/>
      <c r="Q686" s="214"/>
      <c r="R686" s="214"/>
      <c r="S686" s="214"/>
      <c r="T686" s="214"/>
      <c r="U686" s="214"/>
      <c r="V686" s="214"/>
      <c r="W686" s="214"/>
      <c r="X686" s="214"/>
      <c r="Y686" s="214"/>
      <c r="Z686" s="214"/>
      <c r="AA686" s="214"/>
      <c r="AB686" s="214"/>
    </row>
    <row r="687" spans="1:28" ht="15" hidden="1" thickBot="1" x14ac:dyDescent="0.25">
      <c r="A687" s="214"/>
      <c r="B687" s="218"/>
      <c r="C687" s="214"/>
      <c r="D687" s="218"/>
      <c r="E687" s="214"/>
      <c r="F687" s="214"/>
      <c r="G687" s="214"/>
      <c r="H687" s="216"/>
      <c r="I687" s="216"/>
      <c r="J687" s="214"/>
      <c r="K687" s="217"/>
      <c r="L687" s="214"/>
      <c r="M687" s="214"/>
      <c r="N687" s="214"/>
      <c r="O687" s="214"/>
      <c r="P687" s="214"/>
      <c r="Q687" s="214"/>
      <c r="R687" s="214"/>
      <c r="S687" s="214"/>
      <c r="T687" s="214"/>
      <c r="U687" s="214"/>
      <c r="V687" s="214"/>
      <c r="W687" s="214"/>
      <c r="X687" s="214"/>
      <c r="Y687" s="214"/>
      <c r="Z687" s="214"/>
      <c r="AA687" s="214"/>
      <c r="AB687" s="214"/>
    </row>
    <row r="688" spans="1:28" ht="15" hidden="1" thickBot="1" x14ac:dyDescent="0.25">
      <c r="A688" s="214"/>
      <c r="B688" s="218"/>
      <c r="C688" s="214"/>
      <c r="D688" s="218"/>
      <c r="E688" s="214"/>
      <c r="F688" s="214"/>
      <c r="G688" s="214"/>
      <c r="H688" s="216"/>
      <c r="I688" s="216"/>
      <c r="J688" s="214"/>
      <c r="K688" s="217"/>
      <c r="L688" s="214"/>
      <c r="M688" s="214"/>
      <c r="N688" s="214"/>
      <c r="O688" s="214"/>
      <c r="P688" s="214"/>
      <c r="Q688" s="214"/>
      <c r="R688" s="214"/>
      <c r="S688" s="214"/>
      <c r="T688" s="214"/>
      <c r="U688" s="214"/>
      <c r="V688" s="214"/>
      <c r="W688" s="214"/>
      <c r="X688" s="214"/>
      <c r="Y688" s="214"/>
      <c r="Z688" s="214"/>
      <c r="AA688" s="214"/>
      <c r="AB688" s="214"/>
    </row>
    <row r="689" spans="1:28" ht="15" hidden="1" thickBot="1" x14ac:dyDescent="0.25">
      <c r="A689" s="214"/>
      <c r="B689" s="218"/>
      <c r="C689" s="214"/>
      <c r="D689" s="218"/>
      <c r="E689" s="214"/>
      <c r="F689" s="214"/>
      <c r="G689" s="214"/>
      <c r="H689" s="216"/>
      <c r="I689" s="216"/>
      <c r="J689" s="214"/>
      <c r="K689" s="217"/>
      <c r="L689" s="214"/>
      <c r="M689" s="214"/>
      <c r="N689" s="214"/>
      <c r="O689" s="214"/>
      <c r="P689" s="214"/>
      <c r="Q689" s="214"/>
      <c r="R689" s="214"/>
      <c r="S689" s="214"/>
      <c r="T689" s="214"/>
      <c r="U689" s="214"/>
      <c r="V689" s="214"/>
      <c r="W689" s="214"/>
      <c r="X689" s="214"/>
      <c r="Y689" s="214"/>
      <c r="Z689" s="214"/>
      <c r="AA689" s="214"/>
      <c r="AB689" s="214"/>
    </row>
    <row r="690" spans="1:28" ht="15" hidden="1" thickBot="1" x14ac:dyDescent="0.25">
      <c r="A690" s="214"/>
      <c r="B690" s="218"/>
      <c r="C690" s="214"/>
      <c r="D690" s="218"/>
      <c r="E690" s="214"/>
      <c r="F690" s="214"/>
      <c r="G690" s="214"/>
      <c r="H690" s="216"/>
      <c r="I690" s="216"/>
      <c r="J690" s="214"/>
      <c r="K690" s="217"/>
      <c r="L690" s="214"/>
      <c r="M690" s="214"/>
      <c r="N690" s="214"/>
      <c r="O690" s="214"/>
      <c r="P690" s="214"/>
      <c r="Q690" s="214"/>
      <c r="R690" s="214"/>
      <c r="S690" s="214"/>
      <c r="T690" s="214"/>
      <c r="U690" s="214"/>
      <c r="V690" s="214"/>
      <c r="W690" s="214"/>
      <c r="X690" s="214"/>
      <c r="Y690" s="214"/>
      <c r="Z690" s="214"/>
      <c r="AA690" s="214"/>
      <c r="AB690" s="214"/>
    </row>
    <row r="691" spans="1:28" ht="15" hidden="1" thickBot="1" x14ac:dyDescent="0.25">
      <c r="A691" s="214"/>
      <c r="B691" s="218"/>
      <c r="C691" s="214"/>
      <c r="D691" s="218"/>
      <c r="E691" s="214"/>
      <c r="F691" s="214"/>
      <c r="G691" s="214"/>
      <c r="H691" s="216"/>
      <c r="I691" s="216"/>
      <c r="J691" s="214"/>
      <c r="K691" s="217"/>
      <c r="L691" s="214"/>
      <c r="M691" s="214"/>
      <c r="N691" s="214"/>
      <c r="O691" s="214"/>
      <c r="P691" s="214"/>
      <c r="Q691" s="214"/>
      <c r="R691" s="214"/>
      <c r="S691" s="214"/>
      <c r="T691" s="214"/>
      <c r="U691" s="214"/>
      <c r="V691" s="214"/>
      <c r="W691" s="214"/>
      <c r="X691" s="214"/>
      <c r="Y691" s="214"/>
      <c r="Z691" s="214"/>
      <c r="AA691" s="214"/>
      <c r="AB691" s="214"/>
    </row>
    <row r="692" spans="1:28" ht="15" hidden="1" thickBot="1" x14ac:dyDescent="0.25">
      <c r="A692" s="214"/>
      <c r="B692" s="218"/>
      <c r="C692" s="214"/>
      <c r="D692" s="218"/>
      <c r="E692" s="214"/>
      <c r="F692" s="214"/>
      <c r="G692" s="214"/>
      <c r="H692" s="216"/>
      <c r="I692" s="216"/>
      <c r="J692" s="214"/>
      <c r="K692" s="217"/>
      <c r="L692" s="214"/>
      <c r="M692" s="214"/>
      <c r="N692" s="214"/>
      <c r="O692" s="214"/>
      <c r="P692" s="214"/>
      <c r="Q692" s="214"/>
      <c r="R692" s="214"/>
      <c r="S692" s="214"/>
      <c r="T692" s="214"/>
      <c r="U692" s="214"/>
      <c r="V692" s="214"/>
      <c r="W692" s="214"/>
      <c r="X692" s="214"/>
      <c r="Y692" s="214"/>
      <c r="Z692" s="214"/>
      <c r="AA692" s="214"/>
      <c r="AB692" s="214"/>
    </row>
    <row r="693" spans="1:28" ht="15" hidden="1" thickBot="1" x14ac:dyDescent="0.25">
      <c r="A693" s="214"/>
      <c r="B693" s="218"/>
      <c r="C693" s="214"/>
      <c r="D693" s="218"/>
      <c r="E693" s="214"/>
      <c r="F693" s="214"/>
      <c r="G693" s="214"/>
      <c r="H693" s="216"/>
      <c r="I693" s="216"/>
      <c r="J693" s="214"/>
      <c r="K693" s="217"/>
      <c r="L693" s="214"/>
      <c r="M693" s="214"/>
      <c r="N693" s="214"/>
      <c r="O693" s="214"/>
      <c r="P693" s="214"/>
      <c r="Q693" s="214"/>
      <c r="R693" s="214"/>
      <c r="S693" s="214"/>
      <c r="T693" s="214"/>
      <c r="U693" s="214"/>
      <c r="V693" s="214"/>
      <c r="W693" s="214"/>
      <c r="X693" s="214"/>
      <c r="Y693" s="214"/>
      <c r="Z693" s="214"/>
      <c r="AA693" s="214"/>
      <c r="AB693" s="214"/>
    </row>
    <row r="694" spans="1:28" ht="15" hidden="1" thickBot="1" x14ac:dyDescent="0.25">
      <c r="A694" s="214"/>
      <c r="B694" s="218"/>
      <c r="C694" s="214"/>
      <c r="D694" s="218"/>
      <c r="E694" s="214"/>
      <c r="F694" s="214"/>
      <c r="G694" s="214"/>
      <c r="H694" s="216"/>
      <c r="I694" s="216"/>
      <c r="J694" s="214"/>
      <c r="K694" s="217"/>
      <c r="L694" s="214"/>
      <c r="M694" s="214"/>
      <c r="N694" s="214"/>
      <c r="O694" s="214"/>
      <c r="P694" s="214"/>
      <c r="Q694" s="214"/>
      <c r="R694" s="214"/>
      <c r="S694" s="214"/>
      <c r="T694" s="214"/>
      <c r="U694" s="214"/>
      <c r="V694" s="214"/>
      <c r="W694" s="214"/>
      <c r="X694" s="214"/>
      <c r="Y694" s="214"/>
      <c r="Z694" s="214"/>
      <c r="AA694" s="214"/>
      <c r="AB694" s="214"/>
    </row>
    <row r="695" spans="1:28" ht="15" hidden="1" thickBot="1" x14ac:dyDescent="0.25">
      <c r="A695" s="214"/>
      <c r="B695" s="218"/>
      <c r="C695" s="214"/>
      <c r="D695" s="218"/>
      <c r="E695" s="214"/>
      <c r="F695" s="214"/>
      <c r="G695" s="214"/>
      <c r="H695" s="216"/>
      <c r="I695" s="216"/>
      <c r="J695" s="214"/>
      <c r="K695" s="217"/>
      <c r="L695" s="214"/>
      <c r="M695" s="214"/>
      <c r="N695" s="214"/>
      <c r="O695" s="214"/>
      <c r="P695" s="214"/>
      <c r="Q695" s="214"/>
      <c r="R695" s="214"/>
      <c r="S695" s="214"/>
      <c r="T695" s="214"/>
      <c r="U695" s="214"/>
      <c r="V695" s="214"/>
      <c r="W695" s="214"/>
      <c r="X695" s="214"/>
      <c r="Y695" s="214"/>
      <c r="Z695" s="214"/>
      <c r="AA695" s="214"/>
      <c r="AB695" s="214"/>
    </row>
    <row r="696" spans="1:28" ht="15" hidden="1" thickBot="1" x14ac:dyDescent="0.25">
      <c r="A696" s="214"/>
      <c r="B696" s="218"/>
      <c r="C696" s="214"/>
      <c r="D696" s="218"/>
      <c r="E696" s="214"/>
      <c r="F696" s="214"/>
      <c r="G696" s="214"/>
      <c r="H696" s="216"/>
      <c r="I696" s="216"/>
      <c r="J696" s="214"/>
      <c r="K696" s="217"/>
      <c r="L696" s="214"/>
      <c r="M696" s="214"/>
      <c r="N696" s="214"/>
      <c r="O696" s="214"/>
      <c r="P696" s="214"/>
      <c r="Q696" s="214"/>
      <c r="R696" s="214"/>
      <c r="S696" s="214"/>
      <c r="T696" s="214"/>
      <c r="U696" s="214"/>
      <c r="V696" s="214"/>
      <c r="W696" s="214"/>
      <c r="X696" s="214"/>
      <c r="Y696" s="214"/>
      <c r="Z696" s="214"/>
      <c r="AA696" s="214"/>
      <c r="AB696" s="214"/>
    </row>
    <row r="697" spans="1:28" ht="15" hidden="1" thickBot="1" x14ac:dyDescent="0.25">
      <c r="A697" s="214"/>
      <c r="B697" s="218"/>
      <c r="C697" s="214"/>
      <c r="D697" s="218"/>
      <c r="E697" s="214"/>
      <c r="F697" s="214"/>
      <c r="G697" s="214"/>
      <c r="H697" s="216"/>
      <c r="I697" s="216"/>
      <c r="J697" s="214"/>
      <c r="K697" s="217"/>
      <c r="L697" s="214"/>
      <c r="M697" s="214"/>
      <c r="N697" s="214"/>
      <c r="O697" s="214"/>
      <c r="P697" s="214"/>
      <c r="Q697" s="214"/>
      <c r="R697" s="214"/>
      <c r="S697" s="214"/>
      <c r="T697" s="214"/>
      <c r="U697" s="214"/>
      <c r="V697" s="214"/>
      <c r="W697" s="214"/>
      <c r="X697" s="214"/>
      <c r="Y697" s="214"/>
      <c r="Z697" s="214"/>
      <c r="AA697" s="214"/>
      <c r="AB697" s="214"/>
    </row>
    <row r="698" spans="1:28" ht="15" hidden="1" thickBot="1" x14ac:dyDescent="0.25">
      <c r="A698" s="214"/>
      <c r="B698" s="218"/>
      <c r="C698" s="214"/>
      <c r="D698" s="218"/>
      <c r="E698" s="214"/>
      <c r="F698" s="214"/>
      <c r="G698" s="214"/>
      <c r="H698" s="216"/>
      <c r="I698" s="216"/>
      <c r="J698" s="214"/>
      <c r="K698" s="217"/>
      <c r="L698" s="214"/>
      <c r="M698" s="214"/>
      <c r="N698" s="214"/>
      <c r="O698" s="214"/>
      <c r="P698" s="214"/>
      <c r="Q698" s="214"/>
      <c r="R698" s="214"/>
      <c r="S698" s="214"/>
      <c r="T698" s="214"/>
      <c r="U698" s="214"/>
      <c r="V698" s="214"/>
      <c r="W698" s="214"/>
      <c r="X698" s="214"/>
      <c r="Y698" s="214"/>
      <c r="Z698" s="214"/>
      <c r="AA698" s="214"/>
      <c r="AB698" s="214"/>
    </row>
    <row r="699" spans="1:28" ht="15" hidden="1" thickBot="1" x14ac:dyDescent="0.25">
      <c r="A699" s="214"/>
      <c r="B699" s="218"/>
      <c r="C699" s="214"/>
      <c r="D699" s="218"/>
      <c r="E699" s="214"/>
      <c r="F699" s="214"/>
      <c r="G699" s="214"/>
      <c r="H699" s="216"/>
      <c r="I699" s="216"/>
      <c r="J699" s="214"/>
      <c r="K699" s="217"/>
      <c r="L699" s="214"/>
      <c r="M699" s="214"/>
      <c r="N699" s="214"/>
      <c r="O699" s="214"/>
      <c r="P699" s="214"/>
      <c r="Q699" s="214"/>
      <c r="R699" s="214"/>
      <c r="S699" s="214"/>
      <c r="T699" s="214"/>
      <c r="U699" s="214"/>
      <c r="V699" s="214"/>
      <c r="W699" s="214"/>
      <c r="X699" s="214"/>
      <c r="Y699" s="214"/>
      <c r="Z699" s="214"/>
      <c r="AA699" s="214"/>
      <c r="AB699" s="214"/>
    </row>
    <row r="700" spans="1:28" ht="15" hidden="1" thickBot="1" x14ac:dyDescent="0.25">
      <c r="A700" s="214"/>
      <c r="B700" s="218"/>
      <c r="C700" s="214"/>
      <c r="D700" s="218"/>
      <c r="E700" s="214"/>
      <c r="F700" s="214"/>
      <c r="G700" s="214"/>
      <c r="H700" s="216"/>
      <c r="I700" s="216"/>
      <c r="J700" s="214"/>
      <c r="K700" s="217"/>
      <c r="L700" s="214"/>
      <c r="M700" s="214"/>
      <c r="N700" s="214"/>
      <c r="O700" s="214"/>
      <c r="P700" s="214"/>
      <c r="Q700" s="214"/>
      <c r="R700" s="214"/>
      <c r="S700" s="214"/>
      <c r="T700" s="214"/>
      <c r="U700" s="214"/>
      <c r="V700" s="214"/>
      <c r="W700" s="214"/>
      <c r="X700" s="214"/>
      <c r="Y700" s="214"/>
      <c r="Z700" s="214"/>
      <c r="AA700" s="214"/>
      <c r="AB700" s="214"/>
    </row>
    <row r="701" spans="1:28" ht="15" hidden="1" thickBot="1" x14ac:dyDescent="0.25">
      <c r="A701" s="214"/>
      <c r="B701" s="218"/>
      <c r="C701" s="214"/>
      <c r="D701" s="218"/>
      <c r="E701" s="214"/>
      <c r="F701" s="214"/>
      <c r="G701" s="214"/>
      <c r="H701" s="216"/>
      <c r="I701" s="216"/>
      <c r="J701" s="214"/>
      <c r="K701" s="217"/>
      <c r="L701" s="214"/>
      <c r="M701" s="214"/>
      <c r="N701" s="214"/>
      <c r="O701" s="214"/>
      <c r="P701" s="214"/>
      <c r="Q701" s="214"/>
      <c r="R701" s="214"/>
      <c r="S701" s="214"/>
      <c r="T701" s="214"/>
      <c r="U701" s="214"/>
      <c r="V701" s="214"/>
      <c r="W701" s="214"/>
      <c r="X701" s="214"/>
      <c r="Y701" s="214"/>
      <c r="Z701" s="214"/>
      <c r="AA701" s="214"/>
      <c r="AB701" s="214"/>
    </row>
    <row r="702" spans="1:28" ht="15" hidden="1" thickBot="1" x14ac:dyDescent="0.25">
      <c r="A702" s="214"/>
      <c r="B702" s="218"/>
      <c r="C702" s="214"/>
      <c r="D702" s="218"/>
      <c r="E702" s="214"/>
      <c r="F702" s="214"/>
      <c r="G702" s="214"/>
      <c r="H702" s="216"/>
      <c r="I702" s="216"/>
      <c r="J702" s="214"/>
      <c r="K702" s="217"/>
      <c r="L702" s="214"/>
      <c r="M702" s="214"/>
      <c r="N702" s="214"/>
      <c r="O702" s="214"/>
      <c r="P702" s="214"/>
      <c r="Q702" s="214"/>
      <c r="R702" s="214"/>
      <c r="S702" s="214"/>
      <c r="T702" s="214"/>
      <c r="U702" s="214"/>
      <c r="V702" s="214"/>
      <c r="W702" s="214"/>
      <c r="X702" s="214"/>
      <c r="Y702" s="214"/>
      <c r="Z702" s="214"/>
      <c r="AA702" s="214"/>
      <c r="AB702" s="214"/>
    </row>
    <row r="703" spans="1:28" ht="15" hidden="1" thickBot="1" x14ac:dyDescent="0.25">
      <c r="A703" s="214"/>
      <c r="B703" s="218"/>
      <c r="C703" s="214"/>
      <c r="D703" s="218"/>
      <c r="E703" s="214"/>
      <c r="F703" s="214"/>
      <c r="G703" s="214"/>
      <c r="H703" s="216"/>
      <c r="I703" s="216"/>
      <c r="J703" s="214"/>
      <c r="K703" s="217"/>
      <c r="L703" s="214"/>
      <c r="M703" s="214"/>
      <c r="N703" s="214"/>
      <c r="O703" s="214"/>
      <c r="P703" s="214"/>
      <c r="Q703" s="214"/>
      <c r="R703" s="214"/>
      <c r="S703" s="214"/>
      <c r="T703" s="214"/>
      <c r="U703" s="214"/>
      <c r="V703" s="214"/>
      <c r="W703" s="214"/>
      <c r="X703" s="214"/>
      <c r="Y703" s="214"/>
      <c r="Z703" s="214"/>
      <c r="AA703" s="214"/>
      <c r="AB703" s="214"/>
    </row>
    <row r="704" spans="1:28" ht="15" hidden="1" thickBot="1" x14ac:dyDescent="0.25">
      <c r="A704" s="214"/>
      <c r="B704" s="218"/>
      <c r="C704" s="214"/>
      <c r="D704" s="218"/>
      <c r="E704" s="214"/>
      <c r="F704" s="214"/>
      <c r="G704" s="214"/>
      <c r="H704" s="216"/>
      <c r="I704" s="216"/>
      <c r="J704" s="214"/>
      <c r="K704" s="217"/>
      <c r="L704" s="214"/>
      <c r="M704" s="214"/>
      <c r="N704" s="214"/>
      <c r="O704" s="214"/>
      <c r="P704" s="214"/>
      <c r="Q704" s="214"/>
      <c r="R704" s="214"/>
      <c r="S704" s="214"/>
      <c r="T704" s="214"/>
      <c r="U704" s="214"/>
      <c r="V704" s="214"/>
      <c r="W704" s="214"/>
      <c r="X704" s="214"/>
      <c r="Y704" s="214"/>
      <c r="Z704" s="214"/>
      <c r="AA704" s="214"/>
      <c r="AB704" s="214"/>
    </row>
    <row r="705" spans="1:28" ht="15" hidden="1" thickBot="1" x14ac:dyDescent="0.25">
      <c r="A705" s="214"/>
      <c r="B705" s="218"/>
      <c r="C705" s="214"/>
      <c r="D705" s="218"/>
      <c r="E705" s="214"/>
      <c r="F705" s="214"/>
      <c r="G705" s="214"/>
      <c r="H705" s="216"/>
      <c r="I705" s="216"/>
      <c r="J705" s="214"/>
      <c r="K705" s="217"/>
      <c r="L705" s="214"/>
      <c r="M705" s="214"/>
      <c r="N705" s="214"/>
      <c r="O705" s="214"/>
      <c r="P705" s="214"/>
      <c r="Q705" s="214"/>
      <c r="R705" s="214"/>
      <c r="S705" s="214"/>
      <c r="T705" s="214"/>
      <c r="U705" s="214"/>
      <c r="V705" s="214"/>
      <c r="W705" s="214"/>
      <c r="X705" s="214"/>
      <c r="Y705" s="214"/>
      <c r="Z705" s="214"/>
      <c r="AA705" s="214"/>
      <c r="AB705" s="214"/>
    </row>
    <row r="706" spans="1:28" ht="15" hidden="1" thickBot="1" x14ac:dyDescent="0.25">
      <c r="A706" s="214"/>
      <c r="B706" s="218"/>
      <c r="C706" s="214"/>
      <c r="D706" s="218"/>
      <c r="E706" s="214"/>
      <c r="F706" s="214"/>
      <c r="G706" s="214"/>
      <c r="H706" s="216"/>
      <c r="I706" s="216"/>
      <c r="J706" s="214"/>
      <c r="K706" s="217"/>
      <c r="L706" s="214"/>
      <c r="M706" s="214"/>
      <c r="N706" s="214"/>
      <c r="O706" s="214"/>
      <c r="P706" s="214"/>
      <c r="Q706" s="214"/>
      <c r="R706" s="214"/>
      <c r="S706" s="214"/>
      <c r="T706" s="214"/>
      <c r="U706" s="214"/>
      <c r="V706" s="214"/>
      <c r="W706" s="214"/>
      <c r="X706" s="214"/>
      <c r="Y706" s="214"/>
      <c r="Z706" s="214"/>
      <c r="AA706" s="214"/>
      <c r="AB706" s="214"/>
    </row>
    <row r="707" spans="1:28" ht="15" hidden="1" thickBot="1" x14ac:dyDescent="0.25">
      <c r="A707" s="214"/>
      <c r="B707" s="218"/>
      <c r="C707" s="214"/>
      <c r="D707" s="218"/>
      <c r="E707" s="214"/>
      <c r="F707" s="214"/>
      <c r="G707" s="214"/>
      <c r="H707" s="216"/>
      <c r="I707" s="216"/>
      <c r="J707" s="214"/>
      <c r="K707" s="217"/>
      <c r="L707" s="214"/>
      <c r="M707" s="214"/>
      <c r="N707" s="214"/>
      <c r="O707" s="214"/>
      <c r="P707" s="214"/>
      <c r="Q707" s="214"/>
      <c r="R707" s="214"/>
      <c r="S707" s="214"/>
      <c r="T707" s="214"/>
      <c r="U707" s="214"/>
      <c r="V707" s="214"/>
      <c r="W707" s="214"/>
      <c r="X707" s="214"/>
      <c r="Y707" s="214"/>
      <c r="Z707" s="214"/>
      <c r="AA707" s="214"/>
      <c r="AB707" s="214"/>
    </row>
    <row r="708" spans="1:28" ht="15" hidden="1" thickBot="1" x14ac:dyDescent="0.25">
      <c r="A708" s="214"/>
      <c r="B708" s="218"/>
      <c r="C708" s="214"/>
      <c r="D708" s="218"/>
      <c r="E708" s="214"/>
      <c r="F708" s="214"/>
      <c r="G708" s="214"/>
      <c r="H708" s="216"/>
      <c r="I708" s="216"/>
      <c r="J708" s="214"/>
      <c r="K708" s="217"/>
      <c r="L708" s="214"/>
      <c r="M708" s="214"/>
      <c r="N708" s="214"/>
      <c r="O708" s="214"/>
      <c r="P708" s="214"/>
      <c r="Q708" s="214"/>
      <c r="R708" s="214"/>
      <c r="S708" s="214"/>
      <c r="T708" s="214"/>
      <c r="U708" s="214"/>
      <c r="V708" s="214"/>
      <c r="W708" s="214"/>
      <c r="X708" s="214"/>
      <c r="Y708" s="214"/>
      <c r="Z708" s="214"/>
      <c r="AA708" s="214"/>
      <c r="AB708" s="214"/>
    </row>
    <row r="709" spans="1:28" ht="15" hidden="1" thickBot="1" x14ac:dyDescent="0.25">
      <c r="A709" s="214"/>
      <c r="B709" s="218"/>
      <c r="C709" s="214"/>
      <c r="D709" s="218"/>
      <c r="E709" s="214"/>
      <c r="F709" s="214"/>
      <c r="G709" s="214"/>
      <c r="H709" s="216"/>
      <c r="I709" s="216"/>
      <c r="J709" s="214"/>
      <c r="K709" s="217"/>
      <c r="L709" s="214"/>
      <c r="M709" s="214"/>
      <c r="N709" s="214"/>
      <c r="O709" s="214"/>
      <c r="P709" s="214"/>
      <c r="Q709" s="214"/>
      <c r="R709" s="214"/>
      <c r="S709" s="214"/>
      <c r="T709" s="214"/>
      <c r="U709" s="214"/>
      <c r="V709" s="214"/>
      <c r="W709" s="214"/>
      <c r="X709" s="214"/>
      <c r="Y709" s="214"/>
      <c r="Z709" s="214"/>
      <c r="AA709" s="214"/>
      <c r="AB709" s="214"/>
    </row>
    <row r="710" spans="1:28" ht="15" hidden="1" thickBot="1" x14ac:dyDescent="0.25">
      <c r="A710" s="214"/>
      <c r="B710" s="218"/>
      <c r="C710" s="214"/>
      <c r="D710" s="218"/>
      <c r="E710" s="214"/>
      <c r="F710" s="214"/>
      <c r="G710" s="214"/>
      <c r="H710" s="216"/>
      <c r="I710" s="216"/>
      <c r="J710" s="214"/>
      <c r="K710" s="217"/>
      <c r="L710" s="214"/>
      <c r="M710" s="214"/>
      <c r="N710" s="214"/>
      <c r="O710" s="214"/>
      <c r="P710" s="214"/>
      <c r="Q710" s="214"/>
      <c r="R710" s="214"/>
      <c r="S710" s="214"/>
      <c r="T710" s="214"/>
      <c r="U710" s="214"/>
      <c r="V710" s="214"/>
      <c r="W710" s="214"/>
      <c r="X710" s="214"/>
      <c r="Y710" s="214"/>
      <c r="Z710" s="214"/>
      <c r="AA710" s="214"/>
      <c r="AB710" s="214"/>
    </row>
    <row r="711" spans="1:28" ht="15" hidden="1" thickBot="1" x14ac:dyDescent="0.25">
      <c r="A711" s="214"/>
      <c r="B711" s="218"/>
      <c r="C711" s="214"/>
      <c r="D711" s="218"/>
      <c r="E711" s="214"/>
      <c r="F711" s="214"/>
      <c r="G711" s="214"/>
      <c r="H711" s="216"/>
      <c r="I711" s="216"/>
      <c r="J711" s="214"/>
      <c r="K711" s="217"/>
      <c r="L711" s="214"/>
      <c r="M711" s="214"/>
      <c r="N711" s="214"/>
      <c r="O711" s="214"/>
      <c r="P711" s="214"/>
      <c r="Q711" s="214"/>
      <c r="R711" s="214"/>
      <c r="S711" s="214"/>
      <c r="T711" s="214"/>
      <c r="U711" s="214"/>
      <c r="V711" s="214"/>
      <c r="W711" s="214"/>
      <c r="X711" s="214"/>
      <c r="Y711" s="214"/>
      <c r="Z711" s="214"/>
      <c r="AA711" s="214"/>
      <c r="AB711" s="214"/>
    </row>
    <row r="712" spans="1:28" ht="15" hidden="1" thickBot="1" x14ac:dyDescent="0.25">
      <c r="A712" s="214"/>
      <c r="B712" s="218"/>
      <c r="C712" s="214"/>
      <c r="D712" s="218"/>
      <c r="E712" s="214"/>
      <c r="F712" s="214"/>
      <c r="G712" s="214"/>
      <c r="H712" s="216"/>
      <c r="I712" s="216"/>
      <c r="J712" s="214"/>
      <c r="K712" s="217"/>
      <c r="L712" s="214"/>
      <c r="M712" s="214"/>
      <c r="N712" s="214"/>
      <c r="O712" s="214"/>
      <c r="P712" s="214"/>
      <c r="Q712" s="214"/>
      <c r="R712" s="214"/>
      <c r="S712" s="214"/>
      <c r="T712" s="214"/>
      <c r="U712" s="214"/>
      <c r="V712" s="214"/>
      <c r="W712" s="214"/>
      <c r="X712" s="214"/>
      <c r="Y712" s="214"/>
      <c r="Z712" s="214"/>
      <c r="AA712" s="214"/>
      <c r="AB712" s="214"/>
    </row>
    <row r="713" spans="1:28" ht="15" hidden="1" thickBot="1" x14ac:dyDescent="0.25">
      <c r="A713" s="214"/>
      <c r="B713" s="218"/>
      <c r="C713" s="214"/>
      <c r="D713" s="218"/>
      <c r="E713" s="214"/>
      <c r="F713" s="214"/>
      <c r="G713" s="214"/>
      <c r="H713" s="216"/>
      <c r="I713" s="216"/>
      <c r="J713" s="214"/>
      <c r="K713" s="217"/>
      <c r="L713" s="214"/>
      <c r="M713" s="214"/>
      <c r="N713" s="214"/>
      <c r="O713" s="214"/>
      <c r="P713" s="214"/>
      <c r="Q713" s="214"/>
      <c r="R713" s="214"/>
      <c r="S713" s="214"/>
      <c r="T713" s="214"/>
      <c r="U713" s="214"/>
      <c r="V713" s="214"/>
      <c r="W713" s="214"/>
      <c r="X713" s="214"/>
      <c r="Y713" s="214"/>
      <c r="Z713" s="214"/>
      <c r="AA713" s="214"/>
      <c r="AB713" s="214"/>
    </row>
    <row r="714" spans="1:28" ht="15" hidden="1" thickBot="1" x14ac:dyDescent="0.25">
      <c r="A714" s="214"/>
      <c r="B714" s="218"/>
      <c r="C714" s="214"/>
      <c r="D714" s="218"/>
      <c r="E714" s="214"/>
      <c r="F714" s="214"/>
      <c r="G714" s="214"/>
      <c r="H714" s="216"/>
      <c r="I714" s="216"/>
      <c r="J714" s="214"/>
      <c r="K714" s="217"/>
      <c r="L714" s="214"/>
      <c r="M714" s="214"/>
      <c r="N714" s="214"/>
      <c r="O714" s="214"/>
      <c r="P714" s="214"/>
      <c r="Q714" s="214"/>
      <c r="R714" s="214"/>
      <c r="S714" s="214"/>
      <c r="T714" s="214"/>
      <c r="U714" s="214"/>
      <c r="V714" s="214"/>
      <c r="W714" s="214"/>
      <c r="X714" s="214"/>
      <c r="Y714" s="214"/>
      <c r="Z714" s="214"/>
      <c r="AA714" s="214"/>
      <c r="AB714" s="214"/>
    </row>
    <row r="715" spans="1:28" ht="15" hidden="1" thickBot="1" x14ac:dyDescent="0.25">
      <c r="A715" s="214"/>
      <c r="B715" s="218"/>
      <c r="C715" s="214"/>
      <c r="D715" s="218"/>
      <c r="E715" s="214"/>
      <c r="F715" s="214"/>
      <c r="G715" s="214"/>
      <c r="H715" s="216"/>
      <c r="I715" s="216"/>
      <c r="J715" s="214"/>
      <c r="K715" s="217"/>
      <c r="L715" s="214"/>
      <c r="M715" s="214"/>
      <c r="N715" s="214"/>
      <c r="O715" s="214"/>
      <c r="P715" s="214"/>
      <c r="Q715" s="214"/>
      <c r="R715" s="214"/>
      <c r="S715" s="214"/>
      <c r="T715" s="214"/>
      <c r="U715" s="214"/>
      <c r="V715" s="214"/>
      <c r="W715" s="214"/>
      <c r="X715" s="214"/>
      <c r="Y715" s="214"/>
      <c r="Z715" s="214"/>
      <c r="AA715" s="214"/>
      <c r="AB715" s="214"/>
    </row>
    <row r="716" spans="1:28" ht="15" hidden="1" thickBot="1" x14ac:dyDescent="0.25">
      <c r="A716" s="214"/>
      <c r="B716" s="218"/>
      <c r="C716" s="214"/>
      <c r="D716" s="218"/>
      <c r="E716" s="214"/>
      <c r="F716" s="214"/>
      <c r="G716" s="214"/>
      <c r="H716" s="216"/>
      <c r="I716" s="216"/>
      <c r="J716" s="214"/>
      <c r="K716" s="217"/>
      <c r="L716" s="214"/>
      <c r="M716" s="214"/>
      <c r="N716" s="214"/>
      <c r="O716" s="214"/>
      <c r="P716" s="214"/>
      <c r="Q716" s="214"/>
      <c r="R716" s="214"/>
      <c r="S716" s="214"/>
      <c r="T716" s="214"/>
      <c r="U716" s="214"/>
      <c r="V716" s="214"/>
      <c r="W716" s="214"/>
      <c r="X716" s="214"/>
      <c r="Y716" s="214"/>
      <c r="Z716" s="214"/>
      <c r="AA716" s="214"/>
      <c r="AB716" s="214"/>
    </row>
    <row r="717" spans="1:28" ht="15" hidden="1" thickBot="1" x14ac:dyDescent="0.25">
      <c r="A717" s="214"/>
      <c r="B717" s="218"/>
      <c r="C717" s="214"/>
      <c r="D717" s="218"/>
      <c r="E717" s="214"/>
      <c r="F717" s="214"/>
      <c r="G717" s="214"/>
      <c r="H717" s="216"/>
      <c r="I717" s="216"/>
      <c r="J717" s="214"/>
      <c r="K717" s="217"/>
      <c r="L717" s="214"/>
      <c r="M717" s="214"/>
      <c r="N717" s="214"/>
      <c r="O717" s="214"/>
      <c r="P717" s="214"/>
      <c r="Q717" s="214"/>
      <c r="R717" s="214"/>
      <c r="S717" s="214"/>
      <c r="T717" s="214"/>
      <c r="U717" s="214"/>
      <c r="V717" s="214"/>
      <c r="W717" s="214"/>
      <c r="X717" s="214"/>
      <c r="Y717" s="214"/>
      <c r="Z717" s="214"/>
      <c r="AA717" s="214"/>
      <c r="AB717" s="214"/>
    </row>
    <row r="718" spans="1:28" ht="15" hidden="1" thickBot="1" x14ac:dyDescent="0.25">
      <c r="A718" s="214"/>
      <c r="B718" s="218"/>
      <c r="C718" s="214"/>
      <c r="D718" s="218"/>
      <c r="E718" s="214"/>
      <c r="F718" s="214"/>
      <c r="G718" s="214"/>
      <c r="H718" s="216"/>
      <c r="I718" s="216"/>
      <c r="J718" s="214"/>
      <c r="K718" s="217"/>
      <c r="L718" s="214"/>
      <c r="M718" s="214"/>
      <c r="N718" s="214"/>
      <c r="O718" s="214"/>
      <c r="P718" s="214"/>
      <c r="Q718" s="214"/>
      <c r="R718" s="214"/>
      <c r="S718" s="214"/>
      <c r="T718" s="214"/>
      <c r="U718" s="214"/>
      <c r="V718" s="214"/>
      <c r="W718" s="214"/>
      <c r="X718" s="214"/>
      <c r="Y718" s="214"/>
      <c r="Z718" s="214"/>
      <c r="AA718" s="214"/>
      <c r="AB718" s="214"/>
    </row>
    <row r="719" spans="1:28" ht="15" hidden="1" thickBot="1" x14ac:dyDescent="0.25">
      <c r="A719" s="214"/>
      <c r="B719" s="218"/>
      <c r="C719" s="214"/>
      <c r="D719" s="218"/>
      <c r="E719" s="214"/>
      <c r="F719" s="214"/>
      <c r="G719" s="214"/>
      <c r="H719" s="216"/>
      <c r="I719" s="216"/>
      <c r="J719" s="214"/>
      <c r="K719" s="217"/>
      <c r="L719" s="214"/>
      <c r="M719" s="214"/>
      <c r="N719" s="214"/>
      <c r="O719" s="214"/>
      <c r="P719" s="214"/>
      <c r="Q719" s="214"/>
      <c r="R719" s="214"/>
      <c r="S719" s="214"/>
      <c r="T719" s="214"/>
      <c r="U719" s="214"/>
      <c r="V719" s="214"/>
      <c r="W719" s="214"/>
      <c r="X719" s="214"/>
      <c r="Y719" s="214"/>
      <c r="Z719" s="214"/>
      <c r="AA719" s="214"/>
      <c r="AB719" s="214"/>
    </row>
    <row r="720" spans="1:28" ht="15" hidden="1" thickBot="1" x14ac:dyDescent="0.25">
      <c r="A720" s="214"/>
      <c r="B720" s="218"/>
      <c r="C720" s="214"/>
      <c r="D720" s="218"/>
      <c r="E720" s="214"/>
      <c r="F720" s="214"/>
      <c r="G720" s="214"/>
      <c r="H720" s="216"/>
      <c r="I720" s="216"/>
      <c r="J720" s="214"/>
      <c r="K720" s="217"/>
      <c r="L720" s="214"/>
      <c r="M720" s="214"/>
      <c r="N720" s="214"/>
      <c r="O720" s="214"/>
      <c r="P720" s="214"/>
      <c r="Q720" s="214"/>
      <c r="R720" s="214"/>
      <c r="S720" s="214"/>
      <c r="T720" s="214"/>
      <c r="U720" s="214"/>
      <c r="V720" s="214"/>
      <c r="W720" s="214"/>
      <c r="X720" s="214"/>
      <c r="Y720" s="214"/>
      <c r="Z720" s="214"/>
      <c r="AA720" s="214"/>
      <c r="AB720" s="214"/>
    </row>
    <row r="721" spans="1:28" ht="15" hidden="1" thickBot="1" x14ac:dyDescent="0.25">
      <c r="A721" s="214"/>
      <c r="B721" s="218"/>
      <c r="C721" s="214"/>
      <c r="D721" s="218"/>
      <c r="E721" s="214"/>
      <c r="F721" s="214"/>
      <c r="G721" s="214"/>
      <c r="H721" s="216"/>
      <c r="I721" s="216"/>
      <c r="J721" s="214"/>
      <c r="K721" s="217"/>
      <c r="L721" s="214"/>
      <c r="M721" s="214"/>
      <c r="N721" s="214"/>
      <c r="O721" s="214"/>
      <c r="P721" s="214"/>
      <c r="Q721" s="214"/>
      <c r="R721" s="214"/>
      <c r="S721" s="214"/>
      <c r="T721" s="214"/>
      <c r="U721" s="214"/>
      <c r="V721" s="214"/>
      <c r="W721" s="214"/>
      <c r="X721" s="214"/>
      <c r="Y721" s="214"/>
      <c r="Z721" s="214"/>
      <c r="AA721" s="214"/>
      <c r="AB721" s="214"/>
    </row>
    <row r="722" spans="1:28" ht="15" hidden="1" thickBot="1" x14ac:dyDescent="0.25">
      <c r="A722" s="214"/>
      <c r="B722" s="218"/>
      <c r="C722" s="214"/>
      <c r="D722" s="218"/>
      <c r="E722" s="214"/>
      <c r="F722" s="214"/>
      <c r="G722" s="214"/>
      <c r="H722" s="216"/>
      <c r="I722" s="216"/>
      <c r="J722" s="214"/>
      <c r="K722" s="217"/>
      <c r="L722" s="214"/>
      <c r="M722" s="214"/>
      <c r="N722" s="214"/>
      <c r="O722" s="214"/>
      <c r="P722" s="214"/>
      <c r="Q722" s="214"/>
      <c r="R722" s="214"/>
      <c r="S722" s="214"/>
      <c r="T722" s="214"/>
      <c r="U722" s="214"/>
      <c r="V722" s="214"/>
      <c r="W722" s="214"/>
      <c r="X722" s="214"/>
      <c r="Y722" s="214"/>
      <c r="Z722" s="214"/>
      <c r="AA722" s="214"/>
      <c r="AB722" s="214"/>
    </row>
    <row r="723" spans="1:28" ht="15" hidden="1" thickBot="1" x14ac:dyDescent="0.25">
      <c r="A723" s="214"/>
      <c r="B723" s="218"/>
      <c r="C723" s="214"/>
      <c r="D723" s="218"/>
      <c r="E723" s="214"/>
      <c r="F723" s="214"/>
      <c r="G723" s="214"/>
      <c r="H723" s="216"/>
      <c r="I723" s="216"/>
      <c r="J723" s="214"/>
      <c r="K723" s="217"/>
      <c r="L723" s="214"/>
      <c r="M723" s="214"/>
      <c r="N723" s="214"/>
      <c r="O723" s="214"/>
      <c r="P723" s="214"/>
      <c r="Q723" s="214"/>
      <c r="R723" s="214"/>
      <c r="S723" s="214"/>
      <c r="T723" s="214"/>
      <c r="U723" s="214"/>
      <c r="V723" s="214"/>
      <c r="W723" s="214"/>
      <c r="X723" s="214"/>
      <c r="Y723" s="214"/>
      <c r="Z723" s="214"/>
      <c r="AA723" s="214"/>
      <c r="AB723" s="214"/>
    </row>
    <row r="724" spans="1:28" ht="15" hidden="1" thickBot="1" x14ac:dyDescent="0.25">
      <c r="A724" s="214"/>
      <c r="B724" s="218"/>
      <c r="C724" s="214"/>
      <c r="D724" s="218"/>
      <c r="E724" s="214"/>
      <c r="F724" s="214"/>
      <c r="G724" s="214"/>
      <c r="H724" s="216"/>
      <c r="I724" s="216"/>
      <c r="J724" s="214"/>
      <c r="K724" s="217"/>
      <c r="L724" s="214"/>
      <c r="M724" s="214"/>
      <c r="N724" s="214"/>
      <c r="O724" s="214"/>
      <c r="P724" s="214"/>
      <c r="Q724" s="214"/>
      <c r="R724" s="214"/>
      <c r="S724" s="214"/>
      <c r="T724" s="214"/>
      <c r="U724" s="214"/>
      <c r="V724" s="214"/>
      <c r="W724" s="214"/>
      <c r="X724" s="214"/>
      <c r="Y724" s="214"/>
      <c r="Z724" s="214"/>
      <c r="AA724" s="214"/>
      <c r="AB724" s="214"/>
    </row>
    <row r="725" spans="1:28" ht="15" hidden="1" thickBot="1" x14ac:dyDescent="0.25">
      <c r="A725" s="214"/>
      <c r="B725" s="218"/>
      <c r="C725" s="214"/>
      <c r="D725" s="218"/>
      <c r="E725" s="214"/>
      <c r="F725" s="214"/>
      <c r="G725" s="214"/>
      <c r="H725" s="216"/>
      <c r="I725" s="216"/>
      <c r="J725" s="214"/>
      <c r="K725" s="217"/>
      <c r="L725" s="214"/>
      <c r="M725" s="214"/>
      <c r="N725" s="214"/>
      <c r="O725" s="214"/>
      <c r="P725" s="214"/>
      <c r="Q725" s="214"/>
      <c r="R725" s="214"/>
      <c r="S725" s="214"/>
      <c r="T725" s="214"/>
      <c r="U725" s="214"/>
      <c r="V725" s="214"/>
      <c r="W725" s="214"/>
      <c r="X725" s="214"/>
      <c r="Y725" s="214"/>
      <c r="Z725" s="214"/>
      <c r="AA725" s="214"/>
      <c r="AB725" s="214"/>
    </row>
    <row r="726" spans="1:28" ht="15" hidden="1" thickBot="1" x14ac:dyDescent="0.25">
      <c r="A726" s="214"/>
      <c r="B726" s="218"/>
      <c r="C726" s="214"/>
      <c r="D726" s="218"/>
      <c r="E726" s="214"/>
      <c r="F726" s="214"/>
      <c r="G726" s="214"/>
      <c r="H726" s="216"/>
      <c r="I726" s="216"/>
      <c r="J726" s="214"/>
      <c r="K726" s="217"/>
      <c r="L726" s="214"/>
      <c r="M726" s="214"/>
      <c r="N726" s="214"/>
      <c r="O726" s="214"/>
      <c r="P726" s="214"/>
      <c r="Q726" s="214"/>
      <c r="R726" s="214"/>
      <c r="S726" s="214"/>
      <c r="T726" s="214"/>
      <c r="U726" s="214"/>
      <c r="V726" s="214"/>
      <c r="W726" s="214"/>
      <c r="X726" s="214"/>
      <c r="Y726" s="214"/>
      <c r="Z726" s="214"/>
      <c r="AA726" s="214"/>
      <c r="AB726" s="214"/>
    </row>
    <row r="727" spans="1:28" ht="15" hidden="1" thickBot="1" x14ac:dyDescent="0.25">
      <c r="A727" s="214"/>
      <c r="B727" s="218"/>
      <c r="C727" s="214"/>
      <c r="D727" s="218"/>
      <c r="E727" s="214"/>
      <c r="F727" s="214"/>
      <c r="G727" s="214"/>
      <c r="H727" s="216"/>
      <c r="I727" s="216"/>
      <c r="J727" s="214"/>
      <c r="K727" s="217"/>
      <c r="L727" s="214"/>
      <c r="M727" s="214"/>
      <c r="N727" s="214"/>
      <c r="O727" s="214"/>
      <c r="P727" s="214"/>
      <c r="Q727" s="214"/>
      <c r="R727" s="214"/>
      <c r="S727" s="214"/>
      <c r="T727" s="214"/>
      <c r="U727" s="214"/>
      <c r="V727" s="214"/>
      <c r="W727" s="214"/>
      <c r="X727" s="214"/>
      <c r="Y727" s="214"/>
      <c r="Z727" s="214"/>
      <c r="AA727" s="214"/>
      <c r="AB727" s="214"/>
    </row>
    <row r="728" spans="1:28" ht="15" hidden="1" thickBot="1" x14ac:dyDescent="0.25">
      <c r="A728" s="214"/>
      <c r="B728" s="218"/>
      <c r="C728" s="214"/>
      <c r="D728" s="218"/>
      <c r="E728" s="214"/>
      <c r="F728" s="214"/>
      <c r="G728" s="214"/>
      <c r="H728" s="216"/>
      <c r="I728" s="216"/>
      <c r="J728" s="214"/>
      <c r="K728" s="217"/>
      <c r="L728" s="214"/>
      <c r="M728" s="214"/>
      <c r="N728" s="214"/>
      <c r="O728" s="214"/>
      <c r="P728" s="214"/>
      <c r="Q728" s="214"/>
      <c r="R728" s="214"/>
      <c r="S728" s="214"/>
      <c r="T728" s="214"/>
      <c r="U728" s="214"/>
      <c r="V728" s="214"/>
      <c r="W728" s="214"/>
      <c r="X728" s="214"/>
      <c r="Y728" s="214"/>
      <c r="Z728" s="214"/>
      <c r="AA728" s="214"/>
      <c r="AB728" s="214"/>
    </row>
    <row r="729" spans="1:28" ht="15" hidden="1" thickBot="1" x14ac:dyDescent="0.25">
      <c r="A729" s="214"/>
      <c r="B729" s="218"/>
      <c r="C729" s="214"/>
      <c r="D729" s="218"/>
      <c r="E729" s="214"/>
      <c r="F729" s="214"/>
      <c r="G729" s="214"/>
      <c r="H729" s="216"/>
      <c r="I729" s="216"/>
      <c r="J729" s="214"/>
      <c r="K729" s="217"/>
      <c r="L729" s="214"/>
      <c r="M729" s="214"/>
      <c r="N729" s="214"/>
      <c r="O729" s="214"/>
      <c r="P729" s="214"/>
      <c r="Q729" s="214"/>
      <c r="R729" s="214"/>
      <c r="S729" s="214"/>
      <c r="T729" s="214"/>
      <c r="U729" s="214"/>
      <c r="V729" s="214"/>
      <c r="W729" s="214"/>
      <c r="X729" s="214"/>
      <c r="Y729" s="214"/>
      <c r="Z729" s="214"/>
      <c r="AA729" s="214"/>
      <c r="AB729" s="214"/>
    </row>
    <row r="730" spans="1:28" ht="15" hidden="1" thickBot="1" x14ac:dyDescent="0.25">
      <c r="A730" s="214"/>
      <c r="B730" s="218"/>
      <c r="C730" s="214"/>
      <c r="D730" s="218"/>
      <c r="E730" s="214"/>
      <c r="F730" s="214"/>
      <c r="G730" s="214"/>
      <c r="H730" s="216"/>
      <c r="I730" s="216"/>
      <c r="J730" s="214"/>
      <c r="K730" s="217"/>
      <c r="L730" s="214"/>
      <c r="M730" s="214"/>
      <c r="N730" s="214"/>
      <c r="O730" s="214"/>
      <c r="P730" s="214"/>
      <c r="Q730" s="214"/>
      <c r="R730" s="214"/>
      <c r="S730" s="214"/>
      <c r="T730" s="214"/>
      <c r="U730" s="214"/>
      <c r="V730" s="214"/>
      <c r="W730" s="214"/>
      <c r="X730" s="214"/>
      <c r="Y730" s="214"/>
      <c r="Z730" s="214"/>
      <c r="AA730" s="214"/>
      <c r="AB730" s="214"/>
    </row>
    <row r="731" spans="1:28" ht="15" hidden="1" thickBot="1" x14ac:dyDescent="0.25">
      <c r="A731" s="214"/>
      <c r="B731" s="218"/>
      <c r="C731" s="214"/>
      <c r="D731" s="218"/>
      <c r="E731" s="214"/>
      <c r="F731" s="214"/>
      <c r="G731" s="214"/>
      <c r="H731" s="216"/>
      <c r="I731" s="216"/>
      <c r="J731" s="214"/>
      <c r="K731" s="217"/>
      <c r="L731" s="214"/>
      <c r="M731" s="214"/>
      <c r="N731" s="214"/>
      <c r="O731" s="214"/>
      <c r="P731" s="214"/>
      <c r="Q731" s="214"/>
      <c r="R731" s="214"/>
      <c r="S731" s="214"/>
      <c r="T731" s="214"/>
      <c r="U731" s="214"/>
      <c r="V731" s="214"/>
      <c r="W731" s="214"/>
      <c r="X731" s="214"/>
      <c r="Y731" s="214"/>
      <c r="Z731" s="214"/>
      <c r="AA731" s="214"/>
      <c r="AB731" s="214"/>
    </row>
    <row r="732" spans="1:28" ht="15" hidden="1" thickBot="1" x14ac:dyDescent="0.25">
      <c r="A732" s="214"/>
      <c r="B732" s="218"/>
      <c r="C732" s="214"/>
      <c r="D732" s="218"/>
      <c r="E732" s="214"/>
      <c r="F732" s="214"/>
      <c r="G732" s="214"/>
      <c r="H732" s="216"/>
      <c r="I732" s="216"/>
      <c r="J732" s="214"/>
      <c r="K732" s="217"/>
      <c r="L732" s="214"/>
      <c r="M732" s="214"/>
      <c r="N732" s="214"/>
      <c r="O732" s="214"/>
      <c r="P732" s="214"/>
      <c r="Q732" s="214"/>
      <c r="R732" s="214"/>
      <c r="S732" s="214"/>
      <c r="T732" s="214"/>
      <c r="U732" s="214"/>
      <c r="V732" s="214"/>
      <c r="W732" s="214"/>
      <c r="X732" s="214"/>
      <c r="Y732" s="214"/>
      <c r="Z732" s="214"/>
      <c r="AA732" s="214"/>
      <c r="AB732" s="214"/>
    </row>
    <row r="733" spans="1:28" ht="15" hidden="1" thickBot="1" x14ac:dyDescent="0.25">
      <c r="A733" s="214"/>
      <c r="B733" s="218"/>
      <c r="C733" s="214"/>
      <c r="D733" s="218"/>
      <c r="E733" s="214"/>
      <c r="F733" s="214"/>
      <c r="G733" s="214"/>
      <c r="H733" s="216"/>
      <c r="I733" s="216"/>
      <c r="J733" s="214"/>
      <c r="K733" s="217"/>
      <c r="L733" s="214"/>
      <c r="M733" s="214"/>
      <c r="N733" s="214"/>
      <c r="O733" s="214"/>
      <c r="P733" s="214"/>
      <c r="Q733" s="214"/>
      <c r="R733" s="214"/>
      <c r="S733" s="214"/>
      <c r="T733" s="214"/>
      <c r="U733" s="214"/>
      <c r="V733" s="214"/>
      <c r="W733" s="214"/>
      <c r="X733" s="214"/>
      <c r="Y733" s="214"/>
      <c r="Z733" s="214"/>
      <c r="AA733" s="214"/>
      <c r="AB733" s="214"/>
    </row>
    <row r="734" spans="1:28" ht="15" hidden="1" thickBot="1" x14ac:dyDescent="0.25">
      <c r="A734" s="214"/>
      <c r="B734" s="218"/>
      <c r="C734" s="214"/>
      <c r="D734" s="218"/>
      <c r="E734" s="214"/>
      <c r="F734" s="214"/>
      <c r="G734" s="214"/>
      <c r="H734" s="216"/>
      <c r="I734" s="216"/>
      <c r="J734" s="214"/>
      <c r="K734" s="217"/>
      <c r="L734" s="214"/>
      <c r="M734" s="214"/>
      <c r="N734" s="214"/>
      <c r="O734" s="214"/>
      <c r="P734" s="214"/>
      <c r="Q734" s="214"/>
      <c r="R734" s="214"/>
      <c r="S734" s="214"/>
      <c r="T734" s="214"/>
      <c r="U734" s="214"/>
      <c r="V734" s="214"/>
      <c r="W734" s="214"/>
      <c r="X734" s="214"/>
      <c r="Y734" s="214"/>
      <c r="Z734" s="214"/>
      <c r="AA734" s="214"/>
      <c r="AB734" s="214"/>
    </row>
    <row r="735" spans="1:28" ht="15" hidden="1" thickBot="1" x14ac:dyDescent="0.25">
      <c r="A735" s="214"/>
      <c r="B735" s="218"/>
      <c r="C735" s="214"/>
      <c r="D735" s="218"/>
      <c r="E735" s="214"/>
      <c r="F735" s="214"/>
      <c r="G735" s="214"/>
      <c r="H735" s="216"/>
      <c r="I735" s="216"/>
      <c r="J735" s="214"/>
      <c r="K735" s="217"/>
      <c r="L735" s="214"/>
      <c r="M735" s="214"/>
      <c r="N735" s="214"/>
      <c r="O735" s="214"/>
      <c r="P735" s="214"/>
      <c r="Q735" s="214"/>
      <c r="R735" s="214"/>
      <c r="S735" s="214"/>
      <c r="T735" s="214"/>
      <c r="U735" s="214"/>
      <c r="V735" s="214"/>
      <c r="W735" s="214"/>
      <c r="X735" s="214"/>
      <c r="Y735" s="214"/>
      <c r="Z735" s="214"/>
      <c r="AA735" s="214"/>
      <c r="AB735" s="214"/>
    </row>
    <row r="736" spans="1:28" ht="15" hidden="1" thickBot="1" x14ac:dyDescent="0.25">
      <c r="A736" s="214"/>
      <c r="B736" s="218"/>
      <c r="C736" s="214"/>
      <c r="D736" s="218"/>
      <c r="E736" s="214"/>
      <c r="F736" s="214"/>
      <c r="G736" s="214"/>
      <c r="H736" s="216"/>
      <c r="I736" s="216"/>
      <c r="J736" s="214"/>
      <c r="K736" s="217"/>
      <c r="L736" s="214"/>
      <c r="M736" s="214"/>
      <c r="N736" s="214"/>
      <c r="O736" s="214"/>
      <c r="P736" s="214"/>
      <c r="Q736" s="214"/>
      <c r="R736" s="214"/>
      <c r="S736" s="214"/>
      <c r="T736" s="214"/>
      <c r="U736" s="214"/>
      <c r="V736" s="214"/>
      <c r="W736" s="214"/>
      <c r="X736" s="214"/>
      <c r="Y736" s="214"/>
      <c r="Z736" s="214"/>
      <c r="AA736" s="214"/>
      <c r="AB736" s="214"/>
    </row>
    <row r="737" spans="1:28" ht="15" hidden="1" thickBot="1" x14ac:dyDescent="0.25">
      <c r="A737" s="214"/>
      <c r="B737" s="218"/>
      <c r="C737" s="214"/>
      <c r="D737" s="218"/>
      <c r="E737" s="214"/>
      <c r="F737" s="214"/>
      <c r="G737" s="214"/>
      <c r="H737" s="216"/>
      <c r="I737" s="216"/>
      <c r="J737" s="214"/>
      <c r="K737" s="217"/>
      <c r="L737" s="214"/>
      <c r="M737" s="214"/>
      <c r="N737" s="214"/>
      <c r="O737" s="214"/>
      <c r="P737" s="214"/>
      <c r="Q737" s="214"/>
      <c r="R737" s="214"/>
      <c r="S737" s="214"/>
      <c r="T737" s="214"/>
      <c r="U737" s="214"/>
      <c r="V737" s="214"/>
      <c r="W737" s="214"/>
      <c r="X737" s="214"/>
      <c r="Y737" s="214"/>
      <c r="Z737" s="214"/>
      <c r="AA737" s="214"/>
      <c r="AB737" s="214"/>
    </row>
    <row r="738" spans="1:28" ht="15" hidden="1" thickBot="1" x14ac:dyDescent="0.25">
      <c r="A738" s="214"/>
      <c r="B738" s="218"/>
      <c r="C738" s="214"/>
      <c r="D738" s="218"/>
      <c r="E738" s="214"/>
      <c r="F738" s="214"/>
      <c r="G738" s="214"/>
      <c r="H738" s="216"/>
      <c r="I738" s="216"/>
      <c r="J738" s="214"/>
      <c r="K738" s="217"/>
      <c r="L738" s="214"/>
      <c r="M738" s="214"/>
      <c r="N738" s="214"/>
      <c r="O738" s="214"/>
      <c r="P738" s="214"/>
      <c r="Q738" s="214"/>
      <c r="R738" s="214"/>
      <c r="S738" s="214"/>
      <c r="T738" s="214"/>
      <c r="U738" s="214"/>
      <c r="V738" s="214"/>
      <c r="W738" s="214"/>
      <c r="X738" s="214"/>
      <c r="Y738" s="214"/>
      <c r="Z738" s="214"/>
      <c r="AA738" s="214"/>
      <c r="AB738" s="214"/>
    </row>
    <row r="739" spans="1:28" ht="15" hidden="1" thickBot="1" x14ac:dyDescent="0.25">
      <c r="A739" s="214"/>
      <c r="B739" s="218"/>
      <c r="C739" s="214"/>
      <c r="D739" s="218"/>
      <c r="E739" s="214"/>
      <c r="F739" s="214"/>
      <c r="G739" s="214"/>
      <c r="H739" s="216"/>
      <c r="I739" s="216"/>
      <c r="J739" s="214"/>
      <c r="K739" s="217"/>
      <c r="L739" s="214"/>
      <c r="M739" s="214"/>
      <c r="N739" s="214"/>
      <c r="O739" s="214"/>
      <c r="P739" s="214"/>
      <c r="Q739" s="214"/>
      <c r="R739" s="214"/>
      <c r="S739" s="214"/>
      <c r="T739" s="214"/>
      <c r="U739" s="214"/>
      <c r="V739" s="214"/>
      <c r="W739" s="214"/>
      <c r="X739" s="214"/>
      <c r="Y739" s="214"/>
      <c r="Z739" s="214"/>
      <c r="AA739" s="214"/>
      <c r="AB739" s="214"/>
    </row>
    <row r="740" spans="1:28" ht="15" hidden="1" thickBot="1" x14ac:dyDescent="0.25">
      <c r="A740" s="214"/>
      <c r="B740" s="218"/>
      <c r="C740" s="214"/>
      <c r="D740" s="218"/>
      <c r="E740" s="214"/>
      <c r="F740" s="214"/>
      <c r="G740" s="214"/>
      <c r="H740" s="216"/>
      <c r="I740" s="216"/>
      <c r="J740" s="214"/>
      <c r="K740" s="217"/>
      <c r="L740" s="214"/>
      <c r="M740" s="214"/>
      <c r="N740" s="214"/>
      <c r="O740" s="214"/>
      <c r="P740" s="214"/>
      <c r="Q740" s="214"/>
      <c r="R740" s="214"/>
      <c r="S740" s="214"/>
      <c r="T740" s="214"/>
      <c r="U740" s="214"/>
      <c r="V740" s="214"/>
      <c r="W740" s="214"/>
      <c r="X740" s="214"/>
      <c r="Y740" s="214"/>
      <c r="Z740" s="214"/>
      <c r="AA740" s="214"/>
      <c r="AB740" s="214"/>
    </row>
    <row r="741" spans="1:28" ht="15" hidden="1" thickBot="1" x14ac:dyDescent="0.25">
      <c r="A741" s="214"/>
      <c r="B741" s="218"/>
      <c r="C741" s="214"/>
      <c r="D741" s="218"/>
      <c r="E741" s="214"/>
      <c r="F741" s="214"/>
      <c r="G741" s="214"/>
      <c r="H741" s="216"/>
      <c r="I741" s="216"/>
      <c r="J741" s="214"/>
      <c r="K741" s="217"/>
      <c r="L741" s="214"/>
      <c r="M741" s="214"/>
      <c r="N741" s="214"/>
      <c r="O741" s="214"/>
      <c r="P741" s="214"/>
      <c r="Q741" s="214"/>
      <c r="R741" s="214"/>
      <c r="S741" s="214"/>
      <c r="T741" s="214"/>
      <c r="U741" s="214"/>
      <c r="V741" s="214"/>
      <c r="W741" s="214"/>
      <c r="X741" s="214"/>
      <c r="Y741" s="214"/>
      <c r="Z741" s="214"/>
      <c r="AA741" s="214"/>
      <c r="AB741" s="214"/>
    </row>
    <row r="742" spans="1:28" ht="15" hidden="1" thickBot="1" x14ac:dyDescent="0.25">
      <c r="A742" s="214"/>
      <c r="B742" s="218"/>
      <c r="C742" s="214"/>
      <c r="D742" s="218"/>
      <c r="E742" s="214"/>
      <c r="F742" s="214"/>
      <c r="G742" s="214"/>
      <c r="H742" s="216"/>
      <c r="I742" s="216"/>
      <c r="J742" s="214"/>
      <c r="K742" s="217"/>
      <c r="L742" s="214"/>
      <c r="M742" s="214"/>
      <c r="N742" s="214"/>
      <c r="O742" s="214"/>
      <c r="P742" s="214"/>
      <c r="Q742" s="214"/>
      <c r="R742" s="214"/>
      <c r="S742" s="214"/>
      <c r="T742" s="214"/>
      <c r="U742" s="214"/>
      <c r="V742" s="214"/>
      <c r="W742" s="214"/>
      <c r="X742" s="214"/>
      <c r="Y742" s="214"/>
      <c r="Z742" s="214"/>
      <c r="AA742" s="214"/>
      <c r="AB742" s="214"/>
    </row>
    <row r="743" spans="1:28" ht="15" hidden="1" thickBot="1" x14ac:dyDescent="0.25">
      <c r="A743" s="214"/>
      <c r="B743" s="218"/>
      <c r="C743" s="214"/>
      <c r="D743" s="218"/>
      <c r="E743" s="214"/>
      <c r="F743" s="214"/>
      <c r="G743" s="214"/>
      <c r="H743" s="216"/>
      <c r="I743" s="216"/>
      <c r="J743" s="214"/>
      <c r="K743" s="217"/>
      <c r="L743" s="214"/>
      <c r="M743" s="214"/>
      <c r="N743" s="214"/>
      <c r="O743" s="214"/>
      <c r="P743" s="214"/>
      <c r="Q743" s="214"/>
      <c r="R743" s="214"/>
      <c r="S743" s="214"/>
      <c r="T743" s="214"/>
      <c r="U743" s="214"/>
      <c r="V743" s="214"/>
      <c r="W743" s="214"/>
      <c r="X743" s="214"/>
      <c r="Y743" s="214"/>
      <c r="Z743" s="214"/>
      <c r="AA743" s="214"/>
      <c r="AB743" s="214"/>
    </row>
    <row r="744" spans="1:28" ht="15" hidden="1" thickBot="1" x14ac:dyDescent="0.25">
      <c r="A744" s="214"/>
      <c r="B744" s="218"/>
      <c r="C744" s="214"/>
      <c r="D744" s="218"/>
      <c r="E744" s="214"/>
      <c r="F744" s="214"/>
      <c r="G744" s="214"/>
      <c r="H744" s="216"/>
      <c r="I744" s="216"/>
      <c r="J744" s="214"/>
      <c r="K744" s="217"/>
      <c r="L744" s="214"/>
      <c r="M744" s="214"/>
      <c r="N744" s="214"/>
      <c r="O744" s="214"/>
      <c r="P744" s="214"/>
      <c r="Q744" s="214"/>
      <c r="R744" s="214"/>
      <c r="S744" s="214"/>
      <c r="T744" s="214"/>
      <c r="U744" s="214"/>
      <c r="V744" s="214"/>
      <c r="W744" s="214"/>
      <c r="X744" s="214"/>
      <c r="Y744" s="214"/>
      <c r="Z744" s="214"/>
      <c r="AA744" s="214"/>
      <c r="AB744" s="214"/>
    </row>
    <row r="745" spans="1:28" ht="15" hidden="1" thickBot="1" x14ac:dyDescent="0.25">
      <c r="A745" s="214"/>
      <c r="B745" s="218"/>
      <c r="C745" s="214"/>
      <c r="D745" s="218"/>
      <c r="E745" s="214"/>
      <c r="F745" s="214"/>
      <c r="G745" s="214"/>
      <c r="H745" s="216"/>
      <c r="I745" s="216"/>
      <c r="J745" s="214"/>
      <c r="K745" s="217"/>
      <c r="L745" s="214"/>
      <c r="M745" s="214"/>
      <c r="N745" s="214"/>
      <c r="O745" s="214"/>
      <c r="P745" s="214"/>
      <c r="Q745" s="214"/>
      <c r="R745" s="214"/>
      <c r="S745" s="214"/>
      <c r="T745" s="214"/>
      <c r="U745" s="214"/>
      <c r="V745" s="214"/>
      <c r="W745" s="214"/>
      <c r="X745" s="214"/>
      <c r="Y745" s="214"/>
      <c r="Z745" s="214"/>
      <c r="AA745" s="214"/>
      <c r="AB745" s="214"/>
    </row>
    <row r="746" spans="1:28" ht="15" hidden="1" thickBot="1" x14ac:dyDescent="0.25">
      <c r="A746" s="214"/>
      <c r="B746" s="218"/>
      <c r="C746" s="214"/>
      <c r="D746" s="218"/>
      <c r="E746" s="214"/>
      <c r="F746" s="214"/>
      <c r="G746" s="214"/>
      <c r="H746" s="216"/>
      <c r="I746" s="216"/>
      <c r="J746" s="214"/>
      <c r="K746" s="217"/>
      <c r="L746" s="214"/>
      <c r="M746" s="214"/>
      <c r="N746" s="214"/>
      <c r="O746" s="214"/>
      <c r="P746" s="214"/>
      <c r="Q746" s="214"/>
      <c r="R746" s="214"/>
      <c r="S746" s="214"/>
      <c r="T746" s="214"/>
      <c r="U746" s="214"/>
      <c r="V746" s="214"/>
      <c r="W746" s="214"/>
      <c r="X746" s="214"/>
      <c r="Y746" s="214"/>
      <c r="Z746" s="214"/>
      <c r="AA746" s="214"/>
      <c r="AB746" s="214"/>
    </row>
    <row r="747" spans="1:28" ht="15" hidden="1" thickBot="1" x14ac:dyDescent="0.25">
      <c r="A747" s="214"/>
      <c r="B747" s="218"/>
      <c r="C747" s="214"/>
      <c r="D747" s="218"/>
      <c r="E747" s="214"/>
      <c r="F747" s="214"/>
      <c r="G747" s="214"/>
      <c r="H747" s="216"/>
      <c r="I747" s="216"/>
      <c r="J747" s="214"/>
      <c r="K747" s="217"/>
      <c r="L747" s="214"/>
      <c r="M747" s="214"/>
      <c r="N747" s="214"/>
      <c r="O747" s="214"/>
      <c r="P747" s="214"/>
      <c r="Q747" s="214"/>
      <c r="R747" s="214"/>
      <c r="S747" s="214"/>
      <c r="T747" s="214"/>
      <c r="U747" s="214"/>
      <c r="V747" s="214"/>
      <c r="W747" s="214"/>
      <c r="X747" s="214"/>
      <c r="Y747" s="214"/>
      <c r="Z747" s="214"/>
      <c r="AA747" s="214"/>
      <c r="AB747" s="214"/>
    </row>
    <row r="748" spans="1:28" ht="15" hidden="1" thickBot="1" x14ac:dyDescent="0.25">
      <c r="A748" s="214"/>
      <c r="B748" s="218"/>
      <c r="C748" s="214"/>
      <c r="D748" s="218"/>
      <c r="E748" s="214"/>
      <c r="F748" s="214"/>
      <c r="G748" s="214"/>
      <c r="H748" s="216"/>
      <c r="I748" s="216"/>
      <c r="J748" s="214"/>
      <c r="K748" s="217"/>
      <c r="L748" s="214"/>
      <c r="M748" s="214"/>
      <c r="N748" s="214"/>
      <c r="O748" s="214"/>
      <c r="P748" s="214"/>
      <c r="Q748" s="214"/>
      <c r="R748" s="214"/>
      <c r="S748" s="214"/>
      <c r="T748" s="214"/>
      <c r="U748" s="214"/>
      <c r="V748" s="214"/>
      <c r="W748" s="214"/>
      <c r="X748" s="214"/>
      <c r="Y748" s="214"/>
      <c r="Z748" s="214"/>
      <c r="AA748" s="214"/>
      <c r="AB748" s="214"/>
    </row>
    <row r="749" spans="1:28" ht="15" hidden="1" thickBot="1" x14ac:dyDescent="0.25">
      <c r="A749" s="214"/>
      <c r="B749" s="218"/>
      <c r="C749" s="214"/>
      <c r="D749" s="218"/>
      <c r="E749" s="214"/>
      <c r="F749" s="214"/>
      <c r="G749" s="214"/>
      <c r="H749" s="216"/>
      <c r="I749" s="216"/>
      <c r="J749" s="214"/>
      <c r="K749" s="217"/>
      <c r="L749" s="214"/>
      <c r="M749" s="214"/>
      <c r="N749" s="214"/>
      <c r="O749" s="214"/>
      <c r="P749" s="214"/>
      <c r="Q749" s="214"/>
      <c r="R749" s="214"/>
      <c r="S749" s="214"/>
      <c r="T749" s="214"/>
      <c r="U749" s="214"/>
      <c r="V749" s="214"/>
      <c r="W749" s="214"/>
      <c r="X749" s="214"/>
      <c r="Y749" s="214"/>
      <c r="Z749" s="214"/>
      <c r="AA749" s="214"/>
      <c r="AB749" s="214"/>
    </row>
    <row r="750" spans="1:28" ht="15" hidden="1" thickBot="1" x14ac:dyDescent="0.25">
      <c r="A750" s="214"/>
      <c r="B750" s="218"/>
      <c r="C750" s="214"/>
      <c r="D750" s="218"/>
      <c r="E750" s="214"/>
      <c r="F750" s="214"/>
      <c r="G750" s="214"/>
      <c r="H750" s="216"/>
      <c r="I750" s="216"/>
      <c r="J750" s="214"/>
      <c r="K750" s="217"/>
      <c r="L750" s="214"/>
      <c r="M750" s="214"/>
      <c r="N750" s="214"/>
      <c r="O750" s="214"/>
      <c r="P750" s="214"/>
      <c r="Q750" s="214"/>
      <c r="R750" s="214"/>
      <c r="S750" s="214"/>
      <c r="T750" s="214"/>
      <c r="U750" s="214"/>
      <c r="V750" s="214"/>
      <c r="W750" s="214"/>
      <c r="X750" s="214"/>
      <c r="Y750" s="214"/>
      <c r="Z750" s="214"/>
      <c r="AA750" s="214"/>
      <c r="AB750" s="214"/>
    </row>
    <row r="751" spans="1:28" ht="15" hidden="1" thickBot="1" x14ac:dyDescent="0.25">
      <c r="A751" s="214"/>
      <c r="B751" s="218"/>
      <c r="C751" s="214"/>
      <c r="D751" s="218"/>
      <c r="E751" s="214"/>
      <c r="F751" s="214"/>
      <c r="G751" s="214"/>
      <c r="H751" s="216"/>
      <c r="I751" s="216"/>
      <c r="J751" s="214"/>
      <c r="K751" s="217"/>
      <c r="L751" s="214"/>
      <c r="M751" s="214"/>
      <c r="N751" s="214"/>
      <c r="O751" s="214"/>
      <c r="P751" s="214"/>
      <c r="Q751" s="214"/>
      <c r="R751" s="214"/>
      <c r="S751" s="214"/>
      <c r="T751" s="214"/>
      <c r="U751" s="214"/>
      <c r="V751" s="214"/>
      <c r="W751" s="214"/>
      <c r="X751" s="214"/>
      <c r="Y751" s="214"/>
      <c r="Z751" s="214"/>
      <c r="AA751" s="214"/>
      <c r="AB751" s="214"/>
    </row>
    <row r="752" spans="1:28" ht="15" hidden="1" thickBot="1" x14ac:dyDescent="0.25">
      <c r="A752" s="214"/>
      <c r="B752" s="218"/>
      <c r="C752" s="214"/>
      <c r="D752" s="218"/>
      <c r="E752" s="214"/>
      <c r="F752" s="214"/>
      <c r="G752" s="214"/>
      <c r="H752" s="216"/>
      <c r="I752" s="216"/>
      <c r="J752" s="214"/>
      <c r="K752" s="217"/>
      <c r="L752" s="214"/>
      <c r="M752" s="214"/>
      <c r="N752" s="214"/>
      <c r="O752" s="214"/>
      <c r="P752" s="214"/>
      <c r="Q752" s="214"/>
      <c r="R752" s="214"/>
      <c r="S752" s="214"/>
      <c r="T752" s="214"/>
      <c r="U752" s="214"/>
      <c r="V752" s="214"/>
      <c r="W752" s="214"/>
      <c r="X752" s="214"/>
      <c r="Y752" s="214"/>
      <c r="Z752" s="214"/>
      <c r="AA752" s="214"/>
      <c r="AB752" s="214"/>
    </row>
    <row r="753" spans="1:28" ht="15" hidden="1" thickBot="1" x14ac:dyDescent="0.25">
      <c r="A753" s="214"/>
      <c r="B753" s="218"/>
      <c r="C753" s="214"/>
      <c r="D753" s="218"/>
      <c r="E753" s="214"/>
      <c r="F753" s="214"/>
      <c r="G753" s="214"/>
      <c r="H753" s="216"/>
      <c r="I753" s="216"/>
      <c r="J753" s="214"/>
      <c r="K753" s="217"/>
      <c r="L753" s="214"/>
      <c r="M753" s="214"/>
      <c r="N753" s="214"/>
      <c r="O753" s="214"/>
      <c r="P753" s="214"/>
      <c r="Q753" s="214"/>
      <c r="R753" s="214"/>
      <c r="S753" s="214"/>
      <c r="T753" s="214"/>
      <c r="U753" s="214"/>
      <c r="V753" s="214"/>
      <c r="W753" s="214"/>
      <c r="X753" s="214"/>
      <c r="Y753" s="214"/>
      <c r="Z753" s="214"/>
      <c r="AA753" s="214"/>
      <c r="AB753" s="214"/>
    </row>
    <row r="754" spans="1:28" ht="15" hidden="1" thickBot="1" x14ac:dyDescent="0.25">
      <c r="A754" s="214"/>
      <c r="B754" s="218"/>
      <c r="C754" s="214"/>
      <c r="D754" s="218"/>
      <c r="E754" s="214"/>
      <c r="F754" s="214"/>
      <c r="G754" s="214"/>
      <c r="H754" s="216"/>
      <c r="I754" s="216"/>
      <c r="J754" s="214"/>
      <c r="K754" s="217"/>
      <c r="L754" s="214"/>
      <c r="M754" s="214"/>
      <c r="N754" s="214"/>
      <c r="O754" s="214"/>
      <c r="P754" s="214"/>
      <c r="Q754" s="214"/>
      <c r="R754" s="214"/>
      <c r="S754" s="214"/>
      <c r="T754" s="214"/>
      <c r="U754" s="214"/>
      <c r="V754" s="214"/>
      <c r="W754" s="214"/>
      <c r="X754" s="214"/>
      <c r="Y754" s="214"/>
      <c r="Z754" s="214"/>
      <c r="AA754" s="214"/>
      <c r="AB754" s="214"/>
    </row>
    <row r="755" spans="1:28" ht="15" hidden="1" thickBot="1" x14ac:dyDescent="0.25">
      <c r="A755" s="214"/>
      <c r="B755" s="218"/>
      <c r="C755" s="214"/>
      <c r="D755" s="218"/>
      <c r="E755" s="214"/>
      <c r="F755" s="214"/>
      <c r="G755" s="214"/>
      <c r="H755" s="216"/>
      <c r="I755" s="216"/>
      <c r="J755" s="214"/>
      <c r="K755" s="217"/>
      <c r="L755" s="214"/>
      <c r="M755" s="214"/>
      <c r="N755" s="214"/>
      <c r="O755" s="214"/>
      <c r="P755" s="214"/>
      <c r="Q755" s="214"/>
      <c r="R755" s="214"/>
      <c r="S755" s="214"/>
      <c r="T755" s="214"/>
      <c r="U755" s="214"/>
      <c r="V755" s="214"/>
      <c r="W755" s="214"/>
      <c r="X755" s="214"/>
      <c r="Y755" s="214"/>
      <c r="Z755" s="214"/>
      <c r="AA755" s="214"/>
      <c r="AB755" s="214"/>
    </row>
    <row r="756" spans="1:28" ht="15" hidden="1" thickBot="1" x14ac:dyDescent="0.25">
      <c r="A756" s="214"/>
      <c r="B756" s="218"/>
      <c r="C756" s="214"/>
      <c r="D756" s="218"/>
      <c r="E756" s="214"/>
      <c r="F756" s="214"/>
      <c r="G756" s="214"/>
      <c r="H756" s="216"/>
      <c r="I756" s="216"/>
      <c r="J756" s="214"/>
      <c r="K756" s="217"/>
      <c r="L756" s="214"/>
      <c r="M756" s="214"/>
      <c r="N756" s="214"/>
      <c r="O756" s="214"/>
      <c r="P756" s="214"/>
      <c r="Q756" s="214"/>
      <c r="R756" s="214"/>
      <c r="S756" s="214"/>
      <c r="T756" s="214"/>
      <c r="U756" s="214"/>
      <c r="V756" s="214"/>
      <c r="W756" s="214"/>
      <c r="X756" s="214"/>
      <c r="Y756" s="214"/>
      <c r="Z756" s="214"/>
      <c r="AA756" s="214"/>
      <c r="AB756" s="214"/>
    </row>
    <row r="757" spans="1:28" ht="15" hidden="1" thickBot="1" x14ac:dyDescent="0.25">
      <c r="A757" s="214"/>
      <c r="B757" s="218"/>
      <c r="C757" s="214"/>
      <c r="D757" s="218"/>
      <c r="E757" s="214"/>
      <c r="F757" s="214"/>
      <c r="G757" s="214"/>
      <c r="H757" s="216"/>
      <c r="I757" s="216"/>
      <c r="J757" s="214"/>
      <c r="K757" s="217"/>
      <c r="L757" s="214"/>
      <c r="M757" s="214"/>
      <c r="N757" s="214"/>
      <c r="O757" s="214"/>
      <c r="P757" s="214"/>
      <c r="Q757" s="214"/>
      <c r="R757" s="214"/>
      <c r="S757" s="214"/>
      <c r="T757" s="214"/>
      <c r="U757" s="214"/>
      <c r="V757" s="214"/>
      <c r="W757" s="214"/>
      <c r="X757" s="214"/>
      <c r="Y757" s="214"/>
      <c r="Z757" s="214"/>
      <c r="AA757" s="214"/>
      <c r="AB757" s="214"/>
    </row>
    <row r="758" spans="1:28" ht="15" hidden="1" thickBot="1" x14ac:dyDescent="0.25">
      <c r="A758" s="214"/>
      <c r="B758" s="218"/>
      <c r="C758" s="214"/>
      <c r="D758" s="218"/>
      <c r="E758" s="214"/>
      <c r="F758" s="214"/>
      <c r="G758" s="214"/>
      <c r="H758" s="216"/>
      <c r="I758" s="216"/>
      <c r="J758" s="214"/>
      <c r="K758" s="217"/>
      <c r="L758" s="214"/>
      <c r="M758" s="214"/>
      <c r="N758" s="214"/>
      <c r="O758" s="214"/>
      <c r="P758" s="214"/>
      <c r="Q758" s="214"/>
      <c r="R758" s="214"/>
      <c r="S758" s="214"/>
      <c r="T758" s="214"/>
      <c r="U758" s="214"/>
      <c r="V758" s="214"/>
      <c r="W758" s="214"/>
      <c r="X758" s="214"/>
      <c r="Y758" s="214"/>
      <c r="Z758" s="214"/>
      <c r="AA758" s="214"/>
      <c r="AB758" s="214"/>
    </row>
    <row r="759" spans="1:28" ht="15" hidden="1" thickBot="1" x14ac:dyDescent="0.25">
      <c r="A759" s="214"/>
      <c r="B759" s="218"/>
      <c r="C759" s="214"/>
      <c r="D759" s="218"/>
      <c r="E759" s="214"/>
      <c r="F759" s="214"/>
      <c r="G759" s="214"/>
      <c r="H759" s="216"/>
      <c r="I759" s="216"/>
      <c r="J759" s="214"/>
      <c r="K759" s="217"/>
      <c r="L759" s="214"/>
      <c r="M759" s="214"/>
      <c r="N759" s="214"/>
      <c r="O759" s="214"/>
      <c r="P759" s="214"/>
      <c r="Q759" s="214"/>
      <c r="R759" s="214"/>
      <c r="S759" s="214"/>
      <c r="T759" s="214"/>
      <c r="U759" s="214"/>
      <c r="V759" s="214"/>
      <c r="W759" s="214"/>
      <c r="X759" s="214"/>
      <c r="Y759" s="214"/>
      <c r="Z759" s="214"/>
      <c r="AA759" s="214"/>
      <c r="AB759" s="214"/>
    </row>
    <row r="760" spans="1:28" ht="15" hidden="1" thickBot="1" x14ac:dyDescent="0.25">
      <c r="A760" s="214"/>
      <c r="B760" s="218"/>
      <c r="C760" s="214"/>
      <c r="D760" s="218"/>
      <c r="E760" s="214"/>
      <c r="F760" s="214"/>
      <c r="G760" s="214"/>
      <c r="H760" s="216"/>
      <c r="I760" s="216"/>
      <c r="J760" s="214"/>
      <c r="K760" s="217"/>
      <c r="L760" s="214"/>
      <c r="M760" s="214"/>
      <c r="N760" s="214"/>
      <c r="O760" s="214"/>
      <c r="P760" s="214"/>
      <c r="Q760" s="214"/>
      <c r="R760" s="214"/>
      <c r="S760" s="214"/>
      <c r="T760" s="214"/>
      <c r="U760" s="214"/>
      <c r="V760" s="214"/>
      <c r="W760" s="214"/>
      <c r="X760" s="214"/>
      <c r="Y760" s="214"/>
      <c r="Z760" s="214"/>
      <c r="AA760" s="214"/>
      <c r="AB760" s="214"/>
    </row>
    <row r="761" spans="1:28" ht="15" hidden="1" thickBot="1" x14ac:dyDescent="0.25">
      <c r="A761" s="214"/>
      <c r="B761" s="218"/>
      <c r="C761" s="214"/>
      <c r="D761" s="218"/>
      <c r="E761" s="214"/>
      <c r="F761" s="214"/>
      <c r="G761" s="214"/>
      <c r="H761" s="216"/>
      <c r="I761" s="216"/>
      <c r="J761" s="214"/>
      <c r="K761" s="217"/>
      <c r="L761" s="214"/>
      <c r="M761" s="214"/>
      <c r="N761" s="214"/>
      <c r="O761" s="214"/>
      <c r="P761" s="214"/>
      <c r="Q761" s="214"/>
      <c r="R761" s="214"/>
      <c r="S761" s="214"/>
      <c r="T761" s="214"/>
      <c r="U761" s="214"/>
      <c r="V761" s="214"/>
      <c r="W761" s="214"/>
      <c r="X761" s="214"/>
      <c r="Y761" s="214"/>
      <c r="Z761" s="214"/>
      <c r="AA761" s="214"/>
      <c r="AB761" s="214"/>
    </row>
    <row r="762" spans="1:28" ht="15" hidden="1" thickBot="1" x14ac:dyDescent="0.25">
      <c r="A762" s="214"/>
      <c r="B762" s="218"/>
      <c r="C762" s="214"/>
      <c r="D762" s="218"/>
      <c r="E762" s="214"/>
      <c r="F762" s="214"/>
      <c r="G762" s="214"/>
      <c r="H762" s="216"/>
      <c r="I762" s="216"/>
      <c r="J762" s="214"/>
      <c r="K762" s="217"/>
      <c r="L762" s="214"/>
      <c r="M762" s="214"/>
      <c r="N762" s="214"/>
      <c r="O762" s="214"/>
      <c r="P762" s="214"/>
      <c r="Q762" s="214"/>
      <c r="R762" s="214"/>
      <c r="S762" s="214"/>
      <c r="T762" s="214"/>
      <c r="U762" s="214"/>
      <c r="V762" s="214"/>
      <c r="W762" s="214"/>
      <c r="X762" s="214"/>
      <c r="Y762" s="214"/>
      <c r="Z762" s="214"/>
      <c r="AA762" s="214"/>
      <c r="AB762" s="214"/>
    </row>
    <row r="763" spans="1:28" ht="15" hidden="1" thickBot="1" x14ac:dyDescent="0.25">
      <c r="A763" s="214"/>
      <c r="B763" s="218"/>
      <c r="C763" s="214"/>
      <c r="D763" s="218"/>
      <c r="E763" s="214"/>
      <c r="F763" s="214"/>
      <c r="G763" s="214"/>
      <c r="H763" s="216"/>
      <c r="I763" s="216"/>
      <c r="J763" s="214"/>
      <c r="K763" s="217"/>
      <c r="L763" s="214"/>
      <c r="M763" s="214"/>
      <c r="N763" s="214"/>
      <c r="O763" s="214"/>
      <c r="P763" s="214"/>
      <c r="Q763" s="214"/>
      <c r="R763" s="214"/>
      <c r="S763" s="214"/>
      <c r="T763" s="214"/>
      <c r="U763" s="214"/>
      <c r="V763" s="214"/>
      <c r="W763" s="214"/>
      <c r="X763" s="214"/>
      <c r="Y763" s="214"/>
      <c r="Z763" s="214"/>
      <c r="AA763" s="214"/>
      <c r="AB763" s="214"/>
    </row>
    <row r="764" spans="1:28" ht="15" hidden="1" thickBot="1" x14ac:dyDescent="0.25">
      <c r="A764" s="214"/>
      <c r="B764" s="218"/>
      <c r="C764" s="214"/>
      <c r="D764" s="218"/>
      <c r="E764" s="214"/>
      <c r="F764" s="214"/>
      <c r="G764" s="214"/>
      <c r="H764" s="216"/>
      <c r="I764" s="216"/>
      <c r="J764" s="214"/>
      <c r="K764" s="217"/>
      <c r="L764" s="214"/>
      <c r="M764" s="214"/>
      <c r="N764" s="214"/>
      <c r="O764" s="214"/>
      <c r="P764" s="214"/>
      <c r="Q764" s="214"/>
      <c r="R764" s="214"/>
      <c r="S764" s="214"/>
      <c r="T764" s="214"/>
      <c r="U764" s="214"/>
      <c r="V764" s="214"/>
      <c r="W764" s="214"/>
      <c r="X764" s="214"/>
      <c r="Y764" s="214"/>
      <c r="Z764" s="214"/>
      <c r="AA764" s="214"/>
      <c r="AB764" s="214"/>
    </row>
    <row r="765" spans="1:28" ht="15" hidden="1" thickBot="1" x14ac:dyDescent="0.25">
      <c r="A765" s="214"/>
      <c r="B765" s="218"/>
      <c r="C765" s="214"/>
      <c r="D765" s="218"/>
      <c r="E765" s="214"/>
      <c r="F765" s="214"/>
      <c r="G765" s="214"/>
      <c r="H765" s="216"/>
      <c r="I765" s="216"/>
      <c r="J765" s="214"/>
      <c r="K765" s="217"/>
      <c r="L765" s="214"/>
      <c r="M765" s="214"/>
      <c r="N765" s="214"/>
      <c r="O765" s="214"/>
      <c r="P765" s="214"/>
      <c r="Q765" s="214"/>
      <c r="R765" s="214"/>
      <c r="S765" s="214"/>
      <c r="T765" s="214"/>
      <c r="U765" s="214"/>
      <c r="V765" s="214"/>
      <c r="W765" s="214"/>
      <c r="X765" s="214"/>
      <c r="Y765" s="214"/>
      <c r="Z765" s="214"/>
      <c r="AA765" s="214"/>
      <c r="AB765" s="214"/>
    </row>
    <row r="766" spans="1:28" ht="15" hidden="1" thickBot="1" x14ac:dyDescent="0.25">
      <c r="A766" s="214"/>
      <c r="B766" s="218"/>
      <c r="C766" s="214"/>
      <c r="D766" s="218"/>
      <c r="E766" s="214"/>
      <c r="F766" s="214"/>
      <c r="G766" s="214"/>
      <c r="H766" s="216"/>
      <c r="I766" s="216"/>
      <c r="J766" s="214"/>
      <c r="K766" s="217"/>
      <c r="L766" s="214"/>
      <c r="M766" s="214"/>
      <c r="N766" s="214"/>
      <c r="O766" s="214"/>
      <c r="P766" s="214"/>
      <c r="Q766" s="214"/>
      <c r="R766" s="214"/>
      <c r="S766" s="214"/>
      <c r="T766" s="214"/>
      <c r="U766" s="214"/>
      <c r="V766" s="214"/>
      <c r="W766" s="214"/>
      <c r="X766" s="214"/>
      <c r="Y766" s="214"/>
      <c r="Z766" s="214"/>
      <c r="AA766" s="214"/>
      <c r="AB766" s="214"/>
    </row>
    <row r="767" spans="1:28" ht="15" hidden="1" thickBot="1" x14ac:dyDescent="0.25">
      <c r="A767" s="214"/>
      <c r="B767" s="218"/>
      <c r="C767" s="214"/>
      <c r="D767" s="218"/>
      <c r="E767" s="214"/>
      <c r="F767" s="214"/>
      <c r="G767" s="214"/>
      <c r="H767" s="216"/>
      <c r="I767" s="216"/>
      <c r="J767" s="214"/>
      <c r="K767" s="217"/>
      <c r="L767" s="214"/>
      <c r="M767" s="214"/>
      <c r="N767" s="214"/>
      <c r="O767" s="214"/>
      <c r="P767" s="214"/>
      <c r="Q767" s="214"/>
      <c r="R767" s="214"/>
      <c r="S767" s="214"/>
      <c r="T767" s="214"/>
      <c r="U767" s="214"/>
      <c r="V767" s="214"/>
      <c r="W767" s="214"/>
      <c r="X767" s="214"/>
      <c r="Y767" s="214"/>
      <c r="Z767" s="214"/>
      <c r="AA767" s="214"/>
      <c r="AB767" s="214"/>
    </row>
    <row r="768" spans="1:28" ht="15" hidden="1" thickBot="1" x14ac:dyDescent="0.25">
      <c r="A768" s="214"/>
      <c r="B768" s="218"/>
      <c r="C768" s="214"/>
      <c r="D768" s="218"/>
      <c r="E768" s="214"/>
      <c r="F768" s="214"/>
      <c r="G768" s="214"/>
      <c r="H768" s="216"/>
      <c r="I768" s="216"/>
      <c r="J768" s="214"/>
      <c r="K768" s="217"/>
      <c r="L768" s="214"/>
      <c r="M768" s="214"/>
      <c r="N768" s="214"/>
      <c r="O768" s="214"/>
      <c r="P768" s="214"/>
      <c r="Q768" s="214"/>
      <c r="R768" s="214"/>
      <c r="S768" s="214"/>
      <c r="T768" s="214"/>
      <c r="U768" s="214"/>
      <c r="V768" s="214"/>
      <c r="W768" s="214"/>
      <c r="X768" s="214"/>
      <c r="Y768" s="214"/>
      <c r="Z768" s="214"/>
      <c r="AA768" s="214"/>
      <c r="AB768" s="214"/>
    </row>
    <row r="769" spans="1:28" ht="15" hidden="1" thickBot="1" x14ac:dyDescent="0.25">
      <c r="A769" s="214"/>
      <c r="B769" s="218"/>
      <c r="C769" s="214"/>
      <c r="D769" s="218"/>
      <c r="E769" s="214"/>
      <c r="F769" s="214"/>
      <c r="G769" s="214"/>
      <c r="H769" s="216"/>
      <c r="I769" s="216"/>
      <c r="J769" s="214"/>
      <c r="K769" s="217"/>
      <c r="L769" s="214"/>
      <c r="M769" s="214"/>
      <c r="N769" s="214"/>
      <c r="O769" s="214"/>
      <c r="P769" s="214"/>
      <c r="Q769" s="214"/>
      <c r="R769" s="214"/>
      <c r="S769" s="214"/>
      <c r="T769" s="214"/>
      <c r="U769" s="214"/>
      <c r="V769" s="214"/>
      <c r="W769" s="214"/>
      <c r="X769" s="214"/>
      <c r="Y769" s="214"/>
      <c r="Z769" s="214"/>
      <c r="AA769" s="214"/>
      <c r="AB769" s="214"/>
    </row>
    <row r="770" spans="1:28" ht="15" hidden="1" thickBot="1" x14ac:dyDescent="0.25">
      <c r="A770" s="214"/>
      <c r="B770" s="218"/>
      <c r="C770" s="214"/>
      <c r="D770" s="218"/>
      <c r="E770" s="214"/>
      <c r="F770" s="214"/>
      <c r="G770" s="214"/>
      <c r="H770" s="216"/>
      <c r="I770" s="216"/>
      <c r="J770" s="214"/>
      <c r="K770" s="217"/>
      <c r="L770" s="214"/>
      <c r="M770" s="214"/>
      <c r="N770" s="214"/>
      <c r="O770" s="214"/>
      <c r="P770" s="214"/>
      <c r="Q770" s="214"/>
      <c r="R770" s="214"/>
      <c r="S770" s="214"/>
      <c r="T770" s="214"/>
      <c r="U770" s="214"/>
      <c r="V770" s="214"/>
      <c r="W770" s="214"/>
      <c r="X770" s="214"/>
      <c r="Y770" s="214"/>
      <c r="Z770" s="214"/>
      <c r="AA770" s="214"/>
      <c r="AB770" s="214"/>
    </row>
    <row r="771" spans="1:28" ht="15" hidden="1" thickBot="1" x14ac:dyDescent="0.25">
      <c r="A771" s="214"/>
      <c r="B771" s="218"/>
      <c r="C771" s="214"/>
      <c r="D771" s="218"/>
      <c r="E771" s="214"/>
      <c r="F771" s="214"/>
      <c r="G771" s="214"/>
      <c r="H771" s="216"/>
      <c r="I771" s="216"/>
      <c r="J771" s="214"/>
      <c r="K771" s="217"/>
      <c r="L771" s="214"/>
      <c r="M771" s="214"/>
      <c r="N771" s="214"/>
      <c r="O771" s="214"/>
      <c r="P771" s="214"/>
      <c r="Q771" s="214"/>
      <c r="R771" s="214"/>
      <c r="S771" s="214"/>
      <c r="T771" s="214"/>
      <c r="U771" s="214"/>
      <c r="V771" s="214"/>
      <c r="W771" s="214"/>
      <c r="X771" s="214"/>
      <c r="Y771" s="214"/>
      <c r="Z771" s="214"/>
      <c r="AA771" s="214"/>
      <c r="AB771" s="214"/>
    </row>
    <row r="772" spans="1:28" ht="15" hidden="1" thickBot="1" x14ac:dyDescent="0.25">
      <c r="A772" s="214"/>
      <c r="B772" s="218"/>
      <c r="C772" s="214"/>
      <c r="D772" s="218"/>
      <c r="E772" s="214"/>
      <c r="F772" s="214"/>
      <c r="G772" s="214"/>
      <c r="H772" s="216"/>
      <c r="I772" s="216"/>
      <c r="J772" s="214"/>
      <c r="K772" s="217"/>
      <c r="L772" s="214"/>
      <c r="M772" s="214"/>
      <c r="N772" s="214"/>
      <c r="O772" s="214"/>
      <c r="P772" s="214"/>
      <c r="Q772" s="214"/>
      <c r="R772" s="214"/>
      <c r="S772" s="214"/>
      <c r="T772" s="214"/>
      <c r="U772" s="214"/>
      <c r="V772" s="214"/>
      <c r="W772" s="214"/>
      <c r="X772" s="214"/>
      <c r="Y772" s="214"/>
      <c r="Z772" s="214"/>
      <c r="AA772" s="214"/>
      <c r="AB772" s="214"/>
    </row>
    <row r="773" spans="1:28" ht="15" hidden="1" thickBot="1" x14ac:dyDescent="0.25">
      <c r="A773" s="214"/>
      <c r="B773" s="218"/>
      <c r="C773" s="214"/>
      <c r="D773" s="218"/>
      <c r="E773" s="214"/>
      <c r="F773" s="214"/>
      <c r="G773" s="214"/>
      <c r="H773" s="216"/>
      <c r="I773" s="216"/>
      <c r="J773" s="214"/>
      <c r="K773" s="217"/>
      <c r="L773" s="214"/>
      <c r="M773" s="214"/>
      <c r="N773" s="214"/>
      <c r="O773" s="214"/>
      <c r="P773" s="214"/>
      <c r="Q773" s="214"/>
      <c r="R773" s="214"/>
      <c r="S773" s="214"/>
      <c r="T773" s="214"/>
      <c r="U773" s="214"/>
      <c r="V773" s="214"/>
      <c r="W773" s="214"/>
      <c r="X773" s="214"/>
      <c r="Y773" s="214"/>
      <c r="Z773" s="214"/>
      <c r="AA773" s="214"/>
      <c r="AB773" s="214"/>
    </row>
    <row r="774" spans="1:28" ht="15" hidden="1" thickBot="1" x14ac:dyDescent="0.25">
      <c r="A774" s="214"/>
      <c r="B774" s="218"/>
      <c r="C774" s="214"/>
      <c r="D774" s="218"/>
      <c r="E774" s="214"/>
      <c r="F774" s="214"/>
      <c r="G774" s="214"/>
      <c r="H774" s="216"/>
      <c r="I774" s="216"/>
      <c r="J774" s="214"/>
      <c r="K774" s="217"/>
      <c r="L774" s="214"/>
      <c r="M774" s="214"/>
      <c r="N774" s="214"/>
      <c r="O774" s="214"/>
      <c r="P774" s="214"/>
      <c r="Q774" s="214"/>
      <c r="R774" s="214"/>
      <c r="S774" s="214"/>
      <c r="T774" s="214"/>
      <c r="U774" s="214"/>
      <c r="V774" s="214"/>
      <c r="W774" s="214"/>
      <c r="X774" s="214"/>
      <c r="Y774" s="214"/>
      <c r="Z774" s="214"/>
      <c r="AA774" s="214"/>
      <c r="AB774" s="214"/>
    </row>
    <row r="775" spans="1:28" ht="15" hidden="1" thickBot="1" x14ac:dyDescent="0.25">
      <c r="A775" s="214"/>
      <c r="B775" s="218"/>
      <c r="C775" s="214"/>
      <c r="D775" s="218"/>
      <c r="E775" s="214"/>
      <c r="F775" s="214"/>
      <c r="G775" s="214"/>
      <c r="H775" s="216"/>
      <c r="I775" s="216"/>
      <c r="J775" s="214"/>
      <c r="K775" s="217"/>
      <c r="L775" s="214"/>
      <c r="M775" s="214"/>
      <c r="N775" s="214"/>
      <c r="O775" s="214"/>
      <c r="P775" s="214"/>
      <c r="Q775" s="214"/>
      <c r="R775" s="214"/>
      <c r="S775" s="214"/>
      <c r="T775" s="214"/>
      <c r="U775" s="214"/>
      <c r="V775" s="214"/>
      <c r="W775" s="214"/>
      <c r="X775" s="214"/>
      <c r="Y775" s="214"/>
      <c r="Z775" s="214"/>
      <c r="AA775" s="214"/>
      <c r="AB775" s="214"/>
    </row>
    <row r="776" spans="1:28" ht="15" hidden="1" thickBot="1" x14ac:dyDescent="0.25">
      <c r="A776" s="214"/>
      <c r="B776" s="218"/>
      <c r="C776" s="214"/>
      <c r="D776" s="218"/>
      <c r="E776" s="214"/>
      <c r="F776" s="214"/>
      <c r="G776" s="214"/>
      <c r="H776" s="216"/>
      <c r="I776" s="216"/>
      <c r="J776" s="214"/>
      <c r="K776" s="217"/>
      <c r="L776" s="214"/>
      <c r="M776" s="214"/>
      <c r="N776" s="214"/>
      <c r="O776" s="214"/>
      <c r="P776" s="214"/>
      <c r="Q776" s="214"/>
      <c r="R776" s="214"/>
      <c r="S776" s="214"/>
      <c r="T776" s="214"/>
      <c r="U776" s="214"/>
      <c r="V776" s="214"/>
      <c r="W776" s="214"/>
      <c r="X776" s="214"/>
      <c r="Y776" s="214"/>
      <c r="Z776" s="214"/>
      <c r="AA776" s="214"/>
      <c r="AB776" s="214"/>
    </row>
    <row r="777" spans="1:28" ht="15" hidden="1" thickBot="1" x14ac:dyDescent="0.25">
      <c r="A777" s="214"/>
      <c r="B777" s="218"/>
      <c r="C777" s="214"/>
      <c r="D777" s="218"/>
      <c r="E777" s="214"/>
      <c r="F777" s="214"/>
      <c r="G777" s="214"/>
      <c r="H777" s="216"/>
      <c r="I777" s="216"/>
      <c r="J777" s="214"/>
      <c r="K777" s="217"/>
      <c r="L777" s="214"/>
      <c r="M777" s="214"/>
      <c r="N777" s="214"/>
      <c r="O777" s="214"/>
      <c r="P777" s="214"/>
      <c r="Q777" s="214"/>
      <c r="R777" s="214"/>
      <c r="S777" s="214"/>
      <c r="T777" s="214"/>
      <c r="U777" s="214"/>
      <c r="V777" s="214"/>
      <c r="W777" s="214"/>
      <c r="X777" s="214"/>
      <c r="Y777" s="214"/>
      <c r="Z777" s="214"/>
      <c r="AA777" s="214"/>
      <c r="AB777" s="214"/>
    </row>
    <row r="778" spans="1:28" ht="15" hidden="1" thickBot="1" x14ac:dyDescent="0.25">
      <c r="A778" s="214"/>
      <c r="B778" s="218"/>
      <c r="C778" s="214"/>
      <c r="D778" s="218"/>
      <c r="E778" s="214"/>
      <c r="F778" s="214"/>
      <c r="G778" s="214"/>
      <c r="H778" s="216"/>
      <c r="I778" s="216"/>
      <c r="J778" s="214"/>
      <c r="K778" s="217"/>
      <c r="L778" s="214"/>
      <c r="M778" s="214"/>
      <c r="N778" s="214"/>
      <c r="O778" s="214"/>
      <c r="P778" s="214"/>
      <c r="Q778" s="214"/>
      <c r="R778" s="214"/>
      <c r="S778" s="214"/>
      <c r="T778" s="214"/>
      <c r="U778" s="214"/>
      <c r="V778" s="214"/>
      <c r="W778" s="214"/>
      <c r="X778" s="214"/>
      <c r="Y778" s="214"/>
      <c r="Z778" s="214"/>
      <c r="AA778" s="214"/>
      <c r="AB778" s="214"/>
    </row>
    <row r="779" spans="1:28" ht="15" hidden="1" thickBot="1" x14ac:dyDescent="0.25">
      <c r="A779" s="214"/>
      <c r="B779" s="218"/>
      <c r="C779" s="214"/>
      <c r="D779" s="218"/>
      <c r="E779" s="214"/>
      <c r="F779" s="214"/>
      <c r="G779" s="214"/>
      <c r="H779" s="216"/>
      <c r="I779" s="216"/>
      <c r="J779" s="214"/>
      <c r="K779" s="217"/>
      <c r="L779" s="214"/>
      <c r="M779" s="214"/>
      <c r="N779" s="214"/>
      <c r="O779" s="214"/>
      <c r="P779" s="214"/>
      <c r="Q779" s="214"/>
      <c r="R779" s="214"/>
      <c r="S779" s="214"/>
      <c r="T779" s="214"/>
      <c r="U779" s="214"/>
      <c r="V779" s="214"/>
      <c r="W779" s="214"/>
      <c r="X779" s="214"/>
      <c r="Y779" s="214"/>
      <c r="Z779" s="214"/>
      <c r="AA779" s="214"/>
      <c r="AB779" s="214"/>
    </row>
    <row r="780" spans="1:28" ht="15" hidden="1" thickBot="1" x14ac:dyDescent="0.25">
      <c r="A780" s="214"/>
      <c r="B780" s="218"/>
      <c r="C780" s="214"/>
      <c r="D780" s="218"/>
      <c r="E780" s="214"/>
      <c r="F780" s="214"/>
      <c r="G780" s="214"/>
      <c r="H780" s="216"/>
      <c r="I780" s="216"/>
      <c r="J780" s="214"/>
      <c r="K780" s="217"/>
      <c r="L780" s="214"/>
      <c r="M780" s="214"/>
      <c r="N780" s="214"/>
      <c r="O780" s="214"/>
      <c r="P780" s="214"/>
      <c r="Q780" s="214"/>
      <c r="R780" s="214"/>
      <c r="S780" s="214"/>
      <c r="T780" s="214"/>
      <c r="U780" s="214"/>
      <c r="V780" s="214"/>
      <c r="W780" s="214"/>
      <c r="X780" s="214"/>
      <c r="Y780" s="214"/>
      <c r="Z780" s="214"/>
      <c r="AA780" s="214"/>
      <c r="AB780" s="214"/>
    </row>
    <row r="781" spans="1:28" ht="15" hidden="1" thickBot="1" x14ac:dyDescent="0.25">
      <c r="A781" s="214"/>
      <c r="B781" s="218"/>
      <c r="C781" s="214"/>
      <c r="D781" s="218"/>
      <c r="E781" s="214"/>
      <c r="F781" s="214"/>
      <c r="G781" s="214"/>
      <c r="H781" s="216"/>
      <c r="I781" s="216"/>
      <c r="J781" s="214"/>
      <c r="K781" s="217"/>
      <c r="L781" s="214"/>
      <c r="M781" s="214"/>
      <c r="N781" s="214"/>
      <c r="O781" s="214"/>
      <c r="P781" s="214"/>
      <c r="Q781" s="214"/>
      <c r="R781" s="214"/>
      <c r="S781" s="214"/>
      <c r="T781" s="214"/>
      <c r="U781" s="214"/>
      <c r="V781" s="214"/>
      <c r="W781" s="214"/>
      <c r="X781" s="214"/>
      <c r="Y781" s="214"/>
      <c r="Z781" s="214"/>
      <c r="AA781" s="214"/>
      <c r="AB781" s="214"/>
    </row>
    <row r="782" spans="1:28" ht="15" hidden="1" thickBot="1" x14ac:dyDescent="0.25">
      <c r="A782" s="214"/>
      <c r="B782" s="218"/>
      <c r="C782" s="214"/>
      <c r="D782" s="218"/>
      <c r="E782" s="214"/>
      <c r="F782" s="214"/>
      <c r="G782" s="214"/>
      <c r="H782" s="216"/>
      <c r="I782" s="216"/>
      <c r="J782" s="214"/>
      <c r="K782" s="217"/>
      <c r="L782" s="214"/>
      <c r="M782" s="214"/>
      <c r="N782" s="214"/>
      <c r="O782" s="214"/>
      <c r="P782" s="214"/>
      <c r="Q782" s="214"/>
      <c r="R782" s="214"/>
      <c r="S782" s="214"/>
      <c r="T782" s="214"/>
      <c r="U782" s="214"/>
      <c r="V782" s="214"/>
      <c r="W782" s="214"/>
      <c r="X782" s="214"/>
      <c r="Y782" s="214"/>
      <c r="Z782" s="214"/>
      <c r="AA782" s="214"/>
      <c r="AB782" s="214"/>
    </row>
    <row r="783" spans="1:28" ht="15" hidden="1" thickBot="1" x14ac:dyDescent="0.25">
      <c r="A783" s="214"/>
      <c r="B783" s="218"/>
      <c r="C783" s="214"/>
      <c r="D783" s="218"/>
      <c r="E783" s="214"/>
      <c r="F783" s="214"/>
      <c r="G783" s="214"/>
      <c r="H783" s="216"/>
      <c r="I783" s="216"/>
      <c r="J783" s="214"/>
      <c r="K783" s="217"/>
      <c r="L783" s="214"/>
      <c r="M783" s="214"/>
      <c r="N783" s="214"/>
      <c r="O783" s="214"/>
      <c r="P783" s="214"/>
      <c r="Q783" s="214"/>
      <c r="R783" s="214"/>
      <c r="S783" s="214"/>
      <c r="T783" s="214"/>
      <c r="U783" s="214"/>
      <c r="V783" s="214"/>
      <c r="W783" s="214"/>
      <c r="X783" s="214"/>
      <c r="Y783" s="214"/>
      <c r="Z783" s="214"/>
      <c r="AA783" s="214"/>
      <c r="AB783" s="214"/>
    </row>
    <row r="784" spans="1:28" ht="15" hidden="1" thickBot="1" x14ac:dyDescent="0.25">
      <c r="A784" s="214"/>
      <c r="B784" s="218"/>
      <c r="C784" s="214"/>
      <c r="D784" s="218"/>
      <c r="E784" s="214"/>
      <c r="F784" s="214"/>
      <c r="G784" s="214"/>
      <c r="H784" s="216"/>
      <c r="I784" s="216"/>
      <c r="J784" s="214"/>
      <c r="K784" s="217"/>
      <c r="L784" s="214"/>
      <c r="M784" s="214"/>
      <c r="N784" s="214"/>
      <c r="O784" s="214"/>
      <c r="P784" s="214"/>
      <c r="Q784" s="214"/>
      <c r="R784" s="214"/>
      <c r="S784" s="214"/>
      <c r="T784" s="214"/>
      <c r="U784" s="214"/>
      <c r="V784" s="214"/>
      <c r="W784" s="214"/>
      <c r="X784" s="214"/>
      <c r="Y784" s="214"/>
      <c r="Z784" s="214"/>
      <c r="AA784" s="214"/>
      <c r="AB784" s="214"/>
    </row>
    <row r="785" spans="1:28" ht="15" hidden="1" thickBot="1" x14ac:dyDescent="0.25">
      <c r="A785" s="214"/>
      <c r="B785" s="218"/>
      <c r="C785" s="214"/>
      <c r="D785" s="218"/>
      <c r="E785" s="214"/>
      <c r="F785" s="214"/>
      <c r="G785" s="214"/>
      <c r="H785" s="216"/>
      <c r="I785" s="216"/>
      <c r="J785" s="214"/>
      <c r="K785" s="217"/>
      <c r="L785" s="214"/>
      <c r="M785" s="214"/>
      <c r="N785" s="214"/>
      <c r="O785" s="214"/>
      <c r="P785" s="214"/>
      <c r="Q785" s="214"/>
      <c r="R785" s="214"/>
      <c r="S785" s="214"/>
      <c r="T785" s="214"/>
      <c r="U785" s="214"/>
      <c r="V785" s="214"/>
      <c r="W785" s="214"/>
      <c r="X785" s="214"/>
      <c r="Y785" s="214"/>
      <c r="Z785" s="214"/>
      <c r="AA785" s="214"/>
      <c r="AB785" s="214"/>
    </row>
    <row r="786" spans="1:28" ht="15" hidden="1" thickBot="1" x14ac:dyDescent="0.25">
      <c r="A786" s="214"/>
      <c r="B786" s="218"/>
      <c r="C786" s="214"/>
      <c r="D786" s="218"/>
      <c r="E786" s="214"/>
      <c r="F786" s="214"/>
      <c r="G786" s="214"/>
      <c r="H786" s="216"/>
      <c r="I786" s="216"/>
      <c r="J786" s="214"/>
      <c r="K786" s="217"/>
      <c r="L786" s="214"/>
      <c r="M786" s="214"/>
      <c r="N786" s="214"/>
      <c r="O786" s="214"/>
      <c r="P786" s="214"/>
      <c r="Q786" s="214"/>
      <c r="R786" s="214"/>
      <c r="S786" s="214"/>
      <c r="T786" s="214"/>
      <c r="U786" s="214"/>
      <c r="V786" s="214"/>
      <c r="W786" s="214"/>
      <c r="X786" s="214"/>
      <c r="Y786" s="214"/>
      <c r="Z786" s="214"/>
      <c r="AA786" s="214"/>
      <c r="AB786" s="214"/>
    </row>
    <row r="787" spans="1:28" ht="15" hidden="1" thickBot="1" x14ac:dyDescent="0.25">
      <c r="A787" s="214"/>
      <c r="B787" s="218"/>
      <c r="C787" s="214"/>
      <c r="D787" s="218"/>
      <c r="E787" s="214"/>
      <c r="F787" s="214"/>
      <c r="G787" s="214"/>
      <c r="H787" s="216"/>
      <c r="I787" s="216"/>
      <c r="J787" s="214"/>
      <c r="K787" s="217"/>
      <c r="L787" s="214"/>
      <c r="M787" s="214"/>
      <c r="N787" s="214"/>
      <c r="O787" s="214"/>
      <c r="P787" s="214"/>
      <c r="Q787" s="214"/>
      <c r="R787" s="214"/>
      <c r="S787" s="214"/>
      <c r="T787" s="214"/>
      <c r="U787" s="214"/>
      <c r="V787" s="214"/>
      <c r="W787" s="214"/>
      <c r="X787" s="214"/>
      <c r="Y787" s="214"/>
      <c r="Z787" s="214"/>
      <c r="AA787" s="214"/>
      <c r="AB787" s="214"/>
    </row>
    <row r="788" spans="1:28" ht="15" hidden="1" thickBot="1" x14ac:dyDescent="0.25">
      <c r="A788" s="214"/>
      <c r="B788" s="218"/>
      <c r="C788" s="214"/>
      <c r="D788" s="218"/>
      <c r="E788" s="214"/>
      <c r="F788" s="214"/>
      <c r="G788" s="214"/>
      <c r="H788" s="216"/>
      <c r="I788" s="216"/>
      <c r="J788" s="214"/>
      <c r="K788" s="217"/>
      <c r="L788" s="214"/>
      <c r="M788" s="214"/>
      <c r="N788" s="214"/>
      <c r="O788" s="214"/>
      <c r="P788" s="214"/>
      <c r="Q788" s="214"/>
      <c r="R788" s="214"/>
      <c r="S788" s="214"/>
      <c r="T788" s="214"/>
      <c r="U788" s="214"/>
      <c r="V788" s="214"/>
      <c r="W788" s="214"/>
      <c r="X788" s="214"/>
      <c r="Y788" s="214"/>
      <c r="Z788" s="214"/>
      <c r="AA788" s="214"/>
      <c r="AB788" s="214"/>
    </row>
    <row r="789" spans="1:28" ht="15" hidden="1" thickBot="1" x14ac:dyDescent="0.25">
      <c r="A789" s="214"/>
      <c r="B789" s="218"/>
      <c r="C789" s="214"/>
      <c r="D789" s="218"/>
      <c r="E789" s="214"/>
      <c r="F789" s="214"/>
      <c r="G789" s="214"/>
      <c r="H789" s="216"/>
      <c r="I789" s="216"/>
      <c r="J789" s="214"/>
      <c r="K789" s="217"/>
      <c r="L789" s="214"/>
      <c r="M789" s="214"/>
      <c r="N789" s="214"/>
      <c r="O789" s="214"/>
      <c r="P789" s="214"/>
      <c r="Q789" s="214"/>
      <c r="R789" s="214"/>
      <c r="S789" s="214"/>
      <c r="T789" s="214"/>
      <c r="U789" s="214"/>
      <c r="V789" s="214"/>
      <c r="W789" s="214"/>
      <c r="X789" s="214"/>
      <c r="Y789" s="214"/>
      <c r="Z789" s="214"/>
      <c r="AA789" s="214"/>
      <c r="AB789" s="214"/>
    </row>
    <row r="790" spans="1:28" ht="15" hidden="1" thickBot="1" x14ac:dyDescent="0.25">
      <c r="A790" s="214"/>
      <c r="B790" s="218"/>
      <c r="C790" s="214"/>
      <c r="D790" s="218"/>
      <c r="E790" s="214"/>
      <c r="F790" s="214"/>
      <c r="G790" s="214"/>
      <c r="H790" s="216"/>
      <c r="I790" s="216"/>
      <c r="J790" s="214"/>
      <c r="K790" s="217"/>
      <c r="L790" s="214"/>
      <c r="M790" s="214"/>
      <c r="N790" s="214"/>
      <c r="O790" s="214"/>
      <c r="P790" s="214"/>
      <c r="Q790" s="214"/>
      <c r="R790" s="214"/>
      <c r="S790" s="214"/>
      <c r="T790" s="214"/>
      <c r="U790" s="214"/>
      <c r="V790" s="214"/>
      <c r="W790" s="214"/>
      <c r="X790" s="214"/>
      <c r="Y790" s="214"/>
      <c r="Z790" s="214"/>
      <c r="AA790" s="214"/>
      <c r="AB790" s="214"/>
    </row>
    <row r="791" spans="1:28" ht="15" hidden="1" thickBot="1" x14ac:dyDescent="0.25">
      <c r="A791" s="214"/>
      <c r="B791" s="218"/>
      <c r="C791" s="214"/>
      <c r="D791" s="218"/>
      <c r="E791" s="214"/>
      <c r="F791" s="214"/>
      <c r="G791" s="214"/>
      <c r="H791" s="216"/>
      <c r="I791" s="216"/>
      <c r="J791" s="214"/>
      <c r="K791" s="217"/>
      <c r="L791" s="214"/>
      <c r="M791" s="214"/>
      <c r="N791" s="214"/>
      <c r="O791" s="214"/>
      <c r="P791" s="214"/>
      <c r="Q791" s="214"/>
      <c r="R791" s="214"/>
      <c r="S791" s="214"/>
      <c r="T791" s="214"/>
      <c r="U791" s="214"/>
      <c r="V791" s="214"/>
      <c r="W791" s="214"/>
      <c r="X791" s="214"/>
      <c r="Y791" s="214"/>
      <c r="Z791" s="214"/>
      <c r="AA791" s="214"/>
      <c r="AB791" s="214"/>
    </row>
    <row r="792" spans="1:28" ht="15" hidden="1" thickBot="1" x14ac:dyDescent="0.25">
      <c r="A792" s="214"/>
      <c r="B792" s="218"/>
      <c r="C792" s="214"/>
      <c r="D792" s="218"/>
      <c r="E792" s="214"/>
      <c r="F792" s="214"/>
      <c r="G792" s="214"/>
      <c r="H792" s="216"/>
      <c r="I792" s="216"/>
      <c r="J792" s="214"/>
      <c r="K792" s="217"/>
      <c r="L792" s="214"/>
      <c r="M792" s="214"/>
      <c r="N792" s="214"/>
      <c r="O792" s="214"/>
      <c r="P792" s="214"/>
      <c r="Q792" s="214"/>
      <c r="R792" s="214"/>
      <c r="S792" s="214"/>
      <c r="T792" s="214"/>
      <c r="U792" s="214"/>
      <c r="V792" s="214"/>
      <c r="W792" s="214"/>
      <c r="X792" s="214"/>
      <c r="Y792" s="214"/>
      <c r="Z792" s="214"/>
      <c r="AA792" s="214"/>
      <c r="AB792" s="214"/>
    </row>
    <row r="793" spans="1:28" ht="15" hidden="1" thickBot="1" x14ac:dyDescent="0.25">
      <c r="A793" s="214"/>
      <c r="B793" s="218"/>
      <c r="C793" s="214"/>
      <c r="D793" s="218"/>
      <c r="E793" s="214"/>
      <c r="F793" s="214"/>
      <c r="G793" s="214"/>
      <c r="H793" s="216"/>
      <c r="I793" s="216"/>
      <c r="J793" s="214"/>
      <c r="K793" s="217"/>
      <c r="L793" s="214"/>
      <c r="M793" s="214"/>
      <c r="N793" s="214"/>
      <c r="O793" s="214"/>
      <c r="P793" s="214"/>
      <c r="Q793" s="214"/>
      <c r="R793" s="214"/>
      <c r="S793" s="214"/>
      <c r="T793" s="214"/>
      <c r="U793" s="214"/>
      <c r="V793" s="214"/>
      <c r="W793" s="214"/>
      <c r="X793" s="214"/>
      <c r="Y793" s="214"/>
      <c r="Z793" s="214"/>
      <c r="AA793" s="214"/>
      <c r="AB793" s="214"/>
    </row>
    <row r="794" spans="1:28" ht="15" hidden="1" thickBot="1" x14ac:dyDescent="0.25">
      <c r="A794" s="214"/>
      <c r="B794" s="218"/>
      <c r="C794" s="214"/>
      <c r="D794" s="218"/>
      <c r="E794" s="214"/>
      <c r="F794" s="214"/>
      <c r="G794" s="214"/>
      <c r="H794" s="216"/>
      <c r="I794" s="216"/>
      <c r="J794" s="214"/>
      <c r="K794" s="217"/>
      <c r="L794" s="214"/>
      <c r="M794" s="214"/>
      <c r="N794" s="214"/>
      <c r="O794" s="214"/>
      <c r="P794" s="214"/>
      <c r="Q794" s="214"/>
      <c r="R794" s="214"/>
      <c r="S794" s="214"/>
      <c r="T794" s="214"/>
      <c r="U794" s="214"/>
      <c r="V794" s="214"/>
      <c r="W794" s="214"/>
      <c r="X794" s="214"/>
      <c r="Y794" s="214"/>
      <c r="Z794" s="214"/>
      <c r="AA794" s="214"/>
      <c r="AB794" s="214"/>
    </row>
    <row r="795" spans="1:28" ht="15" hidden="1" thickBot="1" x14ac:dyDescent="0.25">
      <c r="A795" s="214"/>
      <c r="B795" s="218"/>
      <c r="C795" s="214"/>
      <c r="D795" s="218"/>
      <c r="E795" s="214"/>
      <c r="F795" s="214"/>
      <c r="G795" s="214"/>
      <c r="H795" s="216"/>
      <c r="I795" s="216"/>
      <c r="J795" s="214"/>
      <c r="K795" s="217"/>
      <c r="L795" s="214"/>
      <c r="M795" s="214"/>
      <c r="N795" s="214"/>
      <c r="O795" s="214"/>
      <c r="P795" s="214"/>
      <c r="Q795" s="214"/>
      <c r="R795" s="214"/>
      <c r="S795" s="214"/>
      <c r="T795" s="214"/>
      <c r="U795" s="214"/>
      <c r="V795" s="214"/>
      <c r="W795" s="214"/>
      <c r="X795" s="214"/>
      <c r="Y795" s="214"/>
      <c r="Z795" s="214"/>
      <c r="AA795" s="214"/>
      <c r="AB795" s="214"/>
    </row>
    <row r="796" spans="1:28" ht="15" hidden="1" thickBot="1" x14ac:dyDescent="0.25">
      <c r="A796" s="214"/>
      <c r="B796" s="218"/>
      <c r="C796" s="214"/>
      <c r="D796" s="218"/>
      <c r="E796" s="214"/>
      <c r="F796" s="214"/>
      <c r="G796" s="214"/>
      <c r="H796" s="216"/>
      <c r="I796" s="216"/>
      <c r="J796" s="214"/>
      <c r="K796" s="217"/>
      <c r="L796" s="214"/>
      <c r="M796" s="214"/>
      <c r="N796" s="214"/>
      <c r="O796" s="214"/>
      <c r="P796" s="214"/>
      <c r="Q796" s="214"/>
      <c r="R796" s="214"/>
      <c r="S796" s="214"/>
      <c r="T796" s="214"/>
      <c r="U796" s="214"/>
      <c r="V796" s="214"/>
      <c r="W796" s="214"/>
      <c r="X796" s="214"/>
      <c r="Y796" s="214"/>
      <c r="Z796" s="214"/>
      <c r="AA796" s="214"/>
      <c r="AB796" s="214"/>
    </row>
    <row r="797" spans="1:28" ht="15" hidden="1" thickBot="1" x14ac:dyDescent="0.25">
      <c r="A797" s="214"/>
      <c r="B797" s="218"/>
      <c r="C797" s="214"/>
      <c r="D797" s="218"/>
      <c r="E797" s="214"/>
      <c r="F797" s="214"/>
      <c r="G797" s="214"/>
      <c r="H797" s="216"/>
      <c r="I797" s="216"/>
      <c r="J797" s="214"/>
      <c r="K797" s="217"/>
      <c r="L797" s="214"/>
      <c r="M797" s="214"/>
      <c r="N797" s="214"/>
      <c r="O797" s="214"/>
      <c r="P797" s="214"/>
      <c r="Q797" s="214"/>
      <c r="R797" s="214"/>
      <c r="S797" s="214"/>
      <c r="T797" s="214"/>
      <c r="U797" s="214"/>
      <c r="V797" s="214"/>
      <c r="W797" s="214"/>
      <c r="X797" s="214"/>
      <c r="Y797" s="214"/>
      <c r="Z797" s="214"/>
      <c r="AA797" s="214"/>
      <c r="AB797" s="214"/>
    </row>
    <row r="798" spans="1:28" ht="15" hidden="1" thickBot="1" x14ac:dyDescent="0.25">
      <c r="A798" s="214"/>
      <c r="B798" s="218"/>
      <c r="C798" s="214"/>
      <c r="D798" s="218"/>
      <c r="E798" s="214"/>
      <c r="F798" s="214"/>
      <c r="G798" s="214"/>
      <c r="H798" s="216"/>
      <c r="I798" s="216"/>
      <c r="J798" s="214"/>
      <c r="K798" s="217"/>
      <c r="L798" s="214"/>
      <c r="M798" s="214"/>
      <c r="N798" s="214"/>
      <c r="O798" s="214"/>
      <c r="P798" s="214"/>
      <c r="Q798" s="214"/>
      <c r="R798" s="214"/>
      <c r="S798" s="214"/>
      <c r="T798" s="214"/>
      <c r="U798" s="214"/>
      <c r="V798" s="214"/>
      <c r="W798" s="214"/>
      <c r="X798" s="214"/>
      <c r="Y798" s="214"/>
      <c r="Z798" s="214"/>
      <c r="AA798" s="214"/>
      <c r="AB798" s="214"/>
    </row>
    <row r="799" spans="1:28" ht="15" hidden="1" thickBot="1" x14ac:dyDescent="0.25">
      <c r="A799" s="214"/>
      <c r="B799" s="218"/>
      <c r="C799" s="214"/>
      <c r="D799" s="218"/>
      <c r="E799" s="214"/>
      <c r="F799" s="214"/>
      <c r="G799" s="214"/>
      <c r="H799" s="216"/>
      <c r="I799" s="216"/>
      <c r="J799" s="214"/>
      <c r="K799" s="217"/>
      <c r="L799" s="214"/>
      <c r="M799" s="214"/>
      <c r="N799" s="214"/>
      <c r="O799" s="214"/>
      <c r="P799" s="214"/>
      <c r="Q799" s="214"/>
      <c r="R799" s="214"/>
      <c r="S799" s="214"/>
      <c r="T799" s="214"/>
      <c r="U799" s="214"/>
      <c r="V799" s="214"/>
      <c r="W799" s="214"/>
      <c r="X799" s="214"/>
      <c r="Y799" s="214"/>
      <c r="Z799" s="214"/>
      <c r="AA799" s="214"/>
      <c r="AB799" s="214"/>
    </row>
    <row r="800" spans="1:28" ht="15" hidden="1" thickBot="1" x14ac:dyDescent="0.25">
      <c r="A800" s="214"/>
      <c r="B800" s="218"/>
      <c r="C800" s="214"/>
      <c r="D800" s="218"/>
      <c r="E800" s="214"/>
      <c r="F800" s="214"/>
      <c r="G800" s="214"/>
      <c r="H800" s="216"/>
      <c r="I800" s="216"/>
      <c r="J800" s="214"/>
      <c r="K800" s="217"/>
      <c r="L800" s="214"/>
      <c r="M800" s="214"/>
      <c r="N800" s="214"/>
      <c r="O800" s="214"/>
      <c r="P800" s="214"/>
      <c r="Q800" s="214"/>
      <c r="R800" s="214"/>
      <c r="S800" s="214"/>
      <c r="T800" s="214"/>
      <c r="U800" s="214"/>
      <c r="V800" s="214"/>
      <c r="W800" s="214"/>
      <c r="X800" s="214"/>
      <c r="Y800" s="214"/>
      <c r="Z800" s="214"/>
      <c r="AA800" s="214"/>
      <c r="AB800" s="214"/>
    </row>
    <row r="801" spans="1:28" ht="15" hidden="1" thickBot="1" x14ac:dyDescent="0.25">
      <c r="A801" s="214"/>
      <c r="B801" s="218"/>
      <c r="C801" s="214"/>
      <c r="D801" s="218"/>
      <c r="E801" s="214"/>
      <c r="F801" s="214"/>
      <c r="G801" s="214"/>
      <c r="H801" s="216"/>
      <c r="I801" s="216"/>
      <c r="J801" s="214"/>
      <c r="K801" s="217"/>
      <c r="L801" s="214"/>
      <c r="M801" s="214"/>
      <c r="N801" s="214"/>
      <c r="O801" s="214"/>
      <c r="P801" s="214"/>
      <c r="Q801" s="214"/>
      <c r="R801" s="214"/>
      <c r="S801" s="214"/>
      <c r="T801" s="214"/>
      <c r="U801" s="214"/>
      <c r="V801" s="214"/>
      <c r="W801" s="214"/>
      <c r="X801" s="214"/>
      <c r="Y801" s="214"/>
      <c r="Z801" s="214"/>
      <c r="AA801" s="214"/>
      <c r="AB801" s="214"/>
    </row>
    <row r="802" spans="1:28" ht="15" hidden="1" thickBot="1" x14ac:dyDescent="0.25">
      <c r="A802" s="214"/>
      <c r="B802" s="218"/>
      <c r="C802" s="214"/>
      <c r="D802" s="218"/>
      <c r="E802" s="214"/>
      <c r="F802" s="214"/>
      <c r="G802" s="214"/>
      <c r="H802" s="216"/>
      <c r="I802" s="216"/>
      <c r="J802" s="214"/>
      <c r="K802" s="217"/>
      <c r="L802" s="214"/>
      <c r="M802" s="214"/>
      <c r="N802" s="214"/>
      <c r="O802" s="214"/>
      <c r="P802" s="214"/>
      <c r="Q802" s="214"/>
      <c r="R802" s="214"/>
      <c r="S802" s="214"/>
      <c r="T802" s="214"/>
      <c r="U802" s="214"/>
      <c r="V802" s="214"/>
      <c r="W802" s="214"/>
      <c r="X802" s="214"/>
      <c r="Y802" s="214"/>
      <c r="Z802" s="214"/>
      <c r="AA802" s="214"/>
      <c r="AB802" s="214"/>
    </row>
    <row r="803" spans="1:28" ht="15" hidden="1" thickBot="1" x14ac:dyDescent="0.25">
      <c r="A803" s="214"/>
      <c r="B803" s="218"/>
      <c r="C803" s="214"/>
      <c r="D803" s="218"/>
      <c r="E803" s="214"/>
      <c r="F803" s="214"/>
      <c r="G803" s="214"/>
      <c r="H803" s="216"/>
      <c r="I803" s="216"/>
      <c r="J803" s="214"/>
      <c r="K803" s="217"/>
      <c r="L803" s="214"/>
      <c r="M803" s="214"/>
      <c r="N803" s="214"/>
      <c r="O803" s="214"/>
      <c r="P803" s="214"/>
      <c r="Q803" s="214"/>
      <c r="R803" s="214"/>
      <c r="S803" s="214"/>
      <c r="T803" s="214"/>
      <c r="U803" s="214"/>
      <c r="V803" s="214"/>
      <c r="W803" s="214"/>
      <c r="X803" s="214"/>
      <c r="Y803" s="214"/>
      <c r="Z803" s="214"/>
      <c r="AA803" s="214"/>
      <c r="AB803" s="214"/>
    </row>
    <row r="804" spans="1:28" ht="15" hidden="1" thickBot="1" x14ac:dyDescent="0.25">
      <c r="A804" s="214"/>
      <c r="B804" s="218"/>
      <c r="C804" s="214"/>
      <c r="D804" s="218"/>
      <c r="E804" s="214"/>
      <c r="F804" s="214"/>
      <c r="G804" s="214"/>
      <c r="H804" s="216"/>
      <c r="I804" s="216"/>
      <c r="J804" s="214"/>
      <c r="K804" s="217"/>
      <c r="L804" s="214"/>
      <c r="M804" s="214"/>
      <c r="N804" s="214"/>
      <c r="O804" s="214"/>
      <c r="P804" s="214"/>
      <c r="Q804" s="214"/>
      <c r="R804" s="214"/>
      <c r="S804" s="214"/>
      <c r="T804" s="214"/>
      <c r="U804" s="214"/>
      <c r="V804" s="214"/>
      <c r="W804" s="214"/>
      <c r="X804" s="214"/>
      <c r="Y804" s="214"/>
      <c r="Z804" s="214"/>
      <c r="AA804" s="214"/>
      <c r="AB804" s="214"/>
    </row>
    <row r="805" spans="1:28" ht="15" hidden="1" thickBot="1" x14ac:dyDescent="0.25">
      <c r="A805" s="214"/>
      <c r="B805" s="218"/>
      <c r="C805" s="214"/>
      <c r="D805" s="218"/>
      <c r="E805" s="214"/>
      <c r="F805" s="214"/>
      <c r="G805" s="214"/>
      <c r="H805" s="216"/>
      <c r="I805" s="216"/>
      <c r="J805" s="214"/>
      <c r="K805" s="217"/>
      <c r="L805" s="214"/>
      <c r="M805" s="214"/>
      <c r="N805" s="214"/>
      <c r="O805" s="214"/>
      <c r="P805" s="214"/>
      <c r="Q805" s="214"/>
      <c r="R805" s="214"/>
      <c r="S805" s="214"/>
      <c r="T805" s="214"/>
      <c r="U805" s="214"/>
      <c r="V805" s="214"/>
      <c r="W805" s="214"/>
      <c r="X805" s="214"/>
      <c r="Y805" s="214"/>
      <c r="Z805" s="214"/>
      <c r="AA805" s="214"/>
      <c r="AB805" s="214"/>
    </row>
    <row r="806" spans="1:28" ht="15" hidden="1" thickBot="1" x14ac:dyDescent="0.25">
      <c r="A806" s="214"/>
      <c r="B806" s="218"/>
      <c r="C806" s="214"/>
      <c r="D806" s="218"/>
      <c r="E806" s="214"/>
      <c r="F806" s="214"/>
      <c r="G806" s="214"/>
      <c r="H806" s="216"/>
      <c r="I806" s="216"/>
      <c r="J806" s="214"/>
      <c r="K806" s="217"/>
      <c r="L806" s="214"/>
      <c r="M806" s="214"/>
      <c r="N806" s="214"/>
      <c r="O806" s="214"/>
      <c r="P806" s="214"/>
      <c r="Q806" s="214"/>
      <c r="R806" s="214"/>
      <c r="S806" s="214"/>
      <c r="T806" s="214"/>
      <c r="U806" s="214"/>
      <c r="V806" s="214"/>
      <c r="W806" s="214"/>
      <c r="X806" s="214"/>
      <c r="Y806" s="214"/>
      <c r="Z806" s="214"/>
      <c r="AA806" s="214"/>
      <c r="AB806" s="214"/>
    </row>
    <row r="807" spans="1:28" ht="15" hidden="1" thickBot="1" x14ac:dyDescent="0.25">
      <c r="A807" s="214"/>
      <c r="B807" s="218"/>
      <c r="C807" s="214"/>
      <c r="D807" s="218"/>
      <c r="E807" s="214"/>
      <c r="F807" s="214"/>
      <c r="G807" s="214"/>
      <c r="H807" s="216"/>
      <c r="I807" s="216"/>
      <c r="J807" s="214"/>
      <c r="K807" s="217"/>
      <c r="L807" s="214"/>
      <c r="M807" s="214"/>
      <c r="N807" s="214"/>
      <c r="O807" s="214"/>
      <c r="P807" s="214"/>
      <c r="Q807" s="214"/>
      <c r="R807" s="214"/>
      <c r="S807" s="214"/>
      <c r="T807" s="214"/>
      <c r="U807" s="214"/>
      <c r="V807" s="214"/>
      <c r="W807" s="214"/>
      <c r="X807" s="214"/>
      <c r="Y807" s="214"/>
      <c r="Z807" s="214"/>
      <c r="AA807" s="214"/>
      <c r="AB807" s="214"/>
    </row>
    <row r="808" spans="1:28" ht="15" hidden="1" thickBot="1" x14ac:dyDescent="0.25">
      <c r="A808" s="214"/>
      <c r="B808" s="218"/>
      <c r="C808" s="214"/>
      <c r="D808" s="218"/>
      <c r="E808" s="214"/>
      <c r="F808" s="214"/>
      <c r="G808" s="214"/>
      <c r="H808" s="216"/>
      <c r="I808" s="216"/>
      <c r="J808" s="214"/>
      <c r="K808" s="217"/>
      <c r="L808" s="214"/>
      <c r="M808" s="214"/>
      <c r="N808" s="214"/>
      <c r="O808" s="214"/>
      <c r="P808" s="214"/>
      <c r="Q808" s="214"/>
      <c r="R808" s="214"/>
      <c r="S808" s="214"/>
      <c r="T808" s="214"/>
      <c r="U808" s="214"/>
      <c r="V808" s="214"/>
      <c r="W808" s="214"/>
      <c r="X808" s="214"/>
      <c r="Y808" s="214"/>
      <c r="Z808" s="214"/>
      <c r="AA808" s="214"/>
      <c r="AB808" s="214"/>
    </row>
    <row r="809" spans="1:28" ht="15" hidden="1" thickBot="1" x14ac:dyDescent="0.25">
      <c r="A809" s="214"/>
      <c r="B809" s="218"/>
      <c r="C809" s="214"/>
      <c r="D809" s="218"/>
      <c r="E809" s="214"/>
      <c r="F809" s="214"/>
      <c r="G809" s="214"/>
      <c r="H809" s="216"/>
      <c r="I809" s="216"/>
      <c r="J809" s="214"/>
      <c r="K809" s="217"/>
      <c r="L809" s="214"/>
      <c r="M809" s="214"/>
      <c r="N809" s="214"/>
      <c r="O809" s="214"/>
      <c r="P809" s="214"/>
      <c r="Q809" s="214"/>
      <c r="R809" s="214"/>
      <c r="S809" s="214"/>
      <c r="T809" s="214"/>
      <c r="U809" s="214"/>
      <c r="V809" s="214"/>
      <c r="W809" s="214"/>
      <c r="X809" s="214"/>
      <c r="Y809" s="214"/>
      <c r="Z809" s="214"/>
      <c r="AA809" s="214"/>
      <c r="AB809" s="214"/>
    </row>
    <row r="810" spans="1:28" ht="15" hidden="1" thickBot="1" x14ac:dyDescent="0.25">
      <c r="A810" s="214"/>
      <c r="B810" s="218"/>
      <c r="C810" s="214"/>
      <c r="D810" s="218"/>
      <c r="E810" s="214"/>
      <c r="F810" s="214"/>
      <c r="G810" s="214"/>
      <c r="H810" s="216"/>
      <c r="I810" s="216"/>
      <c r="J810" s="214"/>
      <c r="K810" s="217"/>
      <c r="L810" s="214"/>
      <c r="M810" s="214"/>
      <c r="N810" s="214"/>
      <c r="O810" s="214"/>
      <c r="P810" s="214"/>
      <c r="Q810" s="214"/>
      <c r="R810" s="214"/>
      <c r="S810" s="214"/>
      <c r="T810" s="214"/>
      <c r="U810" s="214"/>
      <c r="V810" s="214"/>
      <c r="W810" s="214"/>
      <c r="X810" s="214"/>
      <c r="Y810" s="214"/>
      <c r="Z810" s="214"/>
      <c r="AA810" s="214"/>
      <c r="AB810" s="214"/>
    </row>
    <row r="811" spans="1:28" ht="15" hidden="1" thickBot="1" x14ac:dyDescent="0.25">
      <c r="A811" s="214"/>
      <c r="B811" s="218"/>
      <c r="C811" s="214"/>
      <c r="D811" s="218"/>
      <c r="E811" s="214"/>
      <c r="F811" s="214"/>
      <c r="G811" s="214"/>
      <c r="H811" s="216"/>
      <c r="I811" s="216"/>
      <c r="J811" s="214"/>
      <c r="K811" s="217"/>
      <c r="L811" s="214"/>
      <c r="M811" s="214"/>
      <c r="N811" s="214"/>
      <c r="O811" s="214"/>
      <c r="P811" s="214"/>
      <c r="Q811" s="214"/>
      <c r="R811" s="214"/>
      <c r="S811" s="214"/>
      <c r="T811" s="214"/>
      <c r="U811" s="214"/>
      <c r="V811" s="214"/>
      <c r="W811" s="214"/>
      <c r="X811" s="214"/>
      <c r="Y811" s="214"/>
      <c r="Z811" s="214"/>
      <c r="AA811" s="214"/>
      <c r="AB811" s="214"/>
    </row>
    <row r="812" spans="1:28" ht="15" hidden="1" thickBot="1" x14ac:dyDescent="0.25">
      <c r="A812" s="214"/>
      <c r="B812" s="218"/>
      <c r="C812" s="214"/>
      <c r="D812" s="218"/>
      <c r="E812" s="214"/>
      <c r="F812" s="214"/>
      <c r="G812" s="214"/>
      <c r="H812" s="216"/>
      <c r="I812" s="216"/>
      <c r="J812" s="214"/>
      <c r="K812" s="217"/>
      <c r="L812" s="214"/>
      <c r="M812" s="214"/>
      <c r="N812" s="214"/>
      <c r="O812" s="214"/>
      <c r="P812" s="214"/>
      <c r="Q812" s="214"/>
      <c r="R812" s="214"/>
      <c r="S812" s="214"/>
      <c r="T812" s="214"/>
      <c r="U812" s="214"/>
      <c r="V812" s="214"/>
      <c r="W812" s="214"/>
      <c r="X812" s="214"/>
      <c r="Y812" s="214"/>
      <c r="Z812" s="214"/>
      <c r="AA812" s="214"/>
      <c r="AB812" s="214"/>
    </row>
    <row r="813" spans="1:28" ht="15" hidden="1" thickBot="1" x14ac:dyDescent="0.25">
      <c r="A813" s="214"/>
      <c r="B813" s="218"/>
      <c r="C813" s="214"/>
      <c r="D813" s="218"/>
      <c r="E813" s="214"/>
      <c r="F813" s="214"/>
      <c r="G813" s="214"/>
      <c r="H813" s="216"/>
      <c r="I813" s="216"/>
      <c r="J813" s="214"/>
      <c r="K813" s="217"/>
      <c r="L813" s="214"/>
      <c r="M813" s="214"/>
      <c r="N813" s="214"/>
      <c r="O813" s="214"/>
      <c r="P813" s="214"/>
      <c r="Q813" s="214"/>
      <c r="R813" s="214"/>
      <c r="S813" s="214"/>
      <c r="T813" s="214"/>
      <c r="U813" s="214"/>
      <c r="V813" s="214"/>
      <c r="W813" s="214"/>
      <c r="X813" s="214"/>
      <c r="Y813" s="214"/>
      <c r="Z813" s="214"/>
      <c r="AA813" s="214"/>
      <c r="AB813" s="214"/>
    </row>
    <row r="814" spans="1:28" ht="15" hidden="1" thickBot="1" x14ac:dyDescent="0.25">
      <c r="A814" s="214"/>
      <c r="B814" s="218"/>
      <c r="C814" s="214"/>
      <c r="D814" s="218"/>
      <c r="E814" s="214"/>
      <c r="F814" s="214"/>
      <c r="G814" s="214"/>
      <c r="H814" s="216"/>
      <c r="I814" s="216"/>
      <c r="J814" s="214"/>
      <c r="K814" s="217"/>
      <c r="L814" s="214"/>
      <c r="M814" s="214"/>
      <c r="N814" s="214"/>
      <c r="O814" s="214"/>
      <c r="P814" s="214"/>
      <c r="Q814" s="214"/>
      <c r="R814" s="214"/>
      <c r="S814" s="214"/>
      <c r="T814" s="214"/>
      <c r="U814" s="214"/>
      <c r="V814" s="214"/>
      <c r="W814" s="214"/>
      <c r="X814" s="214"/>
      <c r="Y814" s="214"/>
      <c r="Z814" s="214"/>
      <c r="AA814" s="214"/>
      <c r="AB814" s="214"/>
    </row>
    <row r="815" spans="1:28" ht="15" hidden="1" thickBot="1" x14ac:dyDescent="0.25">
      <c r="A815" s="214"/>
      <c r="B815" s="218"/>
      <c r="C815" s="214"/>
      <c r="D815" s="218"/>
      <c r="E815" s="214"/>
      <c r="F815" s="214"/>
      <c r="G815" s="214"/>
      <c r="H815" s="216"/>
      <c r="I815" s="216"/>
      <c r="J815" s="214"/>
      <c r="K815" s="217"/>
      <c r="L815" s="214"/>
      <c r="M815" s="214"/>
      <c r="N815" s="214"/>
      <c r="O815" s="214"/>
      <c r="P815" s="214"/>
      <c r="Q815" s="214"/>
      <c r="R815" s="214"/>
      <c r="S815" s="214"/>
      <c r="T815" s="214"/>
      <c r="U815" s="214"/>
      <c r="V815" s="214"/>
      <c r="W815" s="214"/>
      <c r="X815" s="214"/>
      <c r="Y815" s="214"/>
      <c r="Z815" s="214"/>
      <c r="AA815" s="214"/>
      <c r="AB815" s="214"/>
    </row>
    <row r="816" spans="1:28" ht="15" hidden="1" thickBot="1" x14ac:dyDescent="0.25">
      <c r="A816" s="214"/>
      <c r="B816" s="218"/>
      <c r="C816" s="214"/>
      <c r="D816" s="218"/>
      <c r="E816" s="214"/>
      <c r="F816" s="214"/>
      <c r="G816" s="214"/>
      <c r="H816" s="216"/>
      <c r="I816" s="216"/>
      <c r="J816" s="214"/>
      <c r="K816" s="217"/>
      <c r="L816" s="214"/>
      <c r="M816" s="214"/>
      <c r="N816" s="214"/>
      <c r="O816" s="214"/>
      <c r="P816" s="214"/>
      <c r="Q816" s="214"/>
      <c r="R816" s="214"/>
      <c r="S816" s="214"/>
      <c r="T816" s="214"/>
      <c r="U816" s="214"/>
      <c r="V816" s="214"/>
      <c r="W816" s="214"/>
      <c r="X816" s="214"/>
      <c r="Y816" s="214"/>
      <c r="Z816" s="214"/>
      <c r="AA816" s="214"/>
      <c r="AB816" s="214"/>
    </row>
    <row r="817" spans="1:28" ht="15" hidden="1" thickBot="1" x14ac:dyDescent="0.25">
      <c r="A817" s="214"/>
      <c r="B817" s="218"/>
      <c r="C817" s="214"/>
      <c r="D817" s="218"/>
      <c r="E817" s="214"/>
      <c r="F817" s="214"/>
      <c r="G817" s="214"/>
      <c r="H817" s="216"/>
      <c r="I817" s="216"/>
      <c r="J817" s="214"/>
      <c r="K817" s="217"/>
      <c r="L817" s="214"/>
      <c r="M817" s="214"/>
      <c r="N817" s="214"/>
      <c r="O817" s="214"/>
      <c r="P817" s="214"/>
      <c r="Q817" s="214"/>
      <c r="R817" s="214"/>
      <c r="S817" s="214"/>
      <c r="T817" s="214"/>
      <c r="U817" s="214"/>
      <c r="V817" s="214"/>
      <c r="W817" s="214"/>
      <c r="X817" s="214"/>
      <c r="Y817" s="214"/>
      <c r="Z817" s="214"/>
      <c r="AA817" s="214"/>
      <c r="AB817" s="214"/>
    </row>
    <row r="818" spans="1:28" ht="15" hidden="1" thickBot="1" x14ac:dyDescent="0.25">
      <c r="A818" s="214"/>
      <c r="B818" s="218"/>
      <c r="C818" s="214"/>
      <c r="D818" s="218"/>
      <c r="E818" s="214"/>
      <c r="F818" s="214"/>
      <c r="G818" s="214"/>
      <c r="H818" s="216"/>
      <c r="I818" s="216"/>
      <c r="J818" s="214"/>
      <c r="K818" s="217"/>
      <c r="L818" s="214"/>
      <c r="M818" s="214"/>
      <c r="N818" s="214"/>
      <c r="O818" s="214"/>
      <c r="P818" s="214"/>
      <c r="Q818" s="214"/>
      <c r="R818" s="214"/>
      <c r="S818" s="214"/>
      <c r="T818" s="214"/>
      <c r="U818" s="214"/>
      <c r="V818" s="214"/>
      <c r="W818" s="214"/>
      <c r="X818" s="214"/>
      <c r="Y818" s="214"/>
      <c r="Z818" s="214"/>
      <c r="AA818" s="214"/>
      <c r="AB818" s="214"/>
    </row>
    <row r="819" spans="1:28" ht="15" hidden="1" thickBot="1" x14ac:dyDescent="0.25">
      <c r="A819" s="214"/>
      <c r="B819" s="218"/>
      <c r="C819" s="214"/>
      <c r="D819" s="218"/>
      <c r="E819" s="214"/>
      <c r="F819" s="214"/>
      <c r="G819" s="214"/>
      <c r="H819" s="216"/>
      <c r="I819" s="216"/>
      <c r="J819" s="214"/>
      <c r="K819" s="217"/>
      <c r="L819" s="214"/>
      <c r="M819" s="214"/>
      <c r="N819" s="214"/>
      <c r="O819" s="214"/>
      <c r="P819" s="214"/>
      <c r="Q819" s="214"/>
      <c r="R819" s="214"/>
      <c r="S819" s="214"/>
      <c r="T819" s="214"/>
      <c r="U819" s="214"/>
      <c r="V819" s="214"/>
      <c r="W819" s="214"/>
      <c r="X819" s="214"/>
      <c r="Y819" s="214"/>
      <c r="Z819" s="214"/>
      <c r="AA819" s="214"/>
      <c r="AB819" s="214"/>
    </row>
    <row r="820" spans="1:28" ht="15" hidden="1" thickBot="1" x14ac:dyDescent="0.25">
      <c r="A820" s="214"/>
      <c r="B820" s="218"/>
      <c r="C820" s="214"/>
      <c r="D820" s="218"/>
      <c r="E820" s="214"/>
      <c r="F820" s="214"/>
      <c r="G820" s="214"/>
      <c r="H820" s="216"/>
      <c r="I820" s="216"/>
      <c r="J820" s="214"/>
      <c r="K820" s="217"/>
      <c r="L820" s="214"/>
      <c r="M820" s="214"/>
      <c r="N820" s="214"/>
      <c r="O820" s="214"/>
      <c r="P820" s="214"/>
      <c r="Q820" s="214"/>
      <c r="R820" s="214"/>
      <c r="S820" s="214"/>
      <c r="T820" s="214"/>
      <c r="U820" s="214"/>
      <c r="V820" s="214"/>
      <c r="W820" s="214"/>
      <c r="X820" s="214"/>
      <c r="Y820" s="214"/>
      <c r="Z820" s="214"/>
      <c r="AA820" s="214"/>
      <c r="AB820" s="214"/>
    </row>
    <row r="821" spans="1:28" ht="15" hidden="1" thickBot="1" x14ac:dyDescent="0.25">
      <c r="A821" s="214"/>
      <c r="B821" s="218"/>
      <c r="C821" s="214"/>
      <c r="D821" s="218"/>
      <c r="E821" s="214"/>
      <c r="F821" s="214"/>
      <c r="G821" s="214"/>
      <c r="H821" s="216"/>
      <c r="I821" s="216"/>
      <c r="J821" s="214"/>
      <c r="K821" s="217"/>
      <c r="L821" s="214"/>
      <c r="M821" s="214"/>
      <c r="N821" s="214"/>
      <c r="O821" s="214"/>
      <c r="P821" s="214"/>
      <c r="Q821" s="214"/>
      <c r="R821" s="214"/>
      <c r="S821" s="214"/>
      <c r="T821" s="214"/>
      <c r="U821" s="214"/>
      <c r="V821" s="214"/>
      <c r="W821" s="214"/>
      <c r="X821" s="214"/>
      <c r="Y821" s="214"/>
      <c r="Z821" s="214"/>
      <c r="AA821" s="214"/>
      <c r="AB821" s="214"/>
    </row>
    <row r="822" spans="1:28" ht="15" hidden="1" thickBot="1" x14ac:dyDescent="0.25">
      <c r="A822" s="214"/>
      <c r="B822" s="218"/>
      <c r="C822" s="214"/>
      <c r="D822" s="218"/>
      <c r="E822" s="214"/>
      <c r="F822" s="214"/>
      <c r="G822" s="214"/>
      <c r="H822" s="216"/>
      <c r="I822" s="216"/>
      <c r="J822" s="214"/>
      <c r="K822" s="217"/>
      <c r="L822" s="214"/>
      <c r="M822" s="214"/>
      <c r="N822" s="214"/>
      <c r="O822" s="214"/>
      <c r="P822" s="214"/>
      <c r="Q822" s="214"/>
      <c r="R822" s="214"/>
      <c r="S822" s="214"/>
      <c r="T822" s="214"/>
      <c r="U822" s="214"/>
      <c r="V822" s="214"/>
      <c r="W822" s="214"/>
      <c r="X822" s="214"/>
      <c r="Y822" s="214"/>
      <c r="Z822" s="214"/>
      <c r="AA822" s="214"/>
      <c r="AB822" s="214"/>
    </row>
    <row r="823" spans="1:28" ht="15" hidden="1" thickBot="1" x14ac:dyDescent="0.25">
      <c r="A823" s="214"/>
      <c r="B823" s="218"/>
      <c r="C823" s="214"/>
      <c r="D823" s="218"/>
      <c r="E823" s="214"/>
      <c r="F823" s="214"/>
      <c r="G823" s="214"/>
      <c r="H823" s="216"/>
      <c r="I823" s="216"/>
      <c r="J823" s="214"/>
      <c r="K823" s="217"/>
      <c r="L823" s="214"/>
      <c r="M823" s="214"/>
      <c r="N823" s="214"/>
      <c r="O823" s="214"/>
      <c r="P823" s="214"/>
      <c r="Q823" s="214"/>
      <c r="R823" s="214"/>
      <c r="S823" s="214"/>
      <c r="T823" s="214"/>
      <c r="U823" s="214"/>
      <c r="V823" s="214"/>
      <c r="W823" s="214"/>
      <c r="X823" s="214"/>
      <c r="Y823" s="214"/>
      <c r="Z823" s="214"/>
      <c r="AA823" s="214"/>
      <c r="AB823" s="214"/>
    </row>
    <row r="824" spans="1:28" ht="15" hidden="1" thickBot="1" x14ac:dyDescent="0.25">
      <c r="A824" s="214"/>
      <c r="B824" s="218"/>
      <c r="C824" s="214"/>
      <c r="D824" s="218"/>
      <c r="E824" s="214"/>
      <c r="F824" s="214"/>
      <c r="G824" s="214"/>
      <c r="H824" s="216"/>
      <c r="I824" s="216"/>
      <c r="J824" s="214"/>
      <c r="K824" s="217"/>
      <c r="L824" s="214"/>
      <c r="M824" s="214"/>
      <c r="N824" s="214"/>
      <c r="O824" s="214"/>
      <c r="P824" s="214"/>
      <c r="Q824" s="214"/>
      <c r="R824" s="214"/>
      <c r="S824" s="214"/>
      <c r="T824" s="214"/>
      <c r="U824" s="214"/>
      <c r="V824" s="214"/>
      <c r="W824" s="214"/>
      <c r="X824" s="214"/>
      <c r="Y824" s="214"/>
      <c r="Z824" s="214"/>
      <c r="AA824" s="214"/>
      <c r="AB824" s="214"/>
    </row>
    <row r="825" spans="1:28" ht="15" hidden="1" thickBot="1" x14ac:dyDescent="0.25">
      <c r="A825" s="214"/>
      <c r="B825" s="218"/>
      <c r="C825" s="214"/>
      <c r="D825" s="218"/>
      <c r="E825" s="214"/>
      <c r="F825" s="214"/>
      <c r="G825" s="214"/>
      <c r="H825" s="216"/>
      <c r="I825" s="216"/>
      <c r="J825" s="214"/>
      <c r="K825" s="217"/>
      <c r="L825" s="214"/>
      <c r="M825" s="214"/>
      <c r="N825" s="214"/>
      <c r="O825" s="214"/>
      <c r="P825" s="214"/>
      <c r="Q825" s="214"/>
      <c r="R825" s="214"/>
      <c r="S825" s="214"/>
      <c r="T825" s="214"/>
      <c r="U825" s="214"/>
      <c r="V825" s="214"/>
      <c r="W825" s="214"/>
      <c r="X825" s="214"/>
      <c r="Y825" s="214"/>
      <c r="Z825" s="214"/>
      <c r="AA825" s="214"/>
      <c r="AB825" s="214"/>
    </row>
    <row r="826" spans="1:28" ht="15" hidden="1" thickBot="1" x14ac:dyDescent="0.25">
      <c r="A826" s="214"/>
      <c r="B826" s="218"/>
      <c r="C826" s="214"/>
      <c r="D826" s="218"/>
      <c r="E826" s="214"/>
      <c r="F826" s="214"/>
      <c r="G826" s="214"/>
      <c r="H826" s="216"/>
      <c r="I826" s="216"/>
      <c r="J826" s="214"/>
      <c r="K826" s="217"/>
      <c r="L826" s="214"/>
      <c r="M826" s="214"/>
      <c r="N826" s="214"/>
      <c r="O826" s="214"/>
      <c r="P826" s="214"/>
      <c r="Q826" s="214"/>
      <c r="R826" s="214"/>
      <c r="S826" s="214"/>
      <c r="T826" s="214"/>
      <c r="U826" s="214"/>
      <c r="V826" s="214"/>
      <c r="W826" s="214"/>
      <c r="X826" s="214"/>
      <c r="Y826" s="214"/>
      <c r="Z826" s="214"/>
      <c r="AA826" s="214"/>
      <c r="AB826" s="214"/>
    </row>
    <row r="827" spans="1:28" ht="15" hidden="1" thickBot="1" x14ac:dyDescent="0.25">
      <c r="A827" s="214"/>
      <c r="B827" s="218"/>
      <c r="C827" s="214"/>
      <c r="D827" s="218"/>
      <c r="E827" s="214"/>
      <c r="F827" s="214"/>
      <c r="G827" s="214"/>
      <c r="H827" s="216"/>
      <c r="I827" s="216"/>
      <c r="J827" s="214"/>
      <c r="K827" s="217"/>
      <c r="L827" s="214"/>
      <c r="M827" s="214"/>
      <c r="N827" s="214"/>
      <c r="O827" s="214"/>
      <c r="P827" s="214"/>
      <c r="Q827" s="214"/>
      <c r="R827" s="214"/>
      <c r="S827" s="214"/>
      <c r="T827" s="214"/>
      <c r="U827" s="214"/>
      <c r="V827" s="214"/>
      <c r="W827" s="214"/>
      <c r="X827" s="214"/>
      <c r="Y827" s="214"/>
      <c r="Z827" s="214"/>
      <c r="AA827" s="214"/>
      <c r="AB827" s="214"/>
    </row>
    <row r="828" spans="1:28" ht="15" hidden="1" thickBot="1" x14ac:dyDescent="0.25">
      <c r="A828" s="214"/>
      <c r="B828" s="218"/>
      <c r="C828" s="214"/>
      <c r="D828" s="218"/>
      <c r="E828" s="214"/>
      <c r="F828" s="214"/>
      <c r="G828" s="214"/>
      <c r="H828" s="216"/>
      <c r="I828" s="216"/>
      <c r="J828" s="214"/>
      <c r="K828" s="217"/>
      <c r="L828" s="214"/>
      <c r="M828" s="214"/>
      <c r="N828" s="214"/>
      <c r="O828" s="214"/>
      <c r="P828" s="214"/>
      <c r="Q828" s="214"/>
      <c r="R828" s="214"/>
      <c r="S828" s="214"/>
      <c r="T828" s="214"/>
      <c r="U828" s="214"/>
      <c r="V828" s="214"/>
      <c r="W828" s="214"/>
      <c r="X828" s="214"/>
      <c r="Y828" s="214"/>
      <c r="Z828" s="214"/>
      <c r="AA828" s="214"/>
      <c r="AB828" s="214"/>
    </row>
    <row r="829" spans="1:28" ht="15" hidden="1" thickBot="1" x14ac:dyDescent="0.25">
      <c r="A829" s="214"/>
      <c r="B829" s="218"/>
      <c r="C829" s="214"/>
      <c r="D829" s="218"/>
      <c r="E829" s="214"/>
      <c r="F829" s="214"/>
      <c r="G829" s="214"/>
      <c r="H829" s="216"/>
      <c r="I829" s="216"/>
      <c r="J829" s="214"/>
      <c r="K829" s="217"/>
      <c r="L829" s="214"/>
      <c r="M829" s="214"/>
      <c r="N829" s="214"/>
      <c r="O829" s="214"/>
      <c r="P829" s="214"/>
      <c r="Q829" s="214"/>
      <c r="R829" s="214"/>
      <c r="S829" s="214"/>
      <c r="T829" s="214"/>
      <c r="U829" s="214"/>
      <c r="V829" s="214"/>
      <c r="W829" s="214"/>
      <c r="X829" s="214"/>
      <c r="Y829" s="214"/>
      <c r="Z829" s="214"/>
      <c r="AA829" s="214"/>
      <c r="AB829" s="214"/>
    </row>
    <row r="830" spans="1:28" ht="15" hidden="1" thickBot="1" x14ac:dyDescent="0.25">
      <c r="A830" s="214"/>
      <c r="B830" s="218"/>
      <c r="C830" s="214"/>
      <c r="D830" s="218"/>
      <c r="E830" s="214"/>
      <c r="F830" s="214"/>
      <c r="G830" s="214"/>
      <c r="H830" s="216"/>
      <c r="I830" s="216"/>
      <c r="J830" s="214"/>
      <c r="K830" s="217"/>
      <c r="L830" s="214"/>
      <c r="M830" s="214"/>
      <c r="N830" s="214"/>
      <c r="O830" s="214"/>
      <c r="P830" s="214"/>
      <c r="Q830" s="214"/>
      <c r="R830" s="214"/>
      <c r="S830" s="214"/>
      <c r="T830" s="214"/>
      <c r="U830" s="214"/>
      <c r="V830" s="214"/>
      <c r="W830" s="214"/>
      <c r="X830" s="214"/>
      <c r="Y830" s="214"/>
      <c r="Z830" s="214"/>
      <c r="AA830" s="214"/>
      <c r="AB830" s="214"/>
    </row>
    <row r="831" spans="1:28" ht="15" hidden="1" thickBot="1" x14ac:dyDescent="0.25">
      <c r="A831" s="214"/>
      <c r="B831" s="218"/>
      <c r="C831" s="214"/>
      <c r="D831" s="218"/>
      <c r="E831" s="214"/>
      <c r="F831" s="214"/>
      <c r="G831" s="214"/>
      <c r="H831" s="216"/>
      <c r="I831" s="216"/>
      <c r="J831" s="214"/>
      <c r="K831" s="217"/>
      <c r="L831" s="214"/>
      <c r="M831" s="214"/>
      <c r="N831" s="214"/>
      <c r="O831" s="214"/>
      <c r="P831" s="214"/>
      <c r="Q831" s="214"/>
      <c r="R831" s="214"/>
      <c r="S831" s="214"/>
      <c r="T831" s="214"/>
      <c r="U831" s="214"/>
      <c r="V831" s="214"/>
      <c r="W831" s="214"/>
      <c r="X831" s="214"/>
      <c r="Y831" s="214"/>
      <c r="Z831" s="214"/>
      <c r="AA831" s="214"/>
      <c r="AB831" s="214"/>
    </row>
    <row r="832" spans="1:28" ht="15" hidden="1" thickBot="1" x14ac:dyDescent="0.25">
      <c r="A832" s="214"/>
      <c r="B832" s="218"/>
      <c r="C832" s="214"/>
      <c r="D832" s="218"/>
      <c r="E832" s="214"/>
      <c r="F832" s="214"/>
      <c r="G832" s="214"/>
      <c r="H832" s="216"/>
      <c r="I832" s="216"/>
      <c r="J832" s="214"/>
      <c r="K832" s="217"/>
      <c r="L832" s="214"/>
      <c r="M832" s="214"/>
      <c r="N832" s="214"/>
      <c r="O832" s="214"/>
      <c r="P832" s="214"/>
      <c r="Q832" s="214"/>
      <c r="R832" s="214"/>
      <c r="S832" s="214"/>
      <c r="T832" s="214"/>
      <c r="U832" s="214"/>
      <c r="V832" s="214"/>
      <c r="W832" s="214"/>
      <c r="X832" s="214"/>
      <c r="Y832" s="214"/>
      <c r="Z832" s="214"/>
      <c r="AA832" s="214"/>
      <c r="AB832" s="214"/>
    </row>
    <row r="833" spans="1:28" ht="15" hidden="1" thickBot="1" x14ac:dyDescent="0.25">
      <c r="A833" s="214"/>
      <c r="B833" s="218"/>
      <c r="C833" s="214"/>
      <c r="D833" s="218"/>
      <c r="E833" s="214"/>
      <c r="F833" s="214"/>
      <c r="G833" s="214"/>
      <c r="H833" s="216"/>
      <c r="I833" s="216"/>
      <c r="J833" s="214"/>
      <c r="K833" s="217"/>
      <c r="L833" s="214"/>
      <c r="M833" s="214"/>
      <c r="N833" s="214"/>
      <c r="O833" s="214"/>
      <c r="P833" s="214"/>
      <c r="Q833" s="214"/>
      <c r="R833" s="214"/>
      <c r="S833" s="214"/>
      <c r="T833" s="214"/>
      <c r="U833" s="214"/>
      <c r="V833" s="214"/>
      <c r="W833" s="214"/>
      <c r="X833" s="214"/>
      <c r="Y833" s="214"/>
      <c r="Z833" s="214"/>
      <c r="AA833" s="214"/>
      <c r="AB833" s="214"/>
    </row>
    <row r="834" spans="1:28" ht="15" hidden="1" thickBot="1" x14ac:dyDescent="0.25">
      <c r="A834" s="214"/>
      <c r="B834" s="218"/>
      <c r="C834" s="214"/>
      <c r="D834" s="218"/>
      <c r="E834" s="214"/>
      <c r="F834" s="214"/>
      <c r="G834" s="214"/>
      <c r="H834" s="216"/>
      <c r="I834" s="216"/>
      <c r="J834" s="214"/>
      <c r="K834" s="217"/>
      <c r="L834" s="214"/>
      <c r="M834" s="214"/>
      <c r="N834" s="214"/>
      <c r="O834" s="214"/>
      <c r="P834" s="214"/>
      <c r="Q834" s="214"/>
      <c r="R834" s="214"/>
      <c r="S834" s="214"/>
      <c r="T834" s="214"/>
      <c r="U834" s="214"/>
      <c r="V834" s="214"/>
      <c r="W834" s="214"/>
      <c r="X834" s="214"/>
      <c r="Y834" s="214"/>
      <c r="Z834" s="214"/>
      <c r="AA834" s="214"/>
      <c r="AB834" s="214"/>
    </row>
    <row r="835" spans="1:28" ht="15" hidden="1" thickBot="1" x14ac:dyDescent="0.25">
      <c r="A835" s="214"/>
      <c r="B835" s="218"/>
      <c r="C835" s="214"/>
      <c r="D835" s="218"/>
      <c r="E835" s="214"/>
      <c r="F835" s="214"/>
      <c r="G835" s="214"/>
      <c r="H835" s="216"/>
      <c r="I835" s="216"/>
      <c r="J835" s="214"/>
      <c r="K835" s="217"/>
      <c r="L835" s="214"/>
      <c r="M835" s="214"/>
      <c r="N835" s="214"/>
      <c r="O835" s="214"/>
      <c r="P835" s="214"/>
      <c r="Q835" s="214"/>
      <c r="R835" s="214"/>
      <c r="S835" s="214"/>
      <c r="T835" s="214"/>
      <c r="U835" s="214"/>
      <c r="V835" s="214"/>
      <c r="W835" s="214"/>
      <c r="X835" s="214"/>
      <c r="Y835" s="214"/>
      <c r="Z835" s="214"/>
      <c r="AA835" s="214"/>
      <c r="AB835" s="214"/>
    </row>
    <row r="836" spans="1:28" ht="15" hidden="1" thickBot="1" x14ac:dyDescent="0.25">
      <c r="A836" s="214"/>
      <c r="B836" s="218"/>
      <c r="C836" s="214"/>
      <c r="D836" s="218"/>
      <c r="E836" s="214"/>
      <c r="F836" s="214"/>
      <c r="G836" s="214"/>
      <c r="H836" s="216"/>
      <c r="I836" s="216"/>
      <c r="J836" s="214"/>
      <c r="K836" s="217"/>
      <c r="L836" s="214"/>
      <c r="M836" s="214"/>
      <c r="N836" s="214"/>
      <c r="O836" s="214"/>
      <c r="P836" s="214"/>
      <c r="Q836" s="214"/>
      <c r="R836" s="214"/>
      <c r="S836" s="214"/>
      <c r="T836" s="214"/>
      <c r="U836" s="214"/>
      <c r="V836" s="214"/>
      <c r="W836" s="214"/>
      <c r="X836" s="214"/>
      <c r="Y836" s="214"/>
      <c r="Z836" s="214"/>
      <c r="AA836" s="214"/>
      <c r="AB836" s="214"/>
    </row>
    <row r="837" spans="1:28" ht="15" hidden="1" thickBot="1" x14ac:dyDescent="0.25">
      <c r="A837" s="214"/>
      <c r="B837" s="218"/>
      <c r="C837" s="214"/>
      <c r="D837" s="218"/>
      <c r="E837" s="214"/>
      <c r="F837" s="214"/>
      <c r="G837" s="214"/>
      <c r="H837" s="216"/>
      <c r="I837" s="216"/>
      <c r="J837" s="214"/>
      <c r="K837" s="217"/>
      <c r="L837" s="214"/>
      <c r="M837" s="214"/>
      <c r="N837" s="214"/>
      <c r="O837" s="214"/>
      <c r="P837" s="214"/>
      <c r="Q837" s="214"/>
      <c r="R837" s="214"/>
      <c r="S837" s="214"/>
      <c r="T837" s="214"/>
      <c r="U837" s="214"/>
      <c r="V837" s="214"/>
      <c r="W837" s="214"/>
      <c r="X837" s="214"/>
      <c r="Y837" s="214"/>
      <c r="Z837" s="214"/>
      <c r="AA837" s="214"/>
      <c r="AB837" s="214"/>
    </row>
    <row r="838" spans="1:28" ht="15" hidden="1" thickBot="1" x14ac:dyDescent="0.25">
      <c r="A838" s="214"/>
      <c r="B838" s="218"/>
      <c r="C838" s="214"/>
      <c r="D838" s="218"/>
      <c r="E838" s="214"/>
      <c r="F838" s="214"/>
      <c r="G838" s="214"/>
      <c r="H838" s="216"/>
      <c r="I838" s="216"/>
      <c r="J838" s="214"/>
      <c r="K838" s="217"/>
      <c r="L838" s="214"/>
      <c r="M838" s="214"/>
      <c r="N838" s="214"/>
      <c r="O838" s="214"/>
      <c r="P838" s="214"/>
      <c r="Q838" s="214"/>
      <c r="R838" s="214"/>
      <c r="S838" s="214"/>
      <c r="T838" s="214"/>
      <c r="U838" s="214"/>
      <c r="V838" s="214"/>
      <c r="W838" s="214"/>
      <c r="X838" s="214"/>
      <c r="Y838" s="214"/>
      <c r="Z838" s="214"/>
      <c r="AA838" s="214"/>
      <c r="AB838" s="214"/>
    </row>
    <row r="839" spans="1:28" ht="15" hidden="1" thickBot="1" x14ac:dyDescent="0.25">
      <c r="A839" s="214"/>
      <c r="B839" s="218"/>
      <c r="C839" s="214"/>
      <c r="D839" s="218"/>
      <c r="E839" s="214"/>
      <c r="F839" s="214"/>
      <c r="G839" s="214"/>
      <c r="H839" s="216"/>
      <c r="I839" s="216"/>
      <c r="J839" s="214"/>
      <c r="K839" s="217"/>
      <c r="L839" s="214"/>
      <c r="M839" s="214"/>
      <c r="N839" s="214"/>
      <c r="O839" s="214"/>
      <c r="P839" s="214"/>
      <c r="Q839" s="214"/>
      <c r="R839" s="214"/>
      <c r="S839" s="214"/>
      <c r="T839" s="214"/>
      <c r="U839" s="214"/>
      <c r="V839" s="214"/>
      <c r="W839" s="214"/>
      <c r="X839" s="214"/>
      <c r="Y839" s="214"/>
      <c r="Z839" s="214"/>
      <c r="AA839" s="214"/>
      <c r="AB839" s="214"/>
    </row>
    <row r="840" spans="1:28" ht="15" hidden="1" thickBot="1" x14ac:dyDescent="0.25">
      <c r="A840" s="214"/>
      <c r="B840" s="218"/>
      <c r="C840" s="214"/>
      <c r="D840" s="218"/>
      <c r="E840" s="214"/>
      <c r="F840" s="214"/>
      <c r="G840" s="214"/>
      <c r="H840" s="216"/>
      <c r="I840" s="216"/>
      <c r="J840" s="214"/>
      <c r="K840" s="217"/>
      <c r="L840" s="214"/>
      <c r="M840" s="214"/>
      <c r="N840" s="214"/>
      <c r="O840" s="214"/>
      <c r="P840" s="214"/>
      <c r="Q840" s="214"/>
      <c r="R840" s="214"/>
      <c r="S840" s="214"/>
      <c r="T840" s="214"/>
      <c r="U840" s="214"/>
      <c r="V840" s="214"/>
      <c r="W840" s="214"/>
      <c r="X840" s="214"/>
      <c r="Y840" s="214"/>
      <c r="Z840" s="214"/>
      <c r="AA840" s="214"/>
      <c r="AB840" s="214"/>
    </row>
    <row r="841" spans="1:28" ht="15" hidden="1" thickBot="1" x14ac:dyDescent="0.25">
      <c r="A841" s="214"/>
      <c r="B841" s="218"/>
      <c r="C841" s="214"/>
      <c r="D841" s="218"/>
      <c r="E841" s="214"/>
      <c r="F841" s="214"/>
      <c r="G841" s="214"/>
      <c r="H841" s="216"/>
      <c r="I841" s="216"/>
      <c r="J841" s="214"/>
      <c r="K841" s="217"/>
      <c r="L841" s="214"/>
      <c r="M841" s="214"/>
      <c r="N841" s="214"/>
      <c r="O841" s="214"/>
      <c r="P841" s="214"/>
      <c r="Q841" s="214"/>
      <c r="R841" s="214"/>
      <c r="S841" s="214"/>
      <c r="T841" s="214"/>
      <c r="U841" s="214"/>
      <c r="V841" s="214"/>
      <c r="W841" s="214"/>
      <c r="X841" s="214"/>
      <c r="Y841" s="214"/>
      <c r="Z841" s="214"/>
      <c r="AA841" s="214"/>
      <c r="AB841" s="214"/>
    </row>
    <row r="842" spans="1:28" ht="15" hidden="1" thickBot="1" x14ac:dyDescent="0.25">
      <c r="A842" s="214"/>
      <c r="B842" s="218"/>
      <c r="C842" s="214"/>
      <c r="D842" s="218"/>
      <c r="E842" s="214"/>
      <c r="F842" s="214"/>
      <c r="G842" s="214"/>
      <c r="H842" s="216"/>
      <c r="I842" s="216"/>
      <c r="J842" s="214"/>
      <c r="K842" s="217"/>
      <c r="L842" s="214"/>
      <c r="M842" s="214"/>
      <c r="N842" s="214"/>
      <c r="O842" s="214"/>
      <c r="P842" s="214"/>
      <c r="Q842" s="214"/>
      <c r="R842" s="214"/>
      <c r="S842" s="214"/>
      <c r="T842" s="214"/>
      <c r="U842" s="214"/>
      <c r="V842" s="214"/>
      <c r="W842" s="214"/>
      <c r="X842" s="214"/>
      <c r="Y842" s="214"/>
      <c r="Z842" s="214"/>
      <c r="AA842" s="214"/>
      <c r="AB842" s="214"/>
    </row>
    <row r="843" spans="1:28" ht="15" hidden="1" thickBot="1" x14ac:dyDescent="0.25">
      <c r="A843" s="214"/>
      <c r="B843" s="218"/>
      <c r="C843" s="214"/>
      <c r="D843" s="218"/>
      <c r="E843" s="214"/>
      <c r="F843" s="214"/>
      <c r="G843" s="214"/>
      <c r="H843" s="216"/>
      <c r="I843" s="216"/>
      <c r="J843" s="214"/>
      <c r="K843" s="217"/>
      <c r="L843" s="214"/>
      <c r="M843" s="214"/>
      <c r="N843" s="214"/>
      <c r="O843" s="214"/>
      <c r="P843" s="214"/>
      <c r="Q843" s="214"/>
      <c r="R843" s="214"/>
      <c r="S843" s="214"/>
      <c r="T843" s="214"/>
      <c r="U843" s="214"/>
      <c r="V843" s="214"/>
      <c r="W843" s="214"/>
      <c r="X843" s="214"/>
      <c r="Y843" s="214"/>
      <c r="Z843" s="214"/>
      <c r="AA843" s="214"/>
      <c r="AB843" s="214"/>
    </row>
    <row r="844" spans="1:28" ht="15" hidden="1" thickBot="1" x14ac:dyDescent="0.25">
      <c r="A844" s="214"/>
      <c r="B844" s="218"/>
      <c r="C844" s="214"/>
      <c r="D844" s="218"/>
      <c r="E844" s="214"/>
      <c r="F844" s="214"/>
      <c r="G844" s="214"/>
      <c r="H844" s="216"/>
      <c r="I844" s="216"/>
      <c r="J844" s="214"/>
      <c r="K844" s="217"/>
      <c r="L844" s="214"/>
      <c r="M844" s="214"/>
      <c r="N844" s="214"/>
      <c r="O844" s="214"/>
      <c r="P844" s="214"/>
      <c r="Q844" s="214"/>
      <c r="R844" s="214"/>
      <c r="S844" s="214"/>
      <c r="T844" s="214"/>
      <c r="U844" s="214"/>
      <c r="V844" s="214"/>
      <c r="W844" s="214"/>
      <c r="X844" s="214"/>
      <c r="Y844" s="214"/>
      <c r="Z844" s="214"/>
      <c r="AA844" s="214"/>
      <c r="AB844" s="214"/>
    </row>
    <row r="845" spans="1:28" ht="15" hidden="1" thickBot="1" x14ac:dyDescent="0.25">
      <c r="A845" s="214"/>
      <c r="B845" s="218"/>
      <c r="C845" s="214"/>
      <c r="D845" s="218"/>
      <c r="E845" s="214"/>
      <c r="F845" s="214"/>
      <c r="G845" s="214"/>
      <c r="H845" s="216"/>
      <c r="I845" s="216"/>
      <c r="J845" s="214"/>
      <c r="K845" s="217"/>
      <c r="L845" s="214"/>
      <c r="M845" s="214"/>
      <c r="N845" s="214"/>
      <c r="O845" s="214"/>
      <c r="P845" s="214"/>
      <c r="Q845" s="214"/>
      <c r="R845" s="214"/>
      <c r="S845" s="214"/>
      <c r="T845" s="214"/>
      <c r="U845" s="214"/>
      <c r="V845" s="214"/>
      <c r="W845" s="214"/>
      <c r="X845" s="214"/>
      <c r="Y845" s="214"/>
      <c r="Z845" s="214"/>
      <c r="AA845" s="214"/>
      <c r="AB845" s="214"/>
    </row>
    <row r="846" spans="1:28" ht="15" hidden="1" thickBot="1" x14ac:dyDescent="0.25">
      <c r="A846" s="214"/>
      <c r="B846" s="218"/>
      <c r="C846" s="214"/>
      <c r="D846" s="218"/>
      <c r="E846" s="214"/>
      <c r="F846" s="214"/>
      <c r="G846" s="214"/>
      <c r="H846" s="216"/>
      <c r="I846" s="216"/>
      <c r="J846" s="214"/>
      <c r="K846" s="217"/>
      <c r="L846" s="214"/>
      <c r="M846" s="214"/>
      <c r="N846" s="214"/>
      <c r="O846" s="214"/>
      <c r="P846" s="214"/>
      <c r="Q846" s="214"/>
      <c r="R846" s="214"/>
      <c r="S846" s="214"/>
      <c r="T846" s="214"/>
      <c r="U846" s="214"/>
      <c r="V846" s="214"/>
      <c r="W846" s="214"/>
      <c r="X846" s="214"/>
      <c r="Y846" s="214"/>
      <c r="Z846" s="214"/>
      <c r="AA846" s="214"/>
      <c r="AB846" s="214"/>
    </row>
    <row r="847" spans="1:28" ht="15" hidden="1" thickBot="1" x14ac:dyDescent="0.25">
      <c r="A847" s="214"/>
      <c r="B847" s="218"/>
      <c r="C847" s="214"/>
      <c r="D847" s="218"/>
      <c r="E847" s="214"/>
      <c r="F847" s="214"/>
      <c r="G847" s="214"/>
      <c r="H847" s="216"/>
      <c r="I847" s="216"/>
      <c r="J847" s="214"/>
      <c r="K847" s="217"/>
      <c r="L847" s="214"/>
      <c r="M847" s="214"/>
      <c r="N847" s="214"/>
      <c r="O847" s="214"/>
      <c r="P847" s="214"/>
      <c r="Q847" s="214"/>
      <c r="R847" s="214"/>
      <c r="S847" s="214"/>
      <c r="T847" s="214"/>
      <c r="U847" s="214"/>
      <c r="V847" s="214"/>
      <c r="W847" s="214"/>
      <c r="X847" s="214"/>
      <c r="Y847" s="214"/>
      <c r="Z847" s="214"/>
      <c r="AA847" s="214"/>
      <c r="AB847" s="214"/>
    </row>
    <row r="848" spans="1:28" ht="15" hidden="1" thickBot="1" x14ac:dyDescent="0.25">
      <c r="A848" s="214"/>
      <c r="B848" s="218"/>
      <c r="C848" s="214"/>
      <c r="D848" s="218"/>
      <c r="E848" s="214"/>
      <c r="F848" s="214"/>
      <c r="G848" s="214"/>
      <c r="H848" s="216"/>
      <c r="I848" s="216"/>
      <c r="J848" s="214"/>
      <c r="K848" s="217"/>
      <c r="L848" s="214"/>
      <c r="M848" s="214"/>
      <c r="N848" s="214"/>
      <c r="O848" s="214"/>
      <c r="P848" s="214"/>
      <c r="Q848" s="214"/>
      <c r="R848" s="214"/>
      <c r="S848" s="214"/>
      <c r="T848" s="214"/>
      <c r="U848" s="214"/>
      <c r="V848" s="214"/>
      <c r="W848" s="214"/>
      <c r="X848" s="214"/>
      <c r="Y848" s="214"/>
      <c r="Z848" s="214"/>
      <c r="AA848" s="214"/>
      <c r="AB848" s="214"/>
    </row>
    <row r="849" spans="1:28" ht="15" hidden="1" thickBot="1" x14ac:dyDescent="0.25">
      <c r="A849" s="214"/>
      <c r="B849" s="218"/>
      <c r="C849" s="214"/>
      <c r="D849" s="218"/>
      <c r="E849" s="214"/>
      <c r="F849" s="214"/>
      <c r="G849" s="214"/>
      <c r="H849" s="216"/>
      <c r="I849" s="216"/>
      <c r="J849" s="214"/>
      <c r="K849" s="217"/>
      <c r="L849" s="214"/>
      <c r="M849" s="214"/>
      <c r="N849" s="214"/>
      <c r="O849" s="214"/>
      <c r="P849" s="214"/>
      <c r="Q849" s="214"/>
      <c r="R849" s="214"/>
      <c r="S849" s="214"/>
      <c r="T849" s="214"/>
      <c r="U849" s="214"/>
      <c r="V849" s="214"/>
      <c r="W849" s="214"/>
      <c r="X849" s="214"/>
      <c r="Y849" s="214"/>
      <c r="Z849" s="214"/>
      <c r="AA849" s="214"/>
      <c r="AB849" s="214"/>
    </row>
    <row r="850" spans="1:28" ht="15" hidden="1" thickBot="1" x14ac:dyDescent="0.25">
      <c r="A850" s="214"/>
      <c r="B850" s="218"/>
      <c r="C850" s="214"/>
      <c r="D850" s="218"/>
      <c r="E850" s="214"/>
      <c r="F850" s="214"/>
      <c r="G850" s="214"/>
      <c r="H850" s="216"/>
      <c r="I850" s="216"/>
      <c r="J850" s="214"/>
      <c r="K850" s="217"/>
      <c r="L850" s="214"/>
      <c r="M850" s="214"/>
      <c r="N850" s="214"/>
      <c r="O850" s="214"/>
      <c r="P850" s="214"/>
      <c r="Q850" s="214"/>
      <c r="R850" s="214"/>
      <c r="S850" s="214"/>
      <c r="T850" s="214"/>
      <c r="U850" s="214"/>
      <c r="V850" s="214"/>
      <c r="W850" s="214"/>
      <c r="X850" s="214"/>
      <c r="Y850" s="214"/>
      <c r="Z850" s="214"/>
      <c r="AA850" s="214"/>
      <c r="AB850" s="214"/>
    </row>
    <row r="851" spans="1:28" ht="15" hidden="1" thickBot="1" x14ac:dyDescent="0.25">
      <c r="A851" s="214"/>
      <c r="B851" s="218"/>
      <c r="C851" s="214"/>
      <c r="D851" s="218"/>
      <c r="E851" s="214"/>
      <c r="F851" s="214"/>
      <c r="G851" s="214"/>
      <c r="H851" s="216"/>
      <c r="I851" s="216"/>
      <c r="J851" s="214"/>
      <c r="K851" s="217"/>
      <c r="L851" s="214"/>
      <c r="M851" s="214"/>
      <c r="N851" s="214"/>
      <c r="O851" s="214"/>
      <c r="P851" s="214"/>
      <c r="Q851" s="214"/>
      <c r="R851" s="214"/>
      <c r="S851" s="214"/>
      <c r="T851" s="214"/>
      <c r="U851" s="214"/>
      <c r="V851" s="214"/>
      <c r="W851" s="214"/>
      <c r="X851" s="214"/>
      <c r="Y851" s="214"/>
      <c r="Z851" s="214"/>
      <c r="AA851" s="214"/>
      <c r="AB851" s="214"/>
    </row>
    <row r="852" spans="1:28" ht="15" hidden="1" thickBot="1" x14ac:dyDescent="0.25">
      <c r="A852" s="214"/>
      <c r="B852" s="218"/>
      <c r="C852" s="214"/>
      <c r="D852" s="218"/>
      <c r="E852" s="214"/>
      <c r="F852" s="214"/>
      <c r="G852" s="214"/>
      <c r="H852" s="216"/>
      <c r="I852" s="216"/>
      <c r="J852" s="214"/>
      <c r="K852" s="217"/>
      <c r="L852" s="214"/>
      <c r="M852" s="214"/>
      <c r="N852" s="214"/>
      <c r="O852" s="214"/>
      <c r="P852" s="214"/>
      <c r="Q852" s="214"/>
      <c r="R852" s="214"/>
      <c r="S852" s="214"/>
      <c r="T852" s="214"/>
      <c r="U852" s="214"/>
      <c r="V852" s="214"/>
      <c r="W852" s="214"/>
      <c r="X852" s="214"/>
      <c r="Y852" s="214"/>
      <c r="Z852" s="214"/>
      <c r="AA852" s="214"/>
      <c r="AB852" s="214"/>
    </row>
    <row r="853" spans="1:28" ht="15" hidden="1" thickBot="1" x14ac:dyDescent="0.25">
      <c r="A853" s="214"/>
      <c r="B853" s="218"/>
      <c r="C853" s="214"/>
      <c r="D853" s="218"/>
      <c r="E853" s="214"/>
      <c r="F853" s="214"/>
      <c r="G853" s="214"/>
      <c r="H853" s="216"/>
      <c r="I853" s="216"/>
      <c r="J853" s="214"/>
      <c r="K853" s="217"/>
      <c r="L853" s="214"/>
      <c r="M853" s="214"/>
      <c r="N853" s="214"/>
      <c r="O853" s="214"/>
      <c r="P853" s="214"/>
      <c r="Q853" s="214"/>
      <c r="R853" s="214"/>
      <c r="S853" s="214"/>
      <c r="T853" s="214"/>
      <c r="U853" s="214"/>
      <c r="V853" s="214"/>
      <c r="W853" s="214"/>
      <c r="X853" s="214"/>
      <c r="Y853" s="214"/>
      <c r="Z853" s="214"/>
      <c r="AA853" s="214"/>
      <c r="AB853" s="214"/>
    </row>
    <row r="854" spans="1:28" ht="15" hidden="1" thickBot="1" x14ac:dyDescent="0.25">
      <c r="A854" s="214"/>
      <c r="B854" s="218"/>
      <c r="C854" s="214"/>
      <c r="D854" s="218"/>
      <c r="E854" s="214"/>
      <c r="F854" s="214"/>
      <c r="G854" s="214"/>
      <c r="H854" s="216"/>
      <c r="I854" s="216"/>
      <c r="J854" s="214"/>
      <c r="K854" s="217"/>
      <c r="L854" s="214"/>
      <c r="M854" s="214"/>
      <c r="N854" s="214"/>
      <c r="O854" s="214"/>
      <c r="P854" s="214"/>
      <c r="Q854" s="214"/>
      <c r="R854" s="214"/>
      <c r="S854" s="214"/>
      <c r="T854" s="214"/>
      <c r="U854" s="214"/>
      <c r="V854" s="214"/>
      <c r="W854" s="214"/>
      <c r="X854" s="214"/>
      <c r="Y854" s="214"/>
      <c r="Z854" s="214"/>
      <c r="AA854" s="214"/>
      <c r="AB854" s="214"/>
    </row>
    <row r="855" spans="1:28" ht="15" hidden="1" thickBot="1" x14ac:dyDescent="0.25">
      <c r="A855" s="214"/>
      <c r="B855" s="218"/>
      <c r="C855" s="214"/>
      <c r="D855" s="218"/>
      <c r="E855" s="214"/>
      <c r="F855" s="214"/>
      <c r="G855" s="214"/>
      <c r="H855" s="216"/>
      <c r="I855" s="216"/>
      <c r="J855" s="214"/>
      <c r="K855" s="217"/>
      <c r="L855" s="214"/>
      <c r="M855" s="214"/>
      <c r="N855" s="214"/>
      <c r="O855" s="214"/>
      <c r="P855" s="214"/>
      <c r="Q855" s="214"/>
      <c r="R855" s="214"/>
      <c r="S855" s="214"/>
      <c r="T855" s="214"/>
      <c r="U855" s="214"/>
      <c r="V855" s="214"/>
      <c r="W855" s="214"/>
      <c r="X855" s="214"/>
      <c r="Y855" s="214"/>
      <c r="Z855" s="214"/>
      <c r="AA855" s="214"/>
      <c r="AB855" s="214"/>
    </row>
    <row r="856" spans="1:28" ht="15" hidden="1" thickBot="1" x14ac:dyDescent="0.25">
      <c r="A856" s="214"/>
      <c r="B856" s="218"/>
      <c r="C856" s="214"/>
      <c r="D856" s="218"/>
      <c r="E856" s="214"/>
      <c r="F856" s="214"/>
      <c r="G856" s="214"/>
      <c r="H856" s="216"/>
      <c r="I856" s="216"/>
      <c r="J856" s="214"/>
      <c r="K856" s="217"/>
      <c r="L856" s="214"/>
      <c r="M856" s="214"/>
      <c r="N856" s="214"/>
      <c r="O856" s="214"/>
      <c r="P856" s="214"/>
      <c r="Q856" s="214"/>
      <c r="R856" s="214"/>
      <c r="S856" s="214"/>
      <c r="T856" s="214"/>
      <c r="U856" s="214"/>
      <c r="V856" s="214"/>
      <c r="W856" s="214"/>
      <c r="X856" s="214"/>
      <c r="Y856" s="214"/>
      <c r="Z856" s="214"/>
      <c r="AA856" s="214"/>
      <c r="AB856" s="214"/>
    </row>
    <row r="857" spans="1:28" ht="15" hidden="1" thickBot="1" x14ac:dyDescent="0.25">
      <c r="A857" s="214"/>
      <c r="B857" s="218"/>
      <c r="C857" s="214"/>
      <c r="D857" s="218"/>
      <c r="E857" s="214"/>
      <c r="F857" s="214"/>
      <c r="G857" s="214"/>
      <c r="H857" s="216"/>
      <c r="I857" s="216"/>
      <c r="J857" s="214"/>
      <c r="K857" s="217"/>
      <c r="L857" s="214"/>
      <c r="M857" s="214"/>
      <c r="N857" s="214"/>
      <c r="O857" s="214"/>
      <c r="P857" s="214"/>
      <c r="Q857" s="214"/>
      <c r="R857" s="214"/>
      <c r="S857" s="214"/>
      <c r="T857" s="214"/>
      <c r="U857" s="214"/>
      <c r="V857" s="214"/>
      <c r="W857" s="214"/>
      <c r="X857" s="214"/>
      <c r="Y857" s="214"/>
      <c r="Z857" s="214"/>
      <c r="AA857" s="214"/>
      <c r="AB857" s="214"/>
    </row>
    <row r="858" spans="1:28" ht="15" hidden="1" thickBot="1" x14ac:dyDescent="0.25">
      <c r="A858" s="214"/>
      <c r="B858" s="218"/>
      <c r="C858" s="214"/>
      <c r="D858" s="218"/>
      <c r="E858" s="214"/>
      <c r="F858" s="214"/>
      <c r="G858" s="214"/>
      <c r="H858" s="216"/>
      <c r="I858" s="216"/>
      <c r="J858" s="214"/>
      <c r="K858" s="217"/>
      <c r="L858" s="214"/>
      <c r="M858" s="214"/>
      <c r="N858" s="214"/>
      <c r="O858" s="214"/>
      <c r="P858" s="214"/>
      <c r="Q858" s="214"/>
      <c r="R858" s="214"/>
      <c r="S858" s="214"/>
      <c r="T858" s="214"/>
      <c r="U858" s="214"/>
      <c r="V858" s="214"/>
      <c r="W858" s="214"/>
      <c r="X858" s="214"/>
      <c r="Y858" s="214"/>
      <c r="Z858" s="214"/>
      <c r="AA858" s="214"/>
      <c r="AB858" s="214"/>
    </row>
    <row r="859" spans="1:28" ht="15" hidden="1" thickBot="1" x14ac:dyDescent="0.25">
      <c r="A859" s="214"/>
      <c r="B859" s="218"/>
      <c r="C859" s="214"/>
      <c r="D859" s="218"/>
      <c r="E859" s="214"/>
      <c r="F859" s="214"/>
      <c r="G859" s="214"/>
      <c r="H859" s="216"/>
      <c r="I859" s="216"/>
      <c r="J859" s="214"/>
      <c r="K859" s="217"/>
      <c r="L859" s="214"/>
      <c r="M859" s="214"/>
      <c r="N859" s="214"/>
      <c r="O859" s="214"/>
      <c r="P859" s="214"/>
      <c r="Q859" s="214"/>
      <c r="R859" s="214"/>
      <c r="S859" s="214"/>
      <c r="T859" s="214"/>
      <c r="U859" s="214"/>
      <c r="V859" s="214"/>
      <c r="W859" s="214"/>
      <c r="X859" s="214"/>
      <c r="Y859" s="214"/>
      <c r="Z859" s="214"/>
      <c r="AA859" s="214"/>
      <c r="AB859" s="214"/>
    </row>
    <row r="860" spans="1:28" ht="15" hidden="1" thickBot="1" x14ac:dyDescent="0.25">
      <c r="A860" s="214"/>
      <c r="B860" s="218"/>
      <c r="C860" s="214"/>
      <c r="D860" s="218"/>
      <c r="E860" s="214"/>
      <c r="F860" s="214"/>
      <c r="G860" s="214"/>
      <c r="H860" s="216"/>
      <c r="I860" s="216"/>
      <c r="J860" s="214"/>
      <c r="K860" s="217"/>
      <c r="L860" s="214"/>
      <c r="M860" s="214"/>
      <c r="N860" s="214"/>
      <c r="O860" s="214"/>
      <c r="P860" s="214"/>
      <c r="Q860" s="214"/>
      <c r="R860" s="214"/>
      <c r="S860" s="214"/>
      <c r="T860" s="214"/>
      <c r="U860" s="214"/>
      <c r="V860" s="214"/>
      <c r="W860" s="214"/>
      <c r="X860" s="214"/>
      <c r="Y860" s="214"/>
      <c r="Z860" s="214"/>
      <c r="AA860" s="214"/>
      <c r="AB860" s="214"/>
    </row>
    <row r="861" spans="1:28" ht="15" hidden="1" thickBot="1" x14ac:dyDescent="0.25">
      <c r="A861" s="214"/>
      <c r="B861" s="218"/>
      <c r="C861" s="214"/>
      <c r="D861" s="218"/>
      <c r="E861" s="214"/>
      <c r="F861" s="214"/>
      <c r="G861" s="214"/>
      <c r="H861" s="216"/>
      <c r="I861" s="216"/>
      <c r="J861" s="214"/>
      <c r="K861" s="217"/>
      <c r="L861" s="214"/>
      <c r="M861" s="214"/>
      <c r="N861" s="214"/>
      <c r="O861" s="214"/>
      <c r="P861" s="214"/>
      <c r="Q861" s="214"/>
      <c r="R861" s="214"/>
      <c r="S861" s="214"/>
      <c r="T861" s="214"/>
      <c r="U861" s="214"/>
      <c r="V861" s="214"/>
      <c r="W861" s="214"/>
      <c r="X861" s="214"/>
      <c r="Y861" s="214"/>
      <c r="Z861" s="214"/>
      <c r="AA861" s="214"/>
      <c r="AB861" s="214"/>
    </row>
    <row r="862" spans="1:28" ht="15" hidden="1" thickBot="1" x14ac:dyDescent="0.25">
      <c r="A862" s="214"/>
      <c r="B862" s="218"/>
      <c r="C862" s="214"/>
      <c r="D862" s="218"/>
      <c r="E862" s="214"/>
      <c r="F862" s="214"/>
      <c r="G862" s="214"/>
      <c r="H862" s="216"/>
      <c r="I862" s="216"/>
      <c r="J862" s="214"/>
      <c r="K862" s="217"/>
      <c r="L862" s="214"/>
      <c r="M862" s="214"/>
      <c r="N862" s="214"/>
      <c r="O862" s="214"/>
      <c r="P862" s="214"/>
      <c r="Q862" s="214"/>
      <c r="R862" s="214"/>
      <c r="S862" s="214"/>
      <c r="T862" s="214"/>
      <c r="U862" s="214"/>
      <c r="V862" s="214"/>
      <c r="W862" s="214"/>
      <c r="X862" s="214"/>
      <c r="Y862" s="214"/>
      <c r="Z862" s="214"/>
      <c r="AA862" s="214"/>
      <c r="AB862" s="214"/>
    </row>
    <row r="863" spans="1:28" ht="15" hidden="1" thickBot="1" x14ac:dyDescent="0.25">
      <c r="A863" s="214"/>
      <c r="B863" s="218"/>
      <c r="C863" s="214"/>
      <c r="D863" s="218"/>
      <c r="E863" s="214"/>
      <c r="F863" s="214"/>
      <c r="G863" s="214"/>
      <c r="H863" s="216"/>
      <c r="I863" s="216"/>
      <c r="J863" s="214"/>
      <c r="K863" s="217"/>
      <c r="L863" s="214"/>
      <c r="M863" s="214"/>
      <c r="N863" s="214"/>
      <c r="O863" s="214"/>
      <c r="P863" s="214"/>
      <c r="Q863" s="214"/>
      <c r="R863" s="214"/>
      <c r="S863" s="214"/>
      <c r="T863" s="214"/>
      <c r="U863" s="214"/>
      <c r="V863" s="214"/>
      <c r="W863" s="214"/>
      <c r="X863" s="214"/>
      <c r="Y863" s="214"/>
      <c r="Z863" s="214"/>
      <c r="AA863" s="214"/>
      <c r="AB863" s="214"/>
    </row>
    <row r="864" spans="1:28" ht="15" hidden="1" thickBot="1" x14ac:dyDescent="0.25">
      <c r="A864" s="214"/>
      <c r="B864" s="218"/>
      <c r="C864" s="214"/>
      <c r="D864" s="218"/>
      <c r="E864" s="214"/>
      <c r="F864" s="214"/>
      <c r="G864" s="214"/>
      <c r="H864" s="216"/>
      <c r="I864" s="216"/>
      <c r="J864" s="214"/>
      <c r="K864" s="217"/>
      <c r="L864" s="214"/>
      <c r="M864" s="214"/>
      <c r="N864" s="214"/>
      <c r="O864" s="214"/>
      <c r="P864" s="214"/>
      <c r="Q864" s="214"/>
      <c r="R864" s="214"/>
      <c r="S864" s="214"/>
      <c r="T864" s="214"/>
      <c r="U864" s="214"/>
      <c r="V864" s="214"/>
      <c r="W864" s="214"/>
      <c r="X864" s="214"/>
      <c r="Y864" s="214"/>
      <c r="Z864" s="214"/>
      <c r="AA864" s="214"/>
      <c r="AB864" s="214"/>
    </row>
    <row r="865" spans="1:28" ht="15" hidden="1" thickBot="1" x14ac:dyDescent="0.25">
      <c r="A865" s="214"/>
      <c r="B865" s="218"/>
      <c r="C865" s="214"/>
      <c r="D865" s="218"/>
      <c r="E865" s="214"/>
      <c r="F865" s="214"/>
      <c r="G865" s="214"/>
      <c r="H865" s="216"/>
      <c r="I865" s="216"/>
      <c r="J865" s="214"/>
      <c r="K865" s="217"/>
      <c r="L865" s="214"/>
      <c r="M865" s="214"/>
      <c r="N865" s="214"/>
      <c r="O865" s="214"/>
      <c r="P865" s="214"/>
      <c r="Q865" s="214"/>
      <c r="R865" s="214"/>
      <c r="S865" s="214"/>
      <c r="T865" s="214"/>
      <c r="U865" s="214"/>
      <c r="V865" s="214"/>
      <c r="W865" s="214"/>
      <c r="X865" s="214"/>
      <c r="Y865" s="214"/>
      <c r="Z865" s="214"/>
      <c r="AA865" s="214"/>
      <c r="AB865" s="214"/>
    </row>
    <row r="866" spans="1:28" ht="15" hidden="1" thickBot="1" x14ac:dyDescent="0.25">
      <c r="A866" s="214"/>
      <c r="B866" s="218"/>
      <c r="C866" s="214"/>
      <c r="D866" s="218"/>
      <c r="E866" s="214"/>
      <c r="F866" s="214"/>
      <c r="G866" s="214"/>
      <c r="H866" s="216"/>
      <c r="I866" s="216"/>
      <c r="J866" s="214"/>
      <c r="K866" s="217"/>
      <c r="L866" s="214"/>
      <c r="M866" s="214"/>
      <c r="N866" s="214"/>
      <c r="O866" s="214"/>
      <c r="P866" s="214"/>
      <c r="Q866" s="214"/>
      <c r="R866" s="214"/>
      <c r="S866" s="214"/>
      <c r="T866" s="214"/>
      <c r="U866" s="214"/>
      <c r="V866" s="214"/>
      <c r="W866" s="214"/>
      <c r="X866" s="214"/>
      <c r="Y866" s="214"/>
      <c r="Z866" s="214"/>
      <c r="AA866" s="214"/>
      <c r="AB866" s="214"/>
    </row>
    <row r="867" spans="1:28" ht="15" hidden="1" thickBot="1" x14ac:dyDescent="0.25">
      <c r="A867" s="214"/>
      <c r="B867" s="218"/>
      <c r="C867" s="214"/>
      <c r="D867" s="218"/>
      <c r="E867" s="214"/>
      <c r="F867" s="214"/>
      <c r="G867" s="214"/>
      <c r="H867" s="216"/>
      <c r="I867" s="216"/>
      <c r="J867" s="214"/>
      <c r="K867" s="217"/>
      <c r="L867" s="214"/>
      <c r="M867" s="214"/>
      <c r="N867" s="214"/>
      <c r="O867" s="214"/>
      <c r="P867" s="214"/>
      <c r="Q867" s="214"/>
      <c r="R867" s="214"/>
      <c r="S867" s="214"/>
      <c r="T867" s="214"/>
      <c r="U867" s="214"/>
      <c r="V867" s="214"/>
      <c r="W867" s="214"/>
      <c r="X867" s="214"/>
      <c r="Y867" s="214"/>
      <c r="Z867" s="214"/>
      <c r="AA867" s="214"/>
      <c r="AB867" s="214"/>
    </row>
    <row r="868" spans="1:28" ht="15" hidden="1" thickBot="1" x14ac:dyDescent="0.25">
      <c r="A868" s="214"/>
      <c r="B868" s="218"/>
      <c r="C868" s="214"/>
      <c r="D868" s="218"/>
      <c r="E868" s="214"/>
      <c r="F868" s="214"/>
      <c r="G868" s="214"/>
      <c r="H868" s="216"/>
      <c r="I868" s="216"/>
      <c r="J868" s="214"/>
      <c r="K868" s="217"/>
      <c r="L868" s="214"/>
      <c r="M868" s="214"/>
      <c r="N868" s="214"/>
      <c r="O868" s="214"/>
      <c r="P868" s="214"/>
      <c r="Q868" s="214"/>
      <c r="R868" s="214"/>
      <c r="S868" s="214"/>
      <c r="T868" s="214"/>
      <c r="U868" s="214"/>
      <c r="V868" s="214"/>
      <c r="W868" s="214"/>
      <c r="X868" s="214"/>
      <c r="Y868" s="214"/>
      <c r="Z868" s="214"/>
      <c r="AA868" s="214"/>
      <c r="AB868" s="214"/>
    </row>
    <row r="869" spans="1:28" ht="15" hidden="1" thickBot="1" x14ac:dyDescent="0.25">
      <c r="A869" s="214"/>
      <c r="B869" s="218"/>
      <c r="C869" s="214"/>
      <c r="D869" s="218"/>
      <c r="E869" s="214"/>
      <c r="F869" s="214"/>
      <c r="G869" s="214"/>
      <c r="H869" s="216"/>
      <c r="I869" s="216"/>
      <c r="J869" s="214"/>
      <c r="K869" s="217"/>
      <c r="L869" s="214"/>
      <c r="M869" s="214"/>
      <c r="N869" s="214"/>
      <c r="O869" s="214"/>
      <c r="P869" s="214"/>
      <c r="Q869" s="214"/>
      <c r="R869" s="214"/>
      <c r="S869" s="214"/>
      <c r="T869" s="214"/>
      <c r="U869" s="214"/>
      <c r="V869" s="214"/>
      <c r="W869" s="214"/>
      <c r="X869" s="214"/>
      <c r="Y869" s="214"/>
      <c r="Z869" s="214"/>
      <c r="AA869" s="214"/>
      <c r="AB869" s="214"/>
    </row>
    <row r="870" spans="1:28" ht="15" hidden="1" thickBot="1" x14ac:dyDescent="0.25">
      <c r="A870" s="214"/>
      <c r="B870" s="218"/>
      <c r="C870" s="214"/>
      <c r="D870" s="218"/>
      <c r="E870" s="214"/>
      <c r="F870" s="214"/>
      <c r="G870" s="214"/>
      <c r="H870" s="216"/>
      <c r="I870" s="216"/>
      <c r="J870" s="214"/>
      <c r="K870" s="217"/>
      <c r="L870" s="214"/>
      <c r="M870" s="214"/>
      <c r="N870" s="214"/>
      <c r="O870" s="214"/>
      <c r="P870" s="214"/>
      <c r="Q870" s="214"/>
      <c r="R870" s="214"/>
      <c r="S870" s="214"/>
      <c r="T870" s="214"/>
      <c r="U870" s="214"/>
      <c r="V870" s="214"/>
      <c r="W870" s="214"/>
      <c r="X870" s="214"/>
      <c r="Y870" s="214"/>
      <c r="Z870" s="214"/>
      <c r="AA870" s="214"/>
      <c r="AB870" s="214"/>
    </row>
    <row r="871" spans="1:28" ht="15" hidden="1" thickBot="1" x14ac:dyDescent="0.25">
      <c r="A871" s="214"/>
      <c r="B871" s="218"/>
      <c r="C871" s="214"/>
      <c r="D871" s="218"/>
      <c r="E871" s="214"/>
      <c r="F871" s="214"/>
      <c r="G871" s="214"/>
      <c r="H871" s="216"/>
      <c r="I871" s="216"/>
      <c r="J871" s="214"/>
      <c r="K871" s="217"/>
      <c r="L871" s="214"/>
      <c r="M871" s="214"/>
      <c r="N871" s="214"/>
      <c r="O871" s="214"/>
      <c r="P871" s="214"/>
      <c r="Q871" s="214"/>
      <c r="R871" s="214"/>
      <c r="S871" s="214"/>
      <c r="T871" s="214"/>
      <c r="U871" s="214"/>
      <c r="V871" s="214"/>
      <c r="W871" s="214"/>
      <c r="X871" s="214"/>
      <c r="Y871" s="214"/>
      <c r="Z871" s="214"/>
      <c r="AA871" s="214"/>
      <c r="AB871" s="214"/>
    </row>
    <row r="872" spans="1:28" ht="15" hidden="1" thickBot="1" x14ac:dyDescent="0.25">
      <c r="A872" s="214"/>
      <c r="B872" s="218"/>
      <c r="C872" s="214"/>
      <c r="D872" s="218"/>
      <c r="E872" s="214"/>
      <c r="F872" s="214"/>
      <c r="G872" s="214"/>
      <c r="H872" s="216"/>
      <c r="I872" s="216"/>
      <c r="J872" s="214"/>
      <c r="K872" s="217"/>
      <c r="L872" s="214"/>
      <c r="M872" s="214"/>
      <c r="N872" s="214"/>
      <c r="O872" s="214"/>
      <c r="P872" s="214"/>
      <c r="Q872" s="214"/>
      <c r="R872" s="214"/>
      <c r="S872" s="214"/>
      <c r="T872" s="214"/>
      <c r="U872" s="214"/>
      <c r="V872" s="214"/>
      <c r="W872" s="214"/>
      <c r="X872" s="214"/>
      <c r="Y872" s="214"/>
      <c r="Z872" s="214"/>
      <c r="AA872" s="214"/>
      <c r="AB872" s="214"/>
    </row>
    <row r="873" spans="1:28" ht="15" hidden="1" thickBot="1" x14ac:dyDescent="0.25">
      <c r="A873" s="214"/>
      <c r="B873" s="218"/>
      <c r="C873" s="214"/>
      <c r="D873" s="218"/>
      <c r="E873" s="214"/>
      <c r="F873" s="214"/>
      <c r="G873" s="214"/>
      <c r="H873" s="216"/>
      <c r="I873" s="216"/>
      <c r="J873" s="214"/>
      <c r="K873" s="217"/>
      <c r="L873" s="214"/>
      <c r="M873" s="214"/>
      <c r="N873" s="214"/>
      <c r="O873" s="214"/>
      <c r="P873" s="214"/>
      <c r="Q873" s="214"/>
      <c r="R873" s="214"/>
      <c r="S873" s="214"/>
      <c r="T873" s="214"/>
      <c r="U873" s="214"/>
      <c r="V873" s="214"/>
      <c r="W873" s="214"/>
      <c r="X873" s="214"/>
      <c r="Y873" s="214"/>
      <c r="Z873" s="214"/>
      <c r="AA873" s="214"/>
      <c r="AB873" s="214"/>
    </row>
    <row r="874" spans="1:28" ht="15" hidden="1" thickBot="1" x14ac:dyDescent="0.25">
      <c r="A874" s="214"/>
      <c r="B874" s="218"/>
      <c r="C874" s="214"/>
      <c r="D874" s="218"/>
      <c r="E874" s="214"/>
      <c r="F874" s="214"/>
      <c r="G874" s="214"/>
      <c r="H874" s="216"/>
      <c r="I874" s="216"/>
      <c r="J874" s="214"/>
      <c r="K874" s="217"/>
      <c r="L874" s="214"/>
      <c r="M874" s="214"/>
      <c r="N874" s="214"/>
      <c r="O874" s="214"/>
      <c r="P874" s="214"/>
      <c r="Q874" s="214"/>
      <c r="R874" s="214"/>
      <c r="S874" s="214"/>
      <c r="T874" s="214"/>
      <c r="U874" s="214"/>
      <c r="V874" s="214"/>
      <c r="W874" s="214"/>
      <c r="X874" s="214"/>
      <c r="Y874" s="214"/>
      <c r="Z874" s="214"/>
      <c r="AA874" s="214"/>
      <c r="AB874" s="214"/>
    </row>
    <row r="875" spans="1:28" ht="15" hidden="1" thickBot="1" x14ac:dyDescent="0.25">
      <c r="A875" s="214"/>
      <c r="B875" s="218"/>
      <c r="C875" s="214"/>
      <c r="D875" s="218"/>
      <c r="E875" s="214"/>
      <c r="F875" s="214"/>
      <c r="G875" s="214"/>
      <c r="H875" s="216"/>
      <c r="I875" s="216"/>
      <c r="J875" s="214"/>
      <c r="K875" s="217"/>
      <c r="L875" s="214"/>
      <c r="M875" s="214"/>
      <c r="N875" s="214"/>
      <c r="O875" s="214"/>
      <c r="P875" s="214"/>
      <c r="Q875" s="214"/>
      <c r="R875" s="214"/>
      <c r="S875" s="214"/>
      <c r="T875" s="214"/>
      <c r="U875" s="214"/>
      <c r="V875" s="214"/>
      <c r="W875" s="214"/>
      <c r="X875" s="214"/>
      <c r="Y875" s="214"/>
      <c r="Z875" s="214"/>
      <c r="AA875" s="214"/>
      <c r="AB875" s="214"/>
    </row>
    <row r="876" spans="1:28" ht="15" hidden="1" thickBot="1" x14ac:dyDescent="0.25">
      <c r="A876" s="214"/>
      <c r="B876" s="218"/>
      <c r="C876" s="214"/>
      <c r="D876" s="218"/>
      <c r="E876" s="214"/>
      <c r="F876" s="214"/>
      <c r="G876" s="214"/>
      <c r="H876" s="216"/>
      <c r="I876" s="216"/>
      <c r="J876" s="214"/>
      <c r="K876" s="217"/>
      <c r="L876" s="214"/>
      <c r="M876" s="214"/>
      <c r="N876" s="214"/>
      <c r="O876" s="214"/>
      <c r="P876" s="214"/>
      <c r="Q876" s="214"/>
      <c r="R876" s="214"/>
      <c r="S876" s="214"/>
      <c r="T876" s="214"/>
      <c r="U876" s="214"/>
      <c r="V876" s="214"/>
      <c r="W876" s="214"/>
      <c r="X876" s="214"/>
      <c r="Y876" s="214"/>
      <c r="Z876" s="214"/>
      <c r="AA876" s="214"/>
      <c r="AB876" s="214"/>
    </row>
    <row r="877" spans="1:28" ht="15" hidden="1" thickBot="1" x14ac:dyDescent="0.25">
      <c r="A877" s="214"/>
      <c r="B877" s="218"/>
      <c r="C877" s="214"/>
      <c r="D877" s="218"/>
      <c r="E877" s="214"/>
      <c r="F877" s="214"/>
      <c r="G877" s="214"/>
      <c r="H877" s="216"/>
      <c r="I877" s="216"/>
      <c r="J877" s="214"/>
      <c r="K877" s="217"/>
      <c r="L877" s="214"/>
      <c r="M877" s="214"/>
      <c r="N877" s="214"/>
      <c r="O877" s="214"/>
      <c r="P877" s="214"/>
      <c r="Q877" s="214"/>
      <c r="R877" s="214"/>
      <c r="S877" s="214"/>
      <c r="T877" s="214"/>
      <c r="U877" s="214"/>
      <c r="V877" s="214"/>
      <c r="W877" s="214"/>
      <c r="X877" s="214"/>
      <c r="Y877" s="214"/>
      <c r="Z877" s="214"/>
      <c r="AA877" s="214"/>
      <c r="AB877" s="214"/>
    </row>
    <row r="878" spans="1:28" ht="15" hidden="1" thickBot="1" x14ac:dyDescent="0.25">
      <c r="A878" s="214"/>
      <c r="B878" s="218"/>
      <c r="C878" s="214"/>
      <c r="D878" s="218"/>
      <c r="E878" s="214"/>
      <c r="F878" s="214"/>
      <c r="G878" s="214"/>
      <c r="H878" s="216"/>
      <c r="I878" s="216"/>
      <c r="J878" s="214"/>
      <c r="K878" s="217"/>
      <c r="L878" s="214"/>
      <c r="M878" s="214"/>
      <c r="N878" s="214"/>
      <c r="O878" s="214"/>
      <c r="P878" s="214"/>
      <c r="Q878" s="214"/>
      <c r="R878" s="214"/>
      <c r="S878" s="214"/>
      <c r="T878" s="214"/>
      <c r="U878" s="214"/>
      <c r="V878" s="214"/>
      <c r="W878" s="214"/>
      <c r="X878" s="214"/>
      <c r="Y878" s="214"/>
      <c r="Z878" s="214"/>
      <c r="AA878" s="214"/>
      <c r="AB878" s="214"/>
    </row>
    <row r="879" spans="1:28" ht="15" hidden="1" thickBot="1" x14ac:dyDescent="0.25">
      <c r="A879" s="214"/>
      <c r="B879" s="218"/>
      <c r="C879" s="214"/>
      <c r="D879" s="218"/>
      <c r="E879" s="214"/>
      <c r="F879" s="214"/>
      <c r="G879" s="214"/>
      <c r="H879" s="216"/>
      <c r="I879" s="216"/>
      <c r="J879" s="214"/>
      <c r="K879" s="217"/>
      <c r="L879" s="214"/>
      <c r="M879" s="214"/>
      <c r="N879" s="214"/>
      <c r="O879" s="214"/>
      <c r="P879" s="214"/>
      <c r="Q879" s="214"/>
      <c r="R879" s="214"/>
      <c r="S879" s="214"/>
      <c r="T879" s="214"/>
      <c r="U879" s="214"/>
      <c r="V879" s="214"/>
      <c r="W879" s="214"/>
      <c r="X879" s="214"/>
      <c r="Y879" s="214"/>
      <c r="Z879" s="214"/>
      <c r="AA879" s="214"/>
      <c r="AB879" s="214"/>
    </row>
    <row r="880" spans="1:28" ht="15" hidden="1" thickBot="1" x14ac:dyDescent="0.25">
      <c r="A880" s="214"/>
      <c r="B880" s="218"/>
      <c r="C880" s="214"/>
      <c r="D880" s="218"/>
      <c r="E880" s="214"/>
      <c r="F880" s="214"/>
      <c r="G880" s="214"/>
      <c r="H880" s="216"/>
      <c r="I880" s="216"/>
      <c r="J880" s="214"/>
      <c r="K880" s="217"/>
      <c r="L880" s="214"/>
      <c r="M880" s="214"/>
      <c r="N880" s="214"/>
      <c r="O880" s="214"/>
      <c r="P880" s="214"/>
      <c r="Q880" s="214"/>
      <c r="R880" s="214"/>
      <c r="S880" s="214"/>
      <c r="T880" s="214"/>
      <c r="U880" s="214"/>
      <c r="V880" s="214"/>
      <c r="W880" s="214"/>
      <c r="X880" s="214"/>
      <c r="Y880" s="214"/>
      <c r="Z880" s="214"/>
      <c r="AA880" s="214"/>
      <c r="AB880" s="214"/>
    </row>
    <row r="881" spans="1:28" ht="15" hidden="1" thickBot="1" x14ac:dyDescent="0.25">
      <c r="A881" s="214"/>
      <c r="B881" s="218"/>
      <c r="C881" s="214"/>
      <c r="D881" s="218"/>
      <c r="E881" s="214"/>
      <c r="F881" s="214"/>
      <c r="G881" s="214"/>
      <c r="H881" s="216"/>
      <c r="I881" s="216"/>
      <c r="J881" s="214"/>
      <c r="K881" s="217"/>
      <c r="L881" s="214"/>
      <c r="M881" s="214"/>
      <c r="N881" s="214"/>
      <c r="O881" s="214"/>
      <c r="P881" s="214"/>
      <c r="Q881" s="214"/>
      <c r="R881" s="214"/>
      <c r="S881" s="214"/>
      <c r="T881" s="214"/>
      <c r="U881" s="214"/>
      <c r="V881" s="214"/>
      <c r="W881" s="214"/>
      <c r="X881" s="214"/>
      <c r="Y881" s="214"/>
      <c r="Z881" s="214"/>
      <c r="AA881" s="214"/>
      <c r="AB881" s="214"/>
    </row>
    <row r="882" spans="1:28" ht="15" hidden="1" thickBot="1" x14ac:dyDescent="0.25">
      <c r="A882" s="214"/>
      <c r="B882" s="218"/>
      <c r="C882" s="214"/>
      <c r="D882" s="218"/>
      <c r="E882" s="214"/>
      <c r="F882" s="214"/>
      <c r="G882" s="214"/>
      <c r="H882" s="216"/>
      <c r="I882" s="216"/>
      <c r="J882" s="214"/>
      <c r="K882" s="217"/>
      <c r="L882" s="214"/>
      <c r="M882" s="214"/>
      <c r="N882" s="214"/>
      <c r="O882" s="214"/>
      <c r="P882" s="214"/>
      <c r="Q882" s="214"/>
      <c r="R882" s="214"/>
      <c r="S882" s="214"/>
      <c r="T882" s="214"/>
      <c r="U882" s="214"/>
      <c r="V882" s="214"/>
      <c r="W882" s="214"/>
      <c r="X882" s="214"/>
      <c r="Y882" s="214"/>
      <c r="Z882" s="214"/>
      <c r="AA882" s="214"/>
      <c r="AB882" s="214"/>
    </row>
    <row r="883" spans="1:28" ht="15" hidden="1" thickBot="1" x14ac:dyDescent="0.25">
      <c r="A883" s="214"/>
      <c r="B883" s="218"/>
      <c r="C883" s="214"/>
      <c r="D883" s="218"/>
      <c r="E883" s="214"/>
      <c r="F883" s="214"/>
      <c r="G883" s="214"/>
      <c r="H883" s="216"/>
      <c r="I883" s="216"/>
      <c r="J883" s="214"/>
      <c r="K883" s="217"/>
      <c r="L883" s="214"/>
      <c r="M883" s="214"/>
      <c r="N883" s="214"/>
      <c r="O883" s="214"/>
      <c r="P883" s="214"/>
      <c r="Q883" s="214"/>
      <c r="R883" s="214"/>
      <c r="S883" s="214"/>
      <c r="T883" s="214"/>
      <c r="U883" s="214"/>
      <c r="V883" s="214"/>
      <c r="W883" s="214"/>
      <c r="X883" s="214"/>
      <c r="Y883" s="214"/>
      <c r="Z883" s="214"/>
      <c r="AA883" s="214"/>
      <c r="AB883" s="214"/>
    </row>
    <row r="884" spans="1:28" ht="15" hidden="1" thickBot="1" x14ac:dyDescent="0.25">
      <c r="A884" s="214"/>
      <c r="B884" s="218"/>
      <c r="C884" s="214"/>
      <c r="D884" s="218"/>
      <c r="E884" s="214"/>
      <c r="F884" s="214"/>
      <c r="G884" s="214"/>
      <c r="H884" s="216"/>
      <c r="I884" s="216"/>
      <c r="J884" s="214"/>
      <c r="K884" s="217"/>
      <c r="L884" s="214"/>
      <c r="M884" s="214"/>
      <c r="N884" s="214"/>
      <c r="O884" s="214"/>
      <c r="P884" s="214"/>
      <c r="Q884" s="214"/>
      <c r="R884" s="214"/>
      <c r="S884" s="214"/>
      <c r="T884" s="214"/>
      <c r="U884" s="214"/>
      <c r="V884" s="214"/>
      <c r="W884" s="214"/>
      <c r="X884" s="214"/>
      <c r="Y884" s="214"/>
      <c r="Z884" s="214"/>
      <c r="AA884" s="214"/>
      <c r="AB884" s="214"/>
    </row>
    <row r="885" spans="1:28" ht="15" hidden="1" thickBot="1" x14ac:dyDescent="0.25">
      <c r="A885" s="214"/>
      <c r="B885" s="218"/>
      <c r="C885" s="214"/>
      <c r="D885" s="218"/>
      <c r="E885" s="214"/>
      <c r="F885" s="214"/>
      <c r="G885" s="214"/>
      <c r="H885" s="216"/>
      <c r="I885" s="216"/>
      <c r="J885" s="214"/>
      <c r="K885" s="217"/>
      <c r="L885" s="214"/>
      <c r="M885" s="214"/>
      <c r="N885" s="214"/>
      <c r="O885" s="214"/>
      <c r="P885" s="214"/>
      <c r="Q885" s="214"/>
      <c r="R885" s="214"/>
      <c r="S885" s="214"/>
      <c r="T885" s="214"/>
      <c r="U885" s="214"/>
      <c r="V885" s="214"/>
      <c r="W885" s="214"/>
      <c r="X885" s="214"/>
      <c r="Y885" s="214"/>
      <c r="Z885" s="214"/>
      <c r="AA885" s="214"/>
      <c r="AB885" s="214"/>
    </row>
    <row r="886" spans="1:28" ht="15" hidden="1" thickBot="1" x14ac:dyDescent="0.25">
      <c r="A886" s="214"/>
      <c r="B886" s="218"/>
      <c r="C886" s="214"/>
      <c r="D886" s="218"/>
      <c r="E886" s="214"/>
      <c r="F886" s="214"/>
      <c r="G886" s="214"/>
      <c r="H886" s="216"/>
      <c r="I886" s="216"/>
      <c r="J886" s="214"/>
      <c r="K886" s="217"/>
      <c r="L886" s="214"/>
      <c r="M886" s="214"/>
      <c r="N886" s="214"/>
      <c r="O886" s="214"/>
      <c r="P886" s="214"/>
      <c r="Q886" s="214"/>
      <c r="R886" s="214"/>
      <c r="S886" s="214"/>
      <c r="T886" s="214"/>
      <c r="U886" s="214"/>
      <c r="V886" s="214"/>
      <c r="W886" s="214"/>
      <c r="X886" s="214"/>
      <c r="Y886" s="214"/>
      <c r="Z886" s="214"/>
      <c r="AA886" s="214"/>
      <c r="AB886" s="214"/>
    </row>
    <row r="887" spans="1:28" ht="15" hidden="1" thickBot="1" x14ac:dyDescent="0.25">
      <c r="A887" s="214"/>
      <c r="B887" s="218"/>
      <c r="C887" s="214"/>
      <c r="D887" s="218"/>
      <c r="E887" s="214"/>
      <c r="F887" s="214"/>
      <c r="G887" s="214"/>
      <c r="H887" s="216"/>
      <c r="I887" s="216"/>
      <c r="J887" s="214"/>
      <c r="K887" s="217"/>
      <c r="L887" s="214"/>
      <c r="M887" s="214"/>
      <c r="N887" s="214"/>
      <c r="O887" s="214"/>
      <c r="P887" s="214"/>
      <c r="Q887" s="214"/>
      <c r="R887" s="214"/>
      <c r="S887" s="214"/>
      <c r="T887" s="214"/>
      <c r="U887" s="214"/>
      <c r="V887" s="214"/>
      <c r="W887" s="214"/>
      <c r="X887" s="214"/>
      <c r="Y887" s="214"/>
      <c r="Z887" s="214"/>
      <c r="AA887" s="214"/>
      <c r="AB887" s="214"/>
    </row>
    <row r="888" spans="1:28" ht="15" hidden="1" thickBot="1" x14ac:dyDescent="0.25">
      <c r="A888" s="214"/>
      <c r="B888" s="218"/>
      <c r="C888" s="214"/>
      <c r="D888" s="218"/>
      <c r="E888" s="214"/>
      <c r="F888" s="214"/>
      <c r="G888" s="214"/>
      <c r="H888" s="216"/>
      <c r="I888" s="216"/>
      <c r="J888" s="214"/>
      <c r="K888" s="217"/>
      <c r="L888" s="214"/>
      <c r="M888" s="214"/>
      <c r="N888" s="214"/>
      <c r="O888" s="214"/>
      <c r="P888" s="214"/>
      <c r="Q888" s="214"/>
      <c r="R888" s="214"/>
      <c r="S888" s="214"/>
      <c r="T888" s="214"/>
      <c r="U888" s="214"/>
      <c r="V888" s="214"/>
      <c r="W888" s="214"/>
      <c r="X888" s="214"/>
      <c r="Y888" s="214"/>
      <c r="Z888" s="214"/>
      <c r="AA888" s="214"/>
      <c r="AB888" s="214"/>
    </row>
    <row r="889" spans="1:28" ht="15" hidden="1" thickBot="1" x14ac:dyDescent="0.25">
      <c r="A889" s="214"/>
      <c r="B889" s="218"/>
      <c r="C889" s="214"/>
      <c r="D889" s="218"/>
      <c r="E889" s="214"/>
      <c r="F889" s="214"/>
      <c r="G889" s="214"/>
      <c r="H889" s="216"/>
      <c r="I889" s="216"/>
      <c r="J889" s="214"/>
      <c r="K889" s="217"/>
      <c r="L889" s="214"/>
      <c r="M889" s="214"/>
      <c r="N889" s="214"/>
      <c r="O889" s="214"/>
      <c r="P889" s="214"/>
      <c r="Q889" s="214"/>
      <c r="R889" s="214"/>
      <c r="S889" s="214"/>
      <c r="T889" s="214"/>
      <c r="U889" s="214"/>
      <c r="V889" s="214"/>
      <c r="W889" s="214"/>
      <c r="X889" s="214"/>
      <c r="Y889" s="214"/>
      <c r="Z889" s="214"/>
      <c r="AA889" s="214"/>
      <c r="AB889" s="214"/>
    </row>
    <row r="890" spans="1:28" ht="15" hidden="1" thickBot="1" x14ac:dyDescent="0.25">
      <c r="A890" s="214"/>
      <c r="B890" s="218"/>
      <c r="C890" s="214"/>
      <c r="D890" s="218"/>
      <c r="E890" s="214"/>
      <c r="F890" s="214"/>
      <c r="G890" s="214"/>
      <c r="H890" s="216"/>
      <c r="I890" s="216"/>
      <c r="J890" s="214"/>
      <c r="K890" s="217"/>
      <c r="L890" s="214"/>
      <c r="M890" s="214"/>
      <c r="N890" s="214"/>
      <c r="O890" s="214"/>
      <c r="P890" s="214"/>
      <c r="Q890" s="214"/>
      <c r="R890" s="214"/>
      <c r="S890" s="214"/>
      <c r="T890" s="214"/>
      <c r="U890" s="214"/>
      <c r="V890" s="214"/>
      <c r="W890" s="214"/>
      <c r="X890" s="214"/>
      <c r="Y890" s="214"/>
      <c r="Z890" s="214"/>
      <c r="AA890" s="214"/>
      <c r="AB890" s="214"/>
    </row>
    <row r="891" spans="1:28" ht="15" hidden="1" thickBot="1" x14ac:dyDescent="0.25">
      <c r="A891" s="214"/>
      <c r="B891" s="218"/>
      <c r="C891" s="214"/>
      <c r="D891" s="218"/>
      <c r="E891" s="214"/>
      <c r="F891" s="214"/>
      <c r="G891" s="214"/>
      <c r="H891" s="216"/>
      <c r="I891" s="216"/>
      <c r="J891" s="214"/>
      <c r="K891" s="217"/>
      <c r="L891" s="214"/>
      <c r="M891" s="214"/>
      <c r="N891" s="214"/>
      <c r="O891" s="214"/>
      <c r="P891" s="214"/>
      <c r="Q891" s="214"/>
      <c r="R891" s="214"/>
      <c r="S891" s="214"/>
      <c r="T891" s="214"/>
      <c r="U891" s="214"/>
      <c r="V891" s="214"/>
      <c r="W891" s="214"/>
      <c r="X891" s="214"/>
      <c r="Y891" s="214"/>
      <c r="Z891" s="214"/>
      <c r="AA891" s="214"/>
      <c r="AB891" s="214"/>
    </row>
    <row r="892" spans="1:28" ht="15" hidden="1" thickBot="1" x14ac:dyDescent="0.25">
      <c r="A892" s="214"/>
      <c r="B892" s="218"/>
      <c r="C892" s="214"/>
      <c r="D892" s="218"/>
      <c r="E892" s="214"/>
      <c r="F892" s="214"/>
      <c r="G892" s="214"/>
      <c r="H892" s="216"/>
      <c r="I892" s="216"/>
      <c r="J892" s="214"/>
      <c r="K892" s="217"/>
      <c r="L892" s="214"/>
      <c r="M892" s="214"/>
      <c r="N892" s="214"/>
      <c r="O892" s="214"/>
      <c r="P892" s="214"/>
      <c r="Q892" s="214"/>
      <c r="R892" s="214"/>
      <c r="S892" s="214"/>
      <c r="T892" s="214"/>
      <c r="U892" s="214"/>
      <c r="V892" s="214"/>
      <c r="W892" s="214"/>
      <c r="X892" s="214"/>
      <c r="Y892" s="214"/>
      <c r="Z892" s="214"/>
      <c r="AA892" s="214"/>
      <c r="AB892" s="214"/>
    </row>
    <row r="893" spans="1:28" ht="15" hidden="1" thickBot="1" x14ac:dyDescent="0.25">
      <c r="A893" s="214"/>
      <c r="B893" s="218"/>
      <c r="C893" s="214"/>
      <c r="D893" s="218"/>
      <c r="E893" s="214"/>
      <c r="F893" s="214"/>
      <c r="G893" s="214"/>
      <c r="H893" s="216"/>
      <c r="I893" s="216"/>
      <c r="J893" s="214"/>
      <c r="K893" s="217"/>
      <c r="L893" s="214"/>
      <c r="M893" s="214"/>
      <c r="N893" s="214"/>
      <c r="O893" s="214"/>
      <c r="P893" s="214"/>
      <c r="Q893" s="214"/>
      <c r="R893" s="214"/>
      <c r="S893" s="214"/>
      <c r="T893" s="214"/>
      <c r="U893" s="214"/>
      <c r="V893" s="214"/>
      <c r="W893" s="214"/>
      <c r="X893" s="214"/>
      <c r="Y893" s="214"/>
      <c r="Z893" s="214"/>
      <c r="AA893" s="214"/>
      <c r="AB893" s="214"/>
    </row>
    <row r="894" spans="1:28" ht="15" hidden="1" thickBot="1" x14ac:dyDescent="0.25">
      <c r="A894" s="214"/>
      <c r="B894" s="218"/>
      <c r="C894" s="214"/>
      <c r="D894" s="218"/>
      <c r="E894" s="214"/>
      <c r="F894" s="214"/>
      <c r="G894" s="214"/>
      <c r="H894" s="216"/>
      <c r="I894" s="216"/>
      <c r="J894" s="214"/>
      <c r="K894" s="217"/>
      <c r="L894" s="214"/>
      <c r="M894" s="214"/>
      <c r="N894" s="214"/>
      <c r="O894" s="214"/>
      <c r="P894" s="214"/>
      <c r="Q894" s="214"/>
      <c r="R894" s="214"/>
      <c r="S894" s="214"/>
      <c r="T894" s="214"/>
      <c r="U894" s="214"/>
      <c r="V894" s="214"/>
      <c r="W894" s="214"/>
      <c r="X894" s="214"/>
      <c r="Y894" s="214"/>
      <c r="Z894" s="214"/>
      <c r="AA894" s="214"/>
      <c r="AB894" s="214"/>
    </row>
    <row r="895" spans="1:28" ht="15" hidden="1" thickBot="1" x14ac:dyDescent="0.25">
      <c r="A895" s="214"/>
      <c r="B895" s="218"/>
      <c r="C895" s="214"/>
      <c r="D895" s="218"/>
      <c r="E895" s="214"/>
      <c r="F895" s="214"/>
      <c r="G895" s="214"/>
      <c r="H895" s="216"/>
      <c r="I895" s="216"/>
      <c r="J895" s="214"/>
      <c r="K895" s="217"/>
      <c r="L895" s="214"/>
      <c r="M895" s="214"/>
      <c r="N895" s="214"/>
      <c r="O895" s="214"/>
      <c r="P895" s="214"/>
      <c r="Q895" s="214"/>
      <c r="R895" s="214"/>
      <c r="S895" s="214"/>
      <c r="T895" s="214"/>
      <c r="U895" s="214"/>
      <c r="V895" s="214"/>
      <c r="W895" s="214"/>
      <c r="X895" s="214"/>
      <c r="Y895" s="214"/>
      <c r="Z895" s="214"/>
      <c r="AA895" s="214"/>
      <c r="AB895" s="214"/>
    </row>
    <row r="896" spans="1:28" ht="15" hidden="1" thickBot="1" x14ac:dyDescent="0.25">
      <c r="A896" s="214"/>
      <c r="B896" s="218"/>
      <c r="C896" s="214"/>
      <c r="D896" s="218"/>
      <c r="E896" s="214"/>
      <c r="F896" s="214"/>
      <c r="G896" s="214"/>
      <c r="H896" s="216"/>
      <c r="I896" s="216"/>
      <c r="J896" s="214"/>
      <c r="K896" s="217"/>
      <c r="L896" s="214"/>
      <c r="M896" s="214"/>
      <c r="N896" s="214"/>
      <c r="O896" s="214"/>
      <c r="P896" s="214"/>
      <c r="Q896" s="214"/>
      <c r="R896" s="214"/>
      <c r="S896" s="214"/>
      <c r="T896" s="214"/>
      <c r="U896" s="214"/>
      <c r="V896" s="214"/>
      <c r="W896" s="214"/>
      <c r="X896" s="214"/>
      <c r="Y896" s="214"/>
      <c r="Z896" s="214"/>
      <c r="AA896" s="214"/>
      <c r="AB896" s="214"/>
    </row>
    <row r="897" spans="1:28" ht="15" hidden="1" thickBot="1" x14ac:dyDescent="0.25">
      <c r="A897" s="214"/>
      <c r="B897" s="218"/>
      <c r="C897" s="214"/>
      <c r="D897" s="218"/>
      <c r="E897" s="214"/>
      <c r="F897" s="214"/>
      <c r="G897" s="214"/>
      <c r="H897" s="216"/>
      <c r="I897" s="216"/>
      <c r="J897" s="214"/>
      <c r="K897" s="217"/>
      <c r="L897" s="214"/>
      <c r="M897" s="214"/>
      <c r="N897" s="214"/>
      <c r="O897" s="214"/>
      <c r="P897" s="214"/>
      <c r="Q897" s="214"/>
      <c r="R897" s="214"/>
      <c r="S897" s="214"/>
      <c r="T897" s="214"/>
      <c r="U897" s="214"/>
      <c r="V897" s="214"/>
      <c r="W897" s="214"/>
      <c r="X897" s="214"/>
      <c r="Y897" s="214"/>
      <c r="Z897" s="214"/>
      <c r="AA897" s="214"/>
      <c r="AB897" s="214"/>
    </row>
    <row r="898" spans="1:28" ht="15" hidden="1" thickBot="1" x14ac:dyDescent="0.25">
      <c r="A898" s="214"/>
      <c r="B898" s="218"/>
      <c r="C898" s="214"/>
      <c r="D898" s="218"/>
      <c r="E898" s="214"/>
      <c r="F898" s="214"/>
      <c r="G898" s="214"/>
      <c r="H898" s="216"/>
      <c r="I898" s="216"/>
      <c r="J898" s="214"/>
      <c r="K898" s="217"/>
      <c r="L898" s="214"/>
      <c r="M898" s="214"/>
      <c r="N898" s="214"/>
      <c r="O898" s="214"/>
      <c r="P898" s="214"/>
      <c r="Q898" s="214"/>
      <c r="R898" s="214"/>
      <c r="S898" s="214"/>
      <c r="T898" s="214"/>
      <c r="U898" s="214"/>
      <c r="V898" s="214"/>
      <c r="W898" s="214"/>
      <c r="X898" s="214"/>
      <c r="Y898" s="214"/>
      <c r="Z898" s="214"/>
      <c r="AA898" s="214"/>
      <c r="AB898" s="214"/>
    </row>
    <row r="899" spans="1:28" ht="15" hidden="1" thickBot="1" x14ac:dyDescent="0.25">
      <c r="A899" s="214"/>
      <c r="B899" s="218"/>
      <c r="C899" s="214"/>
      <c r="D899" s="218"/>
      <c r="E899" s="214"/>
      <c r="F899" s="214"/>
      <c r="G899" s="214"/>
      <c r="H899" s="216"/>
      <c r="I899" s="216"/>
      <c r="J899" s="214"/>
      <c r="K899" s="217"/>
      <c r="L899" s="214"/>
      <c r="M899" s="214"/>
      <c r="N899" s="214"/>
      <c r="O899" s="214"/>
      <c r="P899" s="214"/>
      <c r="Q899" s="214"/>
      <c r="R899" s="214"/>
      <c r="S899" s="214"/>
      <c r="T899" s="214"/>
      <c r="U899" s="214"/>
      <c r="V899" s="214"/>
      <c r="W899" s="214"/>
      <c r="X899" s="214"/>
      <c r="Y899" s="214"/>
      <c r="Z899" s="214"/>
      <c r="AA899" s="214"/>
      <c r="AB899" s="214"/>
    </row>
    <row r="900" spans="1:28" ht="15" hidden="1" thickBot="1" x14ac:dyDescent="0.25">
      <c r="A900" s="214"/>
      <c r="B900" s="218"/>
      <c r="C900" s="214"/>
      <c r="D900" s="218"/>
      <c r="E900" s="214"/>
      <c r="F900" s="214"/>
      <c r="G900" s="214"/>
      <c r="H900" s="216"/>
      <c r="I900" s="216"/>
      <c r="J900" s="214"/>
      <c r="K900" s="217"/>
      <c r="L900" s="214"/>
      <c r="M900" s="214"/>
      <c r="N900" s="214"/>
      <c r="O900" s="214"/>
      <c r="P900" s="214"/>
      <c r="Q900" s="214"/>
      <c r="R900" s="214"/>
      <c r="S900" s="214"/>
      <c r="T900" s="214"/>
      <c r="U900" s="214"/>
      <c r="V900" s="214"/>
      <c r="W900" s="214"/>
      <c r="X900" s="214"/>
      <c r="Y900" s="214"/>
      <c r="Z900" s="214"/>
      <c r="AA900" s="214"/>
      <c r="AB900" s="214"/>
    </row>
    <row r="901" spans="1:28" ht="15" hidden="1" thickBot="1" x14ac:dyDescent="0.25">
      <c r="A901" s="214"/>
      <c r="B901" s="218"/>
      <c r="C901" s="214"/>
      <c r="D901" s="218"/>
      <c r="E901" s="214"/>
      <c r="F901" s="214"/>
      <c r="G901" s="214"/>
      <c r="H901" s="216"/>
      <c r="I901" s="216"/>
      <c r="J901" s="214"/>
      <c r="K901" s="217"/>
      <c r="L901" s="214"/>
      <c r="M901" s="214"/>
      <c r="N901" s="214"/>
      <c r="O901" s="214"/>
      <c r="P901" s="214"/>
      <c r="Q901" s="214"/>
      <c r="R901" s="214"/>
      <c r="S901" s="214"/>
      <c r="T901" s="214"/>
      <c r="U901" s="214"/>
      <c r="V901" s="214"/>
      <c r="W901" s="214"/>
      <c r="X901" s="214"/>
      <c r="Y901" s="214"/>
      <c r="Z901" s="214"/>
      <c r="AA901" s="214"/>
      <c r="AB901" s="214"/>
    </row>
    <row r="902" spans="1:28" ht="15" hidden="1" thickBot="1" x14ac:dyDescent="0.25">
      <c r="A902" s="214"/>
      <c r="B902" s="218"/>
      <c r="C902" s="214"/>
      <c r="D902" s="218"/>
      <c r="E902" s="214"/>
      <c r="F902" s="214"/>
      <c r="G902" s="214"/>
      <c r="H902" s="216"/>
      <c r="I902" s="216"/>
      <c r="J902" s="214"/>
      <c r="K902" s="217"/>
      <c r="L902" s="214"/>
      <c r="M902" s="214"/>
      <c r="N902" s="214"/>
      <c r="O902" s="214"/>
      <c r="P902" s="214"/>
      <c r="Q902" s="214"/>
      <c r="R902" s="214"/>
      <c r="S902" s="214"/>
      <c r="T902" s="214"/>
      <c r="U902" s="214"/>
      <c r="V902" s="214"/>
      <c r="W902" s="214"/>
      <c r="X902" s="214"/>
      <c r="Y902" s="214"/>
      <c r="Z902" s="214"/>
      <c r="AA902" s="214"/>
      <c r="AB902" s="214"/>
    </row>
    <row r="903" spans="1:28" ht="15" hidden="1" thickBot="1" x14ac:dyDescent="0.25">
      <c r="A903" s="214"/>
      <c r="B903" s="218"/>
      <c r="C903" s="214"/>
      <c r="D903" s="218"/>
      <c r="E903" s="214"/>
      <c r="F903" s="214"/>
      <c r="G903" s="214"/>
      <c r="H903" s="216"/>
      <c r="I903" s="216"/>
      <c r="J903" s="214"/>
      <c r="K903" s="217"/>
      <c r="L903" s="214"/>
      <c r="M903" s="214"/>
      <c r="N903" s="214"/>
      <c r="O903" s="214"/>
      <c r="P903" s="214"/>
      <c r="Q903" s="214"/>
      <c r="R903" s="214"/>
      <c r="S903" s="214"/>
      <c r="T903" s="214"/>
      <c r="U903" s="214"/>
      <c r="V903" s="214"/>
      <c r="W903" s="214"/>
      <c r="X903" s="214"/>
      <c r="Y903" s="214"/>
      <c r="Z903" s="214"/>
      <c r="AA903" s="214"/>
      <c r="AB903" s="214"/>
    </row>
    <row r="904" spans="1:28" ht="15" hidden="1" thickBot="1" x14ac:dyDescent="0.25">
      <c r="A904" s="214"/>
      <c r="B904" s="218"/>
      <c r="C904" s="214"/>
      <c r="D904" s="218"/>
      <c r="E904" s="214"/>
      <c r="F904" s="214"/>
      <c r="G904" s="214"/>
      <c r="H904" s="216"/>
      <c r="I904" s="216"/>
      <c r="J904" s="214"/>
      <c r="K904" s="217"/>
      <c r="L904" s="214"/>
      <c r="M904" s="214"/>
      <c r="N904" s="214"/>
      <c r="O904" s="214"/>
      <c r="P904" s="214"/>
      <c r="Q904" s="214"/>
      <c r="R904" s="214"/>
      <c r="S904" s="214"/>
      <c r="T904" s="214"/>
      <c r="U904" s="214"/>
      <c r="V904" s="214"/>
      <c r="W904" s="214"/>
      <c r="X904" s="214"/>
      <c r="Y904" s="214"/>
      <c r="Z904" s="214"/>
      <c r="AA904" s="214"/>
      <c r="AB904" s="214"/>
    </row>
    <row r="905" spans="1:28" ht="15" hidden="1" thickBot="1" x14ac:dyDescent="0.25">
      <c r="A905" s="214"/>
      <c r="B905" s="218"/>
      <c r="C905" s="214"/>
      <c r="D905" s="218"/>
      <c r="E905" s="214"/>
      <c r="F905" s="214"/>
      <c r="G905" s="214"/>
      <c r="H905" s="216"/>
      <c r="I905" s="216"/>
      <c r="J905" s="214"/>
      <c r="K905" s="217"/>
      <c r="L905" s="214"/>
      <c r="M905" s="214"/>
      <c r="N905" s="214"/>
      <c r="O905" s="214"/>
      <c r="P905" s="214"/>
      <c r="Q905" s="214"/>
      <c r="R905" s="214"/>
      <c r="S905" s="214"/>
      <c r="T905" s="214"/>
      <c r="U905" s="214"/>
      <c r="V905" s="214"/>
      <c r="W905" s="214"/>
      <c r="X905" s="214"/>
      <c r="Y905" s="214"/>
      <c r="Z905" s="214"/>
      <c r="AA905" s="214"/>
      <c r="AB905" s="214"/>
    </row>
    <row r="906" spans="1:28" ht="15" hidden="1" thickBot="1" x14ac:dyDescent="0.25">
      <c r="A906" s="214"/>
      <c r="B906" s="218"/>
      <c r="C906" s="214"/>
      <c r="D906" s="218"/>
      <c r="E906" s="214"/>
      <c r="F906" s="214"/>
      <c r="G906" s="214"/>
      <c r="H906" s="216"/>
      <c r="I906" s="216"/>
      <c r="J906" s="214"/>
      <c r="K906" s="217"/>
      <c r="L906" s="214"/>
      <c r="M906" s="214"/>
      <c r="N906" s="214"/>
      <c r="O906" s="214"/>
      <c r="P906" s="214"/>
      <c r="Q906" s="214"/>
      <c r="R906" s="214"/>
      <c r="S906" s="214"/>
      <c r="T906" s="214"/>
      <c r="U906" s="214"/>
      <c r="V906" s="214"/>
      <c r="W906" s="214"/>
      <c r="X906" s="214"/>
      <c r="Y906" s="214"/>
      <c r="Z906" s="214"/>
      <c r="AA906" s="214"/>
      <c r="AB906" s="214"/>
    </row>
    <row r="907" spans="1:28" ht="15" hidden="1" thickBot="1" x14ac:dyDescent="0.25">
      <c r="A907" s="214"/>
      <c r="B907" s="218"/>
      <c r="C907" s="214"/>
      <c r="D907" s="218"/>
      <c r="E907" s="214"/>
      <c r="F907" s="214"/>
      <c r="G907" s="214"/>
      <c r="H907" s="216"/>
      <c r="I907" s="216"/>
      <c r="J907" s="214"/>
      <c r="K907" s="217"/>
      <c r="L907" s="214"/>
      <c r="M907" s="214"/>
      <c r="N907" s="214"/>
      <c r="O907" s="214"/>
      <c r="P907" s="214"/>
      <c r="Q907" s="214"/>
      <c r="R907" s="214"/>
      <c r="S907" s="214"/>
      <c r="T907" s="214"/>
      <c r="U907" s="214"/>
      <c r="V907" s="214"/>
      <c r="W907" s="214"/>
      <c r="X907" s="214"/>
      <c r="Y907" s="214"/>
      <c r="Z907" s="214"/>
      <c r="AA907" s="214"/>
      <c r="AB907" s="214"/>
    </row>
    <row r="908" spans="1:28" ht="15" hidden="1" thickBot="1" x14ac:dyDescent="0.25">
      <c r="A908" s="214"/>
      <c r="B908" s="218"/>
      <c r="C908" s="214"/>
      <c r="D908" s="218"/>
      <c r="E908" s="214"/>
      <c r="F908" s="214"/>
      <c r="G908" s="214"/>
      <c r="H908" s="216"/>
      <c r="I908" s="216"/>
      <c r="J908" s="214"/>
      <c r="K908" s="217"/>
      <c r="L908" s="214"/>
      <c r="M908" s="214"/>
      <c r="N908" s="214"/>
      <c r="O908" s="214"/>
      <c r="P908" s="214"/>
      <c r="Q908" s="214"/>
      <c r="R908" s="214"/>
      <c r="S908" s="214"/>
      <c r="T908" s="214"/>
      <c r="U908" s="214"/>
      <c r="V908" s="214"/>
      <c r="W908" s="214"/>
      <c r="X908" s="214"/>
      <c r="Y908" s="214"/>
      <c r="Z908" s="214"/>
      <c r="AA908" s="214"/>
      <c r="AB908" s="214"/>
    </row>
    <row r="909" spans="1:28" ht="15" hidden="1" thickBot="1" x14ac:dyDescent="0.25">
      <c r="A909" s="214"/>
      <c r="B909" s="218"/>
      <c r="C909" s="214"/>
      <c r="D909" s="218"/>
      <c r="E909" s="214"/>
      <c r="F909" s="214"/>
      <c r="G909" s="214"/>
      <c r="H909" s="216"/>
      <c r="I909" s="216"/>
      <c r="J909" s="214"/>
      <c r="K909" s="217"/>
      <c r="L909" s="214"/>
      <c r="M909" s="214"/>
      <c r="N909" s="214"/>
      <c r="O909" s="214"/>
      <c r="P909" s="214"/>
      <c r="Q909" s="214"/>
      <c r="R909" s="214"/>
      <c r="S909" s="214"/>
      <c r="T909" s="214"/>
      <c r="U909" s="214"/>
      <c r="V909" s="214"/>
      <c r="W909" s="214"/>
      <c r="X909" s="214"/>
      <c r="Y909" s="214"/>
      <c r="Z909" s="214"/>
      <c r="AA909" s="214"/>
      <c r="AB909" s="214"/>
    </row>
    <row r="910" spans="1:28" ht="15" hidden="1" thickBot="1" x14ac:dyDescent="0.25">
      <c r="A910" s="214"/>
      <c r="B910" s="218"/>
      <c r="C910" s="214"/>
      <c r="D910" s="218"/>
      <c r="E910" s="214"/>
      <c r="F910" s="214"/>
      <c r="G910" s="214"/>
      <c r="H910" s="216"/>
      <c r="I910" s="216"/>
      <c r="J910" s="214"/>
      <c r="K910" s="217"/>
      <c r="L910" s="214"/>
      <c r="M910" s="214"/>
      <c r="N910" s="214"/>
      <c r="O910" s="214"/>
      <c r="P910" s="214"/>
      <c r="Q910" s="214"/>
      <c r="R910" s="214"/>
      <c r="S910" s="214"/>
      <c r="T910" s="214"/>
      <c r="U910" s="214"/>
      <c r="V910" s="214"/>
      <c r="W910" s="214"/>
      <c r="X910" s="214"/>
      <c r="Y910" s="214"/>
      <c r="Z910" s="214"/>
      <c r="AA910" s="214"/>
      <c r="AB910" s="214"/>
    </row>
    <row r="911" spans="1:28" ht="15" hidden="1" thickBot="1" x14ac:dyDescent="0.25">
      <c r="A911" s="214"/>
      <c r="B911" s="218"/>
      <c r="C911" s="214"/>
      <c r="D911" s="218"/>
      <c r="E911" s="214"/>
      <c r="F911" s="214"/>
      <c r="G911" s="214"/>
      <c r="H911" s="216"/>
      <c r="I911" s="216"/>
      <c r="J911" s="214"/>
      <c r="K911" s="217"/>
      <c r="L911" s="214"/>
      <c r="M911" s="214"/>
      <c r="N911" s="214"/>
      <c r="O911" s="214"/>
      <c r="P911" s="214"/>
      <c r="Q911" s="214"/>
      <c r="R911" s="214"/>
      <c r="S911" s="214"/>
      <c r="T911" s="214"/>
      <c r="U911" s="214"/>
      <c r="V911" s="214"/>
      <c r="W911" s="214"/>
      <c r="X911" s="214"/>
      <c r="Y911" s="214"/>
      <c r="Z911" s="214"/>
      <c r="AA911" s="214"/>
      <c r="AB911" s="214"/>
    </row>
    <row r="912" spans="1:28" ht="15" hidden="1" thickBot="1" x14ac:dyDescent="0.25">
      <c r="A912" s="214"/>
      <c r="B912" s="218"/>
      <c r="C912" s="214"/>
      <c r="D912" s="218"/>
      <c r="E912" s="214"/>
      <c r="F912" s="214"/>
      <c r="G912" s="214"/>
      <c r="H912" s="216"/>
      <c r="I912" s="216"/>
      <c r="J912" s="214"/>
      <c r="K912" s="217"/>
      <c r="L912" s="214"/>
      <c r="M912" s="214"/>
      <c r="N912" s="214"/>
      <c r="O912" s="214"/>
      <c r="P912" s="214"/>
      <c r="Q912" s="214"/>
      <c r="R912" s="214"/>
      <c r="S912" s="214"/>
      <c r="T912" s="214"/>
      <c r="U912" s="214"/>
      <c r="V912" s="214"/>
      <c r="W912" s="214"/>
      <c r="X912" s="214"/>
      <c r="Y912" s="214"/>
      <c r="Z912" s="214"/>
      <c r="AA912" s="214"/>
      <c r="AB912" s="214"/>
    </row>
    <row r="913" spans="1:28" ht="15" hidden="1" thickBot="1" x14ac:dyDescent="0.25">
      <c r="A913" s="214"/>
      <c r="B913" s="218"/>
      <c r="C913" s="214"/>
      <c r="D913" s="218"/>
      <c r="E913" s="214"/>
      <c r="F913" s="214"/>
      <c r="G913" s="214"/>
      <c r="H913" s="216"/>
      <c r="I913" s="216"/>
      <c r="J913" s="214"/>
      <c r="K913" s="217"/>
      <c r="L913" s="214"/>
      <c r="M913" s="214"/>
      <c r="N913" s="214"/>
      <c r="O913" s="214"/>
      <c r="P913" s="214"/>
      <c r="Q913" s="214"/>
      <c r="R913" s="214"/>
      <c r="S913" s="214"/>
      <c r="T913" s="214"/>
      <c r="U913" s="214"/>
      <c r="V913" s="214"/>
      <c r="W913" s="214"/>
      <c r="X913" s="214"/>
      <c r="Y913" s="214"/>
      <c r="Z913" s="214"/>
      <c r="AA913" s="214"/>
      <c r="AB913" s="214"/>
    </row>
    <row r="914" spans="1:28" ht="15" hidden="1" thickBot="1" x14ac:dyDescent="0.25">
      <c r="A914" s="214"/>
      <c r="B914" s="218"/>
      <c r="C914" s="214"/>
      <c r="D914" s="218"/>
      <c r="E914" s="214"/>
      <c r="F914" s="214"/>
      <c r="G914" s="214"/>
      <c r="H914" s="216"/>
      <c r="I914" s="216"/>
      <c r="J914" s="214"/>
      <c r="K914" s="217"/>
      <c r="L914" s="214"/>
      <c r="M914" s="214"/>
      <c r="N914" s="214"/>
      <c r="O914" s="214"/>
      <c r="P914" s="214"/>
      <c r="Q914" s="214"/>
      <c r="R914" s="214"/>
      <c r="S914" s="214"/>
      <c r="T914" s="214"/>
      <c r="U914" s="214"/>
      <c r="V914" s="214"/>
      <c r="W914" s="214"/>
      <c r="X914" s="214"/>
      <c r="Y914" s="214"/>
      <c r="Z914" s="214"/>
      <c r="AA914" s="214"/>
      <c r="AB914" s="214"/>
    </row>
    <row r="915" spans="1:28" ht="15" hidden="1" thickBot="1" x14ac:dyDescent="0.25">
      <c r="A915" s="214"/>
      <c r="B915" s="218"/>
      <c r="C915" s="214"/>
      <c r="D915" s="218"/>
      <c r="E915" s="214"/>
      <c r="F915" s="214"/>
      <c r="G915" s="214"/>
      <c r="H915" s="216"/>
      <c r="I915" s="216"/>
      <c r="J915" s="214"/>
      <c r="K915" s="217"/>
      <c r="L915" s="214"/>
      <c r="M915" s="214"/>
      <c r="N915" s="214"/>
      <c r="O915" s="214"/>
      <c r="P915" s="214"/>
      <c r="Q915" s="214"/>
      <c r="R915" s="214"/>
      <c r="S915" s="214"/>
      <c r="T915" s="214"/>
      <c r="U915" s="214"/>
      <c r="V915" s="214"/>
      <c r="W915" s="214"/>
      <c r="X915" s="214"/>
      <c r="Y915" s="214"/>
      <c r="Z915" s="214"/>
      <c r="AA915" s="214"/>
      <c r="AB915" s="214"/>
    </row>
    <row r="916" spans="1:28" ht="15" hidden="1" thickBot="1" x14ac:dyDescent="0.25">
      <c r="A916" s="214"/>
      <c r="B916" s="218"/>
      <c r="C916" s="214"/>
      <c r="D916" s="218"/>
      <c r="E916" s="214"/>
      <c r="F916" s="214"/>
      <c r="G916" s="214"/>
      <c r="H916" s="216"/>
      <c r="I916" s="216"/>
      <c r="J916" s="214"/>
      <c r="K916" s="217"/>
      <c r="L916" s="214"/>
      <c r="M916" s="214"/>
      <c r="N916" s="214"/>
      <c r="O916" s="214"/>
      <c r="P916" s="214"/>
      <c r="Q916" s="214"/>
      <c r="R916" s="214"/>
      <c r="S916" s="214"/>
      <c r="T916" s="214"/>
      <c r="U916" s="214"/>
      <c r="V916" s="214"/>
      <c r="W916" s="214"/>
      <c r="X916" s="214"/>
      <c r="Y916" s="214"/>
      <c r="Z916" s="214"/>
      <c r="AA916" s="214"/>
      <c r="AB916" s="214"/>
    </row>
    <row r="917" spans="1:28" ht="15" hidden="1" thickBot="1" x14ac:dyDescent="0.25">
      <c r="A917" s="214"/>
      <c r="B917" s="218"/>
      <c r="C917" s="214"/>
      <c r="D917" s="218"/>
      <c r="E917" s="214"/>
      <c r="F917" s="214"/>
      <c r="G917" s="214"/>
      <c r="H917" s="216"/>
      <c r="I917" s="216"/>
      <c r="J917" s="214"/>
      <c r="K917" s="217"/>
      <c r="L917" s="214"/>
      <c r="M917" s="214"/>
      <c r="N917" s="214"/>
      <c r="O917" s="214"/>
      <c r="P917" s="214"/>
      <c r="Q917" s="214"/>
      <c r="R917" s="214"/>
      <c r="S917" s="214"/>
      <c r="T917" s="214"/>
      <c r="U917" s="214"/>
      <c r="V917" s="214"/>
      <c r="W917" s="214"/>
      <c r="X917" s="214"/>
      <c r="Y917" s="214"/>
      <c r="Z917" s="214"/>
      <c r="AA917" s="214"/>
      <c r="AB917" s="214"/>
    </row>
    <row r="918" spans="1:28" ht="15" hidden="1" thickBot="1" x14ac:dyDescent="0.25">
      <c r="A918" s="214"/>
      <c r="B918" s="218"/>
      <c r="C918" s="214"/>
      <c r="D918" s="218"/>
      <c r="E918" s="214"/>
      <c r="F918" s="214"/>
      <c r="G918" s="214"/>
      <c r="H918" s="216"/>
      <c r="I918" s="216"/>
      <c r="J918" s="214"/>
      <c r="K918" s="217"/>
      <c r="L918" s="214"/>
      <c r="M918" s="214"/>
      <c r="N918" s="214"/>
      <c r="O918" s="214"/>
      <c r="P918" s="214"/>
      <c r="Q918" s="214"/>
      <c r="R918" s="214"/>
      <c r="S918" s="214"/>
      <c r="T918" s="214"/>
      <c r="U918" s="214"/>
      <c r="V918" s="214"/>
      <c r="W918" s="214"/>
      <c r="X918" s="214"/>
      <c r="Y918" s="214"/>
      <c r="Z918" s="214"/>
      <c r="AA918" s="214"/>
      <c r="AB918" s="214"/>
    </row>
    <row r="919" spans="1:28" ht="15" hidden="1" thickBot="1" x14ac:dyDescent="0.25">
      <c r="A919" s="214"/>
      <c r="B919" s="218"/>
      <c r="C919" s="214"/>
      <c r="D919" s="218"/>
      <c r="E919" s="214"/>
      <c r="F919" s="214"/>
      <c r="G919" s="214"/>
      <c r="H919" s="216"/>
      <c r="I919" s="216"/>
      <c r="J919" s="214"/>
      <c r="K919" s="217"/>
      <c r="L919" s="214"/>
      <c r="M919" s="214"/>
      <c r="N919" s="214"/>
      <c r="O919" s="214"/>
      <c r="P919" s="214"/>
      <c r="Q919" s="214"/>
      <c r="R919" s="214"/>
      <c r="S919" s="214"/>
      <c r="T919" s="214"/>
      <c r="U919" s="214"/>
      <c r="V919" s="214"/>
      <c r="W919" s="214"/>
      <c r="X919" s="214"/>
      <c r="Y919" s="214"/>
      <c r="Z919" s="214"/>
      <c r="AA919" s="214"/>
      <c r="AB919" s="214"/>
    </row>
    <row r="920" spans="1:28" ht="15" hidden="1" thickBot="1" x14ac:dyDescent="0.25">
      <c r="A920" s="214"/>
      <c r="B920" s="218"/>
      <c r="C920" s="214"/>
      <c r="D920" s="218"/>
      <c r="E920" s="214"/>
      <c r="F920" s="214"/>
      <c r="G920" s="214"/>
      <c r="H920" s="216"/>
      <c r="I920" s="216"/>
      <c r="J920" s="214"/>
      <c r="K920" s="217"/>
      <c r="L920" s="214"/>
      <c r="M920" s="214"/>
      <c r="N920" s="214"/>
      <c r="O920" s="214"/>
      <c r="P920" s="214"/>
      <c r="Q920" s="214"/>
      <c r="R920" s="214"/>
      <c r="S920" s="214"/>
      <c r="T920" s="214"/>
      <c r="U920" s="214"/>
      <c r="V920" s="214"/>
      <c r="W920" s="214"/>
      <c r="X920" s="214"/>
      <c r="Y920" s="214"/>
      <c r="Z920" s="214"/>
      <c r="AA920" s="214"/>
      <c r="AB920" s="214"/>
    </row>
    <row r="921" spans="1:28" ht="15" hidden="1" thickBot="1" x14ac:dyDescent="0.25">
      <c r="A921" s="214"/>
      <c r="B921" s="218"/>
      <c r="C921" s="214"/>
      <c r="D921" s="218"/>
      <c r="E921" s="214"/>
      <c r="F921" s="214"/>
      <c r="G921" s="214"/>
      <c r="H921" s="216"/>
      <c r="I921" s="216"/>
      <c r="J921" s="214"/>
      <c r="K921" s="217"/>
      <c r="L921" s="214"/>
      <c r="M921" s="214"/>
      <c r="N921" s="214"/>
      <c r="O921" s="214"/>
      <c r="P921" s="214"/>
      <c r="Q921" s="214"/>
      <c r="R921" s="214"/>
      <c r="S921" s="214"/>
      <c r="T921" s="214"/>
      <c r="U921" s="214"/>
      <c r="V921" s="214"/>
      <c r="W921" s="214"/>
      <c r="X921" s="214"/>
      <c r="Y921" s="214"/>
      <c r="Z921" s="214"/>
      <c r="AA921" s="214"/>
      <c r="AB921" s="214"/>
    </row>
    <row r="922" spans="1:28" ht="15" hidden="1" thickBot="1" x14ac:dyDescent="0.25">
      <c r="A922" s="214"/>
      <c r="B922" s="218"/>
      <c r="C922" s="214"/>
      <c r="D922" s="218"/>
      <c r="E922" s="214"/>
      <c r="F922" s="214"/>
      <c r="G922" s="214"/>
      <c r="H922" s="216"/>
      <c r="I922" s="216"/>
      <c r="J922" s="214"/>
      <c r="K922" s="217"/>
      <c r="L922" s="214"/>
      <c r="M922" s="214"/>
      <c r="N922" s="214"/>
      <c r="O922" s="214"/>
      <c r="P922" s="214"/>
      <c r="Q922" s="214"/>
      <c r="R922" s="214"/>
      <c r="S922" s="214"/>
      <c r="T922" s="214"/>
      <c r="U922" s="214"/>
      <c r="V922" s="214"/>
      <c r="W922" s="214"/>
      <c r="X922" s="214"/>
      <c r="Y922" s="214"/>
      <c r="Z922" s="214"/>
      <c r="AA922" s="214"/>
      <c r="AB922" s="214"/>
    </row>
    <row r="923" spans="1:28" ht="15" hidden="1" thickBot="1" x14ac:dyDescent="0.25">
      <c r="A923" s="214"/>
      <c r="B923" s="218"/>
      <c r="C923" s="214"/>
      <c r="D923" s="218"/>
      <c r="E923" s="214"/>
      <c r="F923" s="214"/>
      <c r="G923" s="214"/>
      <c r="H923" s="216"/>
      <c r="I923" s="216"/>
      <c r="J923" s="214"/>
      <c r="K923" s="217"/>
      <c r="L923" s="214"/>
      <c r="M923" s="214"/>
      <c r="N923" s="214"/>
      <c r="O923" s="214"/>
      <c r="P923" s="214"/>
      <c r="Q923" s="214"/>
      <c r="R923" s="214"/>
      <c r="S923" s="214"/>
      <c r="T923" s="214"/>
      <c r="U923" s="214"/>
      <c r="V923" s="214"/>
      <c r="W923" s="214"/>
      <c r="X923" s="214"/>
      <c r="Y923" s="214"/>
      <c r="Z923" s="214"/>
      <c r="AA923" s="214"/>
      <c r="AB923" s="214"/>
    </row>
    <row r="924" spans="1:28" ht="15" hidden="1" thickBot="1" x14ac:dyDescent="0.25">
      <c r="A924" s="214"/>
      <c r="B924" s="218"/>
      <c r="C924" s="214"/>
      <c r="D924" s="218"/>
      <c r="E924" s="214"/>
      <c r="F924" s="214"/>
      <c r="G924" s="214"/>
      <c r="H924" s="216"/>
      <c r="I924" s="216"/>
      <c r="J924" s="214"/>
      <c r="K924" s="217"/>
      <c r="L924" s="214"/>
      <c r="M924" s="214"/>
      <c r="N924" s="214"/>
      <c r="O924" s="214"/>
      <c r="P924" s="214"/>
      <c r="Q924" s="214"/>
      <c r="R924" s="214"/>
      <c r="S924" s="214"/>
      <c r="T924" s="214"/>
      <c r="U924" s="214"/>
      <c r="V924" s="214"/>
      <c r="W924" s="214"/>
      <c r="X924" s="214"/>
      <c r="Y924" s="214"/>
      <c r="Z924" s="214"/>
      <c r="AA924" s="214"/>
      <c r="AB924" s="214"/>
    </row>
    <row r="925" spans="1:28" ht="15" hidden="1" thickBot="1" x14ac:dyDescent="0.25">
      <c r="A925" s="214"/>
      <c r="B925" s="218"/>
      <c r="C925" s="214"/>
      <c r="D925" s="218"/>
      <c r="E925" s="214"/>
      <c r="F925" s="214"/>
      <c r="G925" s="214"/>
      <c r="H925" s="216"/>
      <c r="I925" s="216"/>
      <c r="J925" s="214"/>
      <c r="K925" s="217"/>
      <c r="L925" s="214"/>
      <c r="M925" s="214"/>
      <c r="N925" s="214"/>
      <c r="O925" s="214"/>
      <c r="P925" s="214"/>
      <c r="Q925" s="214"/>
      <c r="R925" s="214"/>
      <c r="S925" s="214"/>
      <c r="T925" s="214"/>
      <c r="U925" s="214"/>
      <c r="V925" s="214"/>
      <c r="W925" s="214"/>
      <c r="X925" s="214"/>
      <c r="Y925" s="214"/>
      <c r="Z925" s="214"/>
      <c r="AA925" s="214"/>
      <c r="AB925" s="214"/>
    </row>
    <row r="926" spans="1:28" ht="15" hidden="1" thickBot="1" x14ac:dyDescent="0.25">
      <c r="A926" s="214"/>
      <c r="B926" s="218"/>
      <c r="C926" s="214"/>
      <c r="D926" s="218"/>
      <c r="E926" s="214"/>
      <c r="F926" s="214"/>
      <c r="G926" s="214"/>
      <c r="H926" s="216"/>
      <c r="I926" s="216"/>
      <c r="J926" s="214"/>
      <c r="K926" s="217"/>
      <c r="L926" s="214"/>
      <c r="M926" s="214"/>
      <c r="N926" s="214"/>
      <c r="O926" s="214"/>
      <c r="P926" s="214"/>
      <c r="Q926" s="214"/>
      <c r="R926" s="214"/>
      <c r="S926" s="214"/>
      <c r="T926" s="214"/>
      <c r="U926" s="214"/>
      <c r="V926" s="214"/>
      <c r="W926" s="214"/>
      <c r="X926" s="214"/>
      <c r="Y926" s="214"/>
      <c r="Z926" s="214"/>
      <c r="AA926" s="214"/>
      <c r="AB926" s="214"/>
    </row>
    <row r="927" spans="1:28" ht="15" hidden="1" thickBot="1" x14ac:dyDescent="0.25">
      <c r="A927" s="214"/>
      <c r="B927" s="218"/>
      <c r="C927" s="214"/>
      <c r="D927" s="218"/>
      <c r="E927" s="214"/>
      <c r="F927" s="214"/>
      <c r="G927" s="214"/>
      <c r="H927" s="216"/>
      <c r="I927" s="216"/>
      <c r="J927" s="214"/>
      <c r="K927" s="217"/>
      <c r="L927" s="214"/>
      <c r="M927" s="214"/>
      <c r="N927" s="214"/>
      <c r="O927" s="214"/>
      <c r="P927" s="214"/>
      <c r="Q927" s="214"/>
      <c r="R927" s="214"/>
      <c r="S927" s="214"/>
      <c r="T927" s="214"/>
      <c r="U927" s="214"/>
      <c r="V927" s="214"/>
      <c r="W927" s="214"/>
      <c r="X927" s="214"/>
      <c r="Y927" s="214"/>
      <c r="Z927" s="214"/>
      <c r="AA927" s="214"/>
      <c r="AB927" s="214"/>
    </row>
    <row r="928" spans="1:28" ht="15" hidden="1" thickBot="1" x14ac:dyDescent="0.25">
      <c r="A928" s="214"/>
      <c r="B928" s="218"/>
      <c r="C928" s="214"/>
      <c r="D928" s="218"/>
      <c r="E928" s="214"/>
      <c r="F928" s="214"/>
      <c r="G928" s="214"/>
      <c r="H928" s="216"/>
      <c r="I928" s="216"/>
      <c r="J928" s="214"/>
      <c r="K928" s="217"/>
      <c r="L928" s="214"/>
      <c r="M928" s="214"/>
      <c r="N928" s="214"/>
      <c r="O928" s="214"/>
      <c r="P928" s="214"/>
      <c r="Q928" s="214"/>
      <c r="R928" s="214"/>
      <c r="S928" s="214"/>
      <c r="T928" s="214"/>
      <c r="U928" s="214"/>
      <c r="V928" s="214"/>
      <c r="W928" s="214"/>
      <c r="X928" s="214"/>
      <c r="Y928" s="214"/>
      <c r="Z928" s="214"/>
      <c r="AA928" s="214"/>
      <c r="AB928" s="214"/>
    </row>
    <row r="929" spans="1:28" ht="15" hidden="1" thickBot="1" x14ac:dyDescent="0.25">
      <c r="A929" s="214"/>
      <c r="B929" s="218"/>
      <c r="C929" s="214"/>
      <c r="D929" s="218"/>
      <c r="E929" s="214"/>
      <c r="F929" s="214"/>
      <c r="G929" s="214"/>
      <c r="H929" s="216"/>
      <c r="I929" s="216"/>
      <c r="J929" s="214"/>
      <c r="K929" s="217"/>
      <c r="L929" s="214"/>
      <c r="M929" s="214"/>
      <c r="N929" s="214"/>
      <c r="O929" s="214"/>
      <c r="P929" s="214"/>
      <c r="Q929" s="214"/>
      <c r="R929" s="214"/>
      <c r="S929" s="214"/>
      <c r="T929" s="214"/>
      <c r="U929" s="214"/>
      <c r="V929" s="214"/>
      <c r="W929" s="214"/>
      <c r="X929" s="214"/>
      <c r="Y929" s="214"/>
      <c r="Z929" s="214"/>
      <c r="AA929" s="214"/>
      <c r="AB929" s="214"/>
    </row>
    <row r="930" spans="1:28" ht="15" hidden="1" thickBot="1" x14ac:dyDescent="0.25">
      <c r="A930" s="214"/>
      <c r="B930" s="218"/>
      <c r="C930" s="214"/>
      <c r="D930" s="218"/>
      <c r="E930" s="214"/>
      <c r="F930" s="214"/>
      <c r="G930" s="214"/>
      <c r="H930" s="216"/>
      <c r="I930" s="216"/>
      <c r="J930" s="214"/>
      <c r="K930" s="217"/>
      <c r="L930" s="214"/>
      <c r="M930" s="214"/>
      <c r="N930" s="214"/>
      <c r="O930" s="214"/>
      <c r="P930" s="214"/>
      <c r="Q930" s="214"/>
      <c r="R930" s="214"/>
      <c r="S930" s="214"/>
      <c r="T930" s="214"/>
      <c r="U930" s="214"/>
      <c r="V930" s="214"/>
      <c r="W930" s="214"/>
      <c r="X930" s="214"/>
      <c r="Y930" s="214"/>
      <c r="Z930" s="214"/>
      <c r="AA930" s="214"/>
      <c r="AB930" s="214"/>
    </row>
    <row r="931" spans="1:28" ht="15" hidden="1" thickBot="1" x14ac:dyDescent="0.25">
      <c r="A931" s="214"/>
      <c r="B931" s="218"/>
      <c r="C931" s="214"/>
      <c r="D931" s="218"/>
      <c r="E931" s="214"/>
      <c r="F931" s="214"/>
      <c r="G931" s="214"/>
      <c r="H931" s="216"/>
      <c r="I931" s="216"/>
      <c r="J931" s="214"/>
      <c r="K931" s="217"/>
      <c r="L931" s="214"/>
      <c r="M931" s="214"/>
      <c r="N931" s="214"/>
      <c r="O931" s="214"/>
      <c r="P931" s="214"/>
      <c r="Q931" s="214"/>
      <c r="R931" s="214"/>
      <c r="S931" s="214"/>
      <c r="T931" s="214"/>
      <c r="U931" s="214"/>
      <c r="V931" s="214"/>
      <c r="W931" s="214"/>
      <c r="X931" s="214"/>
      <c r="Y931" s="214"/>
      <c r="Z931" s="214"/>
      <c r="AA931" s="214"/>
      <c r="AB931" s="214"/>
    </row>
    <row r="932" spans="1:28" ht="15" hidden="1" thickBot="1" x14ac:dyDescent="0.25">
      <c r="A932" s="214"/>
      <c r="B932" s="218"/>
      <c r="C932" s="214"/>
      <c r="D932" s="218"/>
      <c r="E932" s="214"/>
      <c r="F932" s="214"/>
      <c r="G932" s="214"/>
      <c r="H932" s="216"/>
      <c r="I932" s="216"/>
      <c r="J932" s="214"/>
      <c r="K932" s="217"/>
      <c r="L932" s="214"/>
      <c r="M932" s="214"/>
      <c r="N932" s="214"/>
      <c r="O932" s="214"/>
      <c r="P932" s="214"/>
      <c r="Q932" s="214"/>
      <c r="R932" s="214"/>
      <c r="S932" s="214"/>
      <c r="T932" s="214"/>
      <c r="U932" s="214"/>
      <c r="V932" s="214"/>
      <c r="W932" s="214"/>
      <c r="X932" s="214"/>
      <c r="Y932" s="214"/>
      <c r="Z932" s="214"/>
      <c r="AA932" s="214"/>
      <c r="AB932" s="214"/>
    </row>
    <row r="933" spans="1:28" ht="15" hidden="1" thickBot="1" x14ac:dyDescent="0.25">
      <c r="A933" s="214"/>
      <c r="B933" s="218"/>
      <c r="C933" s="214"/>
      <c r="D933" s="218"/>
      <c r="E933" s="214"/>
      <c r="F933" s="214"/>
      <c r="G933" s="214"/>
      <c r="H933" s="216"/>
      <c r="I933" s="216"/>
      <c r="J933" s="214"/>
      <c r="K933" s="217"/>
      <c r="L933" s="214"/>
      <c r="M933" s="214"/>
      <c r="N933" s="214"/>
      <c r="O933" s="214"/>
      <c r="P933" s="214"/>
      <c r="Q933" s="214"/>
      <c r="R933" s="214"/>
      <c r="S933" s="214"/>
      <c r="T933" s="214"/>
      <c r="U933" s="214"/>
      <c r="V933" s="214"/>
      <c r="W933" s="214"/>
      <c r="X933" s="214"/>
      <c r="Y933" s="214"/>
      <c r="Z933" s="214"/>
      <c r="AA933" s="214"/>
      <c r="AB933" s="214"/>
    </row>
    <row r="934" spans="1:28" ht="15" hidden="1" thickBot="1" x14ac:dyDescent="0.25">
      <c r="A934" s="214"/>
      <c r="B934" s="218"/>
      <c r="C934" s="214"/>
      <c r="D934" s="218"/>
      <c r="E934" s="214"/>
      <c r="F934" s="214"/>
      <c r="G934" s="214"/>
      <c r="H934" s="216"/>
      <c r="I934" s="216"/>
      <c r="J934" s="214"/>
      <c r="K934" s="217"/>
      <c r="L934" s="214"/>
      <c r="M934" s="214"/>
      <c r="N934" s="214"/>
      <c r="O934" s="214"/>
      <c r="P934" s="214"/>
      <c r="Q934" s="214"/>
      <c r="R934" s="214"/>
      <c r="S934" s="214"/>
      <c r="T934" s="214"/>
      <c r="U934" s="214"/>
      <c r="V934" s="214"/>
      <c r="W934" s="214"/>
      <c r="X934" s="214"/>
      <c r="Y934" s="214"/>
      <c r="Z934" s="214"/>
      <c r="AA934" s="214"/>
      <c r="AB934" s="214"/>
    </row>
    <row r="935" spans="1:28" ht="15" hidden="1" thickBot="1" x14ac:dyDescent="0.25">
      <c r="A935" s="214"/>
      <c r="B935" s="218"/>
      <c r="C935" s="214"/>
      <c r="D935" s="218"/>
      <c r="E935" s="214"/>
      <c r="F935" s="214"/>
      <c r="G935" s="214"/>
      <c r="H935" s="216"/>
      <c r="I935" s="216"/>
      <c r="J935" s="214"/>
      <c r="K935" s="217"/>
      <c r="L935" s="214"/>
      <c r="M935" s="214"/>
      <c r="N935" s="214"/>
      <c r="O935" s="214"/>
      <c r="P935" s="214"/>
      <c r="Q935" s="214"/>
      <c r="R935" s="214"/>
      <c r="S935" s="214"/>
      <c r="T935" s="214"/>
      <c r="U935" s="214"/>
      <c r="V935" s="214"/>
      <c r="W935" s="214"/>
      <c r="X935" s="214"/>
      <c r="Y935" s="214"/>
      <c r="Z935" s="214"/>
      <c r="AA935" s="214"/>
      <c r="AB935" s="214"/>
    </row>
    <row r="936" spans="1:28" ht="15" hidden="1" thickBot="1" x14ac:dyDescent="0.25">
      <c r="A936" s="214"/>
      <c r="B936" s="218"/>
      <c r="C936" s="214"/>
      <c r="D936" s="218"/>
      <c r="E936" s="214"/>
      <c r="F936" s="214"/>
      <c r="G936" s="214"/>
      <c r="H936" s="216"/>
      <c r="I936" s="216"/>
      <c r="J936" s="214"/>
      <c r="K936" s="217"/>
      <c r="L936" s="214"/>
      <c r="M936" s="214"/>
      <c r="N936" s="214"/>
      <c r="O936" s="214"/>
      <c r="P936" s="214"/>
      <c r="Q936" s="214"/>
      <c r="R936" s="214"/>
      <c r="S936" s="214"/>
      <c r="T936" s="214"/>
      <c r="U936" s="214"/>
      <c r="V936" s="214"/>
      <c r="W936" s="214"/>
      <c r="X936" s="214"/>
      <c r="Y936" s="214"/>
      <c r="Z936" s="214"/>
      <c r="AA936" s="214"/>
      <c r="AB936" s="214"/>
    </row>
    <row r="937" spans="1:28" ht="15" hidden="1" thickBot="1" x14ac:dyDescent="0.25">
      <c r="A937" s="214"/>
      <c r="B937" s="218"/>
      <c r="C937" s="214"/>
      <c r="D937" s="218"/>
      <c r="E937" s="214"/>
      <c r="F937" s="214"/>
      <c r="G937" s="214"/>
      <c r="H937" s="216"/>
      <c r="I937" s="216"/>
      <c r="J937" s="214"/>
      <c r="K937" s="217"/>
      <c r="L937" s="214"/>
      <c r="M937" s="214"/>
      <c r="N937" s="214"/>
      <c r="O937" s="214"/>
      <c r="P937" s="214"/>
      <c r="Q937" s="214"/>
      <c r="R937" s="214"/>
      <c r="S937" s="214"/>
      <c r="T937" s="214"/>
      <c r="U937" s="214"/>
      <c r="V937" s="214"/>
      <c r="W937" s="214"/>
      <c r="X937" s="214"/>
      <c r="Y937" s="214"/>
      <c r="Z937" s="214"/>
      <c r="AA937" s="214"/>
      <c r="AB937" s="214"/>
    </row>
    <row r="938" spans="1:28" ht="15" hidden="1" thickBot="1" x14ac:dyDescent="0.25">
      <c r="A938" s="214"/>
      <c r="B938" s="218"/>
      <c r="C938" s="214"/>
      <c r="D938" s="218"/>
      <c r="E938" s="214"/>
      <c r="F938" s="214"/>
      <c r="G938" s="214"/>
      <c r="H938" s="216"/>
      <c r="I938" s="216"/>
      <c r="J938" s="214"/>
      <c r="K938" s="217"/>
      <c r="L938" s="214"/>
      <c r="M938" s="214"/>
      <c r="N938" s="214"/>
      <c r="O938" s="214"/>
      <c r="P938" s="214"/>
      <c r="Q938" s="214"/>
      <c r="R938" s="214"/>
      <c r="S938" s="214"/>
      <c r="T938" s="214"/>
      <c r="U938" s="214"/>
      <c r="V938" s="214"/>
      <c r="W938" s="214"/>
      <c r="X938" s="214"/>
      <c r="Y938" s="214"/>
      <c r="Z938" s="214"/>
      <c r="AA938" s="214"/>
      <c r="AB938" s="214"/>
    </row>
    <row r="939" spans="1:28" ht="15" hidden="1" thickBot="1" x14ac:dyDescent="0.25">
      <c r="A939" s="214"/>
      <c r="B939" s="218"/>
      <c r="C939" s="214"/>
      <c r="D939" s="218"/>
      <c r="E939" s="214"/>
      <c r="F939" s="214"/>
      <c r="G939" s="214"/>
      <c r="H939" s="216"/>
      <c r="I939" s="216"/>
      <c r="J939" s="214"/>
      <c r="K939" s="217"/>
      <c r="L939" s="214"/>
      <c r="M939" s="214"/>
      <c r="N939" s="214"/>
      <c r="O939" s="214"/>
      <c r="P939" s="214"/>
      <c r="Q939" s="214"/>
      <c r="R939" s="214"/>
      <c r="S939" s="214"/>
      <c r="T939" s="214"/>
      <c r="U939" s="214"/>
      <c r="V939" s="214"/>
      <c r="W939" s="214"/>
      <c r="X939" s="214"/>
      <c r="Y939" s="214"/>
      <c r="Z939" s="214"/>
      <c r="AA939" s="214"/>
      <c r="AB939" s="214"/>
    </row>
    <row r="940" spans="1:28" ht="15" hidden="1" thickBot="1" x14ac:dyDescent="0.25">
      <c r="A940" s="214"/>
      <c r="B940" s="218"/>
      <c r="C940" s="214"/>
      <c r="D940" s="218"/>
      <c r="E940" s="214"/>
      <c r="F940" s="214"/>
      <c r="G940" s="214"/>
      <c r="H940" s="216"/>
      <c r="I940" s="216"/>
      <c r="J940" s="214"/>
      <c r="K940" s="217"/>
      <c r="L940" s="214"/>
      <c r="M940" s="214"/>
      <c r="N940" s="214"/>
      <c r="O940" s="214"/>
      <c r="P940" s="214"/>
      <c r="Q940" s="214"/>
      <c r="R940" s="214"/>
      <c r="S940" s="214"/>
      <c r="T940" s="214"/>
      <c r="U940" s="214"/>
      <c r="V940" s="214"/>
      <c r="W940" s="214"/>
      <c r="X940" s="214"/>
      <c r="Y940" s="214"/>
      <c r="Z940" s="214"/>
      <c r="AA940" s="214"/>
      <c r="AB940" s="214"/>
    </row>
    <row r="941" spans="1:28" ht="15" hidden="1" thickBot="1" x14ac:dyDescent="0.25">
      <c r="A941" s="214"/>
      <c r="B941" s="218"/>
      <c r="C941" s="214"/>
      <c r="D941" s="218"/>
      <c r="E941" s="214"/>
      <c r="F941" s="214"/>
      <c r="G941" s="214"/>
      <c r="H941" s="216"/>
      <c r="I941" s="216"/>
      <c r="J941" s="214"/>
      <c r="K941" s="217"/>
      <c r="L941" s="214"/>
      <c r="M941" s="214"/>
      <c r="N941" s="214"/>
      <c r="O941" s="214"/>
      <c r="P941" s="214"/>
      <c r="Q941" s="214"/>
      <c r="R941" s="214"/>
      <c r="S941" s="214"/>
      <c r="T941" s="214"/>
      <c r="U941" s="214"/>
      <c r="V941" s="214"/>
      <c r="W941" s="214"/>
      <c r="X941" s="214"/>
      <c r="Y941" s="214"/>
      <c r="Z941" s="214"/>
      <c r="AA941" s="214"/>
      <c r="AB941" s="214"/>
    </row>
    <row r="942" spans="1:28" ht="15" hidden="1" thickBot="1" x14ac:dyDescent="0.25">
      <c r="A942" s="214"/>
      <c r="B942" s="218"/>
      <c r="C942" s="214"/>
      <c r="D942" s="218"/>
      <c r="E942" s="214"/>
      <c r="F942" s="214"/>
      <c r="G942" s="214"/>
      <c r="H942" s="216"/>
      <c r="I942" s="216"/>
      <c r="J942" s="214"/>
      <c r="K942" s="217"/>
      <c r="L942" s="214"/>
      <c r="M942" s="214"/>
      <c r="N942" s="214"/>
      <c r="O942" s="214"/>
      <c r="P942" s="214"/>
      <c r="Q942" s="214"/>
      <c r="R942" s="214"/>
      <c r="S942" s="214"/>
      <c r="T942" s="214"/>
      <c r="U942" s="214"/>
      <c r="V942" s="214"/>
      <c r="W942" s="214"/>
      <c r="X942" s="214"/>
      <c r="Y942" s="214"/>
      <c r="Z942" s="214"/>
      <c r="AA942" s="214"/>
      <c r="AB942" s="214"/>
    </row>
    <row r="943" spans="1:28" ht="15" hidden="1" thickBot="1" x14ac:dyDescent="0.25">
      <c r="A943" s="214"/>
      <c r="B943" s="218"/>
      <c r="C943" s="214"/>
      <c r="D943" s="218"/>
      <c r="E943" s="214"/>
      <c r="F943" s="214"/>
      <c r="G943" s="214"/>
      <c r="H943" s="216"/>
      <c r="I943" s="216"/>
      <c r="J943" s="214"/>
      <c r="K943" s="217"/>
      <c r="L943" s="214"/>
      <c r="M943" s="214"/>
      <c r="N943" s="214"/>
      <c r="O943" s="214"/>
      <c r="P943" s="214"/>
      <c r="Q943" s="214"/>
      <c r="R943" s="214"/>
      <c r="S943" s="214"/>
      <c r="T943" s="214"/>
      <c r="U943" s="214"/>
      <c r="V943" s="214"/>
      <c r="W943" s="214"/>
      <c r="X943" s="214"/>
      <c r="Y943" s="214"/>
      <c r="Z943" s="214"/>
      <c r="AA943" s="214"/>
      <c r="AB943" s="214"/>
    </row>
    <row r="944" spans="1:28" ht="15" hidden="1" thickBot="1" x14ac:dyDescent="0.25">
      <c r="A944" s="214"/>
      <c r="B944" s="218"/>
      <c r="C944" s="214"/>
      <c r="D944" s="218"/>
      <c r="E944" s="214"/>
      <c r="F944" s="214"/>
      <c r="G944" s="214"/>
      <c r="H944" s="216"/>
      <c r="I944" s="216"/>
      <c r="J944" s="214"/>
      <c r="K944" s="217"/>
      <c r="L944" s="214"/>
      <c r="M944" s="214"/>
      <c r="N944" s="214"/>
      <c r="O944" s="214"/>
      <c r="P944" s="214"/>
      <c r="Q944" s="214"/>
      <c r="R944" s="214"/>
      <c r="S944" s="214"/>
      <c r="T944" s="214"/>
      <c r="U944" s="214"/>
      <c r="V944" s="214"/>
      <c r="W944" s="214"/>
      <c r="X944" s="214"/>
      <c r="Y944" s="214"/>
      <c r="Z944" s="214"/>
      <c r="AA944" s="214"/>
      <c r="AB944" s="214"/>
    </row>
    <row r="945" spans="1:28" ht="15" hidden="1" thickBot="1" x14ac:dyDescent="0.25">
      <c r="A945" s="214"/>
      <c r="B945" s="218"/>
      <c r="C945" s="214"/>
      <c r="D945" s="218"/>
      <c r="E945" s="214"/>
      <c r="F945" s="214"/>
      <c r="G945" s="214"/>
      <c r="H945" s="216"/>
      <c r="I945" s="216"/>
      <c r="J945" s="214"/>
      <c r="K945" s="217"/>
      <c r="L945" s="214"/>
      <c r="M945" s="214"/>
      <c r="N945" s="214"/>
      <c r="O945" s="214"/>
      <c r="P945" s="214"/>
      <c r="Q945" s="214"/>
      <c r="R945" s="214"/>
      <c r="S945" s="214"/>
      <c r="T945" s="214"/>
      <c r="U945" s="214"/>
      <c r="V945" s="214"/>
      <c r="W945" s="214"/>
      <c r="X945" s="214"/>
      <c r="Y945" s="214"/>
      <c r="Z945" s="214"/>
      <c r="AA945" s="214"/>
      <c r="AB945" s="214"/>
    </row>
    <row r="946" spans="1:28" ht="15" hidden="1" thickBot="1" x14ac:dyDescent="0.25">
      <c r="A946" s="214"/>
      <c r="B946" s="218"/>
      <c r="C946" s="214"/>
      <c r="D946" s="218"/>
      <c r="E946" s="214"/>
      <c r="F946" s="214"/>
      <c r="G946" s="214"/>
      <c r="H946" s="216"/>
      <c r="I946" s="216"/>
      <c r="J946" s="214"/>
      <c r="K946" s="217"/>
      <c r="L946" s="214"/>
      <c r="M946" s="214"/>
      <c r="N946" s="214"/>
      <c r="O946" s="214"/>
      <c r="P946" s="214"/>
      <c r="Q946" s="214"/>
      <c r="R946" s="214"/>
      <c r="S946" s="214"/>
      <c r="T946" s="214"/>
      <c r="U946" s="214"/>
      <c r="V946" s="214"/>
      <c r="W946" s="214"/>
      <c r="X946" s="214"/>
      <c r="Y946" s="214"/>
      <c r="Z946" s="214"/>
      <c r="AA946" s="214"/>
      <c r="AB946" s="214"/>
    </row>
    <row r="947" spans="1:28" ht="15" hidden="1" thickBot="1" x14ac:dyDescent="0.25">
      <c r="A947" s="214"/>
      <c r="B947" s="218"/>
      <c r="C947" s="214"/>
      <c r="D947" s="218"/>
      <c r="E947" s="214"/>
      <c r="F947" s="214"/>
      <c r="G947" s="214"/>
      <c r="H947" s="216"/>
      <c r="I947" s="216"/>
      <c r="J947" s="214"/>
      <c r="K947" s="217"/>
      <c r="L947" s="214"/>
      <c r="M947" s="214"/>
      <c r="N947" s="214"/>
      <c r="O947" s="214"/>
      <c r="P947" s="214"/>
      <c r="Q947" s="214"/>
      <c r="R947" s="214"/>
      <c r="S947" s="214"/>
      <c r="T947" s="214"/>
      <c r="U947" s="214"/>
      <c r="V947" s="214"/>
      <c r="W947" s="214"/>
      <c r="X947" s="214"/>
      <c r="Y947" s="214"/>
      <c r="Z947" s="214"/>
      <c r="AA947" s="214"/>
      <c r="AB947" s="214"/>
    </row>
    <row r="948" spans="1:28" ht="15" hidden="1" thickBot="1" x14ac:dyDescent="0.25">
      <c r="A948" s="214"/>
      <c r="B948" s="218"/>
      <c r="C948" s="214"/>
      <c r="D948" s="218"/>
      <c r="E948" s="214"/>
      <c r="F948" s="214"/>
      <c r="G948" s="214"/>
      <c r="H948" s="216"/>
      <c r="I948" s="216"/>
      <c r="J948" s="214"/>
      <c r="K948" s="217"/>
      <c r="L948" s="214"/>
      <c r="M948" s="214"/>
      <c r="N948" s="214"/>
      <c r="O948" s="214"/>
      <c r="P948" s="214"/>
      <c r="Q948" s="214"/>
      <c r="R948" s="214"/>
      <c r="S948" s="214"/>
      <c r="T948" s="214"/>
      <c r="U948" s="214"/>
      <c r="V948" s="214"/>
      <c r="W948" s="214"/>
      <c r="X948" s="214"/>
      <c r="Y948" s="214"/>
      <c r="Z948" s="214"/>
      <c r="AA948" s="214"/>
      <c r="AB948" s="214"/>
    </row>
    <row r="949" spans="1:28" ht="15" hidden="1" thickBot="1" x14ac:dyDescent="0.25">
      <c r="A949" s="214"/>
      <c r="B949" s="218"/>
      <c r="C949" s="214"/>
      <c r="D949" s="218"/>
      <c r="E949" s="214"/>
      <c r="F949" s="214"/>
      <c r="G949" s="214"/>
      <c r="H949" s="216"/>
      <c r="I949" s="216"/>
      <c r="J949" s="214"/>
      <c r="K949" s="217"/>
      <c r="L949" s="214"/>
      <c r="M949" s="214"/>
      <c r="N949" s="214"/>
      <c r="O949" s="214"/>
      <c r="P949" s="214"/>
      <c r="Q949" s="214"/>
      <c r="R949" s="214"/>
      <c r="S949" s="214"/>
      <c r="T949" s="214"/>
      <c r="U949" s="214"/>
      <c r="V949" s="214"/>
      <c r="W949" s="214"/>
      <c r="X949" s="214"/>
      <c r="Y949" s="214"/>
      <c r="Z949" s="214"/>
      <c r="AA949" s="214"/>
      <c r="AB949" s="214"/>
    </row>
    <row r="950" spans="1:28" ht="15" hidden="1" thickBot="1" x14ac:dyDescent="0.25">
      <c r="A950" s="214"/>
      <c r="B950" s="218"/>
      <c r="C950" s="214"/>
      <c r="D950" s="218"/>
      <c r="E950" s="214"/>
      <c r="F950" s="214"/>
      <c r="G950" s="214"/>
      <c r="H950" s="216"/>
      <c r="I950" s="216"/>
      <c r="J950" s="214"/>
      <c r="K950" s="217"/>
      <c r="L950" s="214"/>
      <c r="M950" s="214"/>
      <c r="N950" s="214"/>
      <c r="O950" s="214"/>
      <c r="P950" s="214"/>
      <c r="Q950" s="214"/>
      <c r="R950" s="214"/>
      <c r="S950" s="214"/>
      <c r="T950" s="214"/>
      <c r="U950" s="214"/>
      <c r="V950" s="214"/>
      <c r="W950" s="214"/>
      <c r="X950" s="214"/>
      <c r="Y950" s="214"/>
      <c r="Z950" s="214"/>
      <c r="AA950" s="214"/>
      <c r="AB950" s="214"/>
    </row>
    <row r="951" spans="1:28" ht="15" hidden="1" thickBot="1" x14ac:dyDescent="0.25">
      <c r="A951" s="214"/>
      <c r="B951" s="218"/>
      <c r="C951" s="214"/>
      <c r="D951" s="218"/>
      <c r="E951" s="214"/>
      <c r="F951" s="214"/>
      <c r="G951" s="214"/>
      <c r="H951" s="216"/>
      <c r="I951" s="216"/>
      <c r="J951" s="214"/>
      <c r="K951" s="217"/>
      <c r="L951" s="214"/>
      <c r="M951" s="214"/>
      <c r="N951" s="214"/>
      <c r="O951" s="214"/>
      <c r="P951" s="214"/>
      <c r="Q951" s="214"/>
      <c r="R951" s="214"/>
      <c r="S951" s="214"/>
      <c r="T951" s="214"/>
      <c r="U951" s="214"/>
      <c r="V951" s="214"/>
      <c r="W951" s="214"/>
      <c r="X951" s="214"/>
      <c r="Y951" s="214"/>
      <c r="Z951" s="214"/>
      <c r="AA951" s="214"/>
      <c r="AB951" s="214"/>
    </row>
    <row r="952" spans="1:28" ht="15" hidden="1" thickBot="1" x14ac:dyDescent="0.25">
      <c r="A952" s="214"/>
      <c r="B952" s="218"/>
      <c r="C952" s="214"/>
      <c r="D952" s="218"/>
      <c r="E952" s="214"/>
      <c r="F952" s="214"/>
      <c r="G952" s="214"/>
      <c r="H952" s="216"/>
      <c r="I952" s="216"/>
      <c r="J952" s="214"/>
      <c r="K952" s="217"/>
      <c r="L952" s="214"/>
      <c r="M952" s="214"/>
      <c r="N952" s="214"/>
      <c r="O952" s="214"/>
      <c r="P952" s="214"/>
      <c r="Q952" s="214"/>
      <c r="R952" s="214"/>
      <c r="S952" s="214"/>
      <c r="T952" s="214"/>
      <c r="U952" s="214"/>
      <c r="V952" s="214"/>
      <c r="W952" s="214"/>
      <c r="X952" s="214"/>
      <c r="Y952" s="214"/>
      <c r="Z952" s="214"/>
      <c r="AA952" s="214"/>
      <c r="AB952" s="214"/>
    </row>
    <row r="953" spans="1:28" ht="15" hidden="1" thickBot="1" x14ac:dyDescent="0.25">
      <c r="A953" s="214"/>
      <c r="B953" s="218"/>
      <c r="C953" s="214"/>
      <c r="D953" s="218"/>
      <c r="E953" s="214"/>
      <c r="F953" s="214"/>
      <c r="G953" s="214"/>
      <c r="H953" s="216"/>
      <c r="I953" s="216"/>
      <c r="J953" s="214"/>
      <c r="K953" s="217"/>
      <c r="L953" s="214"/>
      <c r="M953" s="214"/>
      <c r="N953" s="214"/>
      <c r="O953" s="214"/>
      <c r="P953" s="214"/>
      <c r="Q953" s="214"/>
      <c r="R953" s="214"/>
      <c r="S953" s="214"/>
      <c r="T953" s="214"/>
      <c r="U953" s="214"/>
      <c r="V953" s="214"/>
      <c r="W953" s="214"/>
      <c r="X953" s="214"/>
      <c r="Y953" s="214"/>
      <c r="Z953" s="214"/>
      <c r="AA953" s="214"/>
      <c r="AB953" s="214"/>
    </row>
    <row r="954" spans="1:28" ht="15" hidden="1" thickBot="1" x14ac:dyDescent="0.25">
      <c r="A954" s="214"/>
      <c r="B954" s="218"/>
      <c r="C954" s="214"/>
      <c r="D954" s="218"/>
      <c r="E954" s="214"/>
      <c r="F954" s="214"/>
      <c r="G954" s="214"/>
      <c r="H954" s="216"/>
      <c r="I954" s="216"/>
      <c r="J954" s="214"/>
      <c r="K954" s="217"/>
      <c r="L954" s="214"/>
      <c r="M954" s="214"/>
      <c r="N954" s="214"/>
      <c r="O954" s="214"/>
      <c r="P954" s="214"/>
      <c r="Q954" s="214"/>
      <c r="R954" s="214"/>
      <c r="S954" s="214"/>
      <c r="T954" s="214"/>
      <c r="U954" s="214"/>
      <c r="V954" s="214"/>
      <c r="W954" s="214"/>
      <c r="X954" s="214"/>
      <c r="Y954" s="214"/>
      <c r="Z954" s="214"/>
      <c r="AA954" s="214"/>
      <c r="AB954" s="214"/>
    </row>
    <row r="955" spans="1:28" ht="15" hidden="1" thickBot="1" x14ac:dyDescent="0.25">
      <c r="A955" s="214"/>
      <c r="B955" s="218"/>
      <c r="C955" s="214"/>
      <c r="D955" s="218"/>
      <c r="E955" s="214"/>
      <c r="F955" s="214"/>
      <c r="G955" s="214"/>
      <c r="H955" s="216"/>
      <c r="I955" s="216"/>
      <c r="J955" s="214"/>
      <c r="K955" s="217"/>
      <c r="L955" s="214"/>
      <c r="M955" s="214"/>
      <c r="N955" s="214"/>
      <c r="O955" s="214"/>
      <c r="P955" s="214"/>
      <c r="Q955" s="214"/>
      <c r="R955" s="214"/>
      <c r="S955" s="214"/>
      <c r="T955" s="214"/>
      <c r="U955" s="214"/>
      <c r="V955" s="214"/>
      <c r="W955" s="214"/>
      <c r="X955" s="214"/>
      <c r="Y955" s="214"/>
      <c r="Z955" s="214"/>
      <c r="AA955" s="214"/>
      <c r="AB955" s="214"/>
    </row>
    <row r="956" spans="1:28" ht="15" hidden="1" thickBot="1" x14ac:dyDescent="0.25">
      <c r="A956" s="214"/>
      <c r="B956" s="218"/>
      <c r="C956" s="214"/>
      <c r="D956" s="218"/>
      <c r="E956" s="214"/>
      <c r="F956" s="214"/>
      <c r="G956" s="214"/>
      <c r="H956" s="216"/>
      <c r="I956" s="216"/>
      <c r="J956" s="214"/>
      <c r="K956" s="217"/>
      <c r="L956" s="214"/>
      <c r="M956" s="214"/>
      <c r="N956" s="214"/>
      <c r="O956" s="214"/>
      <c r="P956" s="214"/>
      <c r="Q956" s="214"/>
      <c r="R956" s="214"/>
      <c r="S956" s="214"/>
      <c r="T956" s="214"/>
      <c r="U956" s="214"/>
      <c r="V956" s="214"/>
      <c r="W956" s="214"/>
      <c r="X956" s="214"/>
      <c r="Y956" s="214"/>
      <c r="Z956" s="214"/>
      <c r="AA956" s="214"/>
      <c r="AB956" s="214"/>
    </row>
    <row r="957" spans="1:28" ht="15" hidden="1" thickBot="1" x14ac:dyDescent="0.25">
      <c r="A957" s="214"/>
      <c r="B957" s="218"/>
      <c r="C957" s="214"/>
      <c r="D957" s="218"/>
      <c r="E957" s="214"/>
      <c r="F957" s="214"/>
      <c r="G957" s="214"/>
      <c r="H957" s="216"/>
      <c r="I957" s="216"/>
      <c r="J957" s="214"/>
      <c r="K957" s="217"/>
      <c r="L957" s="214"/>
      <c r="M957" s="214"/>
      <c r="N957" s="214"/>
      <c r="O957" s="214"/>
      <c r="P957" s="214"/>
      <c r="Q957" s="214"/>
      <c r="R957" s="214"/>
      <c r="S957" s="214"/>
      <c r="T957" s="214"/>
      <c r="U957" s="214"/>
      <c r="V957" s="214"/>
      <c r="W957" s="214"/>
      <c r="X957" s="214"/>
      <c r="Y957" s="214"/>
      <c r="Z957" s="214"/>
      <c r="AA957" s="214"/>
      <c r="AB957" s="214"/>
    </row>
    <row r="958" spans="1:28" ht="15" hidden="1" thickBot="1" x14ac:dyDescent="0.25">
      <c r="A958" s="214"/>
      <c r="B958" s="218"/>
      <c r="C958" s="214"/>
      <c r="D958" s="218"/>
      <c r="E958" s="214"/>
      <c r="F958" s="214"/>
      <c r="G958" s="214"/>
      <c r="H958" s="216"/>
      <c r="I958" s="216"/>
      <c r="J958" s="214"/>
      <c r="K958" s="217"/>
      <c r="L958" s="214"/>
      <c r="M958" s="214"/>
      <c r="N958" s="214"/>
      <c r="O958" s="214"/>
      <c r="P958" s="214"/>
      <c r="Q958" s="214"/>
      <c r="R958" s="214"/>
      <c r="S958" s="214"/>
      <c r="T958" s="214"/>
      <c r="U958" s="214"/>
      <c r="V958" s="214"/>
      <c r="W958" s="214"/>
      <c r="X958" s="214"/>
      <c r="Y958" s="214"/>
      <c r="Z958" s="214"/>
      <c r="AA958" s="214"/>
      <c r="AB958" s="214"/>
    </row>
    <row r="959" spans="1:28" ht="15" hidden="1" thickBot="1" x14ac:dyDescent="0.25">
      <c r="A959" s="214"/>
      <c r="B959" s="218"/>
      <c r="C959" s="214"/>
      <c r="D959" s="218"/>
      <c r="E959" s="214"/>
      <c r="F959" s="214"/>
      <c r="G959" s="214"/>
      <c r="H959" s="216"/>
      <c r="I959" s="216"/>
      <c r="J959" s="214"/>
      <c r="K959" s="217"/>
      <c r="L959" s="214"/>
      <c r="M959" s="214"/>
      <c r="N959" s="214"/>
      <c r="O959" s="214"/>
      <c r="P959" s="214"/>
      <c r="Q959" s="214"/>
      <c r="R959" s="214"/>
      <c r="S959" s="214"/>
      <c r="T959" s="214"/>
      <c r="U959" s="214"/>
      <c r="V959" s="214"/>
      <c r="W959" s="214"/>
      <c r="X959" s="214"/>
      <c r="Y959" s="214"/>
      <c r="Z959" s="214"/>
      <c r="AA959" s="214"/>
      <c r="AB959" s="214"/>
    </row>
    <row r="960" spans="1:28" ht="15" hidden="1" thickBot="1" x14ac:dyDescent="0.25">
      <c r="A960" s="214"/>
      <c r="B960" s="218"/>
      <c r="C960" s="214"/>
      <c r="D960" s="218"/>
      <c r="E960" s="214"/>
      <c r="F960" s="214"/>
      <c r="G960" s="214"/>
      <c r="H960" s="216"/>
      <c r="I960" s="216"/>
      <c r="J960" s="214"/>
      <c r="K960" s="217"/>
      <c r="L960" s="214"/>
      <c r="M960" s="214"/>
      <c r="N960" s="214"/>
      <c r="O960" s="214"/>
      <c r="P960" s="214"/>
      <c r="Q960" s="214"/>
      <c r="R960" s="214"/>
      <c r="S960" s="214"/>
      <c r="T960" s="214"/>
      <c r="U960" s="214"/>
      <c r="V960" s="214"/>
      <c r="W960" s="214"/>
      <c r="X960" s="214"/>
      <c r="Y960" s="214"/>
      <c r="Z960" s="214"/>
      <c r="AA960" s="214"/>
      <c r="AB960" s="214"/>
    </row>
    <row r="961" spans="1:28" ht="15" hidden="1" thickBot="1" x14ac:dyDescent="0.25">
      <c r="A961" s="214"/>
      <c r="B961" s="218"/>
      <c r="C961" s="214"/>
      <c r="D961" s="218"/>
      <c r="E961" s="214"/>
      <c r="F961" s="214"/>
      <c r="G961" s="214"/>
      <c r="H961" s="216"/>
      <c r="I961" s="216"/>
      <c r="J961" s="214"/>
      <c r="K961" s="217"/>
      <c r="L961" s="214"/>
      <c r="M961" s="214"/>
      <c r="N961" s="214"/>
      <c r="O961" s="214"/>
      <c r="P961" s="214"/>
      <c r="Q961" s="214"/>
      <c r="R961" s="214"/>
      <c r="S961" s="214"/>
      <c r="T961" s="214"/>
      <c r="U961" s="214"/>
      <c r="V961" s="214"/>
      <c r="W961" s="214"/>
      <c r="X961" s="214"/>
      <c r="Y961" s="214"/>
      <c r="Z961" s="214"/>
      <c r="AA961" s="214"/>
      <c r="AB961" s="214"/>
    </row>
    <row r="962" spans="1:28" ht="15" hidden="1" thickBot="1" x14ac:dyDescent="0.25">
      <c r="A962" s="214"/>
      <c r="B962" s="218"/>
      <c r="C962" s="214"/>
      <c r="D962" s="218"/>
      <c r="E962" s="214"/>
      <c r="F962" s="214"/>
      <c r="G962" s="214"/>
      <c r="H962" s="216"/>
      <c r="I962" s="216"/>
      <c r="J962" s="214"/>
      <c r="K962" s="217"/>
      <c r="L962" s="214"/>
      <c r="M962" s="214"/>
      <c r="N962" s="214"/>
      <c r="O962" s="214"/>
      <c r="P962" s="214"/>
      <c r="Q962" s="214"/>
      <c r="R962" s="214"/>
      <c r="S962" s="214"/>
      <c r="T962" s="214"/>
      <c r="U962" s="214"/>
      <c r="V962" s="214"/>
      <c r="W962" s="214"/>
      <c r="X962" s="214"/>
      <c r="Y962" s="214"/>
      <c r="Z962" s="214"/>
      <c r="AA962" s="214"/>
      <c r="AB962" s="214"/>
    </row>
    <row r="963" spans="1:28" ht="15" hidden="1" thickBot="1" x14ac:dyDescent="0.25">
      <c r="A963" s="214"/>
      <c r="B963" s="218"/>
      <c r="C963" s="214"/>
      <c r="D963" s="218"/>
      <c r="E963" s="214"/>
      <c r="F963" s="214"/>
      <c r="G963" s="214"/>
      <c r="H963" s="216"/>
      <c r="I963" s="216"/>
      <c r="J963" s="214"/>
      <c r="K963" s="217"/>
      <c r="L963" s="214"/>
      <c r="M963" s="214"/>
      <c r="N963" s="214"/>
      <c r="O963" s="214"/>
      <c r="P963" s="214"/>
      <c r="Q963" s="214"/>
      <c r="R963" s="214"/>
      <c r="S963" s="214"/>
      <c r="T963" s="214"/>
      <c r="U963" s="214"/>
      <c r="V963" s="214"/>
      <c r="W963" s="214"/>
      <c r="X963" s="214"/>
      <c r="Y963" s="214"/>
      <c r="Z963" s="214"/>
      <c r="AA963" s="214"/>
      <c r="AB963" s="214"/>
    </row>
    <row r="964" spans="1:28" ht="15" hidden="1" thickBot="1" x14ac:dyDescent="0.25">
      <c r="A964" s="214"/>
      <c r="B964" s="218"/>
      <c r="C964" s="214"/>
      <c r="D964" s="218"/>
      <c r="E964" s="214"/>
      <c r="F964" s="214"/>
      <c r="G964" s="214"/>
      <c r="H964" s="216"/>
      <c r="I964" s="216"/>
      <c r="J964" s="214"/>
      <c r="K964" s="217"/>
      <c r="L964" s="214"/>
      <c r="M964" s="214"/>
      <c r="N964" s="214"/>
      <c r="O964" s="214"/>
      <c r="P964" s="214"/>
      <c r="Q964" s="214"/>
      <c r="R964" s="214"/>
      <c r="S964" s="214"/>
      <c r="T964" s="214"/>
      <c r="U964" s="214"/>
      <c r="V964" s="214"/>
      <c r="W964" s="214"/>
      <c r="X964" s="214"/>
      <c r="Y964" s="214"/>
      <c r="Z964" s="214"/>
      <c r="AA964" s="214"/>
      <c r="AB964" s="214"/>
    </row>
    <row r="965" spans="1:28" ht="15" hidden="1" thickBot="1" x14ac:dyDescent="0.25">
      <c r="A965" s="214"/>
      <c r="B965" s="218"/>
      <c r="C965" s="214"/>
      <c r="D965" s="218"/>
      <c r="E965" s="214"/>
      <c r="F965" s="214"/>
      <c r="G965" s="214"/>
      <c r="H965" s="216"/>
      <c r="I965" s="216"/>
      <c r="J965" s="214"/>
      <c r="K965" s="217"/>
      <c r="L965" s="214"/>
      <c r="M965" s="214"/>
      <c r="N965" s="214"/>
      <c r="O965" s="214"/>
      <c r="P965" s="214"/>
      <c r="Q965" s="214"/>
      <c r="R965" s="214"/>
      <c r="S965" s="214"/>
      <c r="T965" s="214"/>
      <c r="U965" s="214"/>
      <c r="V965" s="214"/>
      <c r="W965" s="214"/>
      <c r="X965" s="214"/>
      <c r="Y965" s="214"/>
      <c r="Z965" s="214"/>
      <c r="AA965" s="214"/>
      <c r="AB965" s="214"/>
    </row>
    <row r="966" spans="1:28" ht="15" hidden="1" thickBot="1" x14ac:dyDescent="0.25">
      <c r="A966" s="214"/>
      <c r="B966" s="218"/>
      <c r="C966" s="214"/>
      <c r="D966" s="218"/>
      <c r="E966" s="214"/>
      <c r="F966" s="214"/>
      <c r="G966" s="214"/>
      <c r="H966" s="216"/>
      <c r="I966" s="216"/>
      <c r="J966" s="214"/>
      <c r="K966" s="217"/>
      <c r="L966" s="214"/>
      <c r="M966" s="214"/>
      <c r="N966" s="214"/>
      <c r="O966" s="214"/>
      <c r="P966" s="214"/>
      <c r="Q966" s="214"/>
      <c r="R966" s="214"/>
      <c r="S966" s="214"/>
      <c r="T966" s="214"/>
      <c r="U966" s="214"/>
      <c r="V966" s="214"/>
      <c r="W966" s="214"/>
      <c r="X966" s="214"/>
      <c r="Y966" s="214"/>
      <c r="Z966" s="214"/>
      <c r="AA966" s="214"/>
      <c r="AB966" s="214"/>
    </row>
    <row r="967" spans="1:28" ht="15" hidden="1" thickBot="1" x14ac:dyDescent="0.25">
      <c r="A967" s="214"/>
      <c r="B967" s="218"/>
      <c r="C967" s="214"/>
      <c r="D967" s="218"/>
      <c r="E967" s="214"/>
      <c r="F967" s="214"/>
      <c r="G967" s="214"/>
      <c r="H967" s="216"/>
      <c r="I967" s="216"/>
      <c r="J967" s="214"/>
      <c r="K967" s="217"/>
      <c r="L967" s="214"/>
      <c r="M967" s="214"/>
      <c r="N967" s="214"/>
      <c r="O967" s="214"/>
      <c r="P967" s="214"/>
      <c r="Q967" s="214"/>
      <c r="R967" s="214"/>
      <c r="S967" s="214"/>
      <c r="T967" s="214"/>
      <c r="U967" s="214"/>
      <c r="V967" s="214"/>
      <c r="W967" s="214"/>
      <c r="X967" s="214"/>
      <c r="Y967" s="214"/>
      <c r="Z967" s="214"/>
      <c r="AA967" s="214"/>
      <c r="AB967" s="214"/>
    </row>
    <row r="968" spans="1:28" ht="15" hidden="1" thickBot="1" x14ac:dyDescent="0.25">
      <c r="A968" s="214"/>
      <c r="B968" s="218"/>
      <c r="C968" s="214"/>
      <c r="D968" s="218"/>
      <c r="E968" s="214"/>
      <c r="F968" s="214"/>
      <c r="G968" s="214"/>
      <c r="H968" s="216"/>
      <c r="I968" s="216"/>
      <c r="J968" s="214"/>
      <c r="K968" s="217"/>
      <c r="L968" s="214"/>
      <c r="M968" s="214"/>
      <c r="N968" s="214"/>
      <c r="O968" s="214"/>
      <c r="P968" s="214"/>
      <c r="Q968" s="214"/>
      <c r="R968" s="214"/>
      <c r="S968" s="214"/>
      <c r="T968" s="214"/>
      <c r="U968" s="214"/>
      <c r="V968" s="214"/>
      <c r="W968" s="214"/>
      <c r="X968" s="214"/>
      <c r="Y968" s="214"/>
      <c r="Z968" s="214"/>
      <c r="AA968" s="214"/>
      <c r="AB968" s="214"/>
    </row>
    <row r="969" spans="1:28" ht="15" hidden="1" thickBot="1" x14ac:dyDescent="0.25">
      <c r="A969" s="214"/>
      <c r="B969" s="218"/>
      <c r="C969" s="214"/>
      <c r="D969" s="218"/>
      <c r="E969" s="214"/>
      <c r="F969" s="214"/>
      <c r="G969" s="214"/>
      <c r="H969" s="216"/>
      <c r="I969" s="216"/>
      <c r="J969" s="214"/>
      <c r="K969" s="217"/>
      <c r="L969" s="214"/>
      <c r="M969" s="214"/>
      <c r="N969" s="214"/>
      <c r="O969" s="214"/>
      <c r="P969" s="214"/>
      <c r="Q969" s="214"/>
      <c r="R969" s="214"/>
      <c r="S969" s="214"/>
      <c r="T969" s="214"/>
      <c r="U969" s="214"/>
      <c r="V969" s="214"/>
      <c r="W969" s="214"/>
      <c r="X969" s="214"/>
      <c r="Y969" s="214"/>
      <c r="Z969" s="214"/>
      <c r="AA969" s="214"/>
      <c r="AB969" s="214"/>
    </row>
    <row r="970" spans="1:28" ht="15" hidden="1" thickBot="1" x14ac:dyDescent="0.25">
      <c r="A970" s="214"/>
      <c r="B970" s="218"/>
      <c r="C970" s="214"/>
      <c r="D970" s="218"/>
      <c r="E970" s="214"/>
      <c r="F970" s="214"/>
      <c r="G970" s="214"/>
      <c r="H970" s="216"/>
      <c r="I970" s="216"/>
      <c r="J970" s="214"/>
      <c r="K970" s="217"/>
      <c r="L970" s="214"/>
      <c r="M970" s="214"/>
      <c r="N970" s="214"/>
      <c r="O970" s="214"/>
      <c r="P970" s="214"/>
      <c r="Q970" s="214"/>
      <c r="R970" s="214"/>
      <c r="S970" s="214"/>
      <c r="T970" s="214"/>
      <c r="U970" s="214"/>
      <c r="V970" s="214"/>
      <c r="W970" s="214"/>
      <c r="X970" s="214"/>
      <c r="Y970" s="214"/>
      <c r="Z970" s="214"/>
      <c r="AA970" s="214"/>
      <c r="AB970" s="214"/>
    </row>
    <row r="971" spans="1:28" ht="15" hidden="1" thickBot="1" x14ac:dyDescent="0.25">
      <c r="A971" s="214"/>
      <c r="B971" s="218"/>
      <c r="C971" s="214"/>
      <c r="D971" s="218"/>
      <c r="E971" s="214"/>
      <c r="F971" s="214"/>
      <c r="G971" s="214"/>
      <c r="H971" s="216"/>
      <c r="I971" s="216"/>
      <c r="J971" s="214"/>
      <c r="K971" s="217"/>
      <c r="L971" s="214"/>
      <c r="M971" s="214"/>
      <c r="N971" s="214"/>
      <c r="O971" s="214"/>
      <c r="P971" s="214"/>
      <c r="Q971" s="214"/>
      <c r="R971" s="214"/>
      <c r="S971" s="214"/>
      <c r="T971" s="214"/>
      <c r="U971" s="214"/>
      <c r="V971" s="214"/>
      <c r="W971" s="214"/>
      <c r="X971" s="214"/>
      <c r="Y971" s="214"/>
      <c r="Z971" s="214"/>
      <c r="AA971" s="214"/>
      <c r="AB971" s="214"/>
    </row>
    <row r="972" spans="1:28" ht="15" hidden="1" thickBot="1" x14ac:dyDescent="0.25">
      <c r="A972" s="214"/>
      <c r="B972" s="218"/>
      <c r="C972" s="214"/>
      <c r="D972" s="218"/>
      <c r="E972" s="214"/>
      <c r="F972" s="214"/>
      <c r="G972" s="214"/>
      <c r="H972" s="216"/>
      <c r="I972" s="216"/>
      <c r="J972" s="214"/>
      <c r="K972" s="217"/>
      <c r="L972" s="214"/>
      <c r="M972" s="214"/>
      <c r="N972" s="214"/>
      <c r="O972" s="214"/>
      <c r="P972" s="214"/>
      <c r="Q972" s="214"/>
      <c r="R972" s="214"/>
      <c r="S972" s="214"/>
      <c r="T972" s="214"/>
      <c r="U972" s="214"/>
      <c r="V972" s="214"/>
      <c r="W972" s="214"/>
      <c r="X972" s="214"/>
      <c r="Y972" s="214"/>
      <c r="Z972" s="214"/>
      <c r="AA972" s="214"/>
      <c r="AB972" s="214"/>
    </row>
    <row r="973" spans="1:28" ht="15" hidden="1" thickBot="1" x14ac:dyDescent="0.25">
      <c r="A973" s="214"/>
      <c r="B973" s="218"/>
      <c r="C973" s="214"/>
      <c r="D973" s="218"/>
      <c r="E973" s="214"/>
      <c r="F973" s="214"/>
      <c r="G973" s="214"/>
      <c r="H973" s="216"/>
      <c r="I973" s="216"/>
      <c r="J973" s="214"/>
      <c r="K973" s="217"/>
      <c r="L973" s="214"/>
      <c r="M973" s="214"/>
      <c r="N973" s="214"/>
      <c r="O973" s="214"/>
      <c r="P973" s="214"/>
      <c r="Q973" s="214"/>
      <c r="R973" s="214"/>
      <c r="S973" s="214"/>
      <c r="T973" s="214"/>
      <c r="U973" s="214"/>
      <c r="V973" s="214"/>
      <c r="W973" s="214"/>
      <c r="X973" s="214"/>
      <c r="Y973" s="214"/>
      <c r="Z973" s="214"/>
      <c r="AA973" s="214"/>
      <c r="AB973" s="214"/>
    </row>
    <row r="974" spans="1:28" ht="15" hidden="1" thickBot="1" x14ac:dyDescent="0.25">
      <c r="A974" s="214"/>
      <c r="B974" s="218"/>
      <c r="C974" s="214"/>
      <c r="D974" s="218"/>
      <c r="E974" s="214"/>
      <c r="F974" s="214"/>
      <c r="G974" s="214"/>
      <c r="H974" s="216"/>
      <c r="I974" s="216"/>
      <c r="J974" s="214"/>
      <c r="K974" s="217"/>
      <c r="L974" s="214"/>
      <c r="M974" s="214"/>
      <c r="N974" s="214"/>
      <c r="O974" s="214"/>
      <c r="P974" s="214"/>
      <c r="Q974" s="214"/>
      <c r="R974" s="214"/>
      <c r="S974" s="214"/>
      <c r="T974" s="214"/>
      <c r="U974" s="214"/>
      <c r="V974" s="214"/>
      <c r="W974" s="214"/>
      <c r="X974" s="214"/>
      <c r="Y974" s="214"/>
      <c r="Z974" s="214"/>
      <c r="AA974" s="214"/>
      <c r="AB974" s="214"/>
    </row>
    <row r="975" spans="1:28" ht="15" hidden="1" thickBot="1" x14ac:dyDescent="0.25">
      <c r="A975" s="214"/>
      <c r="B975" s="218"/>
      <c r="C975" s="214"/>
      <c r="D975" s="218"/>
      <c r="E975" s="214"/>
      <c r="F975" s="214"/>
      <c r="G975" s="214"/>
      <c r="H975" s="216"/>
      <c r="I975" s="216"/>
      <c r="J975" s="214"/>
      <c r="K975" s="217"/>
      <c r="L975" s="214"/>
      <c r="M975" s="214"/>
      <c r="N975" s="214"/>
      <c r="O975" s="214"/>
      <c r="P975" s="214"/>
      <c r="Q975" s="214"/>
      <c r="R975" s="214"/>
      <c r="S975" s="214"/>
      <c r="T975" s="214"/>
      <c r="U975" s="214"/>
      <c r="V975" s="214"/>
      <c r="W975" s="214"/>
      <c r="X975" s="214"/>
      <c r="Y975" s="214"/>
      <c r="Z975" s="214"/>
      <c r="AA975" s="214"/>
      <c r="AB975" s="214"/>
    </row>
    <row r="976" spans="1:28" ht="15" hidden="1" thickBot="1" x14ac:dyDescent="0.25">
      <c r="A976" s="214"/>
      <c r="B976" s="218"/>
      <c r="C976" s="214"/>
      <c r="D976" s="218"/>
      <c r="E976" s="214"/>
      <c r="F976" s="214"/>
      <c r="G976" s="214"/>
      <c r="H976" s="216"/>
      <c r="I976" s="216"/>
      <c r="J976" s="214"/>
      <c r="K976" s="217"/>
      <c r="L976" s="214"/>
      <c r="M976" s="214"/>
      <c r="N976" s="214"/>
      <c r="O976" s="214"/>
      <c r="P976" s="214"/>
      <c r="Q976" s="214"/>
      <c r="R976" s="214"/>
      <c r="S976" s="214"/>
      <c r="T976" s="214"/>
      <c r="U976" s="214"/>
      <c r="V976" s="214"/>
      <c r="W976" s="214"/>
      <c r="X976" s="214"/>
      <c r="Y976" s="214"/>
      <c r="Z976" s="214"/>
      <c r="AA976" s="214"/>
      <c r="AB976" s="214"/>
    </row>
    <row r="977" spans="1:28" ht="15" hidden="1" thickBot="1" x14ac:dyDescent="0.25">
      <c r="A977" s="214"/>
      <c r="B977" s="218"/>
      <c r="C977" s="214"/>
      <c r="D977" s="218"/>
      <c r="E977" s="214"/>
      <c r="F977" s="214"/>
      <c r="G977" s="214"/>
      <c r="H977" s="216"/>
      <c r="I977" s="216"/>
      <c r="J977" s="214"/>
      <c r="K977" s="217"/>
      <c r="L977" s="214"/>
      <c r="M977" s="214"/>
      <c r="N977" s="214"/>
      <c r="O977" s="214"/>
      <c r="P977" s="214"/>
      <c r="Q977" s="214"/>
      <c r="R977" s="214"/>
      <c r="S977" s="214"/>
      <c r="T977" s="214"/>
      <c r="U977" s="214"/>
      <c r="V977" s="214"/>
      <c r="W977" s="214"/>
      <c r="X977" s="214"/>
      <c r="Y977" s="214"/>
      <c r="Z977" s="214"/>
      <c r="AA977" s="214"/>
      <c r="AB977" s="214"/>
    </row>
    <row r="978" spans="1:28" ht="15" hidden="1" thickBot="1" x14ac:dyDescent="0.25">
      <c r="A978" s="214"/>
      <c r="B978" s="218"/>
      <c r="C978" s="214"/>
      <c r="D978" s="218"/>
      <c r="E978" s="214"/>
      <c r="F978" s="214"/>
      <c r="G978" s="214"/>
      <c r="H978" s="216"/>
      <c r="I978" s="216"/>
      <c r="J978" s="214"/>
      <c r="K978" s="217"/>
      <c r="L978" s="214"/>
      <c r="M978" s="214"/>
      <c r="N978" s="214"/>
      <c r="O978" s="214"/>
      <c r="P978" s="214"/>
      <c r="Q978" s="214"/>
      <c r="R978" s="214"/>
      <c r="S978" s="214"/>
      <c r="T978" s="214"/>
      <c r="U978" s="214"/>
      <c r="V978" s="214"/>
      <c r="W978" s="214"/>
      <c r="X978" s="214"/>
      <c r="Y978" s="214"/>
      <c r="Z978" s="214"/>
      <c r="AA978" s="214"/>
      <c r="AB978" s="214"/>
    </row>
    <row r="979" spans="1:28" ht="15" hidden="1" thickBot="1" x14ac:dyDescent="0.25">
      <c r="A979" s="214"/>
      <c r="B979" s="218"/>
      <c r="C979" s="214"/>
      <c r="D979" s="218"/>
      <c r="E979" s="214"/>
      <c r="F979" s="214"/>
      <c r="G979" s="214"/>
      <c r="H979" s="216"/>
      <c r="I979" s="216"/>
      <c r="J979" s="214"/>
      <c r="K979" s="217"/>
      <c r="L979" s="214"/>
      <c r="M979" s="214"/>
      <c r="N979" s="214"/>
      <c r="O979" s="214"/>
      <c r="P979" s="214"/>
      <c r="Q979" s="214"/>
      <c r="R979" s="214"/>
      <c r="S979" s="214"/>
      <c r="T979" s="214"/>
      <c r="U979" s="214"/>
      <c r="V979" s="214"/>
      <c r="W979" s="214"/>
      <c r="X979" s="214"/>
      <c r="Y979" s="214"/>
      <c r="Z979" s="214"/>
      <c r="AA979" s="214"/>
      <c r="AB979" s="214"/>
    </row>
    <row r="980" spans="1:28" ht="15" hidden="1" thickBot="1" x14ac:dyDescent="0.25">
      <c r="A980" s="214"/>
      <c r="B980" s="218"/>
      <c r="C980" s="214"/>
      <c r="D980" s="218"/>
      <c r="E980" s="214"/>
      <c r="F980" s="214"/>
      <c r="G980" s="214"/>
      <c r="H980" s="216"/>
      <c r="I980" s="216"/>
      <c r="J980" s="214"/>
      <c r="K980" s="217"/>
      <c r="L980" s="214"/>
      <c r="M980" s="214"/>
      <c r="N980" s="214"/>
      <c r="O980" s="214"/>
      <c r="P980" s="214"/>
      <c r="Q980" s="214"/>
      <c r="R980" s="214"/>
      <c r="S980" s="214"/>
      <c r="T980" s="214"/>
      <c r="U980" s="214"/>
      <c r="V980" s="214"/>
      <c r="W980" s="214"/>
      <c r="X980" s="214"/>
      <c r="Y980" s="214"/>
      <c r="Z980" s="214"/>
      <c r="AA980" s="214"/>
      <c r="AB980" s="214"/>
    </row>
    <row r="981" spans="1:28" ht="15" hidden="1" thickBot="1" x14ac:dyDescent="0.25">
      <c r="A981" s="214"/>
      <c r="B981" s="218"/>
      <c r="C981" s="214"/>
      <c r="D981" s="218"/>
      <c r="E981" s="214"/>
      <c r="F981" s="214"/>
      <c r="G981" s="214"/>
      <c r="H981" s="216"/>
      <c r="I981" s="216"/>
      <c r="J981" s="214"/>
      <c r="K981" s="217"/>
      <c r="L981" s="214"/>
      <c r="M981" s="214"/>
      <c r="N981" s="214"/>
      <c r="O981" s="214"/>
      <c r="P981" s="214"/>
      <c r="Q981" s="214"/>
      <c r="R981" s="214"/>
      <c r="S981" s="214"/>
      <c r="T981" s="214"/>
      <c r="U981" s="214"/>
      <c r="V981" s="214"/>
      <c r="W981" s="214"/>
      <c r="X981" s="214"/>
      <c r="Y981" s="214"/>
      <c r="Z981" s="214"/>
      <c r="AA981" s="214"/>
      <c r="AB981" s="214"/>
    </row>
    <row r="982" spans="1:28" ht="15" hidden="1" thickBot="1" x14ac:dyDescent="0.25">
      <c r="A982" s="214"/>
      <c r="B982" s="218"/>
      <c r="C982" s="214"/>
      <c r="D982" s="218"/>
      <c r="E982" s="214"/>
      <c r="F982" s="214"/>
      <c r="G982" s="214"/>
      <c r="H982" s="216"/>
      <c r="I982" s="216"/>
      <c r="J982" s="214"/>
      <c r="K982" s="217"/>
      <c r="L982" s="214"/>
      <c r="M982" s="214"/>
      <c r="N982" s="214"/>
      <c r="O982" s="214"/>
      <c r="P982" s="214"/>
      <c r="Q982" s="214"/>
      <c r="R982" s="214"/>
      <c r="S982" s="214"/>
      <c r="T982" s="214"/>
      <c r="U982" s="214"/>
      <c r="V982" s="214"/>
      <c r="W982" s="214"/>
      <c r="X982" s="214"/>
      <c r="Y982" s="214"/>
      <c r="Z982" s="214"/>
      <c r="AA982" s="214"/>
      <c r="AB982" s="214"/>
    </row>
    <row r="983" spans="1:28" ht="15" hidden="1" thickBot="1" x14ac:dyDescent="0.25">
      <c r="A983" s="214"/>
      <c r="B983" s="218"/>
      <c r="C983" s="214"/>
      <c r="D983" s="218"/>
      <c r="E983" s="214"/>
      <c r="F983" s="214"/>
      <c r="G983" s="214"/>
      <c r="H983" s="216"/>
      <c r="I983" s="216"/>
      <c r="J983" s="214"/>
      <c r="K983" s="217"/>
      <c r="L983" s="214"/>
      <c r="M983" s="214"/>
      <c r="N983" s="214"/>
      <c r="O983" s="214"/>
      <c r="P983" s="214"/>
      <c r="Q983" s="214"/>
      <c r="R983" s="214"/>
      <c r="S983" s="214"/>
      <c r="T983" s="214"/>
      <c r="U983" s="214"/>
      <c r="V983" s="214"/>
      <c r="W983" s="214"/>
      <c r="X983" s="214"/>
      <c r="Y983" s="214"/>
      <c r="Z983" s="214"/>
      <c r="AA983" s="214"/>
      <c r="AB983" s="214"/>
    </row>
    <row r="984" spans="1:28" ht="15" hidden="1" thickBot="1" x14ac:dyDescent="0.25">
      <c r="A984" s="214"/>
      <c r="B984" s="218"/>
      <c r="C984" s="214"/>
      <c r="D984" s="218"/>
      <c r="E984" s="214"/>
      <c r="F984" s="214"/>
      <c r="G984" s="214"/>
      <c r="H984" s="216"/>
      <c r="I984" s="216"/>
      <c r="J984" s="214"/>
      <c r="K984" s="217"/>
      <c r="L984" s="214"/>
      <c r="M984" s="214"/>
      <c r="N984" s="214"/>
      <c r="O984" s="214"/>
      <c r="P984" s="214"/>
      <c r="Q984" s="214"/>
      <c r="R984" s="214"/>
      <c r="S984" s="214"/>
      <c r="T984" s="214"/>
      <c r="U984" s="214"/>
      <c r="V984" s="214"/>
      <c r="W984" s="214"/>
      <c r="X984" s="214"/>
      <c r="Y984" s="214"/>
      <c r="Z984" s="214"/>
      <c r="AA984" s="214"/>
      <c r="AB984" s="214"/>
    </row>
    <row r="985" spans="1:28" ht="15" hidden="1" thickBot="1" x14ac:dyDescent="0.25">
      <c r="A985" s="214"/>
      <c r="B985" s="218"/>
      <c r="C985" s="214"/>
      <c r="D985" s="218"/>
      <c r="E985" s="214"/>
      <c r="F985" s="214"/>
      <c r="G985" s="214"/>
      <c r="H985" s="216"/>
      <c r="I985" s="216"/>
      <c r="J985" s="214"/>
      <c r="K985" s="217"/>
      <c r="L985" s="214"/>
      <c r="M985" s="214"/>
      <c r="N985" s="214"/>
      <c r="O985" s="214"/>
      <c r="P985" s="214"/>
      <c r="Q985" s="214"/>
      <c r="R985" s="214"/>
      <c r="S985" s="214"/>
      <c r="T985" s="214"/>
      <c r="U985" s="214"/>
      <c r="V985" s="214"/>
      <c r="W985" s="214"/>
      <c r="X985" s="214"/>
      <c r="Y985" s="214"/>
      <c r="Z985" s="214"/>
      <c r="AA985" s="214"/>
      <c r="AB985" s="214"/>
    </row>
    <row r="986" spans="1:28" ht="15" hidden="1" thickBot="1" x14ac:dyDescent="0.25">
      <c r="A986" s="214"/>
      <c r="B986" s="218"/>
      <c r="C986" s="214"/>
      <c r="D986" s="218"/>
      <c r="E986" s="214"/>
      <c r="F986" s="214"/>
      <c r="G986" s="214"/>
      <c r="H986" s="216"/>
      <c r="I986" s="216"/>
      <c r="J986" s="214"/>
      <c r="K986" s="217"/>
      <c r="L986" s="214"/>
      <c r="M986" s="214"/>
      <c r="N986" s="214"/>
      <c r="O986" s="214"/>
      <c r="P986" s="214"/>
      <c r="Q986" s="214"/>
      <c r="R986" s="214"/>
      <c r="S986" s="214"/>
      <c r="T986" s="214"/>
      <c r="U986" s="214"/>
      <c r="V986" s="214"/>
      <c r="W986" s="214"/>
      <c r="X986" s="214"/>
      <c r="Y986" s="214"/>
      <c r="Z986" s="214"/>
      <c r="AA986" s="214"/>
      <c r="AB986" s="214"/>
    </row>
    <row r="987" spans="1:28" ht="15" hidden="1" thickBot="1" x14ac:dyDescent="0.25">
      <c r="A987" s="214"/>
      <c r="B987" s="218"/>
      <c r="C987" s="214"/>
      <c r="D987" s="218"/>
      <c r="E987" s="214"/>
      <c r="F987" s="214"/>
      <c r="G987" s="214"/>
      <c r="H987" s="216"/>
      <c r="I987" s="216"/>
      <c r="J987" s="214"/>
      <c r="K987" s="217"/>
      <c r="L987" s="214"/>
      <c r="M987" s="214"/>
      <c r="N987" s="214"/>
      <c r="O987" s="214"/>
      <c r="P987" s="214"/>
      <c r="Q987" s="214"/>
      <c r="R987" s="214"/>
      <c r="S987" s="214"/>
      <c r="T987" s="214"/>
      <c r="U987" s="214"/>
      <c r="V987" s="214"/>
      <c r="W987" s="214"/>
      <c r="X987" s="214"/>
      <c r="Y987" s="214"/>
      <c r="Z987" s="214"/>
      <c r="AA987" s="214"/>
      <c r="AB987" s="214"/>
    </row>
    <row r="988" spans="1:28" ht="15" hidden="1" thickBot="1" x14ac:dyDescent="0.25">
      <c r="A988" s="214"/>
      <c r="B988" s="218"/>
      <c r="C988" s="214"/>
      <c r="D988" s="218"/>
      <c r="E988" s="214"/>
      <c r="F988" s="214"/>
      <c r="G988" s="214"/>
      <c r="H988" s="216"/>
      <c r="I988" s="216"/>
      <c r="J988" s="214"/>
      <c r="K988" s="217"/>
      <c r="L988" s="214"/>
      <c r="M988" s="214"/>
      <c r="N988" s="214"/>
      <c r="O988" s="214"/>
      <c r="P988" s="214"/>
      <c r="Q988" s="214"/>
      <c r="R988" s="214"/>
      <c r="S988" s="214"/>
      <c r="T988" s="214"/>
      <c r="U988" s="214"/>
      <c r="V988" s="214"/>
      <c r="W988" s="214"/>
      <c r="X988" s="214"/>
      <c r="Y988" s="214"/>
      <c r="Z988" s="214"/>
      <c r="AA988" s="214"/>
      <c r="AB988" s="214"/>
    </row>
  </sheetData>
  <mergeCells count="5">
    <mergeCell ref="E1:G1"/>
    <mergeCell ref="J1:L1"/>
    <mergeCell ref="M1:T1"/>
    <mergeCell ref="U1:AB1"/>
    <mergeCell ref="H1:I1"/>
  </mergeCells>
  <conditionalFormatting sqref="C41:C53">
    <cfRule type="expression" dxfId="81" priority="32">
      <formula>$B$30="No"</formula>
    </cfRule>
  </conditionalFormatting>
  <conditionalFormatting sqref="C54">
    <cfRule type="expression" dxfId="80" priority="30">
      <formula>$B$28="No"</formula>
    </cfRule>
  </conditionalFormatting>
  <pageMargins left="0.7" right="0.7" top="0.75" bottom="0.75" header="0.3" footer="0.3"/>
  <pageSetup orientation="portrait" verticalDpi="12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5">
    <tabColor rgb="FF0070C0"/>
  </sheetPr>
  <dimension ref="A1:K66"/>
  <sheetViews>
    <sheetView workbookViewId="0">
      <selection activeCell="D2" sqref="D2"/>
    </sheetView>
  </sheetViews>
  <sheetFormatPr baseColWidth="10" defaultColWidth="11.25" defaultRowHeight="16" x14ac:dyDescent="0.2"/>
  <cols>
    <col min="1" max="1" width="37" customWidth="1"/>
  </cols>
  <sheetData>
    <row r="1" spans="1:11" ht="18" thickBot="1" x14ac:dyDescent="0.2">
      <c r="A1" s="2" t="s">
        <v>2723</v>
      </c>
      <c r="C1" s="50"/>
      <c r="D1" s="50"/>
      <c r="E1" s="50" t="s">
        <v>2724</v>
      </c>
      <c r="F1" s="50" t="s">
        <v>2725</v>
      </c>
      <c r="G1" s="50" t="s">
        <v>315</v>
      </c>
      <c r="H1" s="50" t="s">
        <v>314</v>
      </c>
      <c r="I1" s="50" t="s">
        <v>316</v>
      </c>
    </row>
    <row r="2" spans="1:11" ht="18" thickBot="1" x14ac:dyDescent="0.2">
      <c r="C2" s="53" t="s">
        <v>2142</v>
      </c>
      <c r="D2" s="125" t="s">
        <v>2726</v>
      </c>
      <c r="E2" s="51">
        <f>COUNTIFS(Questions!$B:B,D2,Questions!$M:M,"=1")</f>
        <v>0</v>
      </c>
      <c r="F2" s="249">
        <f>COUNTIF(Questions!$B:B,D2)</f>
        <v>5</v>
      </c>
      <c r="G2" s="249">
        <f>SUMIFS(Questions!T:T,Questions!B:B,D2)</f>
        <v>50</v>
      </c>
      <c r="H2" s="249">
        <f>SUMIFS(Questions!S:S,Questions!B:B,D2)</f>
        <v>80</v>
      </c>
      <c r="I2" s="250">
        <f>G2/H2</f>
        <v>0.625</v>
      </c>
      <c r="J2" t="str">
        <f>C2</f>
        <v>Company</v>
      </c>
    </row>
    <row r="3" spans="1:11" ht="35" thickBot="1" x14ac:dyDescent="0.2">
      <c r="A3" s="2" t="s">
        <v>2727</v>
      </c>
      <c r="C3" s="53" t="s">
        <v>7</v>
      </c>
      <c r="D3" s="125" t="s">
        <v>2728</v>
      </c>
      <c r="E3" s="51">
        <f>COUNTIFS(Questions!$B:B,D3,Questions!$M:M,"=1")</f>
        <v>0</v>
      </c>
      <c r="F3" s="249">
        <f>COUNTIF(Questions!$B:B,D3)</f>
        <v>11</v>
      </c>
      <c r="G3" s="249">
        <f>SUMIFS(Questions!T:T,Questions!B:B,D3)</f>
        <v>180</v>
      </c>
      <c r="H3" s="249">
        <f>SUMIFS(Questions!S:S,Questions!B:B,D3)</f>
        <v>220</v>
      </c>
      <c r="I3" s="250">
        <f t="shared" ref="I3:I17" si="0">G3/H3</f>
        <v>0.81818181818181823</v>
      </c>
      <c r="J3" t="str">
        <f t="shared" ref="J3:J18" si="1">C3</f>
        <v>Documentation</v>
      </c>
    </row>
    <row r="4" spans="1:11" ht="18" thickBot="1" x14ac:dyDescent="0.2">
      <c r="A4" t="s">
        <v>2122</v>
      </c>
      <c r="C4" s="53" t="s">
        <v>2729</v>
      </c>
      <c r="D4" s="125" t="s">
        <v>2730</v>
      </c>
      <c r="E4" s="51">
        <f>COUNTIFS(Questions!$B:B,D4,Questions!$M:M,"=1")</f>
        <v>0</v>
      </c>
      <c r="F4" s="249">
        <f>COUNTIF(Questions!$B:B,D4)</f>
        <v>9</v>
      </c>
      <c r="G4" s="249">
        <f>SUMIFS(Questions!T:T,Questions!B:B,D4)</f>
        <v>175</v>
      </c>
      <c r="H4" s="249">
        <f>SUMIFS(Questions!S:S,Questions!B:B,D4)</f>
        <v>225</v>
      </c>
      <c r="I4" s="250">
        <f t="shared" si="0"/>
        <v>0.77777777777777779</v>
      </c>
      <c r="J4" t="str">
        <f t="shared" si="1"/>
        <v>Accessibility</v>
      </c>
    </row>
    <row r="5" spans="1:11" ht="18" thickBot="1" x14ac:dyDescent="0.2">
      <c r="A5" t="s">
        <v>2126</v>
      </c>
      <c r="C5" s="53" t="s">
        <v>2731</v>
      </c>
      <c r="D5" s="125" t="s">
        <v>2732</v>
      </c>
      <c r="E5" s="51">
        <f>COUNTIFS(Questions!$B:B,D5,Questions!$M:M,"=1")</f>
        <v>0</v>
      </c>
      <c r="F5" s="249">
        <f>COUNTIF(Questions!$B:B,D5)</f>
        <v>5</v>
      </c>
      <c r="G5" s="249">
        <f>IF(Questions!N19="Yes",SUMIFS(Questions!T:T,Questions!B:B,D5),0)</f>
        <v>55</v>
      </c>
      <c r="H5" s="249">
        <f>IF(Questions!N19="Yes",SUMIFS(Questions!S:S,Questions!B:B,D5),0)</f>
        <v>85</v>
      </c>
      <c r="I5" s="250">
        <f>IF(Questions!N19="Yes",G5/H5,0)</f>
        <v>0.6470588235294118</v>
      </c>
      <c r="J5" t="str">
        <f>IF(K5=1,C5,"")</f>
        <v>Third Parties</v>
      </c>
      <c r="K5">
        <f>IF(Questions!N19="Yes",1,0)</f>
        <v>1</v>
      </c>
    </row>
    <row r="6" spans="1:11" ht="18" thickBot="1" x14ac:dyDescent="0.2">
      <c r="A6" t="s">
        <v>2733</v>
      </c>
      <c r="C6" s="53" t="s">
        <v>2235</v>
      </c>
      <c r="D6" s="125" t="s">
        <v>2734</v>
      </c>
      <c r="E6" s="51">
        <f>COUNTIFS(Questions!$B:B,D6,Questions!$M:M,"=1")</f>
        <v>0</v>
      </c>
      <c r="F6" s="249">
        <f>COUNTIF(Questions!$B:B,D6)</f>
        <v>9</v>
      </c>
      <c r="G6" s="249">
        <f>IF(Questions!N23="Yes",SUMIFS(Questions!T:T,Questions!B:B,D6),0)</f>
        <v>105</v>
      </c>
      <c r="H6" s="249">
        <f>IF(Questions!N23="Yes",SUMIFS(Questions!S:S,Questions!B:B,D6),0)</f>
        <v>135</v>
      </c>
      <c r="I6" s="250">
        <f>IF(Questions!N23="Yes",G6/H6,0)</f>
        <v>0.77777777777777779</v>
      </c>
      <c r="J6" t="str">
        <f>IF(K6=1,C6,"")</f>
        <v>Consulting</v>
      </c>
      <c r="K6">
        <f>IF(Questions!N23="Yes",1,0)</f>
        <v>1</v>
      </c>
    </row>
    <row r="7" spans="1:11" ht="35" thickBot="1" x14ac:dyDescent="0.2">
      <c r="C7" s="53" t="s">
        <v>2735</v>
      </c>
      <c r="D7" s="125" t="s">
        <v>2736</v>
      </c>
      <c r="E7" s="51">
        <f>COUNTIFS(Questions!$B:B,D7,Questions!$M:M,"=1")</f>
        <v>0</v>
      </c>
      <c r="F7" s="249">
        <f>COUNTIF(Questions!$B:B,D7)</f>
        <v>14</v>
      </c>
      <c r="G7" s="249">
        <f>SUMIFS(Questions!T:T,Questions!B:B,D7)</f>
        <v>300</v>
      </c>
      <c r="H7" s="249">
        <f>SUMIFS(Questions!S:S,Questions!B:B,D7)</f>
        <v>300</v>
      </c>
      <c r="I7" s="250">
        <f t="shared" si="0"/>
        <v>1</v>
      </c>
      <c r="J7" t="str">
        <f t="shared" si="1"/>
        <v>Application Security</v>
      </c>
    </row>
    <row r="8" spans="1:11" ht="86" thickBot="1" x14ac:dyDescent="0.2">
      <c r="A8" s="2" t="s">
        <v>2737</v>
      </c>
      <c r="C8" s="53" t="s">
        <v>115</v>
      </c>
      <c r="D8" s="125" t="s">
        <v>2738</v>
      </c>
      <c r="E8" s="51">
        <f>COUNTIFS(Questions!$B:B,D8,Questions!$M:M,"=1")</f>
        <v>2</v>
      </c>
      <c r="F8" s="249">
        <f>COUNTIF(Questions!$B:B,D8)</f>
        <v>19</v>
      </c>
      <c r="G8" s="249">
        <f>SUMIFS(Questions!T:T,Questions!B:B,D8)</f>
        <v>275</v>
      </c>
      <c r="H8" s="249">
        <f>SUMIFS(Questions!S:S,Questions!B:B,D8)</f>
        <v>445</v>
      </c>
      <c r="I8" s="250">
        <f t="shared" si="0"/>
        <v>0.6179775280898876</v>
      </c>
      <c r="J8" t="str">
        <f t="shared" si="1"/>
        <v>Authentication, Authorization, and Accounting</v>
      </c>
    </row>
    <row r="9" spans="1:11" ht="52" thickBot="1" x14ac:dyDescent="0.2">
      <c r="A9" t="s">
        <v>2739</v>
      </c>
      <c r="C9" s="54" t="s">
        <v>2344</v>
      </c>
      <c r="D9" s="124" t="s">
        <v>2740</v>
      </c>
      <c r="E9" s="51">
        <f>COUNTIFS(Questions!$B:B,D9,Questions!$M:M,"=1")</f>
        <v>0</v>
      </c>
      <c r="F9" s="249">
        <f>COUNTIF(Questions!$B:B,D9)</f>
        <v>10</v>
      </c>
      <c r="G9" s="249">
        <f>IF(Questions!N20="Yes",SUMIFS(Questions!T:T,Questions!B:B,D9),0)</f>
        <v>210</v>
      </c>
      <c r="H9" s="249">
        <f>IF(Questions!N20="Yes",SUMIFS(Questions!S:S,Questions!B:B,D9),0)</f>
        <v>210</v>
      </c>
      <c r="I9" s="250">
        <f>IF(Questions!N20="Yes",G9/H9,0)</f>
        <v>1</v>
      </c>
      <c r="J9" t="str">
        <f>IF(K9=1,C9,"")</f>
        <v>Business Continuity Plan</v>
      </c>
      <c r="K9">
        <f>IF(Questions!N20="Yes",1,0)</f>
        <v>1</v>
      </c>
    </row>
    <row r="10" spans="1:11" ht="35" thickBot="1" x14ac:dyDescent="0.2">
      <c r="A10" t="s">
        <v>2741</v>
      </c>
      <c r="C10" s="54" t="s">
        <v>145</v>
      </c>
      <c r="D10" s="124" t="s">
        <v>2742</v>
      </c>
      <c r="E10" s="51">
        <f>COUNTIFS(Questions!$B:B,D10,Questions!$M:M,"=1")</f>
        <v>0</v>
      </c>
      <c r="F10" s="249">
        <f>COUNTIF(Questions!$B:B,D10)</f>
        <v>15</v>
      </c>
      <c r="G10" s="249">
        <f>SUMIFS(Questions!T:T,Questions!B:B,D10)</f>
        <v>245</v>
      </c>
      <c r="H10" s="249">
        <f>SUMIFS(Questions!S:S,Questions!B:B,D10)</f>
        <v>270</v>
      </c>
      <c r="I10" s="250">
        <f t="shared" si="0"/>
        <v>0.90740740740740744</v>
      </c>
      <c r="J10" t="str">
        <f t="shared" si="1"/>
        <v>Change Management</v>
      </c>
    </row>
    <row r="11" spans="1:11" ht="18" thickBot="1" x14ac:dyDescent="0.2">
      <c r="A11" t="s">
        <v>2743</v>
      </c>
      <c r="C11" s="53" t="s">
        <v>161</v>
      </c>
      <c r="D11" s="125" t="s">
        <v>2744</v>
      </c>
      <c r="E11" s="51">
        <f>COUNTIFS(Questions!$B:B,D11,Questions!$M:M,"=1")</f>
        <v>0</v>
      </c>
      <c r="F11" s="249">
        <f>COUNTIF(Questions!$B:B,D11)</f>
        <v>24</v>
      </c>
      <c r="G11" s="249">
        <f>SUMIFS(Questions!T:T,Questions!B:B,D11)</f>
        <v>440</v>
      </c>
      <c r="H11" s="249">
        <f>SUMIFS(Questions!S:S,Questions!B:B,D11)</f>
        <v>495</v>
      </c>
      <c r="I11" s="250">
        <f t="shared" si="0"/>
        <v>0.88888888888888884</v>
      </c>
      <c r="J11" t="str">
        <f t="shared" si="1"/>
        <v>Data</v>
      </c>
    </row>
    <row r="12" spans="1:11" ht="17" x14ac:dyDescent="0.15">
      <c r="A12" t="s">
        <v>2745</v>
      </c>
      <c r="C12" s="128" t="s">
        <v>186</v>
      </c>
      <c r="D12" s="128" t="s">
        <v>2746</v>
      </c>
      <c r="E12" s="51">
        <f>COUNTIFS(Questions!$B:B,D12,Questions!$M:M,"=1")</f>
        <v>0</v>
      </c>
      <c r="F12" s="249">
        <f>COUNTIF(Questions!$B:B,D12)</f>
        <v>17</v>
      </c>
      <c r="G12" s="249">
        <f>SUMIFS(Questions!T:T,Questions!B:B,D12)</f>
        <v>140</v>
      </c>
      <c r="H12" s="249">
        <f>SUMIFS(Questions!S:S,Questions!B:B,D12)</f>
        <v>140</v>
      </c>
      <c r="I12" s="250">
        <f t="shared" si="0"/>
        <v>1</v>
      </c>
      <c r="J12" t="str">
        <f t="shared" si="1"/>
        <v>Datacenter</v>
      </c>
    </row>
    <row r="13" spans="1:11" ht="34" x14ac:dyDescent="0.15">
      <c r="C13" s="128" t="s">
        <v>2537</v>
      </c>
      <c r="D13" s="128" t="s">
        <v>2747</v>
      </c>
      <c r="E13" s="51">
        <f>COUNTIFS(Questions!$B:B,D13,Questions!$M:M,"=1")</f>
        <v>0</v>
      </c>
      <c r="F13" s="249">
        <f>COUNTIF(Questions!$B:B,D13)</f>
        <v>11</v>
      </c>
      <c r="G13" s="249">
        <f>IF(Questions!N21="Yes",SUMIFS(Questions!T:T,Questions!B:B,D13),0)</f>
        <v>170</v>
      </c>
      <c r="H13" s="249">
        <f>IF(Questions!N21="Yes",SUMIFS(Questions!S:S,Questions!B:B,D13),0)</f>
        <v>230</v>
      </c>
      <c r="I13" s="250">
        <f>IF(Questions!N21="Yes",G13/H13,0)</f>
        <v>0.73913043478260865</v>
      </c>
      <c r="J13" t="str">
        <f>IF(K13=1,C13,"")</f>
        <v>Disaster Recovery Plan</v>
      </c>
      <c r="K13">
        <f>IF(Questions!N21="Yes",1,0)</f>
        <v>1</v>
      </c>
    </row>
    <row r="14" spans="1:11" ht="51" x14ac:dyDescent="0.15">
      <c r="A14" s="2" t="s">
        <v>2748</v>
      </c>
      <c r="C14" s="128" t="s">
        <v>215</v>
      </c>
      <c r="D14" s="128" t="s">
        <v>2749</v>
      </c>
      <c r="E14" s="51">
        <f>COUNTIFS(Questions!$B:B,D14,Questions!$M:M,"=1")</f>
        <v>0</v>
      </c>
      <c r="F14" s="249">
        <f>COUNTIF(Questions!$B:B,D14)</f>
        <v>11</v>
      </c>
      <c r="G14" s="249">
        <f>SUMIFS(Questions!T:T,Questions!B:B,D14)</f>
        <v>70</v>
      </c>
      <c r="H14" s="249">
        <f>SUMIFS(Questions!S:S,Questions!B:B,D14)</f>
        <v>240</v>
      </c>
      <c r="I14" s="250">
        <f t="shared" si="0"/>
        <v>0.29166666666666669</v>
      </c>
      <c r="J14" t="str">
        <f t="shared" si="1"/>
        <v>Firewalls, IDS, IPS, and Networking</v>
      </c>
    </row>
    <row r="15" spans="1:11" ht="51" x14ac:dyDescent="0.15">
      <c r="A15" t="s">
        <v>2750</v>
      </c>
      <c r="C15" s="128" t="s">
        <v>227</v>
      </c>
      <c r="D15" s="128" t="s">
        <v>2751</v>
      </c>
      <c r="E15" s="51">
        <f>COUNTIFS(Questions!$B:B,D15,Questions!$M:M,"=1")</f>
        <v>0</v>
      </c>
      <c r="F15" s="249">
        <f>COUNTIF(Questions!$B:B,D15)</f>
        <v>16</v>
      </c>
      <c r="G15" s="249">
        <f>SUMIFS(Questions!T:T,Questions!B:B,D15)</f>
        <v>300</v>
      </c>
      <c r="H15" s="249">
        <f>SUMIFS(Questions!S:S,Questions!B:B,D15)</f>
        <v>300</v>
      </c>
      <c r="I15" s="250">
        <f>G15/H15</f>
        <v>1</v>
      </c>
      <c r="J15" t="str">
        <f t="shared" si="1"/>
        <v>Policies, Procedures, and Processes</v>
      </c>
    </row>
    <row r="16" spans="1:11" ht="34" x14ac:dyDescent="0.15">
      <c r="A16" t="s">
        <v>2752</v>
      </c>
      <c r="C16" s="129" t="s">
        <v>244</v>
      </c>
      <c r="D16" s="129" t="s">
        <v>2753</v>
      </c>
      <c r="E16" s="51">
        <f>COUNTIFS(Questions!$B:B,D16,Questions!$M:M,"=1")</f>
        <v>0</v>
      </c>
      <c r="F16" s="249">
        <f>COUNTIF(Questions!$B:B,D16)</f>
        <v>4</v>
      </c>
      <c r="G16" s="249">
        <f>SUMIFS(Questions!T:T,Questions!B:B,D16)</f>
        <v>45</v>
      </c>
      <c r="H16" s="249">
        <f>SUMIFS(Questions!S:S,Questions!B:B,D16)</f>
        <v>60</v>
      </c>
      <c r="I16" s="250">
        <f>G16/H16</f>
        <v>0.75</v>
      </c>
      <c r="J16" t="str">
        <f t="shared" si="1"/>
        <v>Incident Handling</v>
      </c>
    </row>
    <row r="17" spans="1:11" ht="34" x14ac:dyDescent="0.15">
      <c r="A17" t="s">
        <v>2754</v>
      </c>
      <c r="C17" s="128" t="s">
        <v>249</v>
      </c>
      <c r="D17" s="128" t="s">
        <v>2755</v>
      </c>
      <c r="E17" s="51">
        <f>COUNTIFS(Questions!$B:B,D17,Questions!$M:M,"=1")</f>
        <v>0</v>
      </c>
      <c r="F17" s="249">
        <f>COUNTIF(Questions!$B:B,D17)</f>
        <v>5</v>
      </c>
      <c r="G17" s="249">
        <f>SUMIFS(Questions!T:T,Questions!B:B,D17)</f>
        <v>75</v>
      </c>
      <c r="H17" s="249">
        <f>SUMIFS(Questions!S:S,Questions!B:B,D17)</f>
        <v>90</v>
      </c>
      <c r="I17" s="250">
        <f t="shared" si="0"/>
        <v>0.83333333333333337</v>
      </c>
      <c r="J17" t="str">
        <f t="shared" si="1"/>
        <v>Quality Assurance</v>
      </c>
    </row>
    <row r="18" spans="1:11" ht="34" x14ac:dyDescent="0.15">
      <c r="A18" t="s">
        <v>2756</v>
      </c>
      <c r="C18" s="129" t="s">
        <v>255</v>
      </c>
      <c r="D18" s="129" t="s">
        <v>2757</v>
      </c>
      <c r="E18" s="51">
        <f>COUNTIFS(Questions!$B:B,D18,Questions!$M:M,"=1")</f>
        <v>0</v>
      </c>
      <c r="F18" s="249">
        <f>COUNTIF(Questions!$B:B,D18)</f>
        <v>6</v>
      </c>
      <c r="G18" s="249">
        <f>SUMIFS(Questions!T:T,Questions!B:B,D18)</f>
        <v>130</v>
      </c>
      <c r="H18" s="249">
        <f>SUMIFS(Questions!S:S,Questions!B:B,D18)</f>
        <v>130</v>
      </c>
      <c r="I18" s="250">
        <f>G18/H18</f>
        <v>1</v>
      </c>
      <c r="J18" t="str">
        <f t="shared" si="1"/>
        <v>Vulnerability Scanning</v>
      </c>
    </row>
    <row r="19" spans="1:11" ht="17" x14ac:dyDescent="0.15">
      <c r="A19" t="s">
        <v>2745</v>
      </c>
      <c r="C19" s="129" t="s">
        <v>2102</v>
      </c>
      <c r="D19" s="129" t="s">
        <v>2758</v>
      </c>
      <c r="E19" s="51">
        <f>COUNTIFS(Questions!$B:B,D19,Questions!$M:M,"=1")</f>
        <v>0</v>
      </c>
      <c r="F19" s="249">
        <f>COUNTIF(Questions!$B:B,D19)</f>
        <v>29</v>
      </c>
      <c r="G19" s="249">
        <f>SUMIFS(Questions!T:T,Questions!B:B,D19)</f>
        <v>0</v>
      </c>
      <c r="H19" s="249">
        <f>IF(Questions!N18="Yes",SUMIFS(Questions!S:S,Questions!B:B,D19),0)</f>
        <v>0</v>
      </c>
      <c r="I19" s="250">
        <f>IF(Questions!N18="Yes",G19/H19,0)</f>
        <v>0</v>
      </c>
      <c r="J19" t="str">
        <f>IF(K19=1,C19,"")</f>
        <v/>
      </c>
      <c r="K19">
        <f>IF(Questions!N18="Yes",1,0)</f>
        <v>0</v>
      </c>
    </row>
    <row r="20" spans="1:11" ht="17" x14ac:dyDescent="0.15">
      <c r="C20" s="129" t="s">
        <v>2759</v>
      </c>
      <c r="D20" s="129" t="s">
        <v>2760</v>
      </c>
      <c r="E20" s="51">
        <f>COUNTIFS(Questions!$B:B,D20,Questions!$M:M,"=1")</f>
        <v>0</v>
      </c>
      <c r="F20" s="249">
        <f>COUNTIF(Questions!$B:B,D20)</f>
        <v>12</v>
      </c>
      <c r="G20" s="249">
        <f>SUMIFS(Questions!T:T,Questions!B:B,D20)</f>
        <v>0</v>
      </c>
      <c r="H20" s="249">
        <f>IF(Questions!N22="Yes",SUMIFS(Questions!S:S,Questions!B:B,D20),0)</f>
        <v>0</v>
      </c>
      <c r="I20" s="250">
        <f>IF(Questions!N22="Yes",G20/H20,0)</f>
        <v>0</v>
      </c>
      <c r="J20" t="str">
        <f>IF(K20=1,C20,"")</f>
        <v/>
      </c>
      <c r="K20">
        <f>IF(Questions!N22="Yes",1,0)</f>
        <v>0</v>
      </c>
    </row>
    <row r="21" spans="1:11" ht="17" x14ac:dyDescent="0.15">
      <c r="A21" s="2" t="s">
        <v>2761</v>
      </c>
      <c r="C21" s="129"/>
      <c r="D21" s="129"/>
      <c r="E21" s="51">
        <f>SUM(E2:E20)</f>
        <v>2</v>
      </c>
      <c r="F21" s="51">
        <f>SUM(F2:F20)</f>
        <v>232</v>
      </c>
      <c r="G21" s="51">
        <f>SUM(G2:G20)</f>
        <v>2965</v>
      </c>
      <c r="H21" s="51">
        <f>SUM(H2:H20)</f>
        <v>3655</v>
      </c>
      <c r="I21" s="250">
        <f>G21/H21</f>
        <v>0.81121751025991795</v>
      </c>
    </row>
    <row r="22" spans="1:11" ht="17" x14ac:dyDescent="0.15">
      <c r="A22" t="s">
        <v>2762</v>
      </c>
      <c r="C22" s="129"/>
      <c r="D22" s="129"/>
      <c r="E22" s="51"/>
      <c r="F22" s="249"/>
      <c r="G22" s="249"/>
      <c r="H22" s="249"/>
      <c r="I22" s="250"/>
    </row>
    <row r="23" spans="1:11" ht="17" x14ac:dyDescent="0.15">
      <c r="A23" t="s">
        <v>2763</v>
      </c>
      <c r="C23" s="129"/>
      <c r="D23" s="129"/>
      <c r="E23" s="51"/>
      <c r="F23" s="249"/>
      <c r="G23" s="249"/>
      <c r="H23" s="249"/>
      <c r="I23" s="250"/>
    </row>
    <row r="25" spans="1:11" ht="34" x14ac:dyDescent="0.2">
      <c r="A25" s="2" t="s">
        <v>2764</v>
      </c>
      <c r="C25" s="2" t="s">
        <v>2765</v>
      </c>
    </row>
    <row r="26" spans="1:11" ht="17" x14ac:dyDescent="0.2">
      <c r="A26" t="s">
        <v>2766</v>
      </c>
      <c r="C26" s="65" t="s">
        <v>2767</v>
      </c>
    </row>
    <row r="27" spans="1:11" ht="17" x14ac:dyDescent="0.2">
      <c r="A27" t="s">
        <v>2768</v>
      </c>
      <c r="C27" s="65" t="s">
        <v>2769</v>
      </c>
    </row>
    <row r="28" spans="1:11" ht="51" x14ac:dyDescent="0.2">
      <c r="C28" s="65" t="s">
        <v>2770</v>
      </c>
    </row>
    <row r="29" spans="1:11" ht="17" x14ac:dyDescent="0.2">
      <c r="A29" s="2" t="s">
        <v>2771</v>
      </c>
      <c r="C29" s="65" t="s">
        <v>2772</v>
      </c>
    </row>
    <row r="30" spans="1:11" ht="17" x14ac:dyDescent="0.2">
      <c r="A30" t="s">
        <v>2773</v>
      </c>
    </row>
    <row r="31" spans="1:11" ht="17" x14ac:dyDescent="0.2">
      <c r="A31" t="s">
        <v>2774</v>
      </c>
    </row>
    <row r="33" spans="1:1" ht="17" x14ac:dyDescent="0.2">
      <c r="A33" s="2" t="s">
        <v>2775</v>
      </c>
    </row>
    <row r="34" spans="1:1" ht="17" x14ac:dyDescent="0.2">
      <c r="A34" t="s">
        <v>2776</v>
      </c>
    </row>
    <row r="35" spans="1:1" ht="17" x14ac:dyDescent="0.2">
      <c r="A35" t="s">
        <v>2777</v>
      </c>
    </row>
    <row r="36" spans="1:1" ht="17" x14ac:dyDescent="0.2">
      <c r="A36" t="s">
        <v>2778</v>
      </c>
    </row>
    <row r="37" spans="1:1" ht="17" x14ac:dyDescent="0.2">
      <c r="A37" t="s">
        <v>2779</v>
      </c>
    </row>
    <row r="38" spans="1:1" ht="17" x14ac:dyDescent="0.2">
      <c r="A38" t="s">
        <v>2733</v>
      </c>
    </row>
    <row r="40" spans="1:1" ht="17" x14ac:dyDescent="0.2">
      <c r="A40" t="s">
        <v>2780</v>
      </c>
    </row>
    <row r="42" spans="1:1" x14ac:dyDescent="0.2">
      <c r="A42">
        <v>0</v>
      </c>
    </row>
    <row r="43" spans="1:1" x14ac:dyDescent="0.2">
      <c r="A43">
        <v>5</v>
      </c>
    </row>
    <row r="44" spans="1:1" x14ac:dyDescent="0.2">
      <c r="A44">
        <v>10</v>
      </c>
    </row>
    <row r="45" spans="1:1" x14ac:dyDescent="0.2">
      <c r="A45">
        <v>15</v>
      </c>
    </row>
    <row r="46" spans="1:1" x14ac:dyDescent="0.2">
      <c r="A46">
        <v>20</v>
      </c>
    </row>
    <row r="47" spans="1:1" x14ac:dyDescent="0.2">
      <c r="A47">
        <v>25</v>
      </c>
    </row>
    <row r="48" spans="1:1" x14ac:dyDescent="0.2">
      <c r="A48">
        <v>40</v>
      </c>
    </row>
    <row r="49" spans="1:2" ht="17" x14ac:dyDescent="0.2">
      <c r="A49" s="65" t="s">
        <v>2781</v>
      </c>
    </row>
    <row r="50" spans="1:2" ht="17" x14ac:dyDescent="0.2">
      <c r="A50" s="65" t="s">
        <v>2782</v>
      </c>
    </row>
    <row r="51" spans="1:2" ht="17" x14ac:dyDescent="0.2">
      <c r="A51" s="65" t="s">
        <v>2783</v>
      </c>
    </row>
    <row r="52" spans="1:2" ht="17" x14ac:dyDescent="0.2">
      <c r="A52" s="65" t="s">
        <v>2784</v>
      </c>
    </row>
    <row r="53" spans="1:2" ht="17" x14ac:dyDescent="0.2">
      <c r="A53" s="65" t="s">
        <v>2785</v>
      </c>
    </row>
    <row r="54" spans="1:2" ht="17" x14ac:dyDescent="0.2">
      <c r="A54" s="65" t="s">
        <v>2786</v>
      </c>
    </row>
    <row r="55" spans="1:2" ht="17" x14ac:dyDescent="0.2">
      <c r="A55" s="65" t="s">
        <v>2787</v>
      </c>
    </row>
    <row r="56" spans="1:2" ht="17" x14ac:dyDescent="0.2">
      <c r="A56" s="65" t="s">
        <v>2788</v>
      </c>
    </row>
    <row r="60" spans="1:2" ht="17" x14ac:dyDescent="0.15">
      <c r="A60" s="83" t="s">
        <v>2101</v>
      </c>
      <c r="B60" s="251">
        <v>4</v>
      </c>
    </row>
    <row r="61" spans="1:2" ht="17" x14ac:dyDescent="0.15">
      <c r="A61" s="83" t="s">
        <v>2102</v>
      </c>
      <c r="B61" s="251">
        <v>5</v>
      </c>
    </row>
    <row r="62" spans="1:2" ht="17" x14ac:dyDescent="0.15">
      <c r="A62" s="83" t="s">
        <v>2789</v>
      </c>
      <c r="B62" s="251">
        <v>6</v>
      </c>
    </row>
    <row r="63" spans="1:2" ht="17" x14ac:dyDescent="0.15">
      <c r="A63" s="83" t="s">
        <v>2104</v>
      </c>
      <c r="B63" s="251">
        <v>7</v>
      </c>
    </row>
    <row r="64" spans="1:2" ht="17" x14ac:dyDescent="0.15">
      <c r="A64" s="83" t="s">
        <v>2105</v>
      </c>
      <c r="B64" s="251">
        <v>8</v>
      </c>
    </row>
    <row r="65" spans="1:2" ht="17" x14ac:dyDescent="0.15">
      <c r="A65" s="83" t="s">
        <v>2106</v>
      </c>
      <c r="B65" s="251">
        <v>9</v>
      </c>
    </row>
    <row r="66" spans="1:2" ht="17" x14ac:dyDescent="0.15">
      <c r="A66" s="68" t="s">
        <v>2107</v>
      </c>
      <c r="B66" s="251">
        <v>10</v>
      </c>
    </row>
  </sheetData>
  <conditionalFormatting sqref="J5:J6">
    <cfRule type="expression" dxfId="79" priority="6" stopIfTrue="1">
      <formula>"IF($K5=""1"")"</formula>
    </cfRule>
  </conditionalFormatting>
  <conditionalFormatting sqref="J9">
    <cfRule type="expression" dxfId="78" priority="5" stopIfTrue="1">
      <formula>"IF($K5=""1"")"</formula>
    </cfRule>
  </conditionalFormatting>
  <conditionalFormatting sqref="J13">
    <cfRule type="expression" dxfId="77" priority="4" stopIfTrue="1">
      <formula>"IF($K5=""1"")"</formula>
    </cfRule>
  </conditionalFormatting>
  <conditionalFormatting sqref="J19:J20">
    <cfRule type="expression" dxfId="76" priority="1" stopIfTrue="1">
      <formula>"IF($K5=""1"")"</formula>
    </cfRule>
  </conditionalFormatting>
  <pageMargins left="0.7" right="0.7" top="0.75" bottom="0.75" header="0.3" footer="0.3"/>
  <pageSetup orientation="portrait"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item1.xml>��< ? x m l   v e r s i o n = " 1 . 0 "   e n c o d i n g = " U T F - 1 6 " ? > < G e m i n i   x m l n s = " h t t p : / / g e m i n i / p i v o t c u s t o m i z a t i o n / T a b l e X M L _ T a b l e 1 " > < C u s t o m C o n t e n t > & l t ; T a b l e W i d g e t G r i d S e r i a l i z a t i o n   x m l n s : x s i = " h t t p : / / w w w . w 3 . o r g / 2 0 0 1 / X M L S c h e m a - i n s t a n c e "   x m l n s : x s d = " h t t p : / / w w w . w 3 . o r g / 2 0 0 1 / X M L S c h e m a " & g t ; & l t ; C o l u m n S u g g e s t e d T y p e   / & g t ; & l t ; C o l u m n F o r m a t   / & g t ; & l t ; C o l u m n A c c u r a c y   / & g t ; & l t ; C o l u m n C u r r e n c y S y m b o l   / & g t ; & l t ; C o l u m n P o s i t i v e P a t t e r n   / & g t ; & l t ; C o l u m n N e g a t i v e P a t t e r n   / & g t ; & l t ; C o l u m n W i d t h s & g t ; & l t ; i t e m & g t ; & l t ; k e y & g t ; & l t ; s t r i n g & g t ; C o l u m n 1 & l t ; / s t r i n g & g t ; & l t ; / k e y & g t ; & l t ; v a l u e & g t ; & l t ; i n t & g t ; 9 1 & l t ; / i n t & g t ; & l t ; / v a l u e & g t ; & l t ; / i t e m & g t ; & l t ; i t e m & g t ; & l t ; k e y & g t ; & l t ; s t r i n g & g t ; C o l u m n 2 & l t ; / s t r i n g & g t ; & l t ; / k e y & g t ; & l t ; v a l u e & g t ; & l t ; i n t & g t ; 9 1 & l t ; / i n t & g t ; & l t ; / v a l u e & g t ; & l t ; / i t e m & g t ; & l t ; i t e m & g t ; & l t ; k e y & g t ; & l t ; s t r i n g & g t ; C o l u m n 3 & l t ; / s t r i n g & g t ; & l t ; / k e y & g t ; & l t ; v a l u e & g t ; & l t ; i n t & g t ; 9 1 & l t ; / i n t & g t ; & l t ; / v a l u e & g t ; & l t ; / i t e m & g t ; & l t ; i t e m & g t ; & l t ; k e y & g t ; & l t ; s t r i n g & g t ; C o l u m n 4 & l t ; / s t r i n g & g t ; & l t ; / k e y & g t ; & l t ; v a l u e & g t ; & l t ; i n t & g t ; 9 1 & l t ; / i n t & g t ; & l t ; / v a l u e & g t ; & l t ; / i t e m & g t ; & l t ; i t e m & g t ; & l t ; k e y & g t ; & l t ; s t r i n g & g t ; C o l u m n 5 & l t ; / s t r i n g & g t ; & l t ; / k e y & g t ; & l t ; v a l u e & g t ; & l t ; i n t & g t ; 9 1 & l t ; / i n t & g t ; & l t ; / v a l u e & g t ; & l t ; / i t e m & g t ; & l t ; i t e m & g t ; & l t ; k e y & g t ; & l t ; s t r i n g & g t ; C o l u m n 6 & l t ; / s t r i n g & g t ; & l t ; / k e y & g t ; & l t ; v a l u e & g t ; & l t ; i n t & g t ; 9 1 & l t ; / i n t & g t ; & l t ; / v a l u e & g t ; & l t ; / i t e m & g t ; & l t ; i t e m & g t ; & l t ; k e y & g t ; & l t ; s t r i n g & g t ; C o l u m n 7 & l t ; / s t r i n g & g t ; & l t ; / k e y & g t ; & l t ; v a l u e & g t ; & l t ; i n t & g t ; 9 1 & l t ; / i n t & g t ; & l t ; / v a l u e & g t ; & l t ; / i t e m & g t ; & l t ; i t e m & g t ; & l t ; k e y & g t ; & l t ; s t r i n g & g t ; C o l u m n 8 & l t ; / s t r i n g & g t ; & l t ; / k e y & g t ; & l t ; v a l u e & g t ; & l t ; i n t & g t ; 9 1 & l t ; / i n t & g t ; & l t ; / v a l u e & g t ; & l t ; / i t e m & g t ; & l t ; i t e m & g t ; & l t ; k e y & g t ; & l t ; s t r i n g & g t ; C o l u m n 9 & l t ; / s t r i n g & g t ; & l t ; / k e y & g t ; & l t ; v a l u e & g t ; & l t ; i n t & g t ; 9 1 & l t ; / i n t & g t ; & l t ; / v a l u e & g t ; & l t ; / i t e m & g t ; & l t ; i t e m & g t ; & l t ; k e y & g t ; & l t ; s t r i n g & g t ; C o l u m n 1 0 & l t ; / s t r i n g & g t ; & l t ; / k e y & g t ; & l t ; v a l u e & g t ; & l t ; i n t & g t ; 9 8 & l t ; / i n t & g t ; & l t ; / v a l u e & g t ; & l t ; / i t e m & g t ; & l t ; i t e m & g t ; & l t ; k e y & g t ; & l t ; s t r i n g & g t ; C o l u m n 1 1 & l t ; / s t r i n g & g t ; & l t ; / k e y & g t ; & l t ; v a l u e & g t ; & l t ; i n t & g t ; 9 8 & l t ; / i n t & g t ; & l t ; / v a l u e & g t ; & l t ; / i t e m & g t ; & l t ; i t e m & g t ; & l t ; k e y & g t ; & l t ; s t r i n g & g t ; C o l u m n 1 2 & l t ; / s t r i n g & g t ; & l t ; / k e y & g t ; & l t ; v a l u e & g t ; & l t ; i n t & g t ; 9 8 & l t ; / i n t & g t ; & l t ; / v a l u e & g t ; & l t ; / i t e m & g t ; & l t ; i t e m & g t ; & l t ; k e y & g t ; & l t ; s t r i n g & g t ; C o l u m n 1 3 & l t ; / s t r i n g & g t ; & l t ; / k e y & g t ; & l t ; v a l u e & g t ; & l t ; i n t & g t ; 9 8 & l t ; / i n t & g t ; & l t ; / v a l u e & g t ; & l t ; / i t e m & g t ; & l t ; i t e m & g t ; & l t ; k e y & g t ; & l t ; s t r i n g & g t ; C o l u m n 1 4 & l t ; / s t r i n g & g t ; & l t ; / k e y & g t ; & l t ; v a l u e & g t ; & l t ; i n t & g t ; 9 8 & l t ; / i n t & g t ; & l t ; / v a l u e & g t ; & l t ; / i t e m & g t ; & l t ; i t e m & g t ; & l t ; k e y & g t ; & l t ; s t r i n g & g t ; C o l u m n 1 5 & l t ; / s t r i n g & g t ; & l t ; / k e y & g t ; & l t ; v a l u e & g t ; & l t ; i n t & g t ; 9 8 & l t ; / i n t & g t ; & l t ; / v a l u e & g t ; & l t ; / i t e m & g t ; & l t ; i t e m & g t ; & l t ; k e y & g t ; & l t ; s t r i n g & g t ; C o l u m n 1 6 & l t ; / s t r i n g & g t ; & l t ; / k e y & g t ; & l t ; v a l u e & g t ; & l t ; i n t & g t ; 9 8 & l t ; / i n t & g t ; & l t ; / v a l u e & g t ; & l t ; / i t e m & g t ; & l t ; i t e m & g t ; & l t ; k e y & g t ; & l t ; s t r i n g & g t ; C o l u m n 1 7 & l t ; / s t r i n g & g t ; & l t ; / k e y & g t ; & l t ; v a l u e & g t ; & l t ; i n t & g t ; 9 8 & l t ; / i n t & g t ; & l t ; / v a l u e & g t ; & l t ; / i t e m & g t ; & l t ; i t e m & g t ; & l t ; k e y & g t ; & l t ; s t r i n g & g t ; C o l u m n 1 8 & l t ; / s t r i n g & g t ; & l t ; / k e y & g t ; & l t ; v a l u e & g t ; & l t ; i n t & g t ; 9 8 & l t ; / i n t & g t ; & l t ; / v a l u e & g t ; & l t ; / i t e m & g t ; & l t ; i t e m & g t ; & l t ; k e y & g t ; & l t ; s t r i n g & g t ; C o l u m n 2 5 & l t ; / s t r i n g & g t ; & l t ; / k e y & g t ; & l t ; v a l u e & g t ; & l t ; i n t & g t ; 1 3 6 & l t ; / i n t & g t ; & l t ; / v a l u e & g t ; & l t ; / i t e m & g t ; & l t ; i t e m & g t ; & l t ; k e y & g t ; & l t ; s t r i n g & g t ; A d d   C o l u m n 2 & l t ; / s t r i n g & g t ; & l t ; / k e y & g t ; & l t ; v a l u e & g t ; & l t ; i n t & g t ; 1 1 9 & l t ; / i n t & g t ; & l t ; / v a l u e & g t ; & l t ; / i t e m & g t ; & l t ; / C o l u m n W i d t h s & g t ; & l t ; C o l u m n D i s p l a y I n d e x & g t ; & l t ; i t e m & g t ; & l t ; k e y & g t ; & l t ; s t r i n g & g t ; C o l u m n 1 & l t ; / s t r i n g & g t ; & l t ; / k e y & g t ; & l t ; v a l u e & g t ; & l t ; i n t & g t ; 0 & l t ; / i n t & g t ; & l t ; / v a l u e & g t ; & l t ; / i t e m & g t ; & l t ; i t e m & g t ; & l t ; k e y & g t ; & l t ; s t r i n g & g t ; C o l u m n 2 & l t ; / s t r i n g & g t ; & l t ; / k e y & g t ; & l t ; v a l u e & g t ; & l t ; i n t & g t ; 1 & l t ; / i n t & g t ; & l t ; / v a l u e & g t ; & l t ; / i t e m & g t ; & l t ; i t e m & g t ; & l t ; k e y & g t ; & l t ; s t r i n g & g t ; C o l u m n 3 & l t ; / s t r i n g & g t ; & l t ; / k e y & g t ; & l t ; v a l u e & g t ; & l t ; i n t & g t ; 2 & l t ; / i n t & g t ; & l t ; / v a l u e & g t ; & l t ; / i t e m & g t ; & l t ; i t e m & g t ; & l t ; k e y & g t ; & l t ; s t r i n g & g t ; C o l u m n 4 & l t ; / s t r i n g & g t ; & l t ; / k e y & g t ; & l t ; v a l u e & g t ; & l t ; i n t & g t ; 3 & l t ; / i n t & g t ; & l t ; / v a l u e & g t ; & l t ; / i t e m & g t ; & l t ; i t e m & g t ; & l t ; k e y & g t ; & l t ; s t r i n g & g t ; C o l u m n 5 & l t ; / s t r i n g & g t ; & l t ; / k e y & g t ; & l t ; v a l u e & g t ; & l t ; i n t & g t ; 4 & l t ; / i n t & g t ; & l t ; / v a l u e & g t ; & l t ; / i t e m & g t ; & l t ; i t e m & g t ; & l t ; k e y & g t ; & l t ; s t r i n g & g t ; C o l u m n 6 & l t ; / s t r i n g & g t ; & l t ; / k e y & g t ; & l t ; v a l u e & g t ; & l t ; i n t & g t ; 5 & l t ; / i n t & g t ; & l t ; / v a l u e & g t ; & l t ; / i t e m & g t ; & l t ; i t e m & g t ; & l t ; k e y & g t ; & l t ; s t r i n g & g t ; C o l u m n 7 & l t ; / s t r i n g & g t ; & l t ; / k e y & g t ; & l t ; v a l u e & g t ; & l t ; i n t & g t ; 6 & l t ; / i n t & g t ; & l t ; / v a l u e & g t ; & l t ; / i t e m & g t ; & l t ; i t e m & g t ; & l t ; k e y & g t ; & l t ; s t r i n g & g t ; C o l u m n 8 & l t ; / s t r i n g & g t ; & l t ; / k e y & g t ; & l t ; v a l u e & g t ; & l t ; i n t & g t ; 7 & l t ; / i n t & g t ; & l t ; / v a l u e & g t ; & l t ; / i t e m & g t ; & l t ; i t e m & g t ; & l t ; k e y & g t ; & l t ; s t r i n g & g t ; C o l u m n 9 & l t ; / s t r i n g & g t ; & l t ; / k e y & g t ; & l t ; v a l u e & g t ; & l t ; i n t & g t ; 8 & l t ; / i n t & g t ; & l t ; / v a l u e & g t ; & l t ; / i t e m & g t ; & l t ; i t e m & g t ; & l t ; k e y & g t ; & l t ; s t r i n g & g t ; C o l u m n 1 0 & l t ; / s t r i n g & g t ; & l t ; / k e y & g t ; & l t ; v a l u e & g t ; & l t ; i n t & g t ; 9 & l t ; / i n t & g t ; & l t ; / v a l u e & g t ; & l t ; / i t e m & g t ; & l t ; i t e m & g t ; & l t ; k e y & g t ; & l t ; s t r i n g & g t ; C o l u m n 1 1 & l t ; / s t r i n g & g t ; & l t ; / k e y & g t ; & l t ; v a l u e & g t ; & l t ; i n t & g t ; 1 0 & l t ; / i n t & g t ; & l t ; / v a l u e & g t ; & l t ; / i t e m & g t ; & l t ; i t e m & g t ; & l t ; k e y & g t ; & l t ; s t r i n g & g t ; C o l u m n 1 2 & l t ; / s t r i n g & g t ; & l t ; / k e y & g t ; & l t ; v a l u e & g t ; & l t ; i n t & g t ; 1 1 & l t ; / i n t & g t ; & l t ; / v a l u e & g t ; & l t ; / i t e m & g t ; & l t ; i t e m & g t ; & l t ; k e y & g t ; & l t ; s t r i n g & g t ; C o l u m n 1 3 & l t ; / s t r i n g & g t ; & l t ; / k e y & g t ; & l t ; v a l u e & g t ; & l t ; i n t & g t ; 1 2 & l t ; / i n t & g t ; & l t ; / v a l u e & g t ; & l t ; / i t e m & g t ; & l t ; i t e m & g t ; & l t ; k e y & g t ; & l t ; s t r i n g & g t ; C o l u m n 1 4 & l t ; / s t r i n g & g t ; & l t ; / k e y & g t ; & l t ; v a l u e & g t ; & l t ; i n t & g t ; 1 3 & l t ; / i n t & g t ; & l t ; / v a l u e & g t ; & l t ; / i t e m & g t ; & l t ; i t e m & g t ; & l t ; k e y & g t ; & l t ; s t r i n g & g t ; C o l u m n 1 5 & l t ; / s t r i n g & g t ; & l t ; / k e y & g t ; & l t ; v a l u e & g t ; & l t ; i n t & g t ; 1 4 & l t ; / i n t & g t ; & l t ; / v a l u e & g t ; & l t ; / i t e m & g t ; & l t ; i t e m & g t ; & l t ; k e y & g t ; & l t ; s t r i n g & g t ; C o l u m n 1 6 & l t ; / s t r i n g & g t ; & l t ; / k e y & g t ; & l t ; v a l u e & g t ; & l t ; i n t & g t ; 1 5 & l t ; / i n t & g t ; & l t ; / v a l u e & g t ; & l t ; / i t e m & g t ; & l t ; i t e m & g t ; & l t ; k e y & g t ; & l t ; s t r i n g & g t ; C o l u m n 1 7 & l t ; / s t r i n g & g t ; & l t ; / k e y & g t ; & l t ; v a l u e & g t ; & l t ; i n t & g t ; 1 6 & l t ; / i n t & g t ; & l t ; / v a l u e & g t ; & l t ; / i t e m & g t ; & l t ; i t e m & g t ; & l t ; k e y & g t ; & l t ; s t r i n g & g t ; C o l u m n 1 8 & l t ; / s t r i n g & g t ; & l t ; / k e y & g t ; & l t ; v a l u e & g t ; & l t ; i n t & g t ; 1 7 & l t ; / i n t & g t ; & l t ; / v a l u e & g t ; & l t ; / i t e m & g t ; & l t ; i t e m & g t ; & l t ; k e y & g t ; & l t ; s t r i n g & g t ; C o l u m n 2 5 & l t ; / s t r i n g & g t ; & l t ; / k e y & g t ; & l t ; v a l u e & g t ; & l t ; i n t & g t ; 1 8 & l t ; / i n t & g t ; & l t ; / v a l u e & g t ; & l t ; / i t e m & g t ; & l t ; i t e m & g t ; & l t ; k e y & g t ; & l t ; s t r i n g & g t ; A d d   C o l u m n 2 & l t ; / s t r i n g & g t ; & l t ; / k e y & g t ; & l t ; v a l u e & g t ; & l t ; i n t & g t ; 1 9 & l t ; / i n t & g t ; & l t ; / v a l u e & g t ; & l t ; / i t e m & g t ; & l t ; / C o l u m n D i s p l a y I n d e x & g t ; & l t ; C o l u m n F r o z e n   / & g t ; & l t ; C o l u m n C h e c k e d   / & g t ; & l t ; C o l u m n F i l t e r   / & g t ; & l t ; S e l e c t i o n F i l t e r   / & g t ; & l t ; F i l t e r P a r a m e t e r s   / & g t ; & l t ; I s S o r t D e s c e n d i n g & g t ; f a l s e & l t ; / I s S o r t D e s c e n d i n g & g t ; & l t ; / T a b l e W i d g e t G r i d S e r i a l i z a t i o n & g t ; < / C u s t o m C o n t e n t > < / G e m i n i > 
</file>

<file path=customXml/item2.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3.xml>��< ? x m l   v e r s i o n = " 1 . 0 "   e n c o d i n g = " U T F - 1 6 " ? > < G e m i n i   x m l n s = " h t t p : / / g e m i n i / p i v o t c u s t o m i z a t i o n / T a b l e W i d g e t " > < C u s t o m C o n t e n t > & l t ; A r r a y O f D i a g r a m M a n a g e r . S e r i a l i z a b l e D i a g r a m   x m l n s = " h t t p : / / s c h e m a s . d a t a c o n t r a c t . o r g / 2 0 0 4 / 0 7 / M i c r o s o f t . A n a l y s i s S e r v i c e s . C o m m o n "   x m l n s : i = " h t t p : / / w w w . w 3 . o r g / 2 0 0 1 / X M L S c h e m a - i n s t a n c e " & g t ; & l t ; D i a g r a m M a n a g e r . S e r i a l i z a b l e D i a g r a m & g t ; & l t ; A d a p t e r   i : t y p e = " T a b l e W i d g e t V i e w M o d e l S a n d b o x A d a p t e r " & g t ; & l t ; T a b l e N a m e & g t ; T a b l e 1 & 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 i : t y p e = " S a n d b o x E d i t o r T a b l e W i d g e t V i e w M o d e l K e y " & g t ; & l t ; T a b l e N a m e & g t ; T a b l e 1 & l t ; / T a b l e N a m e & g t ; & l t ; / K e y & g t ; & l t ; M a i n t a i n e r 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C o l u m n 1 & l t ; / K e y & g t ; & l t ; / a : K e y & g t ; & l t ; a : V a l u e   i : t y p e = " T a b l e W i d g e t B a s e V i e w S t a t e " / & g t ; & l t ; / a : K e y V a l u e O f D i a g r a m O b j e c t K e y a n y T y p e z b w N T n L X & g t ; & l t ; a : K e y V a l u e O f D i a g r a m O b j e c t K e y a n y T y p e z b w N T n L X & g t ; & l t ; a : K e y & g t ; & l t ; K e y & g t ; C o l u m n s \ C o l u m n 2 & l t ; / K e y & g t ; & l t ; / a : K e y & g t ; & l t ; a : V a l u e   i : t y p e = " T a b l e W i d g e t B a s e V i e w S t a t e " / & g t ; & l t ; / a : K e y V a l u e O f D i a g r a m O b j e c t K e y a n y T y p e z b w N T n L X & g t ; & l t ; a : K e y V a l u e O f D i a g r a m O b j e c t K e y a n y T y p e z b w N T n L X & g t ; & l t ; a : K e y & g t ; & l t ; K e y & g t ; C o l u m n s \ C o l u m n 3 & l t ; / K e y & g t ; & l t ; / a : K e y & g t ; & l t ; a : V a l u e   i : t y p e = " T a b l e W i d g e t B a s e V i e w S t a t e " / & g t ; & l t ; / a : K e y V a l u e O f D i a g r a m O b j e c t K e y a n y T y p e z b w N T n L X & g t ; & l t ; a : K e y V a l u e O f D i a g r a m O b j e c t K e y a n y T y p e z b w N T n L X & g t ; & l t ; a : K e y & g t ; & l t ; K e y & g t ; C o l u m n s \ C o l u m n 4 & l t ; / K e y & g t ; & l t ; / a : K e y & g t ; & l t ; a : V a l u e   i : t y p e = " T a b l e W i d g e t B a s e V i e w S t a t e " / & g t ; & l t ; / a : K e y V a l u e O f D i a g r a m O b j e c t K e y a n y T y p e z b w N T n L X & g t ; & l t ; a : K e y V a l u e O f D i a g r a m O b j e c t K e y a n y T y p e z b w N T n L X & g t ; & l t ; a : K e y & g t ; & l t ; K e y & g t ; C o l u m n s \ C o l u m n 5 & l t ; / K e y & g t ; & l t ; / a : K e y & g t ; & l t ; a : V a l u e   i : t y p e = " T a b l e W i d g e t B a s e V i e w S t a t e " / & g t ; & l t ; / a : K e y V a l u e O f D i a g r a m O b j e c t K e y a n y T y p e z b w N T n L X & g t ; & l t ; a : K e y V a l u e O f D i a g r a m O b j e c t K e y a n y T y p e z b w N T n L X & g t ; & l t ; a : K e y & g t ; & l t ; K e y & g t ; C o l u m n s \ C o l u m n 6 & l t ; / K e y & g t ; & l t ; / a : K e y & g t ; & l t ; a : V a l u e   i : t y p e = " T a b l e W i d g e t B a s e V i e w S t a t e " / & g t ; & l t ; / a : K e y V a l u e O f D i a g r a m O b j e c t K e y a n y T y p e z b w N T n L X & g t ; & l t ; a : K e y V a l u e O f D i a g r a m O b j e c t K e y a n y T y p e z b w N T n L X & g t ; & l t ; a : K e y & g t ; & l t ; K e y & g t ; C o l u m n s \ C o l u m n 7 & l t ; / K e y & g t ; & l t ; / a : K e y & g t ; & l t ; a : V a l u e   i : t y p e = " T a b l e W i d g e t B a s e V i e w S t a t e " / & g t ; & l t ; / a : K e y V a l u e O f D i a g r a m O b j e c t K e y a n y T y p e z b w N T n L X & g t ; & l t ; a : K e y V a l u e O f D i a g r a m O b j e c t K e y a n y T y p e z b w N T n L X & g t ; & l t ; a : K e y & g t ; & l t ; K e y & g t ; C o l u m n s \ C o l u m n 8 & l t ; / K e y & g t ; & l t ; / a : K e y & g t ; & l t ; a : V a l u e   i : t y p e = " T a b l e W i d g e t B a s e V i e w S t a t e " / & g t ; & l t ; / a : K e y V a l u e O f D i a g r a m O b j e c t K e y a n y T y p e z b w N T n L X & g t ; & l t ; a : K e y V a l u e O f D i a g r a m O b j e c t K e y a n y T y p e z b w N T n L X & g t ; & l t ; a : K e y & g t ; & l t ; K e y & g t ; C o l u m n s \ C o l u m n 9 & l t ; / K e y & g t ; & l t ; / a : K e y & g t ; & l t ; a : V a l u e   i : t y p e = " T a b l e W i d g e t B a s e V i e w S t a t e " / & g t ; & l t ; / a : K e y V a l u e O f D i a g r a m O b j e c t K e y a n y T y p e z b w N T n L X & g t ; & l t ; a : K e y V a l u e O f D i a g r a m O b j e c t K e y a n y T y p e z b w N T n L X & g t ; & l t ; a : K e y & g t ; & l t ; K e y & g t ; C o l u m n s \ C o l u m n 1 0 & l t ; / K e y & g t ; & l t ; / a : K e y & g t ; & l t ; a : V a l u e   i : t y p e = " T a b l e W i d g e t B a s e V i e w S t a t e " / & g t ; & l t ; / a : K e y V a l u e O f D i a g r a m O b j e c t K e y a n y T y p e z b w N T n L X & g t ; & l t ; a : K e y V a l u e O f D i a g r a m O b j e c t K e y a n y T y p e z b w N T n L X & g t ; & l t ; a : K e y & g t ; & l t ; K e y & g t ; C o l u m n s \ C o l u m n 1 1 & l t ; / K e y & g t ; & l t ; / a : K e y & g t ; & l t ; a : V a l u e   i : t y p e = " T a b l e W i d g e t B a s e V i e w S t a t e " / & g t ; & l t ; / a : K e y V a l u e O f D i a g r a m O b j e c t K e y a n y T y p e z b w N T n L X & g t ; & l t ; a : K e y V a l u e O f D i a g r a m O b j e c t K e y a n y T y p e z b w N T n L X & g t ; & l t ; a : K e y & g t ; & l t ; K e y & g t ; C o l u m n s \ C o l u m n 1 2 & l t ; / K e y & g t ; & l t ; / a : K e y & g t ; & l t ; a : V a l u e   i : t y p e = " T a b l e W i d g e t B a s e V i e w S t a t e " / & g t ; & l t ; / a : K e y V a l u e O f D i a g r a m O b j e c t K e y a n y T y p e z b w N T n L X & g t ; & l t ; a : K e y V a l u e O f D i a g r a m O b j e c t K e y a n y T y p e z b w N T n L X & g t ; & l t ; a : K e y & g t ; & l t ; K e y & g t ; C o l u m n s \ C o l u m n 1 3 & l t ; / K e y & g t ; & l t ; / a : K e y & g t ; & l t ; a : V a l u e   i : t y p e = " T a b l e W i d g e t B a s e V i e w S t a t e " / & g t ; & l t ; / a : K e y V a l u e O f D i a g r a m O b j e c t K e y a n y T y p e z b w N T n L X & g t ; & l t ; a : K e y V a l u e O f D i a g r a m O b j e c t K e y a n y T y p e z b w N T n L X & g t ; & l t ; a : K e y & g t ; & l t ; K e y & g t ; C o l u m n s \ C o l u m n 1 4 & l t ; / K e y & g t ; & l t ; / a : K e y & g t ; & l t ; a : V a l u e   i : t y p e = " T a b l e W i d g e t B a s e V i e w S t a t e " / & g t ; & l t ; / a : K e y V a l u e O f D i a g r a m O b j e c t K e y a n y T y p e z b w N T n L X & g t ; & l t ; a : K e y V a l u e O f D i a g r a m O b j e c t K e y a n y T y p e z b w N T n L X & g t ; & l t ; a : K e y & g t ; & l t ; K e y & g t ; C o l u m n s \ C o l u m n 1 5 & l t ; / K e y & g t ; & l t ; / a : K e y & g t ; & l t ; a : V a l u e   i : t y p e = " T a b l e W i d g e t B a s e V i e w S t a t e " / & g t ; & l t ; / a : K e y V a l u e O f D i a g r a m O b j e c t K e y a n y T y p e z b w N T n L X & g t ; & l t ; a : K e y V a l u e O f D i a g r a m O b j e c t K e y a n y T y p e z b w N T n L X & g t ; & l t ; a : K e y & g t ; & l t ; K e y & g t ; C o l u m n s \ C o l u m n 1 6 & l t ; / K e y & g t ; & l t ; / a : K e y & g t ; & l t ; a : V a l u e   i : t y p e = " T a b l e W i d g e t B a s e V i e w S t a t e " / & g t ; & l t ; / a : K e y V a l u e O f D i a g r a m O b j e c t K e y a n y T y p e z b w N T n L X & g t ; & l t ; a : K e y V a l u e O f D i a g r a m O b j e c t K e y a n y T y p e z b w N T n L X & g t ; & l t ; a : K e y & g t ; & l t ; K e y & g t ; C o l u m n s \ C o l u m n 1 7 & l t ; / K e y & g t ; & l t ; / a : K e y & g t ; & l t ; a : V a l u e   i : t y p e = " T a b l e W i d g e t B a s e V i e w S t a t e " / & g t ; & l t ; / a : K e y V a l u e O f D i a g r a m O b j e c t K e y a n y T y p e z b w N T n L X & g t ; & l t ; a : K e y V a l u e O f D i a g r a m O b j e c t K e y a n y T y p e z b w N T n L X & g t ; & l t ; a : K e y & g t ; & l t ; K e y & g t ; C o l u m n s \ C o l u m n 1 8 & l t ; / K e y & g t ; & l t ; / a : K e y & g t ; & l t ; a : V a l u e   i : t y p e = " T a b l e W i d g e t B a s e V i e w S t a t e " / & g t ; & l t ; / a : K e y V a l u e O f D i a g r a m O b j e c t K e y a n y T y p e z b w N T n L X & g t ; & l t ; a : K e y V a l u e O f D i a g r a m O b j e c t K e y a n y T y p e z b w N T n L X & g t ; & l t ; a : K e y & g t ; & l t ; K e y & g t ; C o l u m n s \ C o l u m n 2 5 & l t ; / K e y & g t ; & l t ; / a : K e y & g t ; & l t ; a : V a l u e   i : t y p e = " T a b l e W i d g e t B a s e V i e w S t a t e " / & g t ; & l t ; / a : K e y V a l u e O f D i a g r a m O b j e c t K e y a n y T y p e z b w N T n L X & g t ; & l t ; a : K e y V a l u e O f D i a g r a m O b j e c t K e y a n y T y p e z b w N T n L X & g t ; & l t ; a : K e y & g t ; & l t ; K e y & g t ; C o l u m n s \ A d d   C o l u m n 2 & l t ; / K e y & g t ; & l t ; / a : K e y & g t ; & l t ; a : V a l u e 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A r r a y O f D i a g r a m M a n a g e r . S e r i a l i z a b l e D i a g r a m & g t ; < / C u s t o m C o n t e n t > < / G e m i n i > 
</file>

<file path=customXml/item4.xml><?xml version="1.0" encoding="utf-8"?>
<ct:contentTypeSchema xmlns:ct="http://schemas.microsoft.com/office/2006/metadata/contentType" xmlns:ma="http://schemas.microsoft.com/office/2006/metadata/properties/metaAttributes" ct:_="" ma:_="" ma:contentTypeName="Document" ma:contentTypeID="0x01010074D872F97966D74188195EB9403F400A" ma:contentTypeVersion="12" ma:contentTypeDescription="Create a new document." ma:contentTypeScope="" ma:versionID="a0a4c185c2542f5268f380becaa1b24b">
  <xsd:schema xmlns:xsd="http://www.w3.org/2001/XMLSchema" xmlns:xs="http://www.w3.org/2001/XMLSchema" xmlns:p="http://schemas.microsoft.com/office/2006/metadata/properties" xmlns:ns2="59db3a20-cd76-483e-8241-5de0717f7c1b" xmlns:ns3="6ce987aa-ba57-409a-b474-072a10bf63c3" targetNamespace="http://schemas.microsoft.com/office/2006/metadata/properties" ma:root="true" ma:fieldsID="dd41dfc1a268db32f629ceee7264ae94" ns2:_="" ns3:_="">
    <xsd:import namespace="59db3a20-cd76-483e-8241-5de0717f7c1b"/>
    <xsd:import namespace="6ce987aa-ba57-409a-b474-072a10bf63c3"/>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DateTaken" minOccurs="0"/>
                <xsd:element ref="ns2:MediaServiceObjectDetectorVersion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9db3a20-cd76-483e-8241-5de0717f7c1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ab7f22d1-df36-4656-b771-499c17e378fc"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dexed="true" ma:internalName="MediaServiceDateTaken" ma:readOnly="true">
      <xsd:simpleType>
        <xsd:restriction base="dms:Text"/>
      </xsd:simpleType>
    </xsd:element>
    <xsd:element name="MediaServiceObjectDetectorVersions" ma:index="17"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ce987aa-ba57-409a-b474-072a10bf63c3"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a14be893-9554-4ae9-8310-b7adac79726f}" ma:internalName="TaxCatchAll" ma:showField="CatchAllData" ma:web="6ce987aa-ba57-409a-b474-072a10bf63c3">
      <xsd:complexType>
        <xsd:complexContent>
          <xsd:extension base="dms:MultiChoiceLookup">
            <xsd:sequence>
              <xsd:element name="Value" type="dms:Lookup" maxOccurs="unbounded" minOccurs="0" nillable="true"/>
            </xsd:sequence>
          </xsd:extension>
        </xsd:complexContent>
      </xsd:complexType>
    </xsd:element>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5.xml><?xml version="1.0" encoding="utf-8"?>
<?mso-contentType ?>
<FormTemplates xmlns="http://schemas.microsoft.com/sharepoint/v3/contenttype/forms">
  <Display>DocumentLibraryForm</Display>
  <Edit>DocumentLibraryForm</Edit>
  <New>DocumentLibraryForm</New>
</FormTemplates>
</file>

<file path=customXml/item6.xml>��< ? x m l   v e r s i o n = " 1 . 0 "   e n c o d i n g = " U T F - 1 6 " ? > < G e m i n i   x m l n s = " h t t p : / / g e m i n i / p i v o t c u s t o m i z a t i o n / L i n k e d T a b l e s " > < C u s t o m C o n t e n t > < ! [ C D A T A [ < L i n k e d T a b l e s   x m l n s : x s i = " h t t p : / / w w w . w 3 . o r g / 2 0 0 1 / X M L S c h e m a - i n s t a n c e "   x m l n s : x s d = " h t t p : / / w w w . w 3 . o r g / 2 0 0 1 / X M L S c h e m a " > < L i n k e d T a b l e L i s t > < L i n k e d T a b l e I n f o > < E x c e l T a b l e N a m e > T a b l e 1 < / E x c e l T a b l e N a m e > < G e m i n i T a b l e I d > T a b l e 1 < / G e m i n i T a b l e I d > < L i n k e d C o l u m n L i s t   / > < U p d a t e N e e d e d > f a l s e < / U p d a t e N e e d e d > < R o w C o u n t > 0 < / R o w C o u n t > < / L i n k e d T a b l e I n f o > < / L i n k e d T a b l e L i s t > < / L i n k e d T a b l e s > ] ] > < / C u s t o m C o n t e n t > < / G e m i n i > 
</file>

<file path=customXml/itemProps1.xml><?xml version="1.0" encoding="utf-8"?>
<ds:datastoreItem xmlns:ds="http://schemas.openxmlformats.org/officeDocument/2006/customXml" ds:itemID="{99C64EA6-64AB-43FD-B8B2-F766C9A9B7EA}">
  <ds:schemaRefs>
    <ds:schemaRef ds:uri="http://gemini/pivotcustomization/TableXML_Table1"/>
  </ds:schemaRefs>
</ds:datastoreItem>
</file>

<file path=customXml/itemProps2.xml><?xml version="1.0" encoding="utf-8"?>
<ds:datastoreItem xmlns:ds="http://schemas.openxmlformats.org/officeDocument/2006/customXml" ds:itemID="{B2E70906-DA20-4668-BD41-F628989743D5}">
  <ds:schemaRefs>
    <ds:schemaRef ds:uri="http://gemini/pivotcustomization/FormulaBarState"/>
  </ds:schemaRefs>
</ds:datastoreItem>
</file>

<file path=customXml/itemProps3.xml><?xml version="1.0" encoding="utf-8"?>
<ds:datastoreItem xmlns:ds="http://schemas.openxmlformats.org/officeDocument/2006/customXml" ds:itemID="{1554491F-3BFF-4ED7-862A-0A7D03F1AAE6}">
  <ds:schemaRefs>
    <ds:schemaRef ds:uri="http://gemini/pivotcustomization/TableWidget"/>
  </ds:schemaRefs>
</ds:datastoreItem>
</file>

<file path=customXml/itemProps4.xml><?xml version="1.0" encoding="utf-8"?>
<ds:datastoreItem xmlns:ds="http://schemas.openxmlformats.org/officeDocument/2006/customXml" ds:itemID="{F6721AE6-E2F8-438F-9FC5-C1F4FBABF8D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9db3a20-cd76-483e-8241-5de0717f7c1b"/>
    <ds:schemaRef ds:uri="6ce987aa-ba57-409a-b474-072a10bf63c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5.xml><?xml version="1.0" encoding="utf-8"?>
<ds:datastoreItem xmlns:ds="http://schemas.openxmlformats.org/officeDocument/2006/customXml" ds:itemID="{5A821DF6-DCED-422D-A442-A04EB3902BB3}">
  <ds:schemaRefs>
    <ds:schemaRef ds:uri="http://schemas.microsoft.com/sharepoint/v3/contenttype/forms"/>
  </ds:schemaRefs>
</ds:datastoreItem>
</file>

<file path=customXml/itemProps6.xml><?xml version="1.0" encoding="utf-8"?>
<ds:datastoreItem xmlns:ds="http://schemas.openxmlformats.org/officeDocument/2006/customXml" ds:itemID="{E9320E59-5627-4BDC-BA61-A43AF67D29D1}">
  <ds:schemaRefs>
    <ds:schemaRef ds:uri="http://gemini/pivotcustomization/LinkedTable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13</vt:i4>
      </vt:variant>
      <vt:variant>
        <vt:lpstr>Named Ranges</vt:lpstr>
      </vt:variant>
      <vt:variant>
        <vt:i4>11</vt:i4>
      </vt:variant>
    </vt:vector>
  </HeadingPairs>
  <TitlesOfParts>
    <vt:vector size="24" baseType="lpstr">
      <vt:lpstr>Introduction</vt:lpstr>
      <vt:lpstr>Instructions</vt:lpstr>
      <vt:lpstr>HECVAT - Full | Vendor Response</vt:lpstr>
      <vt:lpstr>Analyst Report</vt:lpstr>
      <vt:lpstr>Analyst Reference</vt:lpstr>
      <vt:lpstr>Summary Report</vt:lpstr>
      <vt:lpstr>Crosswalk Detail</vt:lpstr>
      <vt:lpstr>Questions</vt:lpstr>
      <vt:lpstr>Values</vt:lpstr>
      <vt:lpstr>High Risk Non-Compliant</vt:lpstr>
      <vt:lpstr>Standards Crosswalk</vt:lpstr>
      <vt:lpstr>Acknowledgments</vt:lpstr>
      <vt:lpstr>ChangeLog</vt:lpstr>
      <vt:lpstr>Instructions!_ftn1</vt:lpstr>
      <vt:lpstr>Instructions!_ftnref1</vt:lpstr>
      <vt:lpstr>dr</vt:lpstr>
      <vt:lpstr>drpt</vt:lpstr>
      <vt:lpstr>sharedassessments</vt:lpstr>
      <vt:lpstr>sharedassessmentslisting</vt:lpstr>
      <vt:lpstr>Acknowledgments!uptime</vt:lpstr>
      <vt:lpstr>uptime</vt:lpstr>
      <vt:lpstr>Acknowledgments!yes</vt:lpstr>
      <vt:lpstr>yes</vt:lpstr>
      <vt:lpstr>yesna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HECVAT Full Assessment Toolkit</dc:title>
  <dc:subject>Canvas Credentials</dc:subject>
  <dc:creator>Gary Denne</dc:creator>
  <cp:keywords/>
  <dc:description/>
  <cp:lastModifiedBy>Gary Denne</cp:lastModifiedBy>
  <cp:revision/>
  <dcterms:created xsi:type="dcterms:W3CDTF">2015-03-06T14:56:12Z</dcterms:created>
  <dcterms:modified xsi:type="dcterms:W3CDTF">2024-06-20T00:32:56Z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414b3c7e-3bfa-45f1-b28d-09d7fca8a9b7_Enabled">
    <vt:lpwstr>true</vt:lpwstr>
  </property>
  <property fmtid="{D5CDD505-2E9C-101B-9397-08002B2CF9AE}" pid="3" name="MSIP_Label_414b3c7e-3bfa-45f1-b28d-09d7fca8a9b7_SetDate">
    <vt:lpwstr>2023-02-06T20:03:37Z</vt:lpwstr>
  </property>
  <property fmtid="{D5CDD505-2E9C-101B-9397-08002B2CF9AE}" pid="4" name="MSIP_Label_414b3c7e-3bfa-45f1-b28d-09d7fca8a9b7_Method">
    <vt:lpwstr>Standard</vt:lpwstr>
  </property>
  <property fmtid="{D5CDD505-2E9C-101B-9397-08002B2CF9AE}" pid="5" name="MSIP_Label_414b3c7e-3bfa-45f1-b28d-09d7fca8a9b7_Name">
    <vt:lpwstr>University Internal</vt:lpwstr>
  </property>
  <property fmtid="{D5CDD505-2E9C-101B-9397-08002B2CF9AE}" pid="6" name="MSIP_Label_414b3c7e-3bfa-45f1-b28d-09d7fca8a9b7_SiteId">
    <vt:lpwstr>1113be34-aed1-4d00-ab4b-cdd02510be91</vt:lpwstr>
  </property>
  <property fmtid="{D5CDD505-2E9C-101B-9397-08002B2CF9AE}" pid="7" name="MSIP_Label_414b3c7e-3bfa-45f1-b28d-09d7fca8a9b7_ActionId">
    <vt:lpwstr>e2d8a5e3-c013-4893-8c18-257934533dca</vt:lpwstr>
  </property>
  <property fmtid="{D5CDD505-2E9C-101B-9397-08002B2CF9AE}" pid="8" name="MSIP_Label_414b3c7e-3bfa-45f1-b28d-09d7fca8a9b7_ContentBits">
    <vt:lpwstr>0</vt:lpwstr>
  </property>
</Properties>
</file>