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BSYS\Desktop\"/>
    </mc:Choice>
  </mc:AlternateContent>
  <bookViews>
    <workbookView xWindow="240" yWindow="180" windowWidth="24795" windowHeight="11985" activeTab="1"/>
  </bookViews>
  <sheets>
    <sheet name="1회차" sheetId="4" r:id="rId1"/>
    <sheet name="2회차" sheetId="1" r:id="rId2"/>
    <sheet name="배출총량 산정" sheetId="3" r:id="rId3"/>
  </sheets>
  <calcPr calcId="162913"/>
</workbook>
</file>

<file path=xl/calcChain.xml><?xml version="1.0" encoding="utf-8"?>
<calcChain xmlns="http://schemas.openxmlformats.org/spreadsheetml/2006/main">
  <c r="D40" i="4" l="1"/>
  <c r="D40" i="1"/>
  <c r="K40" i="4"/>
  <c r="L40" i="4"/>
  <c r="M40" i="4"/>
  <c r="V41" i="4" l="1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F41" i="4"/>
  <c r="V40" i="4"/>
  <c r="U40" i="4"/>
  <c r="T40" i="4"/>
  <c r="S40" i="4"/>
  <c r="R40" i="4"/>
  <c r="Q40" i="4"/>
  <c r="P40" i="4"/>
  <c r="O40" i="4"/>
  <c r="N40" i="4"/>
  <c r="J40" i="4"/>
  <c r="I40" i="4"/>
  <c r="H40" i="4"/>
  <c r="F40" i="4"/>
  <c r="G39" i="4"/>
  <c r="G38" i="4"/>
  <c r="AC38" i="4" s="1"/>
  <c r="G37" i="4"/>
  <c r="AK37" i="4" s="1"/>
  <c r="Q37" i="3" s="1"/>
  <c r="G36" i="4"/>
  <c r="AI36" i="4" s="1"/>
  <c r="O36" i="3" s="1"/>
  <c r="G35" i="4"/>
  <c r="Z35" i="4" s="1"/>
  <c r="G34" i="4"/>
  <c r="G33" i="4"/>
  <c r="AK33" i="4" s="1"/>
  <c r="Q33" i="3" s="1"/>
  <c r="G32" i="4"/>
  <c r="AK32" i="4" s="1"/>
  <c r="Q32" i="3" s="1"/>
  <c r="G31" i="4"/>
  <c r="G30" i="4"/>
  <c r="AJ30" i="4" s="1"/>
  <c r="P30" i="3" s="1"/>
  <c r="G29" i="4"/>
  <c r="AK29" i="4" s="1"/>
  <c r="Q29" i="3" s="1"/>
  <c r="G28" i="4"/>
  <c r="G27" i="4"/>
  <c r="G26" i="4"/>
  <c r="Z26" i="4" s="1"/>
  <c r="G25" i="4"/>
  <c r="AK25" i="4" s="1"/>
  <c r="Q25" i="3" s="1"/>
  <c r="G24" i="4"/>
  <c r="G23" i="4"/>
  <c r="AK23" i="4" s="1"/>
  <c r="Q23" i="3" s="1"/>
  <c r="G22" i="4"/>
  <c r="AK22" i="4" s="1"/>
  <c r="Q22" i="3" s="1"/>
  <c r="G21" i="4"/>
  <c r="AB21" i="4" s="1"/>
  <c r="G20" i="4"/>
  <c r="G19" i="4"/>
  <c r="G18" i="4"/>
  <c r="AK18" i="4" s="1"/>
  <c r="Q18" i="3" s="1"/>
  <c r="G17" i="4"/>
  <c r="G16" i="4"/>
  <c r="AK16" i="4" s="1"/>
  <c r="Q16" i="3" s="1"/>
  <c r="G15" i="4"/>
  <c r="G14" i="4"/>
  <c r="G13" i="4"/>
  <c r="AH13" i="4" s="1"/>
  <c r="N13" i="3" s="1"/>
  <c r="G12" i="4"/>
  <c r="AK12" i="4" s="1"/>
  <c r="Q12" i="3" s="1"/>
  <c r="G11" i="4"/>
  <c r="AG11" i="4" s="1"/>
  <c r="M11" i="3" s="1"/>
  <c r="G10" i="4"/>
  <c r="G9" i="4"/>
  <c r="AK9" i="4" s="1"/>
  <c r="Q9" i="3" s="1"/>
  <c r="G8" i="4"/>
  <c r="AK8" i="4" s="1"/>
  <c r="Q8" i="3" s="1"/>
  <c r="G7" i="4"/>
  <c r="G6" i="4"/>
  <c r="AK6" i="4" s="1"/>
  <c r="Q6" i="3" s="1"/>
  <c r="G5" i="4"/>
  <c r="AH5" i="4" s="1"/>
  <c r="N5" i="3" s="1"/>
  <c r="G4" i="4"/>
  <c r="G4" i="1"/>
  <c r="G5" i="1"/>
  <c r="Y5" i="1" s="1"/>
  <c r="G6" i="1"/>
  <c r="Y6" i="1" s="1"/>
  <c r="G7" i="1"/>
  <c r="AA7" i="1" s="1"/>
  <c r="G8" i="1"/>
  <c r="AA8" i="1" s="1"/>
  <c r="G9" i="1"/>
  <c r="X9" i="1" s="1"/>
  <c r="G10" i="1"/>
  <c r="AA10" i="1" s="1"/>
  <c r="G11" i="1"/>
  <c r="AA11" i="1" s="1"/>
  <c r="G12" i="1"/>
  <c r="Y12" i="1" s="1"/>
  <c r="G13" i="1"/>
  <c r="Y13" i="1" s="1"/>
  <c r="G14" i="1"/>
  <c r="Y14" i="1" s="1"/>
  <c r="G15" i="1"/>
  <c r="X15" i="1" s="1"/>
  <c r="G16" i="1"/>
  <c r="X16" i="1" s="1"/>
  <c r="G17" i="1"/>
  <c r="G18" i="1"/>
  <c r="Y18" i="1" s="1"/>
  <c r="G19" i="1"/>
  <c r="AA19" i="1" s="1"/>
  <c r="G20" i="1"/>
  <c r="X20" i="1" s="1"/>
  <c r="G21" i="1"/>
  <c r="Z21" i="1" s="1"/>
  <c r="G22" i="1"/>
  <c r="Y22" i="1" s="1"/>
  <c r="G23" i="1"/>
  <c r="AA23" i="1" s="1"/>
  <c r="G24" i="1"/>
  <c r="Z24" i="1" s="1"/>
  <c r="G25" i="1"/>
  <c r="Z25" i="1" s="1"/>
  <c r="G26" i="1"/>
  <c r="Y26" i="1" s="1"/>
  <c r="G27" i="1"/>
  <c r="X27" i="1" s="1"/>
  <c r="G28" i="1"/>
  <c r="G29" i="1"/>
  <c r="Z29" i="1" s="1"/>
  <c r="G30" i="1"/>
  <c r="AA30" i="1" s="1"/>
  <c r="G31" i="1"/>
  <c r="AC31" i="1" s="1"/>
  <c r="G32" i="1"/>
  <c r="Z32" i="1" s="1"/>
  <c r="G33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F41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F40" i="1"/>
  <c r="G34" i="1"/>
  <c r="Z34" i="1" s="1"/>
  <c r="G35" i="1"/>
  <c r="AC35" i="1" s="1"/>
  <c r="G36" i="1"/>
  <c r="AA36" i="1" s="1"/>
  <c r="G37" i="1"/>
  <c r="Z37" i="1" s="1"/>
  <c r="G38" i="1"/>
  <c r="AC38" i="1" s="1"/>
  <c r="G39" i="1"/>
  <c r="AA39" i="1" s="1"/>
  <c r="AE28" i="1" l="1"/>
  <c r="AD28" i="1"/>
  <c r="AA24" i="1"/>
  <c r="Z12" i="1"/>
  <c r="AC8" i="1"/>
  <c r="Y24" i="1"/>
  <c r="AB32" i="1"/>
  <c r="AA20" i="1"/>
  <c r="AA12" i="1"/>
  <c r="AF31" i="1"/>
  <c r="Z20" i="1"/>
  <c r="AF38" i="1"/>
  <c r="AA32" i="1"/>
  <c r="Z15" i="1"/>
  <c r="Y10" i="1"/>
  <c r="Z8" i="1"/>
  <c r="AE38" i="1"/>
  <c r="Y8" i="1"/>
  <c r="AF32" i="1"/>
  <c r="AA25" i="1"/>
  <c r="X21" i="1"/>
  <c r="Y20" i="1"/>
  <c r="AC13" i="1"/>
  <c r="Y9" i="1"/>
  <c r="X8" i="1"/>
  <c r="AE32" i="1"/>
  <c r="AB24" i="1"/>
  <c r="AD20" i="1"/>
  <c r="AC16" i="1"/>
  <c r="X4" i="1"/>
  <c r="G42" i="1"/>
  <c r="Z17" i="1"/>
  <c r="G43" i="1"/>
  <c r="AB25" i="1"/>
  <c r="Z28" i="1"/>
  <c r="G44" i="1"/>
  <c r="AJ25" i="4"/>
  <c r="P25" i="3" s="1"/>
  <c r="AK4" i="4"/>
  <c r="Q4" i="3" s="1"/>
  <c r="G42" i="4"/>
  <c r="AK17" i="4"/>
  <c r="Q17" i="3" s="1"/>
  <c r="G43" i="4"/>
  <c r="AD26" i="4"/>
  <c r="AA28" i="4"/>
  <c r="G44" i="4"/>
  <c r="Y25" i="4"/>
  <c r="AB37" i="1"/>
  <c r="AF28" i="1"/>
  <c r="Y23" i="1"/>
  <c r="Y15" i="1"/>
  <c r="AC15" i="1"/>
  <c r="AA15" i="1"/>
  <c r="AA4" i="1"/>
  <c r="AB4" i="1"/>
  <c r="AH30" i="4"/>
  <c r="N30" i="3" s="1"/>
  <c r="AC30" i="4"/>
  <c r="AF38" i="4"/>
  <c r="L38" i="3" s="1"/>
  <c r="AG30" i="4"/>
  <c r="M30" i="3" s="1"/>
  <c r="AH38" i="4"/>
  <c r="N38" i="3" s="1"/>
  <c r="Z11" i="4"/>
  <c r="Z30" i="4"/>
  <c r="AE35" i="4"/>
  <c r="AB38" i="4"/>
  <c r="AJ38" i="4"/>
  <c r="P38" i="3" s="1"/>
  <c r="Z9" i="4"/>
  <c r="AH9" i="4"/>
  <c r="N9" i="3" s="1"/>
  <c r="AB30" i="4"/>
  <c r="AJ33" i="4"/>
  <c r="P33" i="3" s="1"/>
  <c r="AA14" i="1"/>
  <c r="X25" i="1"/>
  <c r="Z14" i="1"/>
  <c r="X12" i="1"/>
  <c r="AB8" i="1"/>
  <c r="AE39" i="1"/>
  <c r="Z38" i="1"/>
  <c r="AC32" i="1"/>
  <c r="AB30" i="1"/>
  <c r="AC25" i="1"/>
  <c r="AC24" i="1"/>
  <c r="X24" i="1"/>
  <c r="AC20" i="1"/>
  <c r="Z18" i="1"/>
  <c r="AA38" i="1"/>
  <c r="AE33" i="4"/>
  <c r="AD21" i="4"/>
  <c r="AC16" i="4"/>
  <c r="I16" i="3" s="1"/>
  <c r="AG16" i="4"/>
  <c r="M16" i="3" s="1"/>
  <c r="AC11" i="4"/>
  <c r="X11" i="4"/>
  <c r="Y11" i="4"/>
  <c r="AH11" i="4"/>
  <c r="N11" i="3" s="1"/>
  <c r="AH4" i="4"/>
  <c r="N4" i="3" s="1"/>
  <c r="Y4" i="4"/>
  <c r="Z4" i="4"/>
  <c r="AC4" i="4"/>
  <c r="AA37" i="1"/>
  <c r="AF37" i="1"/>
  <c r="AC37" i="1"/>
  <c r="AE31" i="1"/>
  <c r="AA31" i="1"/>
  <c r="Z31" i="1"/>
  <c r="AC27" i="1"/>
  <c r="AB27" i="1"/>
  <c r="X23" i="1"/>
  <c r="Y19" i="1"/>
  <c r="X19" i="1"/>
  <c r="AA17" i="1"/>
  <c r="X11" i="1"/>
  <c r="AC10" i="1"/>
  <c r="AB10" i="1"/>
  <c r="X7" i="1"/>
  <c r="AC39" i="1"/>
  <c r="AB36" i="1"/>
  <c r="Y27" i="1"/>
  <c r="AD22" i="1"/>
  <c r="AC19" i="1"/>
  <c r="AB15" i="1"/>
  <c r="AA13" i="1"/>
  <c r="X10" i="1"/>
  <c r="Z6" i="1"/>
  <c r="Z39" i="1"/>
  <c r="AB38" i="1"/>
  <c r="AE37" i="1"/>
  <c r="Z36" i="1"/>
  <c r="AB35" i="1"/>
  <c r="AB31" i="1"/>
  <c r="AC30" i="1"/>
  <c r="Y25" i="1"/>
  <c r="AB23" i="1"/>
  <c r="AC21" i="1"/>
  <c r="AB19" i="1"/>
  <c r="AA18" i="1"/>
  <c r="X13" i="1"/>
  <c r="AF36" i="1"/>
  <c r="AF35" i="1"/>
  <c r="AA35" i="1"/>
  <c r="AE35" i="1"/>
  <c r="AC36" i="1"/>
  <c r="Z35" i="1"/>
  <c r="F35" i="3" s="1"/>
  <c r="AF30" i="1"/>
  <c r="AC23" i="1"/>
  <c r="AD18" i="1"/>
  <c r="I38" i="3"/>
  <c r="AI15" i="4"/>
  <c r="O15" i="3" s="1"/>
  <c r="AK15" i="4"/>
  <c r="Q15" i="3" s="1"/>
  <c r="AI19" i="4"/>
  <c r="O19" i="3" s="1"/>
  <c r="AK19" i="4"/>
  <c r="Q19" i="3" s="1"/>
  <c r="AJ24" i="4"/>
  <c r="P24" i="3" s="1"/>
  <c r="AK24" i="4"/>
  <c r="Q24" i="3" s="1"/>
  <c r="AI7" i="4"/>
  <c r="O7" i="3" s="1"/>
  <c r="AK7" i="4"/>
  <c r="Q7" i="3" s="1"/>
  <c r="Y15" i="4"/>
  <c r="Z19" i="4"/>
  <c r="Y23" i="4"/>
  <c r="Z32" i="4"/>
  <c r="F32" i="3" s="1"/>
  <c r="Z5" i="4"/>
  <c r="AG10" i="4"/>
  <c r="M10" i="3" s="1"/>
  <c r="AK10" i="4"/>
  <c r="Q10" i="3" s="1"/>
  <c r="AI20" i="4"/>
  <c r="O20" i="3" s="1"/>
  <c r="AK20" i="4"/>
  <c r="Q20" i="3" s="1"/>
  <c r="Z21" i="4"/>
  <c r="F21" i="3" s="1"/>
  <c r="AJ21" i="4"/>
  <c r="P21" i="3" s="1"/>
  <c r="Z23" i="4"/>
  <c r="Z24" i="4"/>
  <c r="F24" i="3" s="1"/>
  <c r="AI26" i="4"/>
  <c r="O26" i="3" s="1"/>
  <c r="AK26" i="4"/>
  <c r="Q26" i="3" s="1"/>
  <c r="AJ26" i="4"/>
  <c r="P26" i="3" s="1"/>
  <c r="AA32" i="4"/>
  <c r="AJ32" i="4"/>
  <c r="P32" i="3" s="1"/>
  <c r="AI34" i="4"/>
  <c r="O34" i="3" s="1"/>
  <c r="AK34" i="4"/>
  <c r="Q34" i="3" s="1"/>
  <c r="AJ36" i="4"/>
  <c r="P36" i="3" s="1"/>
  <c r="AK36" i="4"/>
  <c r="Q36" i="3" s="1"/>
  <c r="AI38" i="4"/>
  <c r="O38" i="3" s="1"/>
  <c r="AK38" i="4"/>
  <c r="Q38" i="3" s="1"/>
  <c r="AG39" i="4"/>
  <c r="M39" i="3" s="1"/>
  <c r="AK39" i="4"/>
  <c r="Q39" i="3" s="1"/>
  <c r="AG4" i="4"/>
  <c r="M4" i="3" s="1"/>
  <c r="AI11" i="4"/>
  <c r="O11" i="3" s="1"/>
  <c r="AK11" i="4"/>
  <c r="Q11" i="3" s="1"/>
  <c r="AB11" i="4"/>
  <c r="AJ11" i="4"/>
  <c r="P11" i="3" s="1"/>
  <c r="AG14" i="4"/>
  <c r="M14" i="3" s="1"/>
  <c r="AK14" i="4"/>
  <c r="Q14" i="3" s="1"/>
  <c r="Y16" i="4"/>
  <c r="AC20" i="4"/>
  <c r="AH23" i="4"/>
  <c r="N23" i="3" s="1"/>
  <c r="Y26" i="4"/>
  <c r="E26" i="3" s="1"/>
  <c r="AG27" i="4"/>
  <c r="M27" i="3" s="1"/>
  <c r="AK27" i="4"/>
  <c r="Q27" i="3" s="1"/>
  <c r="AI30" i="4"/>
  <c r="O30" i="3" s="1"/>
  <c r="AK30" i="4"/>
  <c r="Q30" i="3" s="1"/>
  <c r="AF30" i="4"/>
  <c r="AG31" i="4"/>
  <c r="M31" i="3" s="1"/>
  <c r="AK31" i="4"/>
  <c r="Q31" i="3" s="1"/>
  <c r="AE32" i="4"/>
  <c r="AG35" i="4"/>
  <c r="M35" i="3" s="1"/>
  <c r="AK35" i="4"/>
  <c r="Q35" i="3" s="1"/>
  <c r="AA36" i="4"/>
  <c r="G36" i="3" s="1"/>
  <c r="Z38" i="4"/>
  <c r="AG38" i="4"/>
  <c r="M38" i="3" s="1"/>
  <c r="AI21" i="4"/>
  <c r="O21" i="3" s="1"/>
  <c r="AK21" i="4"/>
  <c r="Q21" i="3" s="1"/>
  <c r="AJ28" i="4"/>
  <c r="P28" i="3" s="1"/>
  <c r="AK28" i="4"/>
  <c r="Q28" i="3" s="1"/>
  <c r="AF32" i="4"/>
  <c r="AI13" i="4"/>
  <c r="O13" i="3" s="1"/>
  <c r="AK13" i="4"/>
  <c r="Q13" i="3" s="1"/>
  <c r="AH21" i="4"/>
  <c r="N21" i="3" s="1"/>
  <c r="AI32" i="4"/>
  <c r="O32" i="3" s="1"/>
  <c r="AB5" i="4"/>
  <c r="AK5" i="4"/>
  <c r="Q5" i="3" s="1"/>
  <c r="X21" i="4"/>
  <c r="X24" i="4"/>
  <c r="AF36" i="4"/>
  <c r="AB34" i="4"/>
  <c r="AG34" i="4"/>
  <c r="M34" i="3" s="1"/>
  <c r="AC34" i="4"/>
  <c r="AH34" i="4"/>
  <c r="N34" i="3" s="1"/>
  <c r="AJ34" i="4"/>
  <c r="P34" i="3" s="1"/>
  <c r="Z34" i="4"/>
  <c r="F34" i="3" s="1"/>
  <c r="AF34" i="4"/>
  <c r="AI28" i="4"/>
  <c r="O28" i="3" s="1"/>
  <c r="AF28" i="4"/>
  <c r="L28" i="3" s="1"/>
  <c r="Z27" i="4"/>
  <c r="AB26" i="4"/>
  <c r="AG26" i="4"/>
  <c r="M26" i="3" s="1"/>
  <c r="X26" i="4"/>
  <c r="AC26" i="4"/>
  <c r="AH26" i="4"/>
  <c r="N26" i="3" s="1"/>
  <c r="AA24" i="4"/>
  <c r="AI24" i="4"/>
  <c r="O24" i="3" s="1"/>
  <c r="AD24" i="4"/>
  <c r="AC23" i="4"/>
  <c r="AI23" i="4"/>
  <c r="O23" i="3" s="1"/>
  <c r="X23" i="4"/>
  <c r="D23" i="3" s="1"/>
  <c r="AD23" i="4"/>
  <c r="AG20" i="4"/>
  <c r="M20" i="3" s="1"/>
  <c r="Y20" i="4"/>
  <c r="E20" i="3" s="1"/>
  <c r="Y19" i="4"/>
  <c r="AD19" i="4"/>
  <c r="AJ19" i="4"/>
  <c r="P19" i="3" s="1"/>
  <c r="AB19" i="4"/>
  <c r="AG19" i="4"/>
  <c r="M19" i="3" s="1"/>
  <c r="X19" i="4"/>
  <c r="AC19" i="4"/>
  <c r="AH19" i="4"/>
  <c r="N19" i="3" s="1"/>
  <c r="X17" i="4"/>
  <c r="AB17" i="4"/>
  <c r="AJ17" i="4"/>
  <c r="P17" i="3" s="1"/>
  <c r="AD17" i="4"/>
  <c r="Z17" i="4"/>
  <c r="AH17" i="4"/>
  <c r="N17" i="3" s="1"/>
  <c r="AB15" i="4"/>
  <c r="AG15" i="4"/>
  <c r="M15" i="3" s="1"/>
  <c r="X15" i="4"/>
  <c r="D15" i="3" s="1"/>
  <c r="AC15" i="4"/>
  <c r="AH15" i="4"/>
  <c r="N15" i="3" s="1"/>
  <c r="AJ15" i="4"/>
  <c r="P15" i="3" s="1"/>
  <c r="Z15" i="4"/>
  <c r="AB13" i="4"/>
  <c r="AJ13" i="4"/>
  <c r="P13" i="3" s="1"/>
  <c r="Z13" i="4"/>
  <c r="X13" i="4"/>
  <c r="Y12" i="4"/>
  <c r="E12" i="3" s="1"/>
  <c r="AC12" i="4"/>
  <c r="AG12" i="4"/>
  <c r="M12" i="3" s="1"/>
  <c r="AG8" i="4"/>
  <c r="M8" i="3" s="1"/>
  <c r="AC8" i="4"/>
  <c r="Y8" i="4"/>
  <c r="Z8" i="4"/>
  <c r="AH8" i="4"/>
  <c r="N8" i="3" s="1"/>
  <c r="X7" i="4"/>
  <c r="Z7" i="4"/>
  <c r="AB7" i="4"/>
  <c r="AG7" i="4"/>
  <c r="M7" i="3" s="1"/>
  <c r="AH7" i="4"/>
  <c r="N7" i="3" s="1"/>
  <c r="AC7" i="4"/>
  <c r="Y7" i="4"/>
  <c r="AJ7" i="4"/>
  <c r="P7" i="3" s="1"/>
  <c r="AF39" i="1"/>
  <c r="AB39" i="1"/>
  <c r="AE36" i="1"/>
  <c r="AF34" i="1"/>
  <c r="AB34" i="1"/>
  <c r="AE34" i="1"/>
  <c r="AA34" i="1"/>
  <c r="AC34" i="1"/>
  <c r="Z33" i="1"/>
  <c r="AA33" i="1"/>
  <c r="AE33" i="1"/>
  <c r="AA29" i="1"/>
  <c r="AC28" i="1"/>
  <c r="AA28" i="1"/>
  <c r="AE29" i="1"/>
  <c r="AB28" i="1"/>
  <c r="AA26" i="1"/>
  <c r="Z26" i="1"/>
  <c r="F26" i="3" s="1"/>
  <c r="AD26" i="1"/>
  <c r="J26" i="3" s="1"/>
  <c r="AD24" i="1"/>
  <c r="AA22" i="1"/>
  <c r="Z22" i="1"/>
  <c r="AA21" i="1"/>
  <c r="Y21" i="1"/>
  <c r="AB21" i="1"/>
  <c r="H21" i="3" s="1"/>
  <c r="AB20" i="1"/>
  <c r="AC17" i="1"/>
  <c r="X17" i="1"/>
  <c r="AB17" i="1"/>
  <c r="Y17" i="1"/>
  <c r="AA16" i="1"/>
  <c r="Z16" i="1"/>
  <c r="Y16" i="1"/>
  <c r="AB12" i="1"/>
  <c r="AA6" i="1"/>
  <c r="AC5" i="1"/>
  <c r="AA5" i="1"/>
  <c r="X5" i="1"/>
  <c r="Z4" i="1"/>
  <c r="AA4" i="4"/>
  <c r="AI4" i="4"/>
  <c r="O4" i="3" s="1"/>
  <c r="X5" i="4"/>
  <c r="AJ5" i="4"/>
  <c r="P5" i="3" s="1"/>
  <c r="Y6" i="4"/>
  <c r="E6" i="3" s="1"/>
  <c r="AG6" i="4"/>
  <c r="M6" i="3" s="1"/>
  <c r="AA8" i="4"/>
  <c r="G8" i="3" s="1"/>
  <c r="AI8" i="4"/>
  <c r="O8" i="3" s="1"/>
  <c r="AB9" i="4"/>
  <c r="AJ9" i="4"/>
  <c r="P9" i="3" s="1"/>
  <c r="AC10" i="4"/>
  <c r="AA12" i="4"/>
  <c r="AI12" i="4"/>
  <c r="O12" i="3" s="1"/>
  <c r="AC14" i="4"/>
  <c r="AA16" i="4"/>
  <c r="AI16" i="4"/>
  <c r="O16" i="3" s="1"/>
  <c r="X4" i="4"/>
  <c r="AB4" i="4"/>
  <c r="AJ4" i="4"/>
  <c r="P4" i="3" s="1"/>
  <c r="Y5" i="4"/>
  <c r="E5" i="3" s="1"/>
  <c r="AC5" i="4"/>
  <c r="AG5" i="4"/>
  <c r="M5" i="3" s="1"/>
  <c r="Z6" i="4"/>
  <c r="AH6" i="4"/>
  <c r="N6" i="3" s="1"/>
  <c r="AA7" i="4"/>
  <c r="G7" i="3" s="1"/>
  <c r="X8" i="4"/>
  <c r="AB8" i="4"/>
  <c r="AJ8" i="4"/>
  <c r="P8" i="3" s="1"/>
  <c r="Y9" i="4"/>
  <c r="AC9" i="4"/>
  <c r="AG9" i="4"/>
  <c r="M9" i="3" s="1"/>
  <c r="Z10" i="4"/>
  <c r="AH10" i="4"/>
  <c r="N10" i="3" s="1"/>
  <c r="AA11" i="4"/>
  <c r="G11" i="3" s="1"/>
  <c r="X12" i="4"/>
  <c r="AB12" i="4"/>
  <c r="AJ12" i="4"/>
  <c r="P12" i="3" s="1"/>
  <c r="Y13" i="4"/>
  <c r="E13" i="3" s="1"/>
  <c r="AC13" i="4"/>
  <c r="AG13" i="4"/>
  <c r="M13" i="3" s="1"/>
  <c r="Z14" i="4"/>
  <c r="AH14" i="4"/>
  <c r="N14" i="3" s="1"/>
  <c r="AA15" i="4"/>
  <c r="X16" i="4"/>
  <c r="D16" i="3" s="1"/>
  <c r="AB16" i="4"/>
  <c r="AJ16" i="4"/>
  <c r="P16" i="3" s="1"/>
  <c r="Y17" i="4"/>
  <c r="AC17" i="4"/>
  <c r="AG17" i="4"/>
  <c r="M17" i="3" s="1"/>
  <c r="Z18" i="4"/>
  <c r="AD18" i="4"/>
  <c r="J18" i="3" s="1"/>
  <c r="AH18" i="4"/>
  <c r="N18" i="3" s="1"/>
  <c r="AA19" i="4"/>
  <c r="G19" i="3" s="1"/>
  <c r="X20" i="4"/>
  <c r="D20" i="3" s="1"/>
  <c r="AB20" i="4"/>
  <c r="AJ20" i="4"/>
  <c r="P20" i="3" s="1"/>
  <c r="Y21" i="4"/>
  <c r="AC21" i="4"/>
  <c r="AG21" i="4"/>
  <c r="M21" i="3" s="1"/>
  <c r="Z22" i="4"/>
  <c r="AD22" i="4"/>
  <c r="AH22" i="4"/>
  <c r="N22" i="3" s="1"/>
  <c r="AJ23" i="4"/>
  <c r="P23" i="3" s="1"/>
  <c r="AB23" i="4"/>
  <c r="AA23" i="4"/>
  <c r="G23" i="3" s="1"/>
  <c r="AG23" i="4"/>
  <c r="M23" i="3" s="1"/>
  <c r="AG24" i="4"/>
  <c r="M24" i="3" s="1"/>
  <c r="AC24" i="4"/>
  <c r="Y24" i="4"/>
  <c r="AB24" i="4"/>
  <c r="AH24" i="4"/>
  <c r="N24" i="3" s="1"/>
  <c r="X25" i="4"/>
  <c r="AC25" i="4"/>
  <c r="AI25" i="4"/>
  <c r="O25" i="3" s="1"/>
  <c r="Y27" i="4"/>
  <c r="E27" i="3" s="1"/>
  <c r="AD27" i="4"/>
  <c r="AI27" i="4"/>
  <c r="O27" i="3" s="1"/>
  <c r="Z28" i="4"/>
  <c r="AE28" i="4"/>
  <c r="K28" i="3" s="1"/>
  <c r="AA29" i="4"/>
  <c r="AF29" i="4"/>
  <c r="AA31" i="4"/>
  <c r="AG32" i="4"/>
  <c r="M32" i="3" s="1"/>
  <c r="AC32" i="4"/>
  <c r="AB32" i="4"/>
  <c r="H32" i="3" s="1"/>
  <c r="AH32" i="4"/>
  <c r="N32" i="3" s="1"/>
  <c r="AC33" i="4"/>
  <c r="AI33" i="4"/>
  <c r="O33" i="3" s="1"/>
  <c r="AI35" i="4"/>
  <c r="O35" i="3" s="1"/>
  <c r="Z36" i="4"/>
  <c r="AE36" i="4"/>
  <c r="AA37" i="4"/>
  <c r="AF37" i="4"/>
  <c r="AA39" i="4"/>
  <c r="G39" i="3" s="1"/>
  <c r="G41" i="4"/>
  <c r="AA6" i="4"/>
  <c r="AI6" i="4"/>
  <c r="O6" i="3" s="1"/>
  <c r="AA10" i="4"/>
  <c r="G10" i="3" s="1"/>
  <c r="AI10" i="4"/>
  <c r="O10" i="3" s="1"/>
  <c r="AA14" i="4"/>
  <c r="AI14" i="4"/>
  <c r="O14" i="3" s="1"/>
  <c r="AA18" i="4"/>
  <c r="AI18" i="4"/>
  <c r="O18" i="3" s="1"/>
  <c r="AA22" i="4"/>
  <c r="AI22" i="4"/>
  <c r="O22" i="3" s="1"/>
  <c r="AH29" i="4"/>
  <c r="N29" i="3" s="1"/>
  <c r="Z29" i="4"/>
  <c r="F29" i="3" s="1"/>
  <c r="AB29" i="4"/>
  <c r="AG29" i="4"/>
  <c r="M29" i="3" s="1"/>
  <c r="AJ31" i="4"/>
  <c r="P31" i="3" s="1"/>
  <c r="AF31" i="4"/>
  <c r="L31" i="3" s="1"/>
  <c r="AB31" i="4"/>
  <c r="AC31" i="4"/>
  <c r="I31" i="3" s="1"/>
  <c r="AH31" i="4"/>
  <c r="N31" i="3" s="1"/>
  <c r="AH37" i="4"/>
  <c r="N37" i="3" s="1"/>
  <c r="Z37" i="4"/>
  <c r="F37" i="3" s="1"/>
  <c r="AB37" i="4"/>
  <c r="AG37" i="4"/>
  <c r="M37" i="3" s="1"/>
  <c r="AJ39" i="4"/>
  <c r="P39" i="3" s="1"/>
  <c r="AF39" i="4"/>
  <c r="AB39" i="4"/>
  <c r="AC39" i="4"/>
  <c r="AH39" i="4"/>
  <c r="N39" i="3" s="1"/>
  <c r="G40" i="4"/>
  <c r="AA5" i="4"/>
  <c r="AI5" i="4"/>
  <c r="O5" i="3" s="1"/>
  <c r="X6" i="4"/>
  <c r="AB6" i="4"/>
  <c r="AJ6" i="4"/>
  <c r="P6" i="3" s="1"/>
  <c r="AA9" i="4"/>
  <c r="AI9" i="4"/>
  <c r="O9" i="3" s="1"/>
  <c r="X10" i="4"/>
  <c r="AB10" i="4"/>
  <c r="AJ10" i="4"/>
  <c r="P10" i="3" s="1"/>
  <c r="Z12" i="4"/>
  <c r="F12" i="3" s="1"/>
  <c r="AH12" i="4"/>
  <c r="N12" i="3" s="1"/>
  <c r="AA13" i="4"/>
  <c r="X14" i="4"/>
  <c r="AB14" i="4"/>
  <c r="AJ14" i="4"/>
  <c r="P14" i="3" s="1"/>
  <c r="Z16" i="4"/>
  <c r="AH16" i="4"/>
  <c r="N16" i="3" s="1"/>
  <c r="AA17" i="4"/>
  <c r="AI17" i="4"/>
  <c r="O17" i="3" s="1"/>
  <c r="X18" i="4"/>
  <c r="AB18" i="4"/>
  <c r="AJ18" i="4"/>
  <c r="P18" i="3" s="1"/>
  <c r="Z20" i="4"/>
  <c r="AD20" i="4"/>
  <c r="AH20" i="4"/>
  <c r="N20" i="3" s="1"/>
  <c r="AA21" i="4"/>
  <c r="X22" i="4"/>
  <c r="AB22" i="4"/>
  <c r="AJ22" i="4"/>
  <c r="P22" i="3" s="1"/>
  <c r="AA25" i="4"/>
  <c r="AA27" i="4"/>
  <c r="AG28" i="4"/>
  <c r="M28" i="3" s="1"/>
  <c r="AC28" i="4"/>
  <c r="AB28" i="4"/>
  <c r="AH28" i="4"/>
  <c r="N28" i="3" s="1"/>
  <c r="AC29" i="4"/>
  <c r="AI29" i="4"/>
  <c r="O29" i="3" s="1"/>
  <c r="AI31" i="4"/>
  <c r="O31" i="3" s="1"/>
  <c r="AA33" i="4"/>
  <c r="AF33" i="4"/>
  <c r="AA35" i="4"/>
  <c r="AG36" i="4"/>
  <c r="M36" i="3" s="1"/>
  <c r="AC36" i="4"/>
  <c r="AB36" i="4"/>
  <c r="AH36" i="4"/>
  <c r="N36" i="3" s="1"/>
  <c r="AC37" i="4"/>
  <c r="AI37" i="4"/>
  <c r="O37" i="3" s="1"/>
  <c r="AI39" i="4"/>
  <c r="O39" i="3" s="1"/>
  <c r="AC6" i="4"/>
  <c r="X9" i="4"/>
  <c r="D9" i="3" s="1"/>
  <c r="Y10" i="4"/>
  <c r="Y14" i="4"/>
  <c r="E14" i="3" s="1"/>
  <c r="Y18" i="4"/>
  <c r="E18" i="3" s="1"/>
  <c r="AC18" i="4"/>
  <c r="AG18" i="4"/>
  <c r="M18" i="3" s="1"/>
  <c r="AA20" i="4"/>
  <c r="Y22" i="4"/>
  <c r="E22" i="3" s="1"/>
  <c r="AC22" i="4"/>
  <c r="AG22" i="4"/>
  <c r="M22" i="3" s="1"/>
  <c r="AH25" i="4"/>
  <c r="N25" i="3" s="1"/>
  <c r="AD25" i="4"/>
  <c r="Z25" i="4"/>
  <c r="F25" i="3" s="1"/>
  <c r="AB25" i="4"/>
  <c r="AG25" i="4"/>
  <c r="M25" i="3" s="1"/>
  <c r="AJ27" i="4"/>
  <c r="P27" i="3" s="1"/>
  <c r="AB27" i="4"/>
  <c r="X27" i="4"/>
  <c r="D27" i="3" s="1"/>
  <c r="AC27" i="4"/>
  <c r="AH27" i="4"/>
  <c r="N27" i="3" s="1"/>
  <c r="AE29" i="4"/>
  <c r="AJ29" i="4"/>
  <c r="P29" i="3" s="1"/>
  <c r="Z31" i="4"/>
  <c r="AE31" i="4"/>
  <c r="AH33" i="4"/>
  <c r="N33" i="3" s="1"/>
  <c r="Z33" i="4"/>
  <c r="AB33" i="4"/>
  <c r="AG33" i="4"/>
  <c r="M33" i="3" s="1"/>
  <c r="AJ35" i="4"/>
  <c r="P35" i="3" s="1"/>
  <c r="AF35" i="4"/>
  <c r="AB35" i="4"/>
  <c r="AC35" i="4"/>
  <c r="I35" i="3" s="1"/>
  <c r="AH35" i="4"/>
  <c r="N35" i="3" s="1"/>
  <c r="AE37" i="4"/>
  <c r="AJ37" i="4"/>
  <c r="P37" i="3" s="1"/>
  <c r="Z39" i="4"/>
  <c r="AE39" i="4"/>
  <c r="AA26" i="4"/>
  <c r="AA30" i="4"/>
  <c r="G30" i="3" s="1"/>
  <c r="AE30" i="4"/>
  <c r="AA34" i="4"/>
  <c r="AE34" i="4"/>
  <c r="AA38" i="4"/>
  <c r="AE38" i="4"/>
  <c r="AC14" i="1"/>
  <c r="Y4" i="1"/>
  <c r="AC4" i="1"/>
  <c r="AB14" i="1"/>
  <c r="X14" i="1"/>
  <c r="AC12" i="1"/>
  <c r="Z10" i="1"/>
  <c r="AA9" i="1"/>
  <c r="AB6" i="1"/>
  <c r="X6" i="1"/>
  <c r="AB16" i="1"/>
  <c r="AC9" i="1"/>
  <c r="AC6" i="1"/>
  <c r="AA27" i="1"/>
  <c r="AD27" i="1"/>
  <c r="Z27" i="1"/>
  <c r="AB26" i="1"/>
  <c r="X26" i="1"/>
  <c r="AD25" i="1"/>
  <c r="AD23" i="1"/>
  <c r="Z23" i="1"/>
  <c r="AB22" i="1"/>
  <c r="X22" i="1"/>
  <c r="AD21" i="1"/>
  <c r="AD19" i="1"/>
  <c r="Z19" i="1"/>
  <c r="AB18" i="1"/>
  <c r="X18" i="1"/>
  <c r="AD17" i="1"/>
  <c r="AC26" i="1"/>
  <c r="AC22" i="1"/>
  <c r="AC18" i="1"/>
  <c r="AF33" i="1"/>
  <c r="AB33" i="1"/>
  <c r="Z30" i="1"/>
  <c r="AF29" i="1"/>
  <c r="AB29" i="1"/>
  <c r="AC33" i="1"/>
  <c r="AE30" i="1"/>
  <c r="AC29" i="1"/>
  <c r="Z13" i="1"/>
  <c r="Z11" i="1"/>
  <c r="Z9" i="1"/>
  <c r="Z7" i="1"/>
  <c r="Z5" i="1"/>
  <c r="AC11" i="1"/>
  <c r="Y11" i="1"/>
  <c r="Y7" i="1"/>
  <c r="AC7" i="1"/>
  <c r="AB13" i="1"/>
  <c r="AB11" i="1"/>
  <c r="AB9" i="1"/>
  <c r="AB7" i="1"/>
  <c r="AB5" i="1"/>
  <c r="Y44" i="1"/>
  <c r="G40" i="1"/>
  <c r="G41" i="1"/>
  <c r="E24" i="3" l="1"/>
  <c r="I4" i="3"/>
  <c r="F36" i="3"/>
  <c r="H24" i="3"/>
  <c r="F9" i="3"/>
  <c r="G35" i="3"/>
  <c r="K38" i="3"/>
  <c r="E10" i="3"/>
  <c r="I27" i="3"/>
  <c r="H4" i="3"/>
  <c r="H31" i="3"/>
  <c r="G12" i="3"/>
  <c r="I32" i="3"/>
  <c r="I25" i="3"/>
  <c r="D25" i="3"/>
  <c r="G24" i="3"/>
  <c r="D21" i="3"/>
  <c r="D8" i="3"/>
  <c r="I8" i="3"/>
  <c r="G20" i="3"/>
  <c r="J20" i="3"/>
  <c r="L39" i="3"/>
  <c r="D24" i="3"/>
  <c r="I20" i="3"/>
  <c r="V43" i="1"/>
  <c r="I44" i="1"/>
  <c r="V44" i="1"/>
  <c r="E9" i="3"/>
  <c r="G4" i="3"/>
  <c r="F17" i="3"/>
  <c r="T42" i="1"/>
  <c r="V42" i="1"/>
  <c r="H36" i="3"/>
  <c r="G14" i="3"/>
  <c r="F8" i="3"/>
  <c r="P42" i="4"/>
  <c r="V42" i="4"/>
  <c r="V43" i="4"/>
  <c r="I44" i="4"/>
  <c r="V44" i="4"/>
  <c r="F30" i="3"/>
  <c r="E25" i="3"/>
  <c r="I36" i="3"/>
  <c r="F15" i="3"/>
  <c r="E15" i="3"/>
  <c r="G38" i="3"/>
  <c r="G32" i="3"/>
  <c r="L32" i="3"/>
  <c r="I28" i="3"/>
  <c r="F28" i="3"/>
  <c r="G25" i="3"/>
  <c r="I19" i="3"/>
  <c r="I13" i="3"/>
  <c r="D12" i="3"/>
  <c r="K31" i="3"/>
  <c r="G17" i="3"/>
  <c r="K36" i="3"/>
  <c r="K32" i="3"/>
  <c r="H25" i="3"/>
  <c r="H37" i="3"/>
  <c r="F14" i="3"/>
  <c r="D4" i="3"/>
  <c r="E8" i="3"/>
  <c r="G34" i="3"/>
  <c r="G22" i="3"/>
  <c r="G37" i="3"/>
  <c r="I17" i="3"/>
  <c r="D7" i="3"/>
  <c r="I15" i="3"/>
  <c r="D11" i="3"/>
  <c r="I30" i="3"/>
  <c r="H38" i="3"/>
  <c r="K35" i="3"/>
  <c r="E4" i="3"/>
  <c r="G28" i="3"/>
  <c r="F11" i="3"/>
  <c r="G15" i="3"/>
  <c r="H8" i="3"/>
  <c r="I39" i="3"/>
  <c r="K37" i="3"/>
  <c r="L34" i="3"/>
  <c r="H30" i="3"/>
  <c r="G29" i="3"/>
  <c r="I24" i="3"/>
  <c r="E23" i="3"/>
  <c r="G13" i="3"/>
  <c r="J21" i="3"/>
  <c r="K39" i="3"/>
  <c r="L37" i="3"/>
  <c r="H29" i="3"/>
  <c r="I34" i="3"/>
  <c r="L33" i="3"/>
  <c r="L30" i="3"/>
  <c r="F18" i="3"/>
  <c r="D19" i="3"/>
  <c r="H20" i="3"/>
  <c r="F33" i="3"/>
  <c r="I21" i="3"/>
  <c r="E19" i="3"/>
  <c r="F38" i="3"/>
  <c r="K29" i="3"/>
  <c r="K33" i="3"/>
  <c r="E11" i="3"/>
  <c r="I11" i="3"/>
  <c r="F4" i="3"/>
  <c r="F39" i="3"/>
  <c r="I37" i="3"/>
  <c r="L35" i="3"/>
  <c r="H35" i="3"/>
  <c r="F31" i="3"/>
  <c r="G31" i="3"/>
  <c r="H28" i="3"/>
  <c r="H27" i="3"/>
  <c r="H23" i="3"/>
  <c r="I23" i="3"/>
  <c r="J22" i="3"/>
  <c r="F22" i="3"/>
  <c r="G21" i="3"/>
  <c r="H19" i="3"/>
  <c r="G18" i="3"/>
  <c r="E17" i="3"/>
  <c r="G16" i="3"/>
  <c r="H15" i="3"/>
  <c r="I10" i="3"/>
  <c r="H10" i="3"/>
  <c r="D10" i="3"/>
  <c r="G6" i="3"/>
  <c r="D6" i="3"/>
  <c r="F6" i="3"/>
  <c r="G5" i="3"/>
  <c r="D5" i="3"/>
  <c r="I22" i="3"/>
  <c r="G27" i="3"/>
  <c r="D22" i="3"/>
  <c r="F16" i="3"/>
  <c r="H39" i="3"/>
  <c r="E21" i="3"/>
  <c r="I5" i="3"/>
  <c r="L36" i="3"/>
  <c r="I18" i="3"/>
  <c r="K30" i="3"/>
  <c r="H33" i="3"/>
  <c r="I29" i="3"/>
  <c r="K34" i="3"/>
  <c r="G26" i="3"/>
  <c r="G33" i="3"/>
  <c r="H22" i="3"/>
  <c r="D18" i="3"/>
  <c r="D14" i="3"/>
  <c r="G9" i="3"/>
  <c r="I9" i="3"/>
  <c r="I14" i="3"/>
  <c r="D13" i="3"/>
  <c r="D17" i="3"/>
  <c r="D26" i="3"/>
  <c r="H34" i="3"/>
  <c r="F5" i="3"/>
  <c r="L29" i="3"/>
  <c r="H16" i="3"/>
  <c r="H9" i="3"/>
  <c r="E7" i="3"/>
  <c r="H7" i="3"/>
  <c r="F13" i="3"/>
  <c r="J17" i="3"/>
  <c r="H5" i="3"/>
  <c r="F23" i="3"/>
  <c r="J25" i="3"/>
  <c r="I6" i="3"/>
  <c r="H6" i="3"/>
  <c r="J27" i="3"/>
  <c r="H12" i="3"/>
  <c r="F10" i="3"/>
  <c r="I7" i="3"/>
  <c r="F7" i="3"/>
  <c r="I12" i="3"/>
  <c r="H26" i="3"/>
  <c r="H18" i="3"/>
  <c r="H14" i="3"/>
  <c r="I33" i="3"/>
  <c r="H13" i="3"/>
  <c r="H17" i="3"/>
  <c r="J19" i="3"/>
  <c r="J23" i="3"/>
  <c r="J24" i="3"/>
  <c r="I26" i="3"/>
  <c r="F27" i="3"/>
  <c r="E16" i="3"/>
  <c r="H11" i="3"/>
  <c r="F19" i="3"/>
  <c r="Z43" i="4"/>
  <c r="J43" i="4" s="1"/>
  <c r="F20" i="3"/>
  <c r="X44" i="4"/>
  <c r="H44" i="4" s="1"/>
  <c r="AF43" i="4"/>
  <c r="P43" i="4" s="1"/>
  <c r="AI43" i="4"/>
  <c r="S43" i="4" s="1"/>
  <c r="X43" i="4"/>
  <c r="H43" i="4" s="1"/>
  <c r="AK42" i="4"/>
  <c r="U42" i="4" s="1"/>
  <c r="AH42" i="4"/>
  <c r="R42" i="4" s="1"/>
  <c r="AG42" i="4"/>
  <c r="Q42" i="4" s="1"/>
  <c r="AE42" i="4"/>
  <c r="O42" i="4" s="1"/>
  <c r="AC42" i="4"/>
  <c r="M42" i="4" s="1"/>
  <c r="AD43" i="4"/>
  <c r="N43" i="4" s="1"/>
  <c r="AB43" i="4"/>
  <c r="L43" i="4" s="1"/>
  <c r="Z42" i="4"/>
  <c r="J42" i="4" s="1"/>
  <c r="AD42" i="4"/>
  <c r="N42" i="4" s="1"/>
  <c r="AA44" i="4"/>
  <c r="K44" i="4" s="1"/>
  <c r="AI44" i="4"/>
  <c r="S44" i="4" s="1"/>
  <c r="Y42" i="4"/>
  <c r="I42" i="4" s="1"/>
  <c r="AD44" i="4"/>
  <c r="N44" i="4" s="1"/>
  <c r="AJ43" i="4"/>
  <c r="T43" i="4" s="1"/>
  <c r="AJ44" i="4"/>
  <c r="T44" i="4" s="1"/>
  <c r="AF44" i="4"/>
  <c r="P44" i="4" s="1"/>
  <c r="AH43" i="4"/>
  <c r="R43" i="4" s="1"/>
  <c r="AK43" i="4"/>
  <c r="U43" i="4" s="1"/>
  <c r="X44" i="1"/>
  <c r="H44" i="1" s="1"/>
  <c r="AF43" i="1"/>
  <c r="P43" i="1" s="1"/>
  <c r="AE43" i="1"/>
  <c r="O43" i="1" s="1"/>
  <c r="AE42" i="1"/>
  <c r="O42" i="1" s="1"/>
  <c r="AD42" i="1"/>
  <c r="N42" i="1" s="1"/>
  <c r="AH44" i="4"/>
  <c r="R44" i="4" s="1"/>
  <c r="AG44" i="4"/>
  <c r="Q44" i="4" s="1"/>
  <c r="AE43" i="4"/>
  <c r="O43" i="4" s="1"/>
  <c r="AE44" i="4"/>
  <c r="O44" i="4" s="1"/>
  <c r="AC43" i="4"/>
  <c r="M43" i="4" s="1"/>
  <c r="X42" i="4"/>
  <c r="H42" i="4" s="1"/>
  <c r="AA42" i="4"/>
  <c r="K42" i="4" s="1"/>
  <c r="AB44" i="4"/>
  <c r="L44" i="4" s="1"/>
  <c r="AK44" i="4"/>
  <c r="U44" i="4" s="1"/>
  <c r="AA43" i="4"/>
  <c r="K43" i="4" s="1"/>
  <c r="Z44" i="4"/>
  <c r="J44" i="4" s="1"/>
  <c r="Y43" i="4"/>
  <c r="I43" i="4" s="1"/>
  <c r="AJ42" i="4"/>
  <c r="T42" i="4" s="1"/>
  <c r="Y44" i="4"/>
  <c r="AF42" i="4"/>
  <c r="AC44" i="4"/>
  <c r="M44" i="4" s="1"/>
  <c r="AG43" i="4"/>
  <c r="Q43" i="4" s="1"/>
  <c r="AB42" i="4"/>
  <c r="L42" i="4" s="1"/>
  <c r="AI42" i="4"/>
  <c r="S42" i="4" s="1"/>
  <c r="AD44" i="1"/>
  <c r="N44" i="1" s="1"/>
  <c r="AF42" i="1"/>
  <c r="P42" i="1" s="1"/>
  <c r="AJ42" i="1"/>
  <c r="AC44" i="1"/>
  <c r="M44" i="1" s="1"/>
  <c r="AD43" i="1"/>
  <c r="N43" i="1" s="1"/>
  <c r="AG43" i="1"/>
  <c r="Q43" i="1" s="1"/>
  <c r="AJ44" i="1"/>
  <c r="T44" i="1" s="1"/>
  <c r="Y43" i="1"/>
  <c r="I43" i="1" s="1"/>
  <c r="AB42" i="1"/>
  <c r="L42" i="1" s="1"/>
  <c r="AH43" i="1"/>
  <c r="R43" i="1" s="1"/>
  <c r="AC43" i="1"/>
  <c r="M43" i="1" s="1"/>
  <c r="Y42" i="1"/>
  <c r="I42" i="1" s="1"/>
  <c r="AH44" i="1"/>
  <c r="R44" i="1" s="1"/>
  <c r="AC42" i="1"/>
  <c r="M42" i="1" s="1"/>
  <c r="AK43" i="1"/>
  <c r="U43" i="1" s="1"/>
  <c r="X43" i="1"/>
  <c r="H43" i="1" s="1"/>
  <c r="AK42" i="1"/>
  <c r="U42" i="1" s="1"/>
  <c r="AE44" i="1"/>
  <c r="O44" i="1" s="1"/>
  <c r="Z43" i="1"/>
  <c r="J43" i="1" s="1"/>
  <c r="AB44" i="1"/>
  <c r="L44" i="1" s="1"/>
  <c r="AK44" i="1"/>
  <c r="U44" i="1" s="1"/>
  <c r="AG44" i="1"/>
  <c r="Q44" i="1" s="1"/>
  <c r="AH42" i="1"/>
  <c r="R42" i="1" s="1"/>
  <c r="AA43" i="1"/>
  <c r="K43" i="1" s="1"/>
  <c r="AI42" i="1"/>
  <c r="S42" i="1" s="1"/>
  <c r="AJ43" i="1"/>
  <c r="T43" i="1" s="1"/>
  <c r="AG42" i="1"/>
  <c r="Q42" i="1" s="1"/>
  <c r="AI44" i="1"/>
  <c r="S44" i="1" s="1"/>
  <c r="AB43" i="1"/>
  <c r="L43" i="1" s="1"/>
  <c r="AF44" i="1"/>
  <c r="P44" i="1" s="1"/>
  <c r="AI43" i="1"/>
  <c r="S43" i="1" s="1"/>
  <c r="AA44" i="1"/>
  <c r="K44" i="1" s="1"/>
  <c r="AA42" i="1"/>
  <c r="K42" i="1" s="1"/>
  <c r="Z44" i="1"/>
  <c r="J44" i="1" s="1"/>
  <c r="Z42" i="1"/>
  <c r="J42" i="1" s="1"/>
  <c r="X42" i="1"/>
  <c r="H42" i="1" s="1"/>
  <c r="AG40" i="4" l="1"/>
  <c r="AE40" i="4"/>
  <c r="AD40" i="4"/>
  <c r="AI40" i="4"/>
  <c r="AA40" i="4"/>
  <c r="AB40" i="4"/>
  <c r="X40" i="4"/>
  <c r="Z40" i="4"/>
  <c r="AH40" i="4"/>
  <c r="AF40" i="4"/>
  <c r="AJ40" i="4"/>
  <c r="AK40" i="4"/>
  <c r="AC40" i="4"/>
  <c r="Y40" i="4"/>
  <c r="AE40" i="1"/>
  <c r="AF40" i="1"/>
  <c r="X40" i="1"/>
  <c r="AD40" i="1"/>
  <c r="AH40" i="1"/>
  <c r="AG40" i="1"/>
  <c r="Z40" i="1"/>
  <c r="Y40" i="1"/>
  <c r="AA40" i="1"/>
  <c r="AC40" i="1"/>
  <c r="AJ40" i="1"/>
  <c r="AI40" i="1"/>
  <c r="AK40" i="1"/>
  <c r="AB40" i="1"/>
  <c r="H42" i="3"/>
  <c r="H43" i="3"/>
  <c r="E43" i="3"/>
  <c r="M43" i="3"/>
  <c r="Q43" i="3"/>
  <c r="H41" i="3"/>
  <c r="N42" i="3"/>
  <c r="I43" i="3"/>
  <c r="F41" i="3"/>
  <c r="Q42" i="3"/>
  <c r="J43" i="3"/>
  <c r="O43" i="3"/>
  <c r="D43" i="3"/>
  <c r="F42" i="3"/>
  <c r="J42" i="3"/>
  <c r="K42" i="3"/>
  <c r="N43" i="3"/>
  <c r="E41" i="3"/>
  <c r="M42" i="3"/>
  <c r="O42" i="3"/>
  <c r="G43" i="3"/>
  <c r="L42" i="3"/>
  <c r="K43" i="3"/>
  <c r="D41" i="3"/>
  <c r="L41" i="3"/>
  <c r="K41" i="3"/>
  <c r="I42" i="3"/>
  <c r="E42" i="3"/>
  <c r="N41" i="3"/>
  <c r="Q41" i="3"/>
  <c r="O41" i="3"/>
  <c r="G42" i="3"/>
  <c r="I41" i="3"/>
  <c r="J41" i="3"/>
  <c r="D42" i="3"/>
  <c r="F43" i="3"/>
  <c r="L43" i="3"/>
  <c r="G41" i="3"/>
  <c r="P43" i="3"/>
  <c r="P42" i="3"/>
  <c r="M41" i="3"/>
  <c r="P41" i="3"/>
  <c r="H44" i="3" l="1"/>
  <c r="Q44" i="3"/>
  <c r="D44" i="3"/>
  <c r="O44" i="3"/>
  <c r="P44" i="3"/>
  <c r="G44" i="3"/>
  <c r="J44" i="3"/>
  <c r="K44" i="3"/>
  <c r="E44" i="3"/>
  <c r="M44" i="3"/>
  <c r="I44" i="3"/>
  <c r="N44" i="3"/>
  <c r="L44" i="3"/>
  <c r="F44" i="3"/>
</calcChain>
</file>

<file path=xl/comments1.xml><?xml version="1.0" encoding="utf-8"?>
<comments xmlns="http://schemas.openxmlformats.org/spreadsheetml/2006/main">
  <authors>
    <author>jeongbeom.oh</author>
  </authors>
  <commentList>
    <comment ref="B2" authorId="0" shapeId="0">
      <text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요청
</t>
        </r>
      </text>
    </comment>
    <comment ref="H2" authorId="0" shapeId="0">
      <text>
        <r>
          <rPr>
            <b/>
            <sz val="9"/>
            <color indexed="81"/>
            <rFont val="돋움"/>
            <family val="3"/>
            <charset val="129"/>
          </rPr>
          <t>입력요청</t>
        </r>
      </text>
    </comment>
    <comment ref="W2" authorId="0" shapeId="0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맞게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</text>
    </comment>
    <comment ref="X3" authorId="0" shapeId="0">
      <text>
        <r>
          <rPr>
            <b/>
            <sz val="9"/>
            <color indexed="81"/>
            <rFont val="돋움"/>
            <family val="3"/>
            <charset val="129"/>
          </rPr>
          <t>배출가스량</t>
        </r>
        <r>
          <rPr>
            <b/>
            <sz val="9"/>
            <color indexed="81"/>
            <rFont val="Tahoma"/>
            <family val="2"/>
          </rPr>
          <t>(S</t>
        </r>
        <r>
          <rPr>
            <b/>
            <sz val="9"/>
            <color indexed="81"/>
            <rFont val="돋움"/>
            <family val="3"/>
            <charset val="129"/>
          </rPr>
          <t>㎥</t>
        </r>
        <r>
          <rPr>
            <b/>
            <sz val="9"/>
            <color indexed="81"/>
            <rFont val="Tahoma"/>
            <family val="2"/>
          </rPr>
          <t>/hr)*</t>
        </r>
        <r>
          <rPr>
            <b/>
            <sz val="9"/>
            <color indexed="81"/>
            <rFont val="돋움"/>
            <family val="3"/>
            <charset val="129"/>
          </rPr>
          <t>가스</t>
        </r>
        <r>
          <rPr>
            <b/>
            <sz val="9"/>
            <color indexed="81"/>
            <rFont val="Tahoma"/>
            <family val="2"/>
          </rPr>
          <t>/22.4/1000000*</t>
        </r>
        <r>
          <rPr>
            <b/>
            <sz val="9"/>
            <color indexed="81"/>
            <rFont val="돋움"/>
            <family val="3"/>
            <charset val="129"/>
          </rPr>
          <t>분자량</t>
        </r>
        <r>
          <rPr>
            <b/>
            <sz val="9"/>
            <color indexed="81"/>
            <rFont val="Tahoma"/>
            <family val="2"/>
          </rPr>
          <t>*24*31(</t>
        </r>
        <r>
          <rPr>
            <b/>
            <sz val="9"/>
            <color indexed="81"/>
            <rFont val="돋움"/>
            <family val="3"/>
            <charset val="129"/>
          </rPr>
          <t>월간일수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월간일수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</text>
    </comment>
    <comment ref="H42" authorId="0" shapeId="0">
      <text>
        <r>
          <rPr>
            <b/>
            <sz val="9"/>
            <color indexed="81"/>
            <rFont val="돋움"/>
            <family val="3"/>
            <charset val="129"/>
          </rPr>
          <t>(가스총량*22.4*1000000
/배출가스총량)/분자량/24/월간일수/Stack수
월간일수 수정 바랍니다.</t>
        </r>
      </text>
    </comment>
  </commentList>
</comments>
</file>

<file path=xl/comments2.xml><?xml version="1.0" encoding="utf-8"?>
<comments xmlns="http://schemas.openxmlformats.org/spreadsheetml/2006/main">
  <authors>
    <author>jeongbeom.oh</author>
  </authors>
  <commentList>
    <comment ref="B2" authorId="0" shapeId="0">
      <text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요청
</t>
        </r>
      </text>
    </comment>
    <comment ref="H2" authorId="0" shapeId="0">
      <text>
        <r>
          <rPr>
            <b/>
            <sz val="9"/>
            <color indexed="81"/>
            <rFont val="돋움"/>
            <family val="3"/>
            <charset val="129"/>
          </rPr>
          <t>입력요청</t>
        </r>
      </text>
    </comment>
    <comment ref="W2" authorId="0" shapeId="0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맞게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</text>
    </comment>
    <comment ref="X3" authorId="0" shapeId="0">
      <text>
        <r>
          <rPr>
            <b/>
            <sz val="9"/>
            <color indexed="81"/>
            <rFont val="돋움"/>
            <family val="3"/>
            <charset val="129"/>
          </rPr>
          <t>배출가스량</t>
        </r>
        <r>
          <rPr>
            <b/>
            <sz val="9"/>
            <color indexed="81"/>
            <rFont val="Tahoma"/>
            <family val="2"/>
          </rPr>
          <t>(S</t>
        </r>
        <r>
          <rPr>
            <b/>
            <sz val="9"/>
            <color indexed="81"/>
            <rFont val="돋움"/>
            <family val="3"/>
            <charset val="129"/>
          </rPr>
          <t>㎥</t>
        </r>
        <r>
          <rPr>
            <b/>
            <sz val="9"/>
            <color indexed="81"/>
            <rFont val="Tahoma"/>
            <family val="2"/>
          </rPr>
          <t>/hr)*</t>
        </r>
        <r>
          <rPr>
            <b/>
            <sz val="9"/>
            <color indexed="81"/>
            <rFont val="돋움"/>
            <family val="3"/>
            <charset val="129"/>
          </rPr>
          <t>가스</t>
        </r>
        <r>
          <rPr>
            <b/>
            <sz val="9"/>
            <color indexed="81"/>
            <rFont val="Tahoma"/>
            <family val="2"/>
          </rPr>
          <t>/22.4/1000000*</t>
        </r>
        <r>
          <rPr>
            <b/>
            <sz val="9"/>
            <color indexed="81"/>
            <rFont val="돋움"/>
            <family val="3"/>
            <charset val="129"/>
          </rPr>
          <t>분자량</t>
        </r>
        <r>
          <rPr>
            <b/>
            <sz val="9"/>
            <color indexed="81"/>
            <rFont val="Tahoma"/>
            <family val="2"/>
          </rPr>
          <t>*24*31(</t>
        </r>
        <r>
          <rPr>
            <b/>
            <sz val="9"/>
            <color indexed="81"/>
            <rFont val="돋움"/>
            <family val="3"/>
            <charset val="129"/>
          </rPr>
          <t>월간일수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월간일수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</text>
    </comment>
    <comment ref="H42" authorId="0" shapeId="0">
      <text>
        <r>
          <rPr>
            <b/>
            <sz val="9"/>
            <color indexed="81"/>
            <rFont val="돋움"/>
            <family val="3"/>
            <charset val="129"/>
          </rPr>
          <t>(가스총량*22.4*1000000
/배출가스총량)/분자량/24/월간일수/Stack수
월간일수 수정 바랍니다.</t>
        </r>
      </text>
    </comment>
  </commentList>
</comments>
</file>

<file path=xl/comments3.xml><?xml version="1.0" encoding="utf-8"?>
<comments xmlns="http://schemas.openxmlformats.org/spreadsheetml/2006/main">
  <authors>
    <author>jeongbeom.oh</author>
  </authors>
  <commentLis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배출가스량</t>
        </r>
        <r>
          <rPr>
            <b/>
            <sz val="9"/>
            <color indexed="81"/>
            <rFont val="Tahoma"/>
            <family val="2"/>
          </rPr>
          <t>(S</t>
        </r>
        <r>
          <rPr>
            <b/>
            <sz val="9"/>
            <color indexed="81"/>
            <rFont val="돋움"/>
            <family val="3"/>
            <charset val="129"/>
          </rPr>
          <t>㎥</t>
        </r>
        <r>
          <rPr>
            <b/>
            <sz val="9"/>
            <color indexed="81"/>
            <rFont val="Tahoma"/>
            <family val="2"/>
          </rPr>
          <t>/hr)*</t>
        </r>
        <r>
          <rPr>
            <b/>
            <sz val="9"/>
            <color indexed="81"/>
            <rFont val="돋움"/>
            <family val="3"/>
            <charset val="129"/>
          </rPr>
          <t>가스</t>
        </r>
        <r>
          <rPr>
            <b/>
            <sz val="9"/>
            <color indexed="81"/>
            <rFont val="Tahoma"/>
            <family val="2"/>
          </rPr>
          <t>/22.4/1000000*</t>
        </r>
        <r>
          <rPr>
            <b/>
            <sz val="9"/>
            <color indexed="81"/>
            <rFont val="돋움"/>
            <family val="3"/>
            <charset val="129"/>
          </rPr>
          <t>분자량</t>
        </r>
        <r>
          <rPr>
            <b/>
            <sz val="9"/>
            <color indexed="81"/>
            <rFont val="Tahoma"/>
            <family val="2"/>
          </rPr>
          <t>*24*31(</t>
        </r>
        <r>
          <rPr>
            <b/>
            <sz val="9"/>
            <color indexed="81"/>
            <rFont val="돋움"/>
            <family val="3"/>
            <charset val="129"/>
          </rPr>
          <t>월간일수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월간일수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</text>
    </comment>
  </commentList>
</comments>
</file>

<file path=xl/sharedStrings.xml><?xml version="1.0" encoding="utf-8"?>
<sst xmlns="http://schemas.openxmlformats.org/spreadsheetml/2006/main" count="315" uniqueCount="81">
  <si>
    <t>Stack</t>
    <phoneticPr fontId="1" type="noConversion"/>
  </si>
  <si>
    <t>FR01-1</t>
    <phoneticPr fontId="1" type="noConversion"/>
  </si>
  <si>
    <t>FR01-2</t>
    <phoneticPr fontId="1" type="noConversion"/>
  </si>
  <si>
    <t>FR01-3</t>
  </si>
  <si>
    <t>FR01-4</t>
  </si>
  <si>
    <t>FR01-5</t>
  </si>
  <si>
    <t>FR01-6</t>
  </si>
  <si>
    <t>FR01-7</t>
  </si>
  <si>
    <t>FR01-8</t>
  </si>
  <si>
    <t>FR01-9</t>
  </si>
  <si>
    <t>FR01-10</t>
  </si>
  <si>
    <t>FR01-11</t>
  </si>
  <si>
    <t>FR01-12</t>
  </si>
  <si>
    <t>FR01-13</t>
  </si>
  <si>
    <t>FR02-1</t>
    <phoneticPr fontId="1" type="noConversion"/>
  </si>
  <si>
    <t>FR02-2</t>
    <phoneticPr fontId="1" type="noConversion"/>
  </si>
  <si>
    <t>FR02-3</t>
  </si>
  <si>
    <t>FR02-4</t>
  </si>
  <si>
    <t>FR02-5</t>
  </si>
  <si>
    <t>FR02-6</t>
  </si>
  <si>
    <t>FR02-7</t>
  </si>
  <si>
    <t>FR02-8</t>
  </si>
  <si>
    <t>FR02-9</t>
  </si>
  <si>
    <t>FR02-10</t>
  </si>
  <si>
    <t>FR02-11</t>
  </si>
  <si>
    <t>FR04-1A</t>
    <phoneticPr fontId="1" type="noConversion"/>
  </si>
  <si>
    <t>FR04-1B</t>
    <phoneticPr fontId="1" type="noConversion"/>
  </si>
  <si>
    <t>FR04-2A</t>
    <phoneticPr fontId="1" type="noConversion"/>
  </si>
  <si>
    <t>FR04-2B</t>
    <phoneticPr fontId="1" type="noConversion"/>
  </si>
  <si>
    <t>FR04-3A</t>
    <phoneticPr fontId="1" type="noConversion"/>
  </si>
  <si>
    <t>FR04-3B</t>
    <phoneticPr fontId="1" type="noConversion"/>
  </si>
  <si>
    <t>FR04-4A</t>
    <phoneticPr fontId="1" type="noConversion"/>
  </si>
  <si>
    <t>FR04-5B</t>
    <phoneticPr fontId="1" type="noConversion"/>
  </si>
  <si>
    <t>FR04-4B</t>
    <phoneticPr fontId="1" type="noConversion"/>
  </si>
  <si>
    <t>FR04-5A</t>
    <phoneticPr fontId="1" type="noConversion"/>
  </si>
  <si>
    <t>FR04-6A</t>
    <phoneticPr fontId="1" type="noConversion"/>
  </si>
  <si>
    <t>FR04-6B</t>
    <phoneticPr fontId="1" type="noConversion"/>
  </si>
  <si>
    <t>계통</t>
    <phoneticPr fontId="1" type="noConversion"/>
  </si>
  <si>
    <t>ACID</t>
    <phoneticPr fontId="1" type="noConversion"/>
  </si>
  <si>
    <t>TOXIC</t>
    <phoneticPr fontId="1" type="noConversion"/>
  </si>
  <si>
    <t>VOCs</t>
    <phoneticPr fontId="1" type="noConversion"/>
  </si>
  <si>
    <t>Y</t>
    <phoneticPr fontId="1" type="noConversion"/>
  </si>
  <si>
    <t>측정일자</t>
    <phoneticPr fontId="1" type="noConversion"/>
  </si>
  <si>
    <t>HCl</t>
    <phoneticPr fontId="1" type="noConversion"/>
  </si>
  <si>
    <t>HF</t>
    <phoneticPr fontId="1" type="noConversion"/>
  </si>
  <si>
    <t>HCHO</t>
    <phoneticPr fontId="1" type="noConversion"/>
  </si>
  <si>
    <t>Cr</t>
    <phoneticPr fontId="1" type="noConversion"/>
  </si>
  <si>
    <t>Pb</t>
    <phoneticPr fontId="1" type="noConversion"/>
  </si>
  <si>
    <t>Ni</t>
    <phoneticPr fontId="1" type="noConversion"/>
  </si>
  <si>
    <t>As</t>
    <phoneticPr fontId="1" type="noConversion"/>
  </si>
  <si>
    <t>벤젠</t>
    <phoneticPr fontId="1" type="noConversion"/>
  </si>
  <si>
    <t>페놀</t>
    <phoneticPr fontId="1" type="noConversion"/>
  </si>
  <si>
    <t>ACID 평균</t>
    <phoneticPr fontId="1" type="noConversion"/>
  </si>
  <si>
    <t>TOXIC 평균</t>
    <phoneticPr fontId="1" type="noConversion"/>
  </si>
  <si>
    <t>VOCs 평균</t>
    <phoneticPr fontId="1" type="noConversion"/>
  </si>
  <si>
    <t>악취</t>
    <phoneticPr fontId="1" type="noConversion"/>
  </si>
  <si>
    <t>NH3</t>
    <phoneticPr fontId="1" type="noConversion"/>
  </si>
  <si>
    <t>Sox</t>
    <phoneticPr fontId="1" type="noConversion"/>
  </si>
  <si>
    <t>Nox</t>
    <phoneticPr fontId="1" type="noConversion"/>
  </si>
  <si>
    <t>먼지</t>
    <phoneticPr fontId="1" type="noConversion"/>
  </si>
  <si>
    <t>THC</t>
    <phoneticPr fontId="1" type="noConversion"/>
  </si>
  <si>
    <t>배출가스량(S㎥/min)</t>
    <phoneticPr fontId="1" type="noConversion"/>
  </si>
  <si>
    <t>배출가스량(S㎥/hr)</t>
    <phoneticPr fontId="1" type="noConversion"/>
  </si>
  <si>
    <t>배출총량</t>
    <phoneticPr fontId="1" type="noConversion"/>
  </si>
  <si>
    <t>측정항목</t>
    <phoneticPr fontId="1" type="noConversion"/>
  </si>
  <si>
    <t>최고농도(MAX)</t>
    <phoneticPr fontId="1" type="noConversion"/>
  </si>
  <si>
    <t>최저농도(MIN)</t>
    <phoneticPr fontId="1" type="noConversion"/>
  </si>
  <si>
    <t>총합계</t>
    <phoneticPr fontId="1" type="noConversion"/>
  </si>
  <si>
    <t>구분</t>
    <phoneticPr fontId="1" type="noConversion"/>
  </si>
  <si>
    <t>- 구분, 측정항목 작성시 총량 자동 산출</t>
    <phoneticPr fontId="1" type="noConversion"/>
  </si>
  <si>
    <t>측정여부 (Y/N)</t>
    <phoneticPr fontId="1" type="noConversion"/>
  </si>
  <si>
    <t>- 층정항목 중 음영 부분은 미해당 항목</t>
    <phoneticPr fontId="1" type="noConversion"/>
  </si>
  <si>
    <t>ACID 합계</t>
    <phoneticPr fontId="1" type="noConversion"/>
  </si>
  <si>
    <t>TOIXC 합계</t>
    <phoneticPr fontId="1" type="noConversion"/>
  </si>
  <si>
    <t>VOCs 합계</t>
    <phoneticPr fontId="1" type="noConversion"/>
  </si>
  <si>
    <t>배출허용기준</t>
    <phoneticPr fontId="1" type="noConversion"/>
  </si>
  <si>
    <t>- 월간일수 수정 바랍니다. EX) 1월=31일, 2월=28일, 4월은=30일</t>
    <phoneticPr fontId="1" type="noConversion"/>
  </si>
  <si>
    <t>월간일수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</si>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</sst>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_-* #,##0.000_-;\-* #,##0.00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auto="1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auto="1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auto="1"/>
      </bottom>
      <diagonal/>
    </border>
    <border>
      <left style="dashed">
        <color indexed="64"/>
      </left>
      <right style="medium">
        <color auto="1"/>
      </right>
      <top style="dashed">
        <color indexed="64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auto="1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thin">
        <color auto="1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auto="1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/>
      <top/>
      <bottom style="dashed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indexed="64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176" fontId="0" fillId="2" borderId="22" xfId="0" applyNumberFormat="1" applyFill="1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22" xfId="0" applyBorder="1">
      <alignment vertical="center"/>
    </xf>
    <xf numFmtId="0" fontId="0" fillId="2" borderId="22" xfId="0" applyFill="1" applyBorder="1">
      <alignment vertical="center"/>
    </xf>
    <xf numFmtId="0" fontId="0" fillId="0" borderId="23" xfId="0" applyBorder="1">
      <alignment vertical="center"/>
    </xf>
    <xf numFmtId="0" fontId="0" fillId="0" borderId="30" xfId="0" applyBorder="1">
      <alignment vertical="center"/>
    </xf>
    <xf numFmtId="0" fontId="0" fillId="0" borderId="24" xfId="0" applyBorder="1">
      <alignment vertical="center"/>
    </xf>
    <xf numFmtId="0" fontId="0" fillId="2" borderId="24" xfId="0" applyFill="1" applyBorder="1">
      <alignment vertical="center"/>
    </xf>
    <xf numFmtId="0" fontId="0" fillId="0" borderId="25" xfId="0" applyBorder="1">
      <alignment vertical="center"/>
    </xf>
    <xf numFmtId="176" fontId="0" fillId="0" borderId="31" xfId="0" applyNumberFormat="1" applyBorder="1" applyAlignment="1">
      <alignment horizontal="center" vertical="center"/>
    </xf>
    <xf numFmtId="176" fontId="0" fillId="2" borderId="31" xfId="0" applyNumberFormat="1" applyFill="1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1" xfId="0" applyBorder="1">
      <alignment vertical="center"/>
    </xf>
    <xf numFmtId="0" fontId="0" fillId="2" borderId="31" xfId="0" applyFill="1" applyBorder="1">
      <alignment vertical="center"/>
    </xf>
    <xf numFmtId="0" fontId="0" fillId="0" borderId="32" xfId="0" applyBorder="1">
      <alignment vertical="center"/>
    </xf>
    <xf numFmtId="176" fontId="0" fillId="2" borderId="24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76" fontId="0" fillId="0" borderId="38" xfId="0" applyNumberFormat="1" applyBorder="1" applyAlignment="1">
      <alignment horizontal="center" vertical="center"/>
    </xf>
    <xf numFmtId="176" fontId="0" fillId="0" borderId="39" xfId="0" applyNumberFormat="1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/>
    </xf>
    <xf numFmtId="176" fontId="0" fillId="0" borderId="41" xfId="0" applyNumberFormat="1" applyBorder="1" applyAlignment="1">
      <alignment horizontal="center" vertical="center"/>
    </xf>
    <xf numFmtId="176" fontId="0" fillId="2" borderId="41" xfId="0" applyNumberFormat="1" applyFill="1" applyBorder="1" applyAlignment="1">
      <alignment horizontal="center" vertical="center"/>
    </xf>
    <xf numFmtId="176" fontId="0" fillId="2" borderId="39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76" fontId="0" fillId="0" borderId="45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76" fontId="0" fillId="0" borderId="37" xfId="0" applyNumberForma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176" fontId="0" fillId="3" borderId="9" xfId="0" applyNumberFormat="1" applyFill="1" applyBorder="1" applyAlignment="1">
      <alignment horizontal="center" vertical="center"/>
    </xf>
    <xf numFmtId="176" fontId="0" fillId="3" borderId="10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6" xfId="0" applyNumberForma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176" fontId="0" fillId="3" borderId="7" xfId="0" applyNumberFormat="1" applyFill="1" applyBorder="1" applyAlignment="1">
      <alignment horizontal="center" vertical="center"/>
    </xf>
    <xf numFmtId="176" fontId="0" fillId="3" borderId="21" xfId="0" applyNumberFormat="1" applyFill="1" applyBorder="1" applyAlignment="1">
      <alignment horizontal="center" vertical="center"/>
    </xf>
    <xf numFmtId="176" fontId="0" fillId="3" borderId="28" xfId="0" applyNumberFormat="1" applyFill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2" borderId="49" xfId="0" applyFill="1" applyBorder="1">
      <alignment vertical="center"/>
    </xf>
    <xf numFmtId="0" fontId="0" fillId="0" borderId="51" xfId="0" applyBorder="1">
      <alignment vertical="center"/>
    </xf>
    <xf numFmtId="0" fontId="0" fillId="0" borderId="31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49" xfId="0" applyFill="1" applyBorder="1">
      <alignment vertical="center"/>
    </xf>
    <xf numFmtId="0" fontId="0" fillId="0" borderId="34" xfId="0" applyBorder="1">
      <alignment vertical="center"/>
    </xf>
    <xf numFmtId="176" fontId="0" fillId="0" borderId="54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177" fontId="0" fillId="0" borderId="33" xfId="0" applyNumberFormat="1" applyBorder="1">
      <alignment vertical="center"/>
    </xf>
    <xf numFmtId="177" fontId="0" fillId="0" borderId="31" xfId="0" applyNumberFormat="1" applyBorder="1">
      <alignment vertical="center"/>
    </xf>
    <xf numFmtId="177" fontId="0" fillId="0" borderId="32" xfId="0" applyNumberFormat="1" applyBorder="1">
      <alignment vertical="center"/>
    </xf>
    <xf numFmtId="177" fontId="0" fillId="0" borderId="30" xfId="0" applyNumberFormat="1" applyBorder="1">
      <alignment vertical="center"/>
    </xf>
    <xf numFmtId="177" fontId="0" fillId="0" borderId="24" xfId="0" applyNumberFormat="1" applyBorder="1">
      <alignment vertical="center"/>
    </xf>
    <xf numFmtId="177" fontId="0" fillId="0" borderId="25" xfId="0" applyNumberFormat="1" applyBorder="1">
      <alignment vertical="center"/>
    </xf>
    <xf numFmtId="177" fontId="0" fillId="0" borderId="50" xfId="0" applyNumberFormat="1" applyBorder="1">
      <alignment vertical="center"/>
    </xf>
    <xf numFmtId="177" fontId="0" fillId="0" borderId="49" xfId="0" applyNumberFormat="1" applyBorder="1">
      <alignment vertical="center"/>
    </xf>
    <xf numFmtId="177" fontId="0" fillId="0" borderId="51" xfId="0" applyNumberFormat="1" applyBorder="1">
      <alignment vertical="center"/>
    </xf>
    <xf numFmtId="177" fontId="0" fillId="3" borderId="1" xfId="0" applyNumberFormat="1" applyFill="1" applyBorder="1" applyAlignment="1">
      <alignment horizontal="center" vertical="center"/>
    </xf>
    <xf numFmtId="177" fontId="0" fillId="3" borderId="3" xfId="0" applyNumberFormat="1" applyFill="1" applyBorder="1" applyAlignment="1">
      <alignment horizontal="center" vertical="center"/>
    </xf>
    <xf numFmtId="177" fontId="0" fillId="3" borderId="6" xfId="0" applyNumberFormat="1" applyFill="1" applyBorder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177" fontId="0" fillId="3" borderId="4" xfId="0" applyNumberFormat="1" applyFill="1" applyBorder="1" applyAlignment="1">
      <alignment horizontal="center" vertical="center"/>
    </xf>
    <xf numFmtId="177" fontId="0" fillId="3" borderId="7" xfId="0" applyNumberFormat="1" applyFill="1" applyBorder="1" applyAlignment="1">
      <alignment horizontal="center" vertical="center"/>
    </xf>
    <xf numFmtId="177" fontId="0" fillId="3" borderId="57" xfId="0" applyNumberFormat="1" applyFill="1" applyBorder="1" applyAlignment="1">
      <alignment horizontal="center" vertical="center"/>
    </xf>
    <xf numFmtId="177" fontId="0" fillId="3" borderId="58" xfId="0" applyNumberFormat="1" applyFill="1" applyBorder="1" applyAlignment="1">
      <alignment horizontal="center" vertical="center"/>
    </xf>
    <xf numFmtId="177" fontId="0" fillId="3" borderId="59" xfId="0" applyNumberFormat="1" applyFill="1" applyBorder="1" applyAlignment="1">
      <alignment horizontal="center" vertical="center"/>
    </xf>
    <xf numFmtId="177" fontId="0" fillId="0" borderId="62" xfId="0" applyNumberFormat="1" applyBorder="1" applyAlignment="1">
      <alignment horizontal="center" vertical="center"/>
    </xf>
    <xf numFmtId="177" fontId="0" fillId="0" borderId="63" xfId="0" applyNumberFormat="1" applyBorder="1" applyAlignment="1">
      <alignment horizontal="center" vertical="center"/>
    </xf>
    <xf numFmtId="177" fontId="0" fillId="2" borderId="31" xfId="0" applyNumberFormat="1" applyFill="1" applyBorder="1">
      <alignment vertical="center"/>
    </xf>
    <xf numFmtId="177" fontId="0" fillId="2" borderId="24" xfId="0" applyNumberFormat="1" applyFill="1" applyBorder="1">
      <alignment vertical="center"/>
    </xf>
    <xf numFmtId="177" fontId="0" fillId="2" borderId="49" xfId="0" applyNumberFormat="1" applyFill="1" applyBorder="1">
      <alignment vertical="center"/>
    </xf>
    <xf numFmtId="177" fontId="0" fillId="2" borderId="33" xfId="0" applyNumberFormat="1" applyFill="1" applyBorder="1">
      <alignment vertical="center"/>
    </xf>
    <xf numFmtId="177" fontId="0" fillId="2" borderId="30" xfId="0" applyNumberFormat="1" applyFill="1" applyBorder="1">
      <alignment vertical="center"/>
    </xf>
    <xf numFmtId="177" fontId="0" fillId="2" borderId="50" xfId="0" applyNumberFormat="1" applyFill="1" applyBorder="1">
      <alignment vertical="center"/>
    </xf>
    <xf numFmtId="2" fontId="0" fillId="0" borderId="4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7" fontId="0" fillId="0" borderId="31" xfId="0" applyNumberFormat="1" applyFill="1" applyBorder="1">
      <alignment vertical="center"/>
    </xf>
    <xf numFmtId="177" fontId="0" fillId="0" borderId="24" xfId="0" applyNumberFormat="1" applyFill="1" applyBorder="1">
      <alignment vertical="center"/>
    </xf>
    <xf numFmtId="177" fontId="0" fillId="0" borderId="49" xfId="0" applyNumberFormat="1" applyFill="1" applyBorder="1">
      <alignment vertical="center"/>
    </xf>
    <xf numFmtId="0" fontId="0" fillId="2" borderId="33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50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51" xfId="0" applyFill="1" applyBorder="1">
      <alignment vertical="center"/>
    </xf>
    <xf numFmtId="0" fontId="0" fillId="2" borderId="32" xfId="0" applyFill="1" applyBorder="1">
      <alignment vertical="center"/>
    </xf>
    <xf numFmtId="176" fontId="0" fillId="2" borderId="23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176" fontId="0" fillId="2" borderId="3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76" fontId="0" fillId="3" borderId="46" xfId="0" applyNumberFormat="1" applyFill="1" applyBorder="1" applyAlignment="1">
      <alignment horizontal="center" vertical="center"/>
    </xf>
    <xf numFmtId="176" fontId="0" fillId="3" borderId="52" xfId="0" applyNumberFormat="1" applyFill="1" applyBorder="1" applyAlignment="1">
      <alignment horizontal="center" vertical="center"/>
    </xf>
    <xf numFmtId="176" fontId="0" fillId="3" borderId="47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2" fontId="0" fillId="0" borderId="60" xfId="0" applyNumberFormat="1" applyBorder="1" applyAlignment="1">
      <alignment horizontal="center" vertical="center"/>
    </xf>
    <xf numFmtId="2" fontId="0" fillId="0" borderId="61" xfId="0" applyNumberFormat="1" applyBorder="1" applyAlignment="1">
      <alignment horizontal="center" vertical="center"/>
    </xf>
    <xf numFmtId="176" fontId="0" fillId="3" borderId="46" xfId="0" applyNumberFormat="1" applyFill="1" applyBorder="1" applyAlignment="1">
      <alignment horizontal="center" vertical="center"/>
    </xf>
    <xf numFmtId="176" fontId="0" fillId="3" borderId="14" xfId="0" applyNumberFormat="1" applyFill="1" applyBorder="1" applyAlignment="1">
      <alignment horizontal="center" vertical="center"/>
    </xf>
    <xf numFmtId="176" fontId="0" fillId="3" borderId="52" xfId="0" applyNumberFormat="1" applyFill="1" applyBorder="1" applyAlignment="1">
      <alignment horizontal="center" vertical="center"/>
    </xf>
    <xf numFmtId="176" fontId="0" fillId="3" borderId="53" xfId="0" applyNumberFormat="1" applyFill="1" applyBorder="1" applyAlignment="1">
      <alignment horizontal="center" vertical="center"/>
    </xf>
    <xf numFmtId="176" fontId="0" fillId="3" borderId="55" xfId="0" applyNumberFormat="1" applyFill="1" applyBorder="1" applyAlignment="1">
      <alignment horizontal="center" vertical="center"/>
    </xf>
    <xf numFmtId="176" fontId="0" fillId="3" borderId="56" xfId="0" applyNumberFormat="1" applyFill="1" applyBorder="1" applyAlignment="1">
      <alignment horizontal="center" vertical="center"/>
    </xf>
    <xf numFmtId="177" fontId="0" fillId="0" borderId="34" xfId="0" applyNumberFormat="1" applyBorder="1" applyAlignment="1">
      <alignment horizontal="center" vertical="center"/>
    </xf>
    <xf numFmtId="177" fontId="0" fillId="0" borderId="35" xfId="0" applyNumberFormat="1" applyBorder="1" applyAlignment="1">
      <alignment horizontal="center" vertical="center"/>
    </xf>
    <xf numFmtId="177" fontId="0" fillId="0" borderId="36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4" fillId="0" borderId="0" xfId="0" quotePrefix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4">
    <dxf>
      <fill>
        <patternFill>
          <bgColor rgb="FFBAE18F"/>
        </patternFill>
      </fill>
    </dxf>
    <dxf>
      <fill>
        <patternFill>
          <bgColor rgb="FFFF4B4B"/>
        </patternFill>
      </fill>
    </dxf>
    <dxf>
      <fill>
        <patternFill>
          <bgColor rgb="FFBAE18F"/>
        </patternFill>
      </fill>
    </dxf>
    <dxf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B4B"/>
      <color rgb="FFBAE1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L50"/>
  <sheetViews>
    <sheetView showGridLines="0" zoomScale="70" zoomScaleNormal="70" workbookViewId="0">
      <selection activeCell="D48" sqref="D48"/>
    </sheetView>
  </sheetViews>
  <sheetFormatPr defaultRowHeight="16.5" x14ac:dyDescent="0.3"/>
  <cols>
    <col min="2" max="2" width="9" style="1" customWidth="1"/>
    <col min="3" max="3" width="9" style="1"/>
    <col min="4" max="4" width="14.375" style="1" bestFit="1" customWidth="1"/>
    <col min="5" max="5" width="13" style="2" customWidth="1"/>
    <col min="6" max="6" width="20" style="3" bestFit="1" customWidth="1"/>
    <col min="7" max="7" width="18.375" style="3" bestFit="1" customWidth="1"/>
    <col min="8" max="22" width="6.625" style="1" customWidth="1"/>
    <col min="23" max="23" width="13" style="1" bestFit="1" customWidth="1"/>
    <col min="24" max="37" width="12.625" customWidth="1"/>
    <col min="38" max="38" width="6.625" customWidth="1"/>
  </cols>
  <sheetData>
    <row r="1" spans="2:38" ht="17.25" thickBot="1" x14ac:dyDescent="0.35"/>
    <row r="2" spans="2:38" ht="17.25" thickBot="1" x14ac:dyDescent="0.35">
      <c r="B2" s="170" t="s">
        <v>68</v>
      </c>
      <c r="C2" s="171"/>
      <c r="D2" s="171"/>
      <c r="E2" s="171"/>
      <c r="F2" s="171"/>
      <c r="G2" s="172"/>
      <c r="H2" s="170" t="s">
        <v>64</v>
      </c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2"/>
      <c r="W2" s="45" t="s">
        <v>77</v>
      </c>
      <c r="X2" s="170" t="s">
        <v>63</v>
      </c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2"/>
    </row>
    <row r="3" spans="2:38" ht="18" customHeight="1" thickBot="1" x14ac:dyDescent="0.35">
      <c r="B3" s="4" t="s">
        <v>37</v>
      </c>
      <c r="C3" s="5" t="s">
        <v>0</v>
      </c>
      <c r="D3" s="5" t="s">
        <v>70</v>
      </c>
      <c r="E3" s="6" t="s">
        <v>42</v>
      </c>
      <c r="F3" s="7" t="s">
        <v>61</v>
      </c>
      <c r="G3" s="56" t="s">
        <v>62</v>
      </c>
      <c r="H3" s="47" t="s">
        <v>43</v>
      </c>
      <c r="I3" s="5" t="s">
        <v>44</v>
      </c>
      <c r="J3" s="5" t="s">
        <v>45</v>
      </c>
      <c r="K3" s="5" t="s">
        <v>46</v>
      </c>
      <c r="L3" s="5" t="s">
        <v>47</v>
      </c>
      <c r="M3" s="5" t="s">
        <v>48</v>
      </c>
      <c r="N3" s="5" t="s">
        <v>49</v>
      </c>
      <c r="O3" s="5" t="s">
        <v>50</v>
      </c>
      <c r="P3" s="5" t="s">
        <v>51</v>
      </c>
      <c r="Q3" s="5" t="s">
        <v>56</v>
      </c>
      <c r="R3" s="5" t="s">
        <v>57</v>
      </c>
      <c r="S3" s="5" t="s">
        <v>58</v>
      </c>
      <c r="T3" s="5" t="s">
        <v>59</v>
      </c>
      <c r="U3" s="5" t="s">
        <v>60</v>
      </c>
      <c r="V3" s="8" t="s">
        <v>55</v>
      </c>
      <c r="W3" s="104">
        <v>31</v>
      </c>
      <c r="X3" s="4" t="s">
        <v>43</v>
      </c>
      <c r="Y3" s="5" t="s">
        <v>44</v>
      </c>
      <c r="Z3" s="5" t="s">
        <v>45</v>
      </c>
      <c r="AA3" s="5" t="s">
        <v>46</v>
      </c>
      <c r="AB3" s="5" t="s">
        <v>47</v>
      </c>
      <c r="AC3" s="5" t="s">
        <v>48</v>
      </c>
      <c r="AD3" s="94" t="s">
        <v>49</v>
      </c>
      <c r="AE3" s="94" t="s">
        <v>50</v>
      </c>
      <c r="AF3" s="94" t="s">
        <v>51</v>
      </c>
      <c r="AG3" s="5" t="s">
        <v>56</v>
      </c>
      <c r="AH3" s="5" t="s">
        <v>57</v>
      </c>
      <c r="AI3" s="5" t="s">
        <v>58</v>
      </c>
      <c r="AJ3" s="5" t="s">
        <v>59</v>
      </c>
      <c r="AK3" s="8" t="s">
        <v>60</v>
      </c>
      <c r="AL3" s="19"/>
    </row>
    <row r="4" spans="2:38" ht="18" customHeight="1" x14ac:dyDescent="0.3">
      <c r="B4" s="169" t="s">
        <v>38</v>
      </c>
      <c r="C4" s="9" t="s">
        <v>1</v>
      </c>
      <c r="D4" s="9" t="s">
        <v>41</v>
      </c>
      <c r="E4" s="10">
        <v>43468</v>
      </c>
      <c r="F4" s="11">
        <v>716.28</v>
      </c>
      <c r="G4" s="57">
        <f>F4*60</f>
        <v>42976.799999999996</v>
      </c>
      <c r="H4" s="48">
        <v>0</v>
      </c>
      <c r="I4" s="20">
        <v>1</v>
      </c>
      <c r="J4" s="20">
        <v>2.4E-2</v>
      </c>
      <c r="K4" s="20">
        <v>0</v>
      </c>
      <c r="L4" s="20">
        <v>0</v>
      </c>
      <c r="M4" s="20">
        <v>0</v>
      </c>
      <c r="N4" s="21"/>
      <c r="O4" s="21"/>
      <c r="P4" s="21"/>
      <c r="Q4" s="20">
        <v>0.39</v>
      </c>
      <c r="R4" s="20"/>
      <c r="S4" s="20"/>
      <c r="T4" s="20"/>
      <c r="U4" s="20"/>
      <c r="V4" s="153"/>
      <c r="W4" s="103"/>
      <c r="X4" s="30">
        <f>$G4*H4/22.4/1000000*36.5*24*$W$3</f>
        <v>0</v>
      </c>
      <c r="Y4" s="31">
        <f>$G4*I4/22.4/1000000*20*24*$W$3</f>
        <v>28.548874285714284</v>
      </c>
      <c r="Z4" s="31">
        <f>$G4*J4/22.4/1000000*30*24*$W$3</f>
        <v>1.0277594742857143</v>
      </c>
      <c r="AA4" s="31">
        <f>$G4*K4/1000000*24*$W$3</f>
        <v>0</v>
      </c>
      <c r="AB4" s="31">
        <f>$G4*L4/1000000*24*$W$3</f>
        <v>0</v>
      </c>
      <c r="AC4" s="31">
        <f>$G4*M4/1000000*24*$W$3</f>
        <v>0</v>
      </c>
      <c r="AD4" s="32"/>
      <c r="AE4" s="32"/>
      <c r="AF4" s="32"/>
      <c r="AG4" s="31">
        <f>$G4*Q4/22.4/1000000*17*24*$W$3</f>
        <v>9.4639518257142878</v>
      </c>
      <c r="AH4" s="31">
        <f>$G4*R4/22.4/1000000*64*24*$W$3</f>
        <v>0</v>
      </c>
      <c r="AI4" s="31">
        <f>$G4*S4/22.4/1000000*46*24*$W$3</f>
        <v>0</v>
      </c>
      <c r="AJ4" s="31">
        <f>$G4*T4/1000000*24*$W$3</f>
        <v>0</v>
      </c>
      <c r="AK4" s="33">
        <f>$G4*U4/22.4/1000000*16*$W$3</f>
        <v>0</v>
      </c>
    </row>
    <row r="5" spans="2:38" ht="18" customHeight="1" x14ac:dyDescent="0.3">
      <c r="B5" s="169"/>
      <c r="C5" s="9" t="s">
        <v>2</v>
      </c>
      <c r="D5" s="9" t="s">
        <v>41</v>
      </c>
      <c r="E5" s="10">
        <v>43468</v>
      </c>
      <c r="F5" s="11">
        <v>723.14</v>
      </c>
      <c r="G5" s="57">
        <f t="shared" ref="G5:G15" si="0">F5*60</f>
        <v>43388.4</v>
      </c>
      <c r="H5" s="49">
        <v>0</v>
      </c>
      <c r="I5" s="22">
        <v>2.3E-2</v>
      </c>
      <c r="J5" s="22">
        <v>0</v>
      </c>
      <c r="K5" s="23">
        <v>0</v>
      </c>
      <c r="L5" s="23">
        <v>0</v>
      </c>
      <c r="M5" s="23">
        <v>0</v>
      </c>
      <c r="N5" s="24"/>
      <c r="O5" s="24"/>
      <c r="P5" s="24"/>
      <c r="Q5" s="23">
        <v>0.22</v>
      </c>
      <c r="R5" s="23"/>
      <c r="S5" s="23"/>
      <c r="T5" s="23"/>
      <c r="U5" s="23"/>
      <c r="V5" s="25"/>
      <c r="W5" s="61"/>
      <c r="X5" s="34">
        <f t="shared" ref="X5:X27" si="1">$G5*H5/22.4/1000000*36.5*24*$W$3</f>
        <v>0</v>
      </c>
      <c r="Y5" s="35">
        <f t="shared" ref="Y5:Y27" si="2">$G5*I5/22.4/1000000*20*24*$W$3</f>
        <v>0.66291276857142845</v>
      </c>
      <c r="Z5" s="35">
        <f t="shared" ref="Z5:Z39" si="3">$G5*J5/22.4/1000000*30*24*$W$3</f>
        <v>0</v>
      </c>
      <c r="AA5" s="35">
        <f t="shared" ref="AA5:AC20" si="4">$G5*K5/1000000*24*$W$3</f>
        <v>0</v>
      </c>
      <c r="AB5" s="35">
        <f t="shared" si="4"/>
        <v>0</v>
      </c>
      <c r="AC5" s="35">
        <f t="shared" si="4"/>
        <v>0</v>
      </c>
      <c r="AD5" s="36"/>
      <c r="AE5" s="36"/>
      <c r="AF5" s="36"/>
      <c r="AG5" s="35">
        <f t="shared" ref="AG5:AG39" si="5">$G5*Q5/22.4/1000000*17*24*$W$3</f>
        <v>5.3897690314285711</v>
      </c>
      <c r="AH5" s="35">
        <f t="shared" ref="AH5:AH39" si="6">$G5*R5/22.4/1000000*64*24*$W$3</f>
        <v>0</v>
      </c>
      <c r="AI5" s="35">
        <f t="shared" ref="AI5:AI39" si="7">$G5*S5/22.4/1000000*46*24*$W$3</f>
        <v>0</v>
      </c>
      <c r="AJ5" s="35">
        <f t="shared" ref="AJ5:AJ39" si="8">$G5*T5/1000000*24*$W$3</f>
        <v>0</v>
      </c>
      <c r="AK5" s="37">
        <f t="shared" ref="AK5:AK39" si="9">$G5*U5/22.4/1000000*16*$W$3</f>
        <v>0</v>
      </c>
    </row>
    <row r="6" spans="2:38" ht="18" customHeight="1" x14ac:dyDescent="0.3">
      <c r="B6" s="169"/>
      <c r="C6" s="9" t="s">
        <v>3</v>
      </c>
      <c r="D6" s="9" t="s">
        <v>41</v>
      </c>
      <c r="E6" s="10">
        <v>43468</v>
      </c>
      <c r="F6" s="11">
        <v>732.57</v>
      </c>
      <c r="G6" s="57">
        <f t="shared" si="0"/>
        <v>43954.200000000004</v>
      </c>
      <c r="H6" s="49">
        <v>0</v>
      </c>
      <c r="I6" s="22">
        <v>0</v>
      </c>
      <c r="J6" s="22">
        <v>0</v>
      </c>
      <c r="K6" s="23">
        <v>0</v>
      </c>
      <c r="L6" s="23">
        <v>0</v>
      </c>
      <c r="M6" s="23">
        <v>0</v>
      </c>
      <c r="N6" s="24"/>
      <c r="O6" s="24"/>
      <c r="P6" s="24"/>
      <c r="Q6" s="23">
        <v>0.3</v>
      </c>
      <c r="R6" s="23"/>
      <c r="S6" s="23"/>
      <c r="T6" s="23"/>
      <c r="U6" s="23"/>
      <c r="V6" s="25"/>
      <c r="W6" s="61"/>
      <c r="X6" s="34">
        <f t="shared" si="1"/>
        <v>0</v>
      </c>
      <c r="Y6" s="35">
        <f t="shared" si="2"/>
        <v>0</v>
      </c>
      <c r="Z6" s="35">
        <f t="shared" si="3"/>
        <v>0</v>
      </c>
      <c r="AA6" s="35">
        <f t="shared" si="4"/>
        <v>0</v>
      </c>
      <c r="AB6" s="35">
        <f t="shared" si="4"/>
        <v>0</v>
      </c>
      <c r="AC6" s="35">
        <f t="shared" si="4"/>
        <v>0</v>
      </c>
      <c r="AD6" s="36"/>
      <c r="AE6" s="36"/>
      <c r="AF6" s="36"/>
      <c r="AG6" s="35">
        <f t="shared" si="5"/>
        <v>7.4455275214285717</v>
      </c>
      <c r="AH6" s="35">
        <f t="shared" si="6"/>
        <v>0</v>
      </c>
      <c r="AI6" s="35">
        <f t="shared" si="7"/>
        <v>0</v>
      </c>
      <c r="AJ6" s="35">
        <f t="shared" si="8"/>
        <v>0</v>
      </c>
      <c r="AK6" s="37">
        <f t="shared" si="9"/>
        <v>0</v>
      </c>
    </row>
    <row r="7" spans="2:38" ht="18" customHeight="1" x14ac:dyDescent="0.3">
      <c r="B7" s="169"/>
      <c r="C7" s="9" t="s">
        <v>4</v>
      </c>
      <c r="D7" s="9" t="s">
        <v>41</v>
      </c>
      <c r="E7" s="10">
        <v>43468</v>
      </c>
      <c r="F7" s="11">
        <v>725.42</v>
      </c>
      <c r="G7" s="57">
        <f t="shared" si="0"/>
        <v>43525.2</v>
      </c>
      <c r="H7" s="49">
        <v>0</v>
      </c>
      <c r="I7" s="22">
        <v>4.7E-2</v>
      </c>
      <c r="J7" s="22">
        <v>0</v>
      </c>
      <c r="K7" s="23">
        <v>0</v>
      </c>
      <c r="L7" s="23">
        <v>0</v>
      </c>
      <c r="M7" s="23">
        <v>0</v>
      </c>
      <c r="N7" s="24"/>
      <c r="O7" s="24"/>
      <c r="P7" s="24"/>
      <c r="Q7" s="23">
        <v>0.18</v>
      </c>
      <c r="R7" s="23"/>
      <c r="S7" s="23"/>
      <c r="T7" s="23"/>
      <c r="U7" s="23"/>
      <c r="V7" s="25"/>
      <c r="W7" s="61"/>
      <c r="X7" s="34">
        <f t="shared" si="1"/>
        <v>0</v>
      </c>
      <c r="Y7" s="35">
        <f t="shared" si="2"/>
        <v>1.358918922857143</v>
      </c>
      <c r="Z7" s="35">
        <f t="shared" si="3"/>
        <v>0</v>
      </c>
      <c r="AA7" s="35">
        <f t="shared" si="4"/>
        <v>0</v>
      </c>
      <c r="AB7" s="35">
        <f t="shared" si="4"/>
        <v>0</v>
      </c>
      <c r="AC7" s="35">
        <f t="shared" si="4"/>
        <v>0</v>
      </c>
      <c r="AD7" s="36"/>
      <c r="AE7" s="36"/>
      <c r="AF7" s="36"/>
      <c r="AG7" s="35">
        <f t="shared" si="5"/>
        <v>4.423714791428571</v>
      </c>
      <c r="AH7" s="35">
        <f t="shared" si="6"/>
        <v>0</v>
      </c>
      <c r="AI7" s="35">
        <f t="shared" si="7"/>
        <v>0</v>
      </c>
      <c r="AJ7" s="35">
        <f t="shared" si="8"/>
        <v>0</v>
      </c>
      <c r="AK7" s="37">
        <f t="shared" si="9"/>
        <v>0</v>
      </c>
    </row>
    <row r="8" spans="2:38" ht="18" customHeight="1" x14ac:dyDescent="0.3">
      <c r="B8" s="169"/>
      <c r="C8" s="9" t="s">
        <v>5</v>
      </c>
      <c r="D8" s="9" t="s">
        <v>41</v>
      </c>
      <c r="E8" s="10">
        <v>43468</v>
      </c>
      <c r="F8" s="11">
        <v>721.74</v>
      </c>
      <c r="G8" s="57">
        <f t="shared" si="0"/>
        <v>43304.4</v>
      </c>
      <c r="H8" s="49">
        <v>0</v>
      </c>
      <c r="I8" s="22">
        <v>0</v>
      </c>
      <c r="J8" s="22">
        <v>0</v>
      </c>
      <c r="K8" s="23">
        <v>0</v>
      </c>
      <c r="L8" s="23">
        <v>0</v>
      </c>
      <c r="M8" s="23">
        <v>0</v>
      </c>
      <c r="N8" s="24"/>
      <c r="O8" s="24"/>
      <c r="P8" s="24"/>
      <c r="Q8" s="23">
        <v>0.74</v>
      </c>
      <c r="R8" s="23"/>
      <c r="S8" s="23"/>
      <c r="T8" s="23"/>
      <c r="U8" s="23"/>
      <c r="V8" s="25"/>
      <c r="W8" s="61"/>
      <c r="X8" s="34">
        <f t="shared" si="1"/>
        <v>0</v>
      </c>
      <c r="Y8" s="35">
        <f t="shared" si="2"/>
        <v>0</v>
      </c>
      <c r="Z8" s="35">
        <f t="shared" si="3"/>
        <v>0</v>
      </c>
      <c r="AA8" s="35">
        <f t="shared" si="4"/>
        <v>0</v>
      </c>
      <c r="AB8" s="35">
        <f t="shared" si="4"/>
        <v>0</v>
      </c>
      <c r="AC8" s="35">
        <f t="shared" si="4"/>
        <v>0</v>
      </c>
      <c r="AD8" s="36"/>
      <c r="AE8" s="36"/>
      <c r="AF8" s="36"/>
      <c r="AG8" s="35">
        <f t="shared" si="5"/>
        <v>18.094124905714288</v>
      </c>
      <c r="AH8" s="35">
        <f t="shared" si="6"/>
        <v>0</v>
      </c>
      <c r="AI8" s="35">
        <f t="shared" si="7"/>
        <v>0</v>
      </c>
      <c r="AJ8" s="35">
        <f t="shared" si="8"/>
        <v>0</v>
      </c>
      <c r="AK8" s="37">
        <f t="shared" si="9"/>
        <v>0</v>
      </c>
    </row>
    <row r="9" spans="2:38" ht="18" customHeight="1" x14ac:dyDescent="0.3">
      <c r="B9" s="169"/>
      <c r="C9" s="9" t="s">
        <v>6</v>
      </c>
      <c r="D9" s="9" t="s">
        <v>78</v>
      </c>
      <c r="E9" s="10"/>
      <c r="F9" s="11"/>
      <c r="G9" s="57">
        <f t="shared" si="0"/>
        <v>0</v>
      </c>
      <c r="H9" s="49"/>
      <c r="I9" s="22"/>
      <c r="J9" s="22"/>
      <c r="K9" s="23"/>
      <c r="L9" s="23"/>
      <c r="M9" s="23"/>
      <c r="N9" s="24"/>
      <c r="O9" s="24"/>
      <c r="P9" s="24"/>
      <c r="Q9" s="23"/>
      <c r="R9" s="23"/>
      <c r="S9" s="23"/>
      <c r="T9" s="23"/>
      <c r="U9" s="23"/>
      <c r="V9" s="25"/>
      <c r="W9" s="61"/>
      <c r="X9" s="34">
        <f t="shared" si="1"/>
        <v>0</v>
      </c>
      <c r="Y9" s="35">
        <f t="shared" si="2"/>
        <v>0</v>
      </c>
      <c r="Z9" s="35">
        <f t="shared" si="3"/>
        <v>0</v>
      </c>
      <c r="AA9" s="35">
        <f t="shared" si="4"/>
        <v>0</v>
      </c>
      <c r="AB9" s="35">
        <f t="shared" si="4"/>
        <v>0</v>
      </c>
      <c r="AC9" s="35">
        <f t="shared" si="4"/>
        <v>0</v>
      </c>
      <c r="AD9" s="36"/>
      <c r="AE9" s="36"/>
      <c r="AF9" s="36"/>
      <c r="AG9" s="35">
        <f t="shared" si="5"/>
        <v>0</v>
      </c>
      <c r="AH9" s="35">
        <f t="shared" si="6"/>
        <v>0</v>
      </c>
      <c r="AI9" s="35">
        <f t="shared" si="7"/>
        <v>0</v>
      </c>
      <c r="AJ9" s="35">
        <f t="shared" si="8"/>
        <v>0</v>
      </c>
      <c r="AK9" s="37">
        <f t="shared" si="9"/>
        <v>0</v>
      </c>
    </row>
    <row r="10" spans="2:38" ht="18" customHeight="1" x14ac:dyDescent="0.3">
      <c r="B10" s="169"/>
      <c r="C10" s="9" t="s">
        <v>7</v>
      </c>
      <c r="D10" s="9" t="s">
        <v>78</v>
      </c>
      <c r="E10" s="10"/>
      <c r="F10" s="11"/>
      <c r="G10" s="57">
        <f t="shared" si="0"/>
        <v>0</v>
      </c>
      <c r="H10" s="49"/>
      <c r="I10" s="22"/>
      <c r="J10" s="22"/>
      <c r="K10" s="23"/>
      <c r="L10" s="23"/>
      <c r="M10" s="23"/>
      <c r="N10" s="24"/>
      <c r="O10" s="24"/>
      <c r="P10" s="24"/>
      <c r="Q10" s="23"/>
      <c r="R10" s="23"/>
      <c r="S10" s="23"/>
      <c r="T10" s="23"/>
      <c r="U10" s="23"/>
      <c r="V10" s="25"/>
      <c r="W10" s="61"/>
      <c r="X10" s="34">
        <f t="shared" si="1"/>
        <v>0</v>
      </c>
      <c r="Y10" s="35">
        <f t="shared" si="2"/>
        <v>0</v>
      </c>
      <c r="Z10" s="35">
        <f t="shared" si="3"/>
        <v>0</v>
      </c>
      <c r="AA10" s="35">
        <f t="shared" si="4"/>
        <v>0</v>
      </c>
      <c r="AB10" s="35">
        <f t="shared" si="4"/>
        <v>0</v>
      </c>
      <c r="AC10" s="35">
        <f t="shared" si="4"/>
        <v>0</v>
      </c>
      <c r="AD10" s="36"/>
      <c r="AE10" s="36"/>
      <c r="AF10" s="36"/>
      <c r="AG10" s="35">
        <f t="shared" si="5"/>
        <v>0</v>
      </c>
      <c r="AH10" s="35">
        <f t="shared" si="6"/>
        <v>0</v>
      </c>
      <c r="AI10" s="35">
        <f t="shared" si="7"/>
        <v>0</v>
      </c>
      <c r="AJ10" s="35">
        <f t="shared" si="8"/>
        <v>0</v>
      </c>
      <c r="AK10" s="37">
        <f t="shared" si="9"/>
        <v>0</v>
      </c>
    </row>
    <row r="11" spans="2:38" ht="18" customHeight="1" x14ac:dyDescent="0.3">
      <c r="B11" s="169"/>
      <c r="C11" s="9" t="s">
        <v>8</v>
      </c>
      <c r="D11" s="9" t="s">
        <v>41</v>
      </c>
      <c r="E11" s="10">
        <v>43468</v>
      </c>
      <c r="F11" s="11">
        <v>718.8</v>
      </c>
      <c r="G11" s="57">
        <f t="shared" si="0"/>
        <v>43128</v>
      </c>
      <c r="H11" s="49">
        <v>0</v>
      </c>
      <c r="I11" s="22">
        <v>0</v>
      </c>
      <c r="J11" s="22">
        <v>0</v>
      </c>
      <c r="K11" s="23">
        <v>0</v>
      </c>
      <c r="L11" s="23">
        <v>0</v>
      </c>
      <c r="M11" s="23">
        <v>0</v>
      </c>
      <c r="N11" s="24"/>
      <c r="O11" s="24"/>
      <c r="P11" s="24"/>
      <c r="Q11" s="23">
        <v>0.34</v>
      </c>
      <c r="R11" s="23"/>
      <c r="S11" s="23"/>
      <c r="T11" s="23"/>
      <c r="U11" s="23"/>
      <c r="V11" s="25"/>
      <c r="W11" s="61"/>
      <c r="X11" s="34">
        <f t="shared" si="1"/>
        <v>0</v>
      </c>
      <c r="Y11" s="35">
        <f t="shared" si="2"/>
        <v>0</v>
      </c>
      <c r="Z11" s="35">
        <f t="shared" si="3"/>
        <v>0</v>
      </c>
      <c r="AA11" s="35">
        <f t="shared" si="4"/>
        <v>0</v>
      </c>
      <c r="AB11" s="35">
        <f t="shared" si="4"/>
        <v>0</v>
      </c>
      <c r="AC11" s="35">
        <f t="shared" si="4"/>
        <v>0</v>
      </c>
      <c r="AD11" s="36"/>
      <c r="AE11" s="36"/>
      <c r="AF11" s="36"/>
      <c r="AG11" s="35">
        <f t="shared" si="5"/>
        <v>8.2796518285714313</v>
      </c>
      <c r="AH11" s="35">
        <f t="shared" si="6"/>
        <v>0</v>
      </c>
      <c r="AI11" s="35">
        <f t="shared" si="7"/>
        <v>0</v>
      </c>
      <c r="AJ11" s="35">
        <f t="shared" si="8"/>
        <v>0</v>
      </c>
      <c r="AK11" s="37">
        <f t="shared" si="9"/>
        <v>0</v>
      </c>
    </row>
    <row r="12" spans="2:38" ht="18" customHeight="1" x14ac:dyDescent="0.3">
      <c r="B12" s="169"/>
      <c r="C12" s="9" t="s">
        <v>9</v>
      </c>
      <c r="D12" s="9" t="s">
        <v>78</v>
      </c>
      <c r="E12" s="10"/>
      <c r="F12" s="11"/>
      <c r="G12" s="57">
        <f t="shared" si="0"/>
        <v>0</v>
      </c>
      <c r="H12" s="49"/>
      <c r="I12" s="22"/>
      <c r="J12" s="22"/>
      <c r="K12" s="23"/>
      <c r="L12" s="23"/>
      <c r="M12" s="23"/>
      <c r="N12" s="24"/>
      <c r="O12" s="24"/>
      <c r="P12" s="24"/>
      <c r="Q12" s="23"/>
      <c r="R12" s="23"/>
      <c r="S12" s="23"/>
      <c r="T12" s="23"/>
      <c r="U12" s="23"/>
      <c r="V12" s="25"/>
      <c r="W12" s="61"/>
      <c r="X12" s="34">
        <f t="shared" si="1"/>
        <v>0</v>
      </c>
      <c r="Y12" s="35">
        <f t="shared" si="2"/>
        <v>0</v>
      </c>
      <c r="Z12" s="35">
        <f t="shared" si="3"/>
        <v>0</v>
      </c>
      <c r="AA12" s="35">
        <f t="shared" si="4"/>
        <v>0</v>
      </c>
      <c r="AB12" s="35">
        <f t="shared" si="4"/>
        <v>0</v>
      </c>
      <c r="AC12" s="35">
        <f t="shared" si="4"/>
        <v>0</v>
      </c>
      <c r="AD12" s="36"/>
      <c r="AE12" s="36"/>
      <c r="AF12" s="36"/>
      <c r="AG12" s="35">
        <f t="shared" si="5"/>
        <v>0</v>
      </c>
      <c r="AH12" s="35">
        <f t="shared" si="6"/>
        <v>0</v>
      </c>
      <c r="AI12" s="35">
        <f t="shared" si="7"/>
        <v>0</v>
      </c>
      <c r="AJ12" s="35">
        <f t="shared" si="8"/>
        <v>0</v>
      </c>
      <c r="AK12" s="37">
        <f t="shared" si="9"/>
        <v>0</v>
      </c>
    </row>
    <row r="13" spans="2:38" ht="18" customHeight="1" x14ac:dyDescent="0.3">
      <c r="B13" s="169"/>
      <c r="C13" s="9" t="s">
        <v>10</v>
      </c>
      <c r="D13" s="9" t="s">
        <v>41</v>
      </c>
      <c r="E13" s="10">
        <v>43475</v>
      </c>
      <c r="F13" s="11">
        <v>739.71</v>
      </c>
      <c r="G13" s="57">
        <f t="shared" si="0"/>
        <v>44382.600000000006</v>
      </c>
      <c r="H13" s="49">
        <v>0</v>
      </c>
      <c r="I13" s="22">
        <v>0</v>
      </c>
      <c r="J13" s="22">
        <v>5.0000000000000001E-3</v>
      </c>
      <c r="K13" s="23">
        <v>0</v>
      </c>
      <c r="L13" s="23">
        <v>0</v>
      </c>
      <c r="M13" s="23">
        <v>0</v>
      </c>
      <c r="N13" s="24"/>
      <c r="O13" s="24"/>
      <c r="P13" s="24"/>
      <c r="Q13" s="23">
        <v>0.33</v>
      </c>
      <c r="R13" s="23"/>
      <c r="S13" s="23"/>
      <c r="T13" s="23"/>
      <c r="U13" s="23"/>
      <c r="V13" s="25"/>
      <c r="W13" s="61"/>
      <c r="X13" s="34">
        <f t="shared" si="1"/>
        <v>0</v>
      </c>
      <c r="Y13" s="35">
        <f t="shared" si="2"/>
        <v>0</v>
      </c>
      <c r="Z13" s="35">
        <f t="shared" si="3"/>
        <v>0.22112045357142859</v>
      </c>
      <c r="AA13" s="35">
        <f t="shared" si="4"/>
        <v>0</v>
      </c>
      <c r="AB13" s="35">
        <f t="shared" si="4"/>
        <v>0</v>
      </c>
      <c r="AC13" s="35">
        <f t="shared" si="4"/>
        <v>0</v>
      </c>
      <c r="AD13" s="36"/>
      <c r="AE13" s="36"/>
      <c r="AF13" s="36"/>
      <c r="AG13" s="35">
        <f t="shared" si="5"/>
        <v>8.269904963571431</v>
      </c>
      <c r="AH13" s="35">
        <f t="shared" si="6"/>
        <v>0</v>
      </c>
      <c r="AI13" s="35">
        <f t="shared" si="7"/>
        <v>0</v>
      </c>
      <c r="AJ13" s="35">
        <f t="shared" si="8"/>
        <v>0</v>
      </c>
      <c r="AK13" s="37">
        <f t="shared" si="9"/>
        <v>0</v>
      </c>
    </row>
    <row r="14" spans="2:38" ht="18" customHeight="1" x14ac:dyDescent="0.3">
      <c r="B14" s="169"/>
      <c r="C14" s="9" t="s">
        <v>11</v>
      </c>
      <c r="D14" s="9" t="s">
        <v>78</v>
      </c>
      <c r="E14" s="10"/>
      <c r="F14" s="11"/>
      <c r="G14" s="57">
        <f t="shared" si="0"/>
        <v>0</v>
      </c>
      <c r="H14" s="49"/>
      <c r="I14" s="22"/>
      <c r="J14" s="22"/>
      <c r="K14" s="23"/>
      <c r="L14" s="23"/>
      <c r="M14" s="23"/>
      <c r="N14" s="24"/>
      <c r="O14" s="24"/>
      <c r="P14" s="24"/>
      <c r="Q14" s="23"/>
      <c r="R14" s="23"/>
      <c r="S14" s="23"/>
      <c r="T14" s="23"/>
      <c r="U14" s="23"/>
      <c r="V14" s="25"/>
      <c r="W14" s="61"/>
      <c r="X14" s="34">
        <f t="shared" si="1"/>
        <v>0</v>
      </c>
      <c r="Y14" s="35">
        <f t="shared" si="2"/>
        <v>0</v>
      </c>
      <c r="Z14" s="35">
        <f t="shared" si="3"/>
        <v>0</v>
      </c>
      <c r="AA14" s="35">
        <f t="shared" si="4"/>
        <v>0</v>
      </c>
      <c r="AB14" s="35">
        <f t="shared" si="4"/>
        <v>0</v>
      </c>
      <c r="AC14" s="35">
        <f t="shared" si="4"/>
        <v>0</v>
      </c>
      <c r="AD14" s="36"/>
      <c r="AE14" s="36"/>
      <c r="AF14" s="36"/>
      <c r="AG14" s="35">
        <f t="shared" si="5"/>
        <v>0</v>
      </c>
      <c r="AH14" s="35">
        <f t="shared" si="6"/>
        <v>0</v>
      </c>
      <c r="AI14" s="35">
        <f t="shared" si="7"/>
        <v>0</v>
      </c>
      <c r="AJ14" s="35">
        <f t="shared" si="8"/>
        <v>0</v>
      </c>
      <c r="AK14" s="37">
        <f t="shared" si="9"/>
        <v>0</v>
      </c>
    </row>
    <row r="15" spans="2:38" ht="18" customHeight="1" x14ac:dyDescent="0.3">
      <c r="B15" s="169"/>
      <c r="C15" s="9" t="s">
        <v>12</v>
      </c>
      <c r="D15" s="9" t="s">
        <v>41</v>
      </c>
      <c r="E15" s="10">
        <v>43468</v>
      </c>
      <c r="F15" s="11">
        <v>702.61</v>
      </c>
      <c r="G15" s="57">
        <f t="shared" si="0"/>
        <v>42156.6</v>
      </c>
      <c r="H15" s="49">
        <v>0</v>
      </c>
      <c r="I15" s="22">
        <v>0</v>
      </c>
      <c r="J15" s="22">
        <v>2E-3</v>
      </c>
      <c r="K15" s="23">
        <v>0</v>
      </c>
      <c r="L15" s="23">
        <v>0</v>
      </c>
      <c r="M15" s="23">
        <v>0</v>
      </c>
      <c r="N15" s="24"/>
      <c r="O15" s="24"/>
      <c r="P15" s="24"/>
      <c r="Q15" s="23">
        <v>0.77</v>
      </c>
      <c r="R15" s="23"/>
      <c r="S15" s="23"/>
      <c r="T15" s="23"/>
      <c r="U15" s="23"/>
      <c r="V15" s="25"/>
      <c r="W15" s="61"/>
      <c r="X15" s="34">
        <f t="shared" si="1"/>
        <v>0</v>
      </c>
      <c r="Y15" s="35">
        <f t="shared" si="2"/>
        <v>0</v>
      </c>
      <c r="Z15" s="35">
        <f t="shared" si="3"/>
        <v>8.4012081428571431E-2</v>
      </c>
      <c r="AA15" s="35">
        <f t="shared" si="4"/>
        <v>0</v>
      </c>
      <c r="AB15" s="35">
        <f t="shared" si="4"/>
        <v>0</v>
      </c>
      <c r="AC15" s="35">
        <f t="shared" si="4"/>
        <v>0</v>
      </c>
      <c r="AD15" s="36"/>
      <c r="AE15" s="36"/>
      <c r="AF15" s="36"/>
      <c r="AG15" s="35">
        <f t="shared" si="5"/>
        <v>18.328635765000005</v>
      </c>
      <c r="AH15" s="35">
        <f t="shared" si="6"/>
        <v>0</v>
      </c>
      <c r="AI15" s="35">
        <f t="shared" si="7"/>
        <v>0</v>
      </c>
      <c r="AJ15" s="35">
        <f t="shared" si="8"/>
        <v>0</v>
      </c>
      <c r="AK15" s="37">
        <f t="shared" si="9"/>
        <v>0</v>
      </c>
    </row>
    <row r="16" spans="2:38" ht="18" customHeight="1" thickBot="1" x14ac:dyDescent="0.35">
      <c r="B16" s="169"/>
      <c r="C16" s="9" t="s">
        <v>13</v>
      </c>
      <c r="D16" s="9" t="s">
        <v>41</v>
      </c>
      <c r="E16" s="10">
        <v>43468</v>
      </c>
      <c r="F16" s="11">
        <v>745.94</v>
      </c>
      <c r="G16" s="57">
        <f>F16*60</f>
        <v>44756.4</v>
      </c>
      <c r="H16" s="50">
        <v>0</v>
      </c>
      <c r="I16" s="26">
        <v>6.2E-2</v>
      </c>
      <c r="J16" s="26">
        <v>1.7999999999999999E-2</v>
      </c>
      <c r="K16" s="23">
        <v>0</v>
      </c>
      <c r="L16" s="23">
        <v>0</v>
      </c>
      <c r="M16" s="23">
        <v>0</v>
      </c>
      <c r="N16" s="28"/>
      <c r="O16" s="28"/>
      <c r="P16" s="28"/>
      <c r="Q16" s="27">
        <v>0.24</v>
      </c>
      <c r="R16" s="27"/>
      <c r="S16" s="27"/>
      <c r="T16" s="27"/>
      <c r="U16" s="27"/>
      <c r="V16" s="29"/>
      <c r="W16" s="62"/>
      <c r="X16" s="96">
        <f t="shared" si="1"/>
        <v>0</v>
      </c>
      <c r="Y16" s="95">
        <f t="shared" si="2"/>
        <v>1.8433243028571424</v>
      </c>
      <c r="Z16" s="95">
        <f t="shared" si="3"/>
        <v>0.80273800285714292</v>
      </c>
      <c r="AA16" s="95">
        <f t="shared" si="4"/>
        <v>0</v>
      </c>
      <c r="AB16" s="95">
        <f t="shared" si="4"/>
        <v>0</v>
      </c>
      <c r="AC16" s="95">
        <f t="shared" si="4"/>
        <v>0</v>
      </c>
      <c r="AD16" s="97"/>
      <c r="AE16" s="97"/>
      <c r="AF16" s="97"/>
      <c r="AG16" s="95">
        <f t="shared" si="5"/>
        <v>6.0651315771428571</v>
      </c>
      <c r="AH16" s="95">
        <f t="shared" si="6"/>
        <v>0</v>
      </c>
      <c r="AI16" s="95">
        <f t="shared" si="7"/>
        <v>0</v>
      </c>
      <c r="AJ16" s="95">
        <f t="shared" si="8"/>
        <v>0</v>
      </c>
      <c r="AK16" s="98">
        <f t="shared" si="9"/>
        <v>0</v>
      </c>
    </row>
    <row r="17" spans="2:37" ht="18" customHeight="1" x14ac:dyDescent="0.3">
      <c r="B17" s="159" t="s">
        <v>39</v>
      </c>
      <c r="C17" s="5" t="s">
        <v>14</v>
      </c>
      <c r="D17" s="5" t="s">
        <v>41</v>
      </c>
      <c r="E17" s="6">
        <v>43476</v>
      </c>
      <c r="F17" s="16">
        <v>721.64</v>
      </c>
      <c r="G17" s="58">
        <f>F17*60</f>
        <v>43298.400000000001</v>
      </c>
      <c r="H17" s="51">
        <v>0.13</v>
      </c>
      <c r="I17" s="38">
        <v>1.6E-2</v>
      </c>
      <c r="J17" s="38">
        <v>8.9999999999999993E-3</v>
      </c>
      <c r="K17" s="38">
        <v>0</v>
      </c>
      <c r="L17" s="38">
        <v>0</v>
      </c>
      <c r="M17" s="38">
        <v>0</v>
      </c>
      <c r="N17" s="38">
        <v>0</v>
      </c>
      <c r="O17" s="39"/>
      <c r="P17" s="39"/>
      <c r="Q17" s="38">
        <v>0.21</v>
      </c>
      <c r="R17" s="38"/>
      <c r="S17" s="38"/>
      <c r="T17" s="38"/>
      <c r="U17" s="38"/>
      <c r="V17" s="152"/>
      <c r="W17" s="63"/>
      <c r="X17" s="40">
        <f t="shared" si="1"/>
        <v>6.8239051585714305</v>
      </c>
      <c r="Y17" s="41">
        <f t="shared" si="2"/>
        <v>0.46020013714285712</v>
      </c>
      <c r="Z17" s="41">
        <f t="shared" si="3"/>
        <v>0.3882938657142857</v>
      </c>
      <c r="AA17" s="41">
        <f t="shared" si="4"/>
        <v>0</v>
      </c>
      <c r="AB17" s="41">
        <f t="shared" si="4"/>
        <v>0</v>
      </c>
      <c r="AC17" s="41">
        <f t="shared" si="4"/>
        <v>0</v>
      </c>
      <c r="AD17" s="99">
        <f t="shared" ref="AD17:AD27" si="10">$G17*N17/22.4/1000000*74.9*24*$W$3</f>
        <v>0</v>
      </c>
      <c r="AE17" s="42"/>
      <c r="AF17" s="42"/>
      <c r="AG17" s="41">
        <f t="shared" si="5"/>
        <v>5.1341077800000008</v>
      </c>
      <c r="AH17" s="41">
        <f t="shared" si="6"/>
        <v>0</v>
      </c>
      <c r="AI17" s="41">
        <f t="shared" si="7"/>
        <v>0</v>
      </c>
      <c r="AJ17" s="41">
        <f t="shared" si="8"/>
        <v>0</v>
      </c>
      <c r="AK17" s="43">
        <f t="shared" si="9"/>
        <v>0</v>
      </c>
    </row>
    <row r="18" spans="2:37" ht="18" customHeight="1" x14ac:dyDescent="0.3">
      <c r="B18" s="169"/>
      <c r="C18" s="9" t="s">
        <v>15</v>
      </c>
      <c r="D18" s="9" t="s">
        <v>41</v>
      </c>
      <c r="E18" s="10">
        <v>43476</v>
      </c>
      <c r="F18" s="11">
        <v>745.16</v>
      </c>
      <c r="G18" s="57">
        <f t="shared" ref="G18:G27" si="11">F18*60</f>
        <v>44709.599999999999</v>
      </c>
      <c r="H18" s="49">
        <v>0</v>
      </c>
      <c r="I18" s="22">
        <v>0</v>
      </c>
      <c r="J18" s="22">
        <v>1.2E-2</v>
      </c>
      <c r="K18" s="23">
        <v>0</v>
      </c>
      <c r="L18" s="23">
        <v>0</v>
      </c>
      <c r="M18" s="23">
        <v>0</v>
      </c>
      <c r="N18" s="23">
        <v>0</v>
      </c>
      <c r="O18" s="24"/>
      <c r="P18" s="24"/>
      <c r="Q18" s="23">
        <v>0.14000000000000001</v>
      </c>
      <c r="R18" s="23"/>
      <c r="S18" s="23"/>
      <c r="T18" s="23"/>
      <c r="U18" s="23"/>
      <c r="V18" s="25"/>
      <c r="W18" s="61"/>
      <c r="X18" s="34">
        <f t="shared" si="1"/>
        <v>0</v>
      </c>
      <c r="Y18" s="35">
        <f t="shared" si="2"/>
        <v>0</v>
      </c>
      <c r="Z18" s="35">
        <f t="shared" si="3"/>
        <v>0.5345990742857144</v>
      </c>
      <c r="AA18" s="35">
        <f t="shared" si="4"/>
        <v>0</v>
      </c>
      <c r="AB18" s="35">
        <f t="shared" si="4"/>
        <v>0</v>
      </c>
      <c r="AC18" s="35">
        <f t="shared" si="4"/>
        <v>0</v>
      </c>
      <c r="AD18" s="100">
        <f t="shared" si="10"/>
        <v>0</v>
      </c>
      <c r="AE18" s="36"/>
      <c r="AF18" s="36"/>
      <c r="AG18" s="35">
        <f t="shared" si="5"/>
        <v>3.5342938799999999</v>
      </c>
      <c r="AH18" s="35">
        <f t="shared" si="6"/>
        <v>0</v>
      </c>
      <c r="AI18" s="35">
        <f t="shared" si="7"/>
        <v>0</v>
      </c>
      <c r="AJ18" s="35">
        <f t="shared" si="8"/>
        <v>0</v>
      </c>
      <c r="AK18" s="37">
        <f t="shared" si="9"/>
        <v>0</v>
      </c>
    </row>
    <row r="19" spans="2:37" ht="18" customHeight="1" x14ac:dyDescent="0.3">
      <c r="B19" s="169"/>
      <c r="C19" s="9" t="s">
        <v>16</v>
      </c>
      <c r="D19" s="9" t="s">
        <v>41</v>
      </c>
      <c r="E19" s="10">
        <v>43475</v>
      </c>
      <c r="F19" s="11">
        <v>727.83</v>
      </c>
      <c r="G19" s="57">
        <f t="shared" si="11"/>
        <v>43669.8</v>
      </c>
      <c r="H19" s="49">
        <v>0.63</v>
      </c>
      <c r="I19" s="22">
        <v>0</v>
      </c>
      <c r="J19" s="22">
        <v>0</v>
      </c>
      <c r="K19" s="23">
        <v>0</v>
      </c>
      <c r="L19" s="23">
        <v>0</v>
      </c>
      <c r="M19" s="23">
        <v>0</v>
      </c>
      <c r="N19" s="23">
        <v>0</v>
      </c>
      <c r="O19" s="24"/>
      <c r="P19" s="24"/>
      <c r="Q19" s="23">
        <v>0.26</v>
      </c>
      <c r="R19" s="23"/>
      <c r="S19" s="23"/>
      <c r="T19" s="23"/>
      <c r="U19" s="23"/>
      <c r="V19" s="25"/>
      <c r="W19" s="61"/>
      <c r="X19" s="34">
        <f t="shared" si="1"/>
        <v>33.353355622500004</v>
      </c>
      <c r="Y19" s="35">
        <f t="shared" si="2"/>
        <v>0</v>
      </c>
      <c r="Z19" s="35">
        <f t="shared" si="3"/>
        <v>0</v>
      </c>
      <c r="AA19" s="35">
        <f t="shared" si="4"/>
        <v>0</v>
      </c>
      <c r="AB19" s="35">
        <f t="shared" si="4"/>
        <v>0</v>
      </c>
      <c r="AC19" s="35">
        <f t="shared" si="4"/>
        <v>0</v>
      </c>
      <c r="AD19" s="100">
        <f t="shared" si="10"/>
        <v>0</v>
      </c>
      <c r="AE19" s="36"/>
      <c r="AF19" s="36"/>
      <c r="AG19" s="35">
        <f t="shared" si="5"/>
        <v>6.4110385671428585</v>
      </c>
      <c r="AH19" s="35">
        <f t="shared" si="6"/>
        <v>0</v>
      </c>
      <c r="AI19" s="35">
        <f t="shared" si="7"/>
        <v>0</v>
      </c>
      <c r="AJ19" s="35">
        <f t="shared" si="8"/>
        <v>0</v>
      </c>
      <c r="AK19" s="37">
        <f t="shared" si="9"/>
        <v>0</v>
      </c>
    </row>
    <row r="20" spans="2:37" ht="18" customHeight="1" x14ac:dyDescent="0.3">
      <c r="B20" s="169"/>
      <c r="C20" s="9" t="s">
        <v>17</v>
      </c>
      <c r="D20" s="9" t="s">
        <v>41</v>
      </c>
      <c r="E20" s="10">
        <v>43475</v>
      </c>
      <c r="F20" s="11">
        <v>743.98</v>
      </c>
      <c r="G20" s="57">
        <f t="shared" si="11"/>
        <v>44638.8</v>
      </c>
      <c r="H20" s="49">
        <v>1.01</v>
      </c>
      <c r="I20" s="22">
        <v>0</v>
      </c>
      <c r="J20" s="22">
        <v>0</v>
      </c>
      <c r="K20" s="23">
        <v>0</v>
      </c>
      <c r="L20" s="23">
        <v>0</v>
      </c>
      <c r="M20" s="23">
        <v>0</v>
      </c>
      <c r="N20" s="23">
        <v>0</v>
      </c>
      <c r="O20" s="24"/>
      <c r="P20" s="24"/>
      <c r="Q20" s="23">
        <v>0.14000000000000001</v>
      </c>
      <c r="R20" s="23"/>
      <c r="S20" s="23"/>
      <c r="T20" s="23"/>
      <c r="U20" s="23"/>
      <c r="V20" s="25"/>
      <c r="W20" s="61"/>
      <c r="X20" s="34">
        <f t="shared" si="1"/>
        <v>54.657739523571436</v>
      </c>
      <c r="Y20" s="35">
        <f t="shared" si="2"/>
        <v>0</v>
      </c>
      <c r="Z20" s="35">
        <f t="shared" si="3"/>
        <v>0</v>
      </c>
      <c r="AA20" s="35">
        <f t="shared" si="4"/>
        <v>0</v>
      </c>
      <c r="AB20" s="35">
        <f t="shared" si="4"/>
        <v>0</v>
      </c>
      <c r="AC20" s="35">
        <f t="shared" si="4"/>
        <v>0</v>
      </c>
      <c r="AD20" s="100">
        <f t="shared" si="10"/>
        <v>0</v>
      </c>
      <c r="AE20" s="36"/>
      <c r="AF20" s="36"/>
      <c r="AG20" s="35">
        <f t="shared" si="5"/>
        <v>3.5286971400000007</v>
      </c>
      <c r="AH20" s="35">
        <f t="shared" si="6"/>
        <v>0</v>
      </c>
      <c r="AI20" s="35">
        <f t="shared" si="7"/>
        <v>0</v>
      </c>
      <c r="AJ20" s="35">
        <f t="shared" si="8"/>
        <v>0</v>
      </c>
      <c r="AK20" s="37">
        <f t="shared" si="9"/>
        <v>0</v>
      </c>
    </row>
    <row r="21" spans="2:37" ht="18" customHeight="1" x14ac:dyDescent="0.3">
      <c r="B21" s="169"/>
      <c r="C21" s="9" t="s">
        <v>18</v>
      </c>
      <c r="D21" s="9" t="s">
        <v>80</v>
      </c>
      <c r="E21" s="10"/>
      <c r="F21" s="11"/>
      <c r="G21" s="57">
        <f t="shared" si="11"/>
        <v>0</v>
      </c>
      <c r="H21" s="49"/>
      <c r="I21" s="22"/>
      <c r="J21" s="22"/>
      <c r="K21" s="23"/>
      <c r="L21" s="23"/>
      <c r="M21" s="23"/>
      <c r="N21" s="23"/>
      <c r="O21" s="24"/>
      <c r="P21" s="24"/>
      <c r="Q21" s="23"/>
      <c r="R21" s="23"/>
      <c r="S21" s="23"/>
      <c r="T21" s="23"/>
      <c r="U21" s="23"/>
      <c r="V21" s="25"/>
      <c r="W21" s="61"/>
      <c r="X21" s="34">
        <f t="shared" si="1"/>
        <v>0</v>
      </c>
      <c r="Y21" s="35">
        <f t="shared" si="2"/>
        <v>0</v>
      </c>
      <c r="Z21" s="35">
        <f t="shared" si="3"/>
        <v>0</v>
      </c>
      <c r="AA21" s="35">
        <f t="shared" ref="AA21:AC39" si="12">$G21*K21/1000000*24*$W$3</f>
        <v>0</v>
      </c>
      <c r="AB21" s="35">
        <f t="shared" si="12"/>
        <v>0</v>
      </c>
      <c r="AC21" s="35">
        <f t="shared" si="12"/>
        <v>0</v>
      </c>
      <c r="AD21" s="100">
        <f t="shared" si="10"/>
        <v>0</v>
      </c>
      <c r="AE21" s="36"/>
      <c r="AF21" s="36"/>
      <c r="AG21" s="35">
        <f t="shared" si="5"/>
        <v>0</v>
      </c>
      <c r="AH21" s="35">
        <f t="shared" si="6"/>
        <v>0</v>
      </c>
      <c r="AI21" s="35">
        <f t="shared" si="7"/>
        <v>0</v>
      </c>
      <c r="AJ21" s="35">
        <f t="shared" si="8"/>
        <v>0</v>
      </c>
      <c r="AK21" s="37">
        <f t="shared" si="9"/>
        <v>0</v>
      </c>
    </row>
    <row r="22" spans="2:37" ht="18" customHeight="1" x14ac:dyDescent="0.3">
      <c r="B22" s="169"/>
      <c r="C22" s="9" t="s">
        <v>19</v>
      </c>
      <c r="D22" s="9" t="s">
        <v>41</v>
      </c>
      <c r="E22" s="10">
        <v>43475</v>
      </c>
      <c r="F22" s="11">
        <v>711.52</v>
      </c>
      <c r="G22" s="57">
        <f t="shared" si="11"/>
        <v>42691.199999999997</v>
      </c>
      <c r="H22" s="49">
        <v>1.01</v>
      </c>
      <c r="I22" s="22">
        <v>0</v>
      </c>
      <c r="J22" s="22">
        <v>0</v>
      </c>
      <c r="K22" s="23">
        <v>0</v>
      </c>
      <c r="L22" s="23">
        <v>0</v>
      </c>
      <c r="M22" s="23">
        <v>0</v>
      </c>
      <c r="N22" s="23">
        <v>0</v>
      </c>
      <c r="O22" s="24"/>
      <c r="P22" s="24"/>
      <c r="Q22" s="23">
        <v>0</v>
      </c>
      <c r="R22" s="23"/>
      <c r="S22" s="23"/>
      <c r="T22" s="23"/>
      <c r="U22" s="23"/>
      <c r="V22" s="25"/>
      <c r="W22" s="61"/>
      <c r="X22" s="34">
        <f t="shared" si="1"/>
        <v>52.273011137142859</v>
      </c>
      <c r="Y22" s="35">
        <f t="shared" si="2"/>
        <v>0</v>
      </c>
      <c r="Z22" s="35">
        <f t="shared" si="3"/>
        <v>0</v>
      </c>
      <c r="AA22" s="35">
        <f t="shared" si="12"/>
        <v>0</v>
      </c>
      <c r="AB22" s="35">
        <f t="shared" si="12"/>
        <v>0</v>
      </c>
      <c r="AC22" s="35">
        <f t="shared" si="12"/>
        <v>0</v>
      </c>
      <c r="AD22" s="100">
        <f t="shared" si="10"/>
        <v>0</v>
      </c>
      <c r="AE22" s="36"/>
      <c r="AF22" s="36"/>
      <c r="AG22" s="35">
        <f t="shared" si="5"/>
        <v>0</v>
      </c>
      <c r="AH22" s="35">
        <f t="shared" si="6"/>
        <v>0</v>
      </c>
      <c r="AI22" s="35">
        <f t="shared" si="7"/>
        <v>0</v>
      </c>
      <c r="AJ22" s="35">
        <f t="shared" si="8"/>
        <v>0</v>
      </c>
      <c r="AK22" s="37">
        <f t="shared" si="9"/>
        <v>0</v>
      </c>
    </row>
    <row r="23" spans="2:37" ht="18" customHeight="1" x14ac:dyDescent="0.3">
      <c r="B23" s="169"/>
      <c r="C23" s="9" t="s">
        <v>20</v>
      </c>
      <c r="D23" s="9" t="s">
        <v>78</v>
      </c>
      <c r="E23" s="10"/>
      <c r="F23" s="11"/>
      <c r="G23" s="57">
        <f t="shared" si="11"/>
        <v>0</v>
      </c>
      <c r="H23" s="49"/>
      <c r="I23" s="22"/>
      <c r="J23" s="22"/>
      <c r="K23" s="23"/>
      <c r="L23" s="23"/>
      <c r="M23" s="23"/>
      <c r="N23" s="23"/>
      <c r="O23" s="24"/>
      <c r="P23" s="24"/>
      <c r="Q23" s="23"/>
      <c r="R23" s="23"/>
      <c r="S23" s="23"/>
      <c r="T23" s="23"/>
      <c r="U23" s="23"/>
      <c r="V23" s="25"/>
      <c r="W23" s="61"/>
      <c r="X23" s="34">
        <f t="shared" si="1"/>
        <v>0</v>
      </c>
      <c r="Y23" s="35">
        <f t="shared" si="2"/>
        <v>0</v>
      </c>
      <c r="Z23" s="35">
        <f t="shared" si="3"/>
        <v>0</v>
      </c>
      <c r="AA23" s="35">
        <f t="shared" si="12"/>
        <v>0</v>
      </c>
      <c r="AB23" s="35">
        <f t="shared" si="12"/>
        <v>0</v>
      </c>
      <c r="AC23" s="35">
        <f t="shared" si="12"/>
        <v>0</v>
      </c>
      <c r="AD23" s="100">
        <f t="shared" si="10"/>
        <v>0</v>
      </c>
      <c r="AE23" s="36"/>
      <c r="AF23" s="36"/>
      <c r="AG23" s="35">
        <f t="shared" si="5"/>
        <v>0</v>
      </c>
      <c r="AH23" s="35">
        <f t="shared" si="6"/>
        <v>0</v>
      </c>
      <c r="AI23" s="35">
        <f t="shared" si="7"/>
        <v>0</v>
      </c>
      <c r="AJ23" s="35">
        <f t="shared" si="8"/>
        <v>0</v>
      </c>
      <c r="AK23" s="37">
        <f t="shared" si="9"/>
        <v>0</v>
      </c>
    </row>
    <row r="24" spans="2:37" ht="18" customHeight="1" x14ac:dyDescent="0.3">
      <c r="B24" s="169"/>
      <c r="C24" s="9" t="s">
        <v>21</v>
      </c>
      <c r="D24" s="9" t="s">
        <v>41</v>
      </c>
      <c r="E24" s="10">
        <v>43475</v>
      </c>
      <c r="F24" s="11">
        <v>737.62</v>
      </c>
      <c r="G24" s="57">
        <f t="shared" si="11"/>
        <v>44257.2</v>
      </c>
      <c r="H24" s="49">
        <v>0.75</v>
      </c>
      <c r="I24" s="22">
        <v>0</v>
      </c>
      <c r="J24" s="22">
        <v>0</v>
      </c>
      <c r="K24" s="23">
        <v>0</v>
      </c>
      <c r="L24" s="23">
        <v>0</v>
      </c>
      <c r="M24" s="23">
        <v>0</v>
      </c>
      <c r="N24" s="23">
        <v>0</v>
      </c>
      <c r="O24" s="24"/>
      <c r="P24" s="24"/>
      <c r="Q24" s="23">
        <v>0.01</v>
      </c>
      <c r="R24" s="23"/>
      <c r="S24" s="23"/>
      <c r="T24" s="23"/>
      <c r="U24" s="23"/>
      <c r="V24" s="25"/>
      <c r="W24" s="61"/>
      <c r="X24" s="34">
        <f t="shared" si="1"/>
        <v>40.240463946428562</v>
      </c>
      <c r="Y24" s="35">
        <f t="shared" si="2"/>
        <v>0</v>
      </c>
      <c r="Z24" s="35">
        <f t="shared" si="3"/>
        <v>0</v>
      </c>
      <c r="AA24" s="35">
        <f t="shared" si="12"/>
        <v>0</v>
      </c>
      <c r="AB24" s="35">
        <f t="shared" si="12"/>
        <v>0</v>
      </c>
      <c r="AC24" s="35">
        <f t="shared" si="12"/>
        <v>0</v>
      </c>
      <c r="AD24" s="100">
        <f t="shared" si="10"/>
        <v>0</v>
      </c>
      <c r="AE24" s="36"/>
      <c r="AF24" s="36"/>
      <c r="AG24" s="35">
        <f t="shared" si="5"/>
        <v>0.24989511857142863</v>
      </c>
      <c r="AH24" s="35">
        <f t="shared" si="6"/>
        <v>0</v>
      </c>
      <c r="AI24" s="35">
        <f t="shared" si="7"/>
        <v>0</v>
      </c>
      <c r="AJ24" s="35">
        <f t="shared" si="8"/>
        <v>0</v>
      </c>
      <c r="AK24" s="37">
        <f t="shared" si="9"/>
        <v>0</v>
      </c>
    </row>
    <row r="25" spans="2:37" ht="18" customHeight="1" x14ac:dyDescent="0.3">
      <c r="B25" s="169"/>
      <c r="C25" s="9" t="s">
        <v>22</v>
      </c>
      <c r="D25" s="9" t="s">
        <v>41</v>
      </c>
      <c r="E25" s="10">
        <v>43475</v>
      </c>
      <c r="F25" s="11">
        <v>718.62</v>
      </c>
      <c r="G25" s="57">
        <f t="shared" si="11"/>
        <v>43117.2</v>
      </c>
      <c r="H25" s="49">
        <v>1.1299999999999999</v>
      </c>
      <c r="I25" s="22">
        <v>0</v>
      </c>
      <c r="J25" s="22">
        <v>0</v>
      </c>
      <c r="K25" s="23">
        <v>0</v>
      </c>
      <c r="L25" s="23">
        <v>0</v>
      </c>
      <c r="M25" s="23">
        <v>0</v>
      </c>
      <c r="N25" s="23">
        <v>0</v>
      </c>
      <c r="O25" s="24"/>
      <c r="P25" s="24"/>
      <c r="Q25" s="23">
        <v>0.11</v>
      </c>
      <c r="R25" s="23"/>
      <c r="S25" s="23"/>
      <c r="T25" s="23"/>
      <c r="U25" s="23"/>
      <c r="V25" s="25"/>
      <c r="W25" s="61"/>
      <c r="X25" s="34">
        <f t="shared" si="1"/>
        <v>59.067253214999994</v>
      </c>
      <c r="Y25" s="35">
        <f t="shared" si="2"/>
        <v>0</v>
      </c>
      <c r="Z25" s="35">
        <f t="shared" si="3"/>
        <v>0</v>
      </c>
      <c r="AA25" s="35">
        <f t="shared" si="12"/>
        <v>0</v>
      </c>
      <c r="AB25" s="35">
        <f t="shared" si="12"/>
        <v>0</v>
      </c>
      <c r="AC25" s="35">
        <f t="shared" si="12"/>
        <v>0</v>
      </c>
      <c r="AD25" s="100">
        <f t="shared" si="10"/>
        <v>0</v>
      </c>
      <c r="AE25" s="36"/>
      <c r="AF25" s="36"/>
      <c r="AG25" s="35">
        <f t="shared" si="5"/>
        <v>2.6780400900000001</v>
      </c>
      <c r="AH25" s="35">
        <f t="shared" si="6"/>
        <v>0</v>
      </c>
      <c r="AI25" s="35">
        <f t="shared" si="7"/>
        <v>0</v>
      </c>
      <c r="AJ25" s="35">
        <f t="shared" si="8"/>
        <v>0</v>
      </c>
      <c r="AK25" s="37">
        <f t="shared" si="9"/>
        <v>0</v>
      </c>
    </row>
    <row r="26" spans="2:37" ht="18" customHeight="1" x14ac:dyDescent="0.3">
      <c r="B26" s="169"/>
      <c r="C26" s="9" t="s">
        <v>23</v>
      </c>
      <c r="D26" s="9" t="s">
        <v>41</v>
      </c>
      <c r="E26" s="10">
        <v>43475</v>
      </c>
      <c r="F26" s="11">
        <v>731.44</v>
      </c>
      <c r="G26" s="57">
        <f t="shared" si="11"/>
        <v>43886.400000000001</v>
      </c>
      <c r="H26" s="49">
        <v>0.5</v>
      </c>
      <c r="I26" s="22">
        <v>1.6E-2</v>
      </c>
      <c r="J26" s="22">
        <v>0</v>
      </c>
      <c r="K26" s="23">
        <v>0</v>
      </c>
      <c r="L26" s="23">
        <v>0</v>
      </c>
      <c r="M26" s="23">
        <v>0</v>
      </c>
      <c r="N26" s="23">
        <v>0</v>
      </c>
      <c r="O26" s="24"/>
      <c r="P26" s="24"/>
      <c r="Q26" s="23">
        <v>0.05</v>
      </c>
      <c r="R26" s="23"/>
      <c r="S26" s="23"/>
      <c r="T26" s="23"/>
      <c r="U26" s="23"/>
      <c r="V26" s="25"/>
      <c r="W26" s="61"/>
      <c r="X26" s="34">
        <f t="shared" si="1"/>
        <v>26.602211571428573</v>
      </c>
      <c r="Y26" s="35">
        <f t="shared" si="2"/>
        <v>0.46644973714285726</v>
      </c>
      <c r="Z26" s="35">
        <f t="shared" si="3"/>
        <v>0</v>
      </c>
      <c r="AA26" s="35">
        <f t="shared" si="12"/>
        <v>0</v>
      </c>
      <c r="AB26" s="35">
        <f t="shared" si="12"/>
        <v>0</v>
      </c>
      <c r="AC26" s="35">
        <f t="shared" si="12"/>
        <v>0</v>
      </c>
      <c r="AD26" s="100">
        <f t="shared" si="10"/>
        <v>0</v>
      </c>
      <c r="AE26" s="36"/>
      <c r="AF26" s="36"/>
      <c r="AG26" s="35">
        <f t="shared" si="5"/>
        <v>1.2390071142857146</v>
      </c>
      <c r="AH26" s="35">
        <f t="shared" si="6"/>
        <v>0</v>
      </c>
      <c r="AI26" s="35">
        <f t="shared" si="7"/>
        <v>0</v>
      </c>
      <c r="AJ26" s="35">
        <f t="shared" si="8"/>
        <v>0</v>
      </c>
      <c r="AK26" s="37">
        <f t="shared" si="9"/>
        <v>0</v>
      </c>
    </row>
    <row r="27" spans="2:37" ht="18" customHeight="1" thickBot="1" x14ac:dyDescent="0.35">
      <c r="B27" s="169"/>
      <c r="C27" s="9" t="s">
        <v>24</v>
      </c>
      <c r="D27" s="9" t="s">
        <v>79</v>
      </c>
      <c r="E27" s="10">
        <v>43476</v>
      </c>
      <c r="F27" s="11">
        <v>704.86</v>
      </c>
      <c r="G27" s="57">
        <f t="shared" si="11"/>
        <v>42291.6</v>
      </c>
      <c r="H27" s="50">
        <v>0</v>
      </c>
      <c r="I27" s="26">
        <v>1.6E-2</v>
      </c>
      <c r="J27" s="26">
        <v>0</v>
      </c>
      <c r="K27" s="23">
        <v>0</v>
      </c>
      <c r="L27" s="23">
        <v>0</v>
      </c>
      <c r="M27" s="23">
        <v>0</v>
      </c>
      <c r="N27" s="27">
        <v>0</v>
      </c>
      <c r="O27" s="28"/>
      <c r="P27" s="28"/>
      <c r="Q27" s="27">
        <v>0.19</v>
      </c>
      <c r="R27" s="27"/>
      <c r="S27" s="27"/>
      <c r="T27" s="27"/>
      <c r="U27" s="27"/>
      <c r="V27" s="29"/>
      <c r="W27" s="62"/>
      <c r="X27" s="96">
        <f t="shared" si="1"/>
        <v>0</v>
      </c>
      <c r="Y27" s="95">
        <f t="shared" si="2"/>
        <v>0.44949929142857148</v>
      </c>
      <c r="Z27" s="95">
        <f t="shared" si="3"/>
        <v>0</v>
      </c>
      <c r="AA27" s="95">
        <f t="shared" si="12"/>
        <v>0</v>
      </c>
      <c r="AB27" s="95">
        <f t="shared" si="12"/>
        <v>0</v>
      </c>
      <c r="AC27" s="95">
        <f t="shared" si="12"/>
        <v>0</v>
      </c>
      <c r="AD27" s="101">
        <f t="shared" si="10"/>
        <v>0</v>
      </c>
      <c r="AE27" s="97"/>
      <c r="AF27" s="97"/>
      <c r="AG27" s="95">
        <f t="shared" si="5"/>
        <v>4.5371334728571426</v>
      </c>
      <c r="AH27" s="95">
        <f t="shared" si="6"/>
        <v>0</v>
      </c>
      <c r="AI27" s="95">
        <f t="shared" si="7"/>
        <v>0</v>
      </c>
      <c r="AJ27" s="95">
        <f t="shared" si="8"/>
        <v>0</v>
      </c>
      <c r="AK27" s="98">
        <f t="shared" si="9"/>
        <v>0</v>
      </c>
    </row>
    <row r="28" spans="2:37" ht="18" customHeight="1" x14ac:dyDescent="0.3">
      <c r="B28" s="159" t="s">
        <v>40</v>
      </c>
      <c r="C28" s="5" t="s">
        <v>25</v>
      </c>
      <c r="D28" s="5" t="s">
        <v>41</v>
      </c>
      <c r="E28" s="6">
        <v>43476</v>
      </c>
      <c r="F28" s="16">
        <v>274.70999999999998</v>
      </c>
      <c r="G28" s="58">
        <f>F28*60</f>
        <v>16482.599999999999</v>
      </c>
      <c r="H28" s="52"/>
      <c r="I28" s="39"/>
      <c r="J28" s="38">
        <v>8.9999999999999993E-3</v>
      </c>
      <c r="K28" s="38">
        <v>0</v>
      </c>
      <c r="L28" s="38">
        <v>0</v>
      </c>
      <c r="M28" s="38">
        <v>0</v>
      </c>
      <c r="N28" s="39"/>
      <c r="O28" s="38">
        <v>0</v>
      </c>
      <c r="P28" s="38">
        <v>0</v>
      </c>
      <c r="Q28" s="38">
        <v>0.25</v>
      </c>
      <c r="R28" s="38"/>
      <c r="S28" s="38"/>
      <c r="T28" s="38"/>
      <c r="U28" s="38"/>
      <c r="V28" s="152"/>
      <c r="W28" s="63"/>
      <c r="X28" s="140"/>
      <c r="Y28" s="42"/>
      <c r="Z28" s="41">
        <f t="shared" si="3"/>
        <v>0.14781360214285713</v>
      </c>
      <c r="AA28" s="41">
        <f t="shared" si="12"/>
        <v>0</v>
      </c>
      <c r="AB28" s="41">
        <f t="shared" si="12"/>
        <v>0</v>
      </c>
      <c r="AC28" s="41">
        <f t="shared" si="12"/>
        <v>0</v>
      </c>
      <c r="AD28" s="42"/>
      <c r="AE28" s="99">
        <f t="shared" ref="AE28:AE39" si="13">$G28*O28/22.4/1000000*78*24*$W$3</f>
        <v>0</v>
      </c>
      <c r="AF28" s="99">
        <f t="shared" ref="AF28:AF39" si="14">$G28*P28/22.4/1000000*94*24*$W$3</f>
        <v>0</v>
      </c>
      <c r="AG28" s="41">
        <f t="shared" si="5"/>
        <v>2.326695589285714</v>
      </c>
      <c r="AH28" s="41">
        <f t="shared" si="6"/>
        <v>0</v>
      </c>
      <c r="AI28" s="41">
        <f t="shared" si="7"/>
        <v>0</v>
      </c>
      <c r="AJ28" s="41">
        <f t="shared" si="8"/>
        <v>0</v>
      </c>
      <c r="AK28" s="43">
        <f t="shared" si="9"/>
        <v>0</v>
      </c>
    </row>
    <row r="29" spans="2:37" ht="18" customHeight="1" x14ac:dyDescent="0.3">
      <c r="B29" s="169"/>
      <c r="C29" s="9" t="s">
        <v>26</v>
      </c>
      <c r="D29" s="9" t="s">
        <v>80</v>
      </c>
      <c r="E29" s="10"/>
      <c r="F29" s="11"/>
      <c r="G29" s="57">
        <f t="shared" ref="G29:G39" si="15">F29*60</f>
        <v>0</v>
      </c>
      <c r="H29" s="53"/>
      <c r="I29" s="44"/>
      <c r="J29" s="23"/>
      <c r="K29" s="23"/>
      <c r="L29" s="23"/>
      <c r="M29" s="23"/>
      <c r="N29" s="24"/>
      <c r="O29" s="23"/>
      <c r="P29" s="23"/>
      <c r="Q29" s="23"/>
      <c r="R29" s="23"/>
      <c r="S29" s="23"/>
      <c r="T29" s="23"/>
      <c r="U29" s="23"/>
      <c r="V29" s="25"/>
      <c r="W29" s="61"/>
      <c r="X29" s="141"/>
      <c r="Y29" s="36"/>
      <c r="Z29" s="35">
        <f t="shared" si="3"/>
        <v>0</v>
      </c>
      <c r="AA29" s="35">
        <f t="shared" si="12"/>
        <v>0</v>
      </c>
      <c r="AB29" s="35">
        <f t="shared" si="12"/>
        <v>0</v>
      </c>
      <c r="AC29" s="35">
        <f t="shared" si="12"/>
        <v>0</v>
      </c>
      <c r="AD29" s="36"/>
      <c r="AE29" s="100">
        <f t="shared" si="13"/>
        <v>0</v>
      </c>
      <c r="AF29" s="100">
        <f t="shared" si="14"/>
        <v>0</v>
      </c>
      <c r="AG29" s="35">
        <f t="shared" si="5"/>
        <v>0</v>
      </c>
      <c r="AH29" s="35">
        <f t="shared" si="6"/>
        <v>0</v>
      </c>
      <c r="AI29" s="35">
        <f t="shared" si="7"/>
        <v>0</v>
      </c>
      <c r="AJ29" s="35">
        <f t="shared" si="8"/>
        <v>0</v>
      </c>
      <c r="AK29" s="37">
        <f t="shared" si="9"/>
        <v>0</v>
      </c>
    </row>
    <row r="30" spans="2:37" ht="18" customHeight="1" x14ac:dyDescent="0.3">
      <c r="B30" s="169"/>
      <c r="C30" s="9" t="s">
        <v>27</v>
      </c>
      <c r="D30" s="9" t="s">
        <v>41</v>
      </c>
      <c r="E30" s="10">
        <v>43475</v>
      </c>
      <c r="F30" s="11">
        <v>243.56</v>
      </c>
      <c r="G30" s="57">
        <f t="shared" si="15"/>
        <v>14613.6</v>
      </c>
      <c r="H30" s="53"/>
      <c r="I30" s="44"/>
      <c r="J30" s="23">
        <v>0</v>
      </c>
      <c r="K30" s="23">
        <v>0</v>
      </c>
      <c r="L30" s="23">
        <v>0</v>
      </c>
      <c r="M30" s="23">
        <v>0</v>
      </c>
      <c r="N30" s="24"/>
      <c r="O30" s="23">
        <v>0</v>
      </c>
      <c r="P30" s="23">
        <v>0</v>
      </c>
      <c r="Q30" s="23">
        <v>0</v>
      </c>
      <c r="R30" s="23"/>
      <c r="S30" s="23"/>
      <c r="T30" s="23"/>
      <c r="U30" s="23"/>
      <c r="V30" s="25"/>
      <c r="W30" s="61"/>
      <c r="X30" s="141"/>
      <c r="Y30" s="36"/>
      <c r="Z30" s="35">
        <f t="shared" si="3"/>
        <v>0</v>
      </c>
      <c r="AA30" s="35">
        <f t="shared" si="12"/>
        <v>0</v>
      </c>
      <c r="AB30" s="35">
        <f t="shared" si="12"/>
        <v>0</v>
      </c>
      <c r="AC30" s="35">
        <f t="shared" si="12"/>
        <v>0</v>
      </c>
      <c r="AD30" s="36"/>
      <c r="AE30" s="100">
        <f t="shared" si="13"/>
        <v>0</v>
      </c>
      <c r="AF30" s="100">
        <f t="shared" si="14"/>
        <v>0</v>
      </c>
      <c r="AG30" s="35">
        <f t="shared" si="5"/>
        <v>0</v>
      </c>
      <c r="AH30" s="35">
        <f t="shared" si="6"/>
        <v>0</v>
      </c>
      <c r="AI30" s="35">
        <f t="shared" si="7"/>
        <v>0</v>
      </c>
      <c r="AJ30" s="35">
        <f t="shared" si="8"/>
        <v>0</v>
      </c>
      <c r="AK30" s="37">
        <f t="shared" si="9"/>
        <v>0</v>
      </c>
    </row>
    <row r="31" spans="2:37" ht="18" customHeight="1" x14ac:dyDescent="0.3">
      <c r="B31" s="169"/>
      <c r="C31" s="9" t="s">
        <v>28</v>
      </c>
      <c r="D31" s="9" t="s">
        <v>78</v>
      </c>
      <c r="E31" s="10"/>
      <c r="F31" s="11"/>
      <c r="G31" s="57">
        <f t="shared" si="15"/>
        <v>0</v>
      </c>
      <c r="H31" s="54"/>
      <c r="I31" s="24"/>
      <c r="J31" s="23"/>
      <c r="K31" s="23"/>
      <c r="L31" s="23"/>
      <c r="M31" s="23"/>
      <c r="N31" s="24"/>
      <c r="O31" s="23"/>
      <c r="P31" s="23"/>
      <c r="Q31" s="23"/>
      <c r="R31" s="23"/>
      <c r="S31" s="23"/>
      <c r="T31" s="23"/>
      <c r="U31" s="23"/>
      <c r="V31" s="25"/>
      <c r="W31" s="61"/>
      <c r="X31" s="141"/>
      <c r="Y31" s="36"/>
      <c r="Z31" s="35">
        <f t="shared" si="3"/>
        <v>0</v>
      </c>
      <c r="AA31" s="35">
        <f t="shared" si="12"/>
        <v>0</v>
      </c>
      <c r="AB31" s="35">
        <f t="shared" si="12"/>
        <v>0</v>
      </c>
      <c r="AC31" s="35">
        <f t="shared" si="12"/>
        <v>0</v>
      </c>
      <c r="AD31" s="36"/>
      <c r="AE31" s="100">
        <f t="shared" si="13"/>
        <v>0</v>
      </c>
      <c r="AF31" s="100">
        <f t="shared" si="14"/>
        <v>0</v>
      </c>
      <c r="AG31" s="35">
        <f t="shared" si="5"/>
        <v>0</v>
      </c>
      <c r="AH31" s="35">
        <f t="shared" si="6"/>
        <v>0</v>
      </c>
      <c r="AI31" s="35">
        <f t="shared" si="7"/>
        <v>0</v>
      </c>
      <c r="AJ31" s="35">
        <f t="shared" si="8"/>
        <v>0</v>
      </c>
      <c r="AK31" s="37">
        <f t="shared" si="9"/>
        <v>0</v>
      </c>
    </row>
    <row r="32" spans="2:37" ht="18" customHeight="1" x14ac:dyDescent="0.3">
      <c r="B32" s="169"/>
      <c r="C32" s="9" t="s">
        <v>29</v>
      </c>
      <c r="D32" s="9" t="s">
        <v>41</v>
      </c>
      <c r="E32" s="10">
        <v>43475</v>
      </c>
      <c r="F32" s="11">
        <v>299.26</v>
      </c>
      <c r="G32" s="57">
        <f t="shared" si="15"/>
        <v>17955.599999999999</v>
      </c>
      <c r="H32" s="54"/>
      <c r="I32" s="24"/>
      <c r="J32" s="23">
        <v>0</v>
      </c>
      <c r="K32" s="23">
        <v>0</v>
      </c>
      <c r="L32" s="23">
        <v>0</v>
      </c>
      <c r="M32" s="23">
        <v>0</v>
      </c>
      <c r="N32" s="24"/>
      <c r="O32" s="23">
        <v>0</v>
      </c>
      <c r="P32" s="23">
        <v>0</v>
      </c>
      <c r="Q32" s="23">
        <v>0.15</v>
      </c>
      <c r="R32" s="23"/>
      <c r="S32" s="23"/>
      <c r="T32" s="23"/>
      <c r="U32" s="23"/>
      <c r="V32" s="25"/>
      <c r="W32" s="61"/>
      <c r="X32" s="141"/>
      <c r="Y32" s="36"/>
      <c r="Z32" s="35">
        <f t="shared" si="3"/>
        <v>0</v>
      </c>
      <c r="AA32" s="35">
        <f t="shared" si="12"/>
        <v>0</v>
      </c>
      <c r="AB32" s="35">
        <f t="shared" si="12"/>
        <v>0</v>
      </c>
      <c r="AC32" s="35">
        <f t="shared" si="12"/>
        <v>0</v>
      </c>
      <c r="AD32" s="36"/>
      <c r="AE32" s="100">
        <f t="shared" si="13"/>
        <v>0</v>
      </c>
      <c r="AF32" s="100">
        <f t="shared" si="14"/>
        <v>0</v>
      </c>
      <c r="AG32" s="35">
        <f t="shared" si="5"/>
        <v>1.5207751928571427</v>
      </c>
      <c r="AH32" s="35">
        <f t="shared" si="6"/>
        <v>0</v>
      </c>
      <c r="AI32" s="35">
        <f t="shared" si="7"/>
        <v>0</v>
      </c>
      <c r="AJ32" s="35">
        <f t="shared" si="8"/>
        <v>0</v>
      </c>
      <c r="AK32" s="37">
        <f t="shared" si="9"/>
        <v>0</v>
      </c>
    </row>
    <row r="33" spans="2:37" ht="18" customHeight="1" x14ac:dyDescent="0.3">
      <c r="B33" s="169"/>
      <c r="C33" s="9" t="s">
        <v>30</v>
      </c>
      <c r="D33" s="9" t="s">
        <v>78</v>
      </c>
      <c r="E33" s="10"/>
      <c r="F33" s="11"/>
      <c r="G33" s="57">
        <f t="shared" si="15"/>
        <v>0</v>
      </c>
      <c r="H33" s="54"/>
      <c r="I33" s="24"/>
      <c r="J33" s="23"/>
      <c r="K33" s="23"/>
      <c r="L33" s="23"/>
      <c r="M33" s="23"/>
      <c r="N33" s="24"/>
      <c r="O33" s="23"/>
      <c r="P33" s="23"/>
      <c r="Q33" s="23"/>
      <c r="R33" s="23"/>
      <c r="S33" s="23"/>
      <c r="T33" s="23"/>
      <c r="U33" s="23"/>
      <c r="V33" s="25"/>
      <c r="W33" s="61"/>
      <c r="X33" s="141"/>
      <c r="Y33" s="36"/>
      <c r="Z33" s="35">
        <f t="shared" si="3"/>
        <v>0</v>
      </c>
      <c r="AA33" s="35">
        <f t="shared" si="12"/>
        <v>0</v>
      </c>
      <c r="AB33" s="35">
        <f t="shared" si="12"/>
        <v>0</v>
      </c>
      <c r="AC33" s="35">
        <f t="shared" si="12"/>
        <v>0</v>
      </c>
      <c r="AD33" s="36"/>
      <c r="AE33" s="100">
        <f t="shared" si="13"/>
        <v>0</v>
      </c>
      <c r="AF33" s="100">
        <f t="shared" si="14"/>
        <v>0</v>
      </c>
      <c r="AG33" s="35">
        <f t="shared" si="5"/>
        <v>0</v>
      </c>
      <c r="AH33" s="35">
        <f t="shared" si="6"/>
        <v>0</v>
      </c>
      <c r="AI33" s="35">
        <f t="shared" si="7"/>
        <v>0</v>
      </c>
      <c r="AJ33" s="35">
        <f t="shared" si="8"/>
        <v>0</v>
      </c>
      <c r="AK33" s="37">
        <f t="shared" si="9"/>
        <v>0</v>
      </c>
    </row>
    <row r="34" spans="2:37" ht="18" customHeight="1" x14ac:dyDescent="0.3">
      <c r="B34" s="169"/>
      <c r="C34" s="9" t="s">
        <v>31</v>
      </c>
      <c r="D34" s="9" t="s">
        <v>78</v>
      </c>
      <c r="E34" s="10"/>
      <c r="F34" s="11"/>
      <c r="G34" s="57">
        <f t="shared" si="15"/>
        <v>0</v>
      </c>
      <c r="H34" s="54"/>
      <c r="I34" s="24"/>
      <c r="J34" s="23"/>
      <c r="K34" s="23"/>
      <c r="L34" s="23"/>
      <c r="M34" s="23"/>
      <c r="N34" s="24"/>
      <c r="O34" s="23"/>
      <c r="P34" s="23"/>
      <c r="Q34" s="23"/>
      <c r="R34" s="23"/>
      <c r="S34" s="23"/>
      <c r="T34" s="23"/>
      <c r="U34" s="23"/>
      <c r="V34" s="25"/>
      <c r="W34" s="61"/>
      <c r="X34" s="141"/>
      <c r="Y34" s="36"/>
      <c r="Z34" s="35">
        <f t="shared" si="3"/>
        <v>0</v>
      </c>
      <c r="AA34" s="35">
        <f t="shared" si="12"/>
        <v>0</v>
      </c>
      <c r="AB34" s="35">
        <f t="shared" si="12"/>
        <v>0</v>
      </c>
      <c r="AC34" s="35">
        <f t="shared" si="12"/>
        <v>0</v>
      </c>
      <c r="AD34" s="36"/>
      <c r="AE34" s="100">
        <f t="shared" si="13"/>
        <v>0</v>
      </c>
      <c r="AF34" s="100">
        <f t="shared" si="14"/>
        <v>0</v>
      </c>
      <c r="AG34" s="35">
        <f t="shared" si="5"/>
        <v>0</v>
      </c>
      <c r="AH34" s="35">
        <f t="shared" si="6"/>
        <v>0</v>
      </c>
      <c r="AI34" s="35">
        <f t="shared" si="7"/>
        <v>0</v>
      </c>
      <c r="AJ34" s="35">
        <f t="shared" si="8"/>
        <v>0</v>
      </c>
      <c r="AK34" s="37">
        <f t="shared" si="9"/>
        <v>0</v>
      </c>
    </row>
    <row r="35" spans="2:37" ht="18" customHeight="1" x14ac:dyDescent="0.3">
      <c r="B35" s="169"/>
      <c r="C35" s="9" t="s">
        <v>33</v>
      </c>
      <c r="D35" s="9" t="s">
        <v>41</v>
      </c>
      <c r="E35" s="10">
        <v>43468</v>
      </c>
      <c r="F35" s="11">
        <v>422.58</v>
      </c>
      <c r="G35" s="57">
        <f t="shared" si="15"/>
        <v>25354.799999999999</v>
      </c>
      <c r="H35" s="54"/>
      <c r="I35" s="24"/>
      <c r="J35" s="23">
        <v>6.0000000000000001E-3</v>
      </c>
      <c r="K35" s="23">
        <v>0</v>
      </c>
      <c r="L35" s="23">
        <v>0</v>
      </c>
      <c r="M35" s="23">
        <v>0</v>
      </c>
      <c r="N35" s="24"/>
      <c r="O35" s="23">
        <v>0</v>
      </c>
      <c r="P35" s="23">
        <v>0</v>
      </c>
      <c r="Q35" s="23">
        <v>0.16</v>
      </c>
      <c r="R35" s="23"/>
      <c r="S35" s="23"/>
      <c r="T35" s="23"/>
      <c r="U35" s="23"/>
      <c r="V35" s="25"/>
      <c r="W35" s="61"/>
      <c r="X35" s="141"/>
      <c r="Y35" s="36"/>
      <c r="Z35" s="35">
        <f t="shared" si="3"/>
        <v>0.15158548285714288</v>
      </c>
      <c r="AA35" s="35">
        <f t="shared" si="12"/>
        <v>0</v>
      </c>
      <c r="AB35" s="35">
        <f t="shared" si="12"/>
        <v>0</v>
      </c>
      <c r="AC35" s="35">
        <f t="shared" si="12"/>
        <v>0</v>
      </c>
      <c r="AD35" s="36"/>
      <c r="AE35" s="100">
        <f t="shared" si="13"/>
        <v>0</v>
      </c>
      <c r="AF35" s="100">
        <f t="shared" si="14"/>
        <v>0</v>
      </c>
      <c r="AG35" s="35">
        <f t="shared" si="5"/>
        <v>2.2906250742857144</v>
      </c>
      <c r="AH35" s="35">
        <f t="shared" si="6"/>
        <v>0</v>
      </c>
      <c r="AI35" s="35">
        <f t="shared" si="7"/>
        <v>0</v>
      </c>
      <c r="AJ35" s="35">
        <f t="shared" si="8"/>
        <v>0</v>
      </c>
      <c r="AK35" s="37">
        <f t="shared" si="9"/>
        <v>0</v>
      </c>
    </row>
    <row r="36" spans="2:37" ht="18" customHeight="1" x14ac:dyDescent="0.3">
      <c r="B36" s="169"/>
      <c r="C36" s="9" t="s">
        <v>34</v>
      </c>
      <c r="D36" s="9" t="s">
        <v>41</v>
      </c>
      <c r="E36" s="10">
        <v>43475</v>
      </c>
      <c r="F36" s="11">
        <v>414.29</v>
      </c>
      <c r="G36" s="57">
        <f t="shared" si="15"/>
        <v>24857.4</v>
      </c>
      <c r="H36" s="54"/>
      <c r="I36" s="24"/>
      <c r="J36" s="23">
        <v>0</v>
      </c>
      <c r="K36" s="23">
        <v>0</v>
      </c>
      <c r="L36" s="23">
        <v>0</v>
      </c>
      <c r="M36" s="23">
        <v>0</v>
      </c>
      <c r="N36" s="24"/>
      <c r="O36" s="23">
        <v>0</v>
      </c>
      <c r="P36" s="23">
        <v>0</v>
      </c>
      <c r="Q36" s="23">
        <v>0.18</v>
      </c>
      <c r="R36" s="23"/>
      <c r="S36" s="23"/>
      <c r="T36" s="23"/>
      <c r="U36" s="23"/>
      <c r="V36" s="25"/>
      <c r="W36" s="61"/>
      <c r="X36" s="141"/>
      <c r="Y36" s="36"/>
      <c r="Z36" s="35">
        <f t="shared" si="3"/>
        <v>0</v>
      </c>
      <c r="AA36" s="35">
        <f t="shared" si="12"/>
        <v>0</v>
      </c>
      <c r="AB36" s="35">
        <f t="shared" si="12"/>
        <v>0</v>
      </c>
      <c r="AC36" s="35">
        <f t="shared" si="12"/>
        <v>0</v>
      </c>
      <c r="AD36" s="36"/>
      <c r="AE36" s="100">
        <f t="shared" si="13"/>
        <v>0</v>
      </c>
      <c r="AF36" s="100">
        <f t="shared" si="14"/>
        <v>0</v>
      </c>
      <c r="AG36" s="35">
        <f t="shared" si="5"/>
        <v>2.5263996042857149</v>
      </c>
      <c r="AH36" s="35">
        <f t="shared" si="6"/>
        <v>0</v>
      </c>
      <c r="AI36" s="35">
        <f t="shared" si="7"/>
        <v>0</v>
      </c>
      <c r="AJ36" s="35">
        <f t="shared" si="8"/>
        <v>0</v>
      </c>
      <c r="AK36" s="37">
        <f t="shared" si="9"/>
        <v>0</v>
      </c>
    </row>
    <row r="37" spans="2:37" ht="18" customHeight="1" x14ac:dyDescent="0.3">
      <c r="B37" s="169"/>
      <c r="C37" s="9" t="s">
        <v>32</v>
      </c>
      <c r="D37" s="9" t="s">
        <v>78</v>
      </c>
      <c r="E37" s="10"/>
      <c r="F37" s="11"/>
      <c r="G37" s="57">
        <f t="shared" si="15"/>
        <v>0</v>
      </c>
      <c r="H37" s="54"/>
      <c r="I37" s="24"/>
      <c r="J37" s="23"/>
      <c r="K37" s="23"/>
      <c r="L37" s="23"/>
      <c r="M37" s="23"/>
      <c r="N37" s="24"/>
      <c r="O37" s="23"/>
      <c r="P37" s="23"/>
      <c r="Q37" s="23"/>
      <c r="R37" s="23"/>
      <c r="S37" s="23"/>
      <c r="T37" s="23"/>
      <c r="U37" s="23"/>
      <c r="V37" s="25"/>
      <c r="W37" s="61"/>
      <c r="X37" s="141"/>
      <c r="Y37" s="36"/>
      <c r="Z37" s="35">
        <f t="shared" si="3"/>
        <v>0</v>
      </c>
      <c r="AA37" s="35">
        <f t="shared" si="12"/>
        <v>0</v>
      </c>
      <c r="AB37" s="35">
        <f t="shared" si="12"/>
        <v>0</v>
      </c>
      <c r="AC37" s="35">
        <f t="shared" si="12"/>
        <v>0</v>
      </c>
      <c r="AD37" s="36"/>
      <c r="AE37" s="100">
        <f t="shared" si="13"/>
        <v>0</v>
      </c>
      <c r="AF37" s="100">
        <f t="shared" si="14"/>
        <v>0</v>
      </c>
      <c r="AG37" s="35">
        <f t="shared" si="5"/>
        <v>0</v>
      </c>
      <c r="AH37" s="35">
        <f t="shared" si="6"/>
        <v>0</v>
      </c>
      <c r="AI37" s="35">
        <f t="shared" si="7"/>
        <v>0</v>
      </c>
      <c r="AJ37" s="35">
        <f t="shared" si="8"/>
        <v>0</v>
      </c>
      <c r="AK37" s="37">
        <f t="shared" si="9"/>
        <v>0</v>
      </c>
    </row>
    <row r="38" spans="2:37" ht="18" customHeight="1" x14ac:dyDescent="0.3">
      <c r="B38" s="169"/>
      <c r="C38" s="9" t="s">
        <v>35</v>
      </c>
      <c r="D38" s="9" t="s">
        <v>41</v>
      </c>
      <c r="E38" s="10">
        <v>43475</v>
      </c>
      <c r="F38" s="11">
        <v>431.65</v>
      </c>
      <c r="G38" s="57">
        <f t="shared" si="15"/>
        <v>25899</v>
      </c>
      <c r="H38" s="54"/>
      <c r="I38" s="24"/>
      <c r="J38" s="23">
        <v>0</v>
      </c>
      <c r="K38" s="23">
        <v>0</v>
      </c>
      <c r="L38" s="23">
        <v>0</v>
      </c>
      <c r="M38" s="23">
        <v>0</v>
      </c>
      <c r="N38" s="24"/>
      <c r="O38" s="23">
        <v>0</v>
      </c>
      <c r="P38" s="23">
        <v>0</v>
      </c>
      <c r="Q38" s="23">
        <v>0</v>
      </c>
      <c r="R38" s="23"/>
      <c r="S38" s="23"/>
      <c r="T38" s="23"/>
      <c r="U38" s="23"/>
      <c r="V38" s="25"/>
      <c r="W38" s="61"/>
      <c r="X38" s="141"/>
      <c r="Y38" s="36"/>
      <c r="Z38" s="35">
        <f t="shared" si="3"/>
        <v>0</v>
      </c>
      <c r="AA38" s="35">
        <f t="shared" si="12"/>
        <v>0</v>
      </c>
      <c r="AB38" s="35">
        <f t="shared" si="12"/>
        <v>0</v>
      </c>
      <c r="AC38" s="35">
        <f t="shared" si="12"/>
        <v>0</v>
      </c>
      <c r="AD38" s="36"/>
      <c r="AE38" s="100">
        <f t="shared" si="13"/>
        <v>0</v>
      </c>
      <c r="AF38" s="100">
        <f t="shared" si="14"/>
        <v>0</v>
      </c>
      <c r="AG38" s="35">
        <f t="shared" si="5"/>
        <v>0</v>
      </c>
      <c r="AH38" s="35">
        <f t="shared" si="6"/>
        <v>0</v>
      </c>
      <c r="AI38" s="35">
        <f t="shared" si="7"/>
        <v>0</v>
      </c>
      <c r="AJ38" s="35">
        <f t="shared" si="8"/>
        <v>0</v>
      </c>
      <c r="AK38" s="37">
        <f t="shared" si="9"/>
        <v>0</v>
      </c>
    </row>
    <row r="39" spans="2:37" ht="18" customHeight="1" thickBot="1" x14ac:dyDescent="0.35">
      <c r="B39" s="169"/>
      <c r="C39" s="9" t="s">
        <v>36</v>
      </c>
      <c r="D39" s="9" t="s">
        <v>78</v>
      </c>
      <c r="E39" s="10"/>
      <c r="F39" s="11"/>
      <c r="G39" s="57">
        <f t="shared" si="15"/>
        <v>0</v>
      </c>
      <c r="H39" s="55"/>
      <c r="I39" s="28"/>
      <c r="J39" s="27"/>
      <c r="K39" s="27"/>
      <c r="L39" s="27"/>
      <c r="M39" s="27"/>
      <c r="N39" s="28"/>
      <c r="O39" s="27"/>
      <c r="P39" s="27"/>
      <c r="Q39" s="27"/>
      <c r="R39" s="27"/>
      <c r="S39" s="27"/>
      <c r="T39" s="27"/>
      <c r="U39" s="27"/>
      <c r="V39" s="29"/>
      <c r="W39" s="62"/>
      <c r="X39" s="142"/>
      <c r="Y39" s="97"/>
      <c r="Z39" s="95">
        <f t="shared" si="3"/>
        <v>0</v>
      </c>
      <c r="AA39" s="95">
        <f t="shared" si="12"/>
        <v>0</v>
      </c>
      <c r="AB39" s="95">
        <f t="shared" si="12"/>
        <v>0</v>
      </c>
      <c r="AC39" s="95">
        <f t="shared" si="12"/>
        <v>0</v>
      </c>
      <c r="AD39" s="97"/>
      <c r="AE39" s="101">
        <f t="shared" si="13"/>
        <v>0</v>
      </c>
      <c r="AF39" s="101">
        <f t="shared" si="14"/>
        <v>0</v>
      </c>
      <c r="AG39" s="95">
        <f t="shared" si="5"/>
        <v>0</v>
      </c>
      <c r="AH39" s="95">
        <f t="shared" si="6"/>
        <v>0</v>
      </c>
      <c r="AI39" s="95">
        <f t="shared" si="7"/>
        <v>0</v>
      </c>
      <c r="AJ39" s="95">
        <f t="shared" si="8"/>
        <v>0</v>
      </c>
      <c r="AK39" s="98">
        <f t="shared" si="9"/>
        <v>0</v>
      </c>
    </row>
    <row r="40" spans="2:37" x14ac:dyDescent="0.3">
      <c r="B40" s="159" t="s">
        <v>65</v>
      </c>
      <c r="C40" s="160"/>
      <c r="D40" s="151">
        <f>COUNTIF(D4:D39,"Y")</f>
        <v>24</v>
      </c>
      <c r="E40" s="6"/>
      <c r="F40" s="59">
        <f t="shared" ref="F40:V40" si="16">MAX(F4:F16,F17:F27,F28:F39)</f>
        <v>745.94</v>
      </c>
      <c r="G40" s="16">
        <f t="shared" si="16"/>
        <v>44756.4</v>
      </c>
      <c r="H40" s="17">
        <f t="shared" si="16"/>
        <v>1.1299999999999999</v>
      </c>
      <c r="I40" s="59">
        <f t="shared" si="16"/>
        <v>1</v>
      </c>
      <c r="J40" s="59">
        <f t="shared" si="16"/>
        <v>2.4E-2</v>
      </c>
      <c r="K40" s="59">
        <f t="shared" si="16"/>
        <v>0</v>
      </c>
      <c r="L40" s="59">
        <f t="shared" si="16"/>
        <v>0</v>
      </c>
      <c r="M40" s="59">
        <f t="shared" si="16"/>
        <v>0</v>
      </c>
      <c r="N40" s="59">
        <f t="shared" si="16"/>
        <v>0</v>
      </c>
      <c r="O40" s="59">
        <f t="shared" si="16"/>
        <v>0</v>
      </c>
      <c r="P40" s="59">
        <f t="shared" si="16"/>
        <v>0</v>
      </c>
      <c r="Q40" s="59">
        <f t="shared" si="16"/>
        <v>0.77</v>
      </c>
      <c r="R40" s="59">
        <f t="shared" si="16"/>
        <v>0</v>
      </c>
      <c r="S40" s="59">
        <f t="shared" si="16"/>
        <v>0</v>
      </c>
      <c r="T40" s="59">
        <f t="shared" si="16"/>
        <v>0</v>
      </c>
      <c r="U40" s="59">
        <f t="shared" si="16"/>
        <v>0</v>
      </c>
      <c r="V40" s="16">
        <f t="shared" si="16"/>
        <v>0</v>
      </c>
      <c r="W40" s="67" t="s">
        <v>67</v>
      </c>
      <c r="X40" s="68">
        <f>SUM(X42:X44)</f>
        <v>273.01794017464289</v>
      </c>
      <c r="Y40" s="68">
        <f t="shared" ref="Y40:AK40" si="17">SUM(Y42:Y44)</f>
        <v>33.790179445714287</v>
      </c>
      <c r="Z40" s="68">
        <f t="shared" si="17"/>
        <v>3.3579220371428575</v>
      </c>
      <c r="AA40" s="68">
        <f t="shared" si="17"/>
        <v>0</v>
      </c>
      <c r="AB40" s="68">
        <f t="shared" si="17"/>
        <v>0</v>
      </c>
      <c r="AC40" s="68">
        <f t="shared" si="17"/>
        <v>0</v>
      </c>
      <c r="AD40" s="68">
        <f t="shared" si="17"/>
        <v>0</v>
      </c>
      <c r="AE40" s="68">
        <f t="shared" si="17"/>
        <v>0</v>
      </c>
      <c r="AF40" s="68">
        <f t="shared" si="17"/>
        <v>0</v>
      </c>
      <c r="AG40" s="68">
        <f t="shared" si="17"/>
        <v>121.73712083357142</v>
      </c>
      <c r="AH40" s="68">
        <f t="shared" si="17"/>
        <v>0</v>
      </c>
      <c r="AI40" s="68">
        <f t="shared" si="17"/>
        <v>0</v>
      </c>
      <c r="AJ40" s="68">
        <f t="shared" si="17"/>
        <v>0</v>
      </c>
      <c r="AK40" s="18">
        <f t="shared" si="17"/>
        <v>0</v>
      </c>
    </row>
    <row r="41" spans="2:37" ht="17.25" thickBot="1" x14ac:dyDescent="0.35">
      <c r="B41" s="161" t="s">
        <v>66</v>
      </c>
      <c r="C41" s="162"/>
      <c r="D41" s="12"/>
      <c r="E41" s="13"/>
      <c r="F41" s="60">
        <f t="shared" ref="F41:V41" si="18">MIN(F4:F16,F17:F27,F28:F39)</f>
        <v>243.56</v>
      </c>
      <c r="G41" s="14">
        <f t="shared" si="18"/>
        <v>0</v>
      </c>
      <c r="H41" s="15">
        <f t="shared" si="18"/>
        <v>0</v>
      </c>
      <c r="I41" s="60">
        <f t="shared" si="18"/>
        <v>0</v>
      </c>
      <c r="J41" s="60">
        <f t="shared" si="18"/>
        <v>0</v>
      </c>
      <c r="K41" s="60">
        <f t="shared" si="18"/>
        <v>0</v>
      </c>
      <c r="L41" s="60">
        <f t="shared" si="18"/>
        <v>0</v>
      </c>
      <c r="M41" s="60">
        <f t="shared" si="18"/>
        <v>0</v>
      </c>
      <c r="N41" s="60">
        <f t="shared" si="18"/>
        <v>0</v>
      </c>
      <c r="O41" s="60">
        <f t="shared" si="18"/>
        <v>0</v>
      </c>
      <c r="P41" s="60">
        <f t="shared" si="18"/>
        <v>0</v>
      </c>
      <c r="Q41" s="60">
        <f t="shared" si="18"/>
        <v>0</v>
      </c>
      <c r="R41" s="60">
        <f t="shared" si="18"/>
        <v>0</v>
      </c>
      <c r="S41" s="60">
        <f t="shared" si="18"/>
        <v>0</v>
      </c>
      <c r="T41" s="60">
        <f t="shared" si="18"/>
        <v>0</v>
      </c>
      <c r="U41" s="60">
        <f t="shared" si="18"/>
        <v>0</v>
      </c>
      <c r="V41" s="14">
        <f t="shared" si="18"/>
        <v>0</v>
      </c>
      <c r="W41" s="65" t="s">
        <v>75</v>
      </c>
      <c r="X41" s="64">
        <v>5</v>
      </c>
      <c r="Y41" s="64">
        <v>5</v>
      </c>
      <c r="Z41" s="64">
        <v>10</v>
      </c>
      <c r="AA41" s="64">
        <v>0.5</v>
      </c>
      <c r="AB41" s="64">
        <v>1</v>
      </c>
      <c r="AC41" s="64">
        <v>2</v>
      </c>
      <c r="AD41" s="64">
        <v>2</v>
      </c>
      <c r="AE41" s="64">
        <v>10</v>
      </c>
      <c r="AF41" s="64">
        <v>5</v>
      </c>
      <c r="AG41" s="64">
        <v>50</v>
      </c>
      <c r="AH41" s="64">
        <v>400</v>
      </c>
      <c r="AI41" s="64">
        <v>200</v>
      </c>
      <c r="AJ41" s="64">
        <v>50</v>
      </c>
      <c r="AK41" s="135"/>
    </row>
    <row r="42" spans="2:37" x14ac:dyDescent="0.3">
      <c r="B42" s="163" t="s">
        <v>52</v>
      </c>
      <c r="C42" s="164"/>
      <c r="D42" s="85"/>
      <c r="E42" s="86"/>
      <c r="F42" s="87"/>
      <c r="G42" s="88">
        <f>SUM(G4:G16)/9</f>
        <v>43508.066666666666</v>
      </c>
      <c r="H42" s="154">
        <f>(X42*22.4*1000000/$G$42)/36.5/24/$W$3/COUNTIF($D$4:$D$16,"Y")</f>
        <v>0</v>
      </c>
      <c r="I42" s="77">
        <f>(Y42*22.4*1000000/$G$42)/20/24/$W$3/COUNTIF($D$4:$D$16,"Y")</f>
        <v>0.12461370994804029</v>
      </c>
      <c r="J42" s="77">
        <f>(Z42*22.4*1000000/$G$42)/30/24/$W$3/COUNTIF($D$4:$D$16,"Y")</f>
        <v>5.4735305790037407E-3</v>
      </c>
      <c r="K42" s="77">
        <f>(AA42*1000000/$G$42)/24/$W$3/COUNTIF($D$4:$D$16,"Y")</f>
        <v>0</v>
      </c>
      <c r="L42" s="77">
        <f>(AB42*1000000/$G$42)/24/$W$3/COUNTIF($D$4:$D$16,"Y")</f>
        <v>0</v>
      </c>
      <c r="M42" s="77">
        <f>(AC42*1000000/$G$42)/24/$W$3/COUNTIF($D$4:$D$16,"Y")</f>
        <v>0</v>
      </c>
      <c r="N42" s="77">
        <f>(AD42*1000000/$G$42)/24/$W$3/COUNTIF($D$4:$D$16,"Y")</f>
        <v>0</v>
      </c>
      <c r="O42" s="77">
        <f>(AE42*22.4*1000000/$G$42)/78/24/$W$3/COUNTIF($D$4:$D$16,"Y")</f>
        <v>0</v>
      </c>
      <c r="P42" s="77">
        <f>(AF42*22.4*1000000/$G$42)/94/24/$W$3/COUNTIF($D$4:$D$16,"Y")</f>
        <v>0</v>
      </c>
      <c r="Q42" s="77">
        <f>(AG42*22.4*1000000/$G$42)/17/24/$W$3/COUNTIF($D$4:$D$16,"Y")</f>
        <v>0.38788298261931503</v>
      </c>
      <c r="R42" s="77">
        <f>(AH42*22.4*1000000/$G$42)/64/24/$W$3/COUNTIF($D$4:$D$16,"Y")</f>
        <v>0</v>
      </c>
      <c r="S42" s="77">
        <f>(AI42*22.4*1000000/$G$42)/46/24/$W$3/COUNTIF($D$4:$D$16,"Y")</f>
        <v>0</v>
      </c>
      <c r="T42" s="77">
        <f>(AJ42*1000000/$G$42)/24/$W$3/COUNTIF($D$4:$D$16,"Y")</f>
        <v>0</v>
      </c>
      <c r="U42" s="77">
        <f>(AK42*1000000/$G$42)/24/$W$3/COUNTIF($D$4:$D$16,"Y")</f>
        <v>0</v>
      </c>
      <c r="V42" s="77">
        <f t="shared" ref="V42" si="19">(AL42*22.4*1000000/$G$42)/36.5/24/$W$3/COUNTIF($D$4:$D$16,"Y")</f>
        <v>0</v>
      </c>
      <c r="W42" s="82" t="s">
        <v>72</v>
      </c>
      <c r="X42" s="76">
        <f>SUM(X4:X16)</f>
        <v>0</v>
      </c>
      <c r="Y42" s="77">
        <f t="shared" ref="Y42:AK42" si="20">SUM(Y4:Y16)</f>
        <v>32.414030279999999</v>
      </c>
      <c r="Z42" s="77">
        <f t="shared" si="20"/>
        <v>2.1356300121428573</v>
      </c>
      <c r="AA42" s="77">
        <f t="shared" si="20"/>
        <v>0</v>
      </c>
      <c r="AB42" s="77">
        <f t="shared" si="20"/>
        <v>0</v>
      </c>
      <c r="AC42" s="77">
        <f t="shared" si="20"/>
        <v>0</v>
      </c>
      <c r="AD42" s="77">
        <f t="shared" si="20"/>
        <v>0</v>
      </c>
      <c r="AE42" s="77">
        <f t="shared" si="20"/>
        <v>0</v>
      </c>
      <c r="AF42" s="77">
        <f t="shared" si="20"/>
        <v>0</v>
      </c>
      <c r="AG42" s="77">
        <f t="shared" si="20"/>
        <v>85.760412209999998</v>
      </c>
      <c r="AH42" s="77">
        <f t="shared" si="20"/>
        <v>0</v>
      </c>
      <c r="AI42" s="77">
        <f t="shared" si="20"/>
        <v>0</v>
      </c>
      <c r="AJ42" s="77">
        <f t="shared" si="20"/>
        <v>0</v>
      </c>
      <c r="AK42" s="78">
        <f t="shared" si="20"/>
        <v>0</v>
      </c>
    </row>
    <row r="43" spans="2:37" x14ac:dyDescent="0.3">
      <c r="B43" s="165" t="s">
        <v>53</v>
      </c>
      <c r="C43" s="166"/>
      <c r="D43" s="89"/>
      <c r="E43" s="90"/>
      <c r="F43" s="91"/>
      <c r="G43" s="92">
        <f>SUM(G17:G27)/9</f>
        <v>43617.8</v>
      </c>
      <c r="H43" s="155">
        <f>(X43*22.4*1000000/$G$43)/36.5/24/$W$3/COUNTIF($D$17:$D$27,"Y")</f>
        <v>0.57367660297707213</v>
      </c>
      <c r="I43" s="80">
        <f>(Y43*22.4*1000000/$G$43)/20/24/$W$3/COUNTIF($D$17:$D$27,"Y")</f>
        <v>5.27720945730107E-3</v>
      </c>
      <c r="J43" s="80">
        <f>(Z43*22.4*1000000/$G$43)/30/24/$W$3/COUNTIF($D$17:$D$27,"Y")</f>
        <v>2.3593853885340386E-3</v>
      </c>
      <c r="K43" s="80">
        <f>(AA43*1000000/$G$43)/24/$W$3/COUNTIF($D$17:$D$27,"Y")</f>
        <v>0</v>
      </c>
      <c r="L43" s="80">
        <f>(AB43*1000000/$G$43)/24/$W$3/COUNTIF($D$17:$D$27,"Y")</f>
        <v>0</v>
      </c>
      <c r="M43" s="80">
        <f>(AC43*1000000/$G$43)/24/$W$3/COUNTIF($D$17:$D$27,"Y")</f>
        <v>0</v>
      </c>
      <c r="N43" s="80">
        <f>(AD43*1000000/$G$43)/24/$W$3/COUNTIF($D$17:$D$27,"Y")</f>
        <v>0</v>
      </c>
      <c r="O43" s="80">
        <f>(AE43*22.4*1000000/$G$43)/78/24/$W$3/COUNTIF($D$17:$D$27,"Y")</f>
        <v>0</v>
      </c>
      <c r="P43" s="80">
        <f>(AF43*22.4*1000000/$G$43)/94/24/$W$3/COUNTIF($D$17:$D$27,"Y")</f>
        <v>0</v>
      </c>
      <c r="Q43" s="80">
        <f>(AG43*22.4*1000000/$G$43)/17/24/$W$3/COUNTIF($D$17:$D$27,"Y")</f>
        <v>0.12321874708643413</v>
      </c>
      <c r="R43" s="80">
        <f>(AH43*22.4*1000000/$G$43)/64/24/$W$3/COUNTIF($D$17:$D$27,"Y")</f>
        <v>0</v>
      </c>
      <c r="S43" s="80">
        <f>(AI43*22.4*1000000/$G$43)/46/24/$W$3/COUNTIF($D$17:$D$27,"Y")</f>
        <v>0</v>
      </c>
      <c r="T43" s="80">
        <f>(AJ43*1000000/$G$43)/24/$W$3/COUNTIF($D$17:$D$27,"Y")</f>
        <v>0</v>
      </c>
      <c r="U43" s="80">
        <f>(AK43*1000000/$G$43)/24/$W$3/COUNTIF($D$17:$D$27,"Y")</f>
        <v>0</v>
      </c>
      <c r="V43" s="80">
        <f t="shared" ref="V43" si="21">(AL43*22.4*1000000/$G$43)/36.5/24/$W$3/COUNTIF($D$17:$D$27,"Y")</f>
        <v>0</v>
      </c>
      <c r="W43" s="83" t="s">
        <v>73</v>
      </c>
      <c r="X43" s="79">
        <f>SUM(X17:X27)</f>
        <v>273.01794017464289</v>
      </c>
      <c r="Y43" s="80">
        <f t="shared" ref="Y43:AK43" si="22">SUM(Y17:Y27)</f>
        <v>1.3761491657142857</v>
      </c>
      <c r="Z43" s="80">
        <f t="shared" si="22"/>
        <v>0.92289294000000011</v>
      </c>
      <c r="AA43" s="80">
        <f t="shared" si="22"/>
        <v>0</v>
      </c>
      <c r="AB43" s="80">
        <f t="shared" si="22"/>
        <v>0</v>
      </c>
      <c r="AC43" s="80">
        <f t="shared" si="22"/>
        <v>0</v>
      </c>
      <c r="AD43" s="80">
        <f t="shared" si="22"/>
        <v>0</v>
      </c>
      <c r="AE43" s="80">
        <f t="shared" si="22"/>
        <v>0</v>
      </c>
      <c r="AF43" s="80">
        <f t="shared" si="22"/>
        <v>0</v>
      </c>
      <c r="AG43" s="80">
        <f t="shared" si="22"/>
        <v>27.312213162857145</v>
      </c>
      <c r="AH43" s="80">
        <f t="shared" si="22"/>
        <v>0</v>
      </c>
      <c r="AI43" s="80">
        <f t="shared" si="22"/>
        <v>0</v>
      </c>
      <c r="AJ43" s="80">
        <f t="shared" si="22"/>
        <v>0</v>
      </c>
      <c r="AK43" s="81">
        <f t="shared" si="22"/>
        <v>0</v>
      </c>
    </row>
    <row r="44" spans="2:37" ht="17.25" thickBot="1" x14ac:dyDescent="0.35">
      <c r="B44" s="167" t="s">
        <v>54</v>
      </c>
      <c r="C44" s="168"/>
      <c r="D44" s="70"/>
      <c r="E44" s="71"/>
      <c r="F44" s="93"/>
      <c r="G44" s="72">
        <f>SUM(G28:G39)/6</f>
        <v>20860.5</v>
      </c>
      <c r="H44" s="156">
        <f>(X44*22.4*1000000/$G$44)/36.5/24/$W$3/COUNTIF($D$28:$D$39,"Y")</f>
        <v>0</v>
      </c>
      <c r="I44" s="73">
        <f>(Y44*22.4*1000000/$G$44)/20/24/$W$3/COUNTIF($D$28:$D$39,"Y")</f>
        <v>0</v>
      </c>
      <c r="J44" s="73">
        <f>(Z44*22.4*1000000/$G$44)/30/24/$W$3/COUNTIF($D$28:$D$39,"Y")</f>
        <v>2.4006471561084349E-3</v>
      </c>
      <c r="K44" s="73">
        <f>(AA44*1000000/$G$44)/24/$W$3/COUNTIF($D$28:$D$39,"Y")</f>
        <v>0</v>
      </c>
      <c r="L44" s="73">
        <f>(AB44*1000000/$G$44)/24/$W$3/COUNTIF($D$28:$D$39,"Y")</f>
        <v>0</v>
      </c>
      <c r="M44" s="73">
        <f>(AC44*1000000/$G$44)/24/$W$3/COUNTIF($D$28:$D$39,"Y")</f>
        <v>0</v>
      </c>
      <c r="N44" s="73">
        <f>(AD44*1000000/$G$44)/24/$W$3/COUNTIF($D$28:$D$39,"Y")</f>
        <v>0</v>
      </c>
      <c r="O44" s="73">
        <f>(AE44*22.4*1000000/$G$44)/78/24/$W$3/COUNTIF($D$28:$D$39,"Y")</f>
        <v>0</v>
      </c>
      <c r="P44" s="73">
        <f>(AF44*22.4*1000000/$G$44)/94/24/$W$3/COUNTIF($D$28:$D$39,"Y")</f>
        <v>0</v>
      </c>
      <c r="Q44" s="73">
        <f>(AG44*22.4*1000000/$G$44)/17/24/$W$3/COUNTIF($D$28:$D$39,"Y")</f>
        <v>0.12260084849356435</v>
      </c>
      <c r="R44" s="73">
        <f>(AH44*22.4*1000000/$G$44)/64/24/$W$3/COUNTIF($D$28:$D$39,"Y")</f>
        <v>0</v>
      </c>
      <c r="S44" s="73">
        <f>(AI44*22.4*1000000/$G$44)/46/24/$W$3/COUNTIF($D$28:$D$39,"Y")</f>
        <v>0</v>
      </c>
      <c r="T44" s="73">
        <f>(AJ44*1000000/$G$44)/24/$W$3/COUNTIF($D$28:$D$39,"Y")</f>
        <v>0</v>
      </c>
      <c r="U44" s="73">
        <f>(AK44*1000000/$G$44)/24/$W$3/COUNTIF($D$28:$D$39,"Y")</f>
        <v>0</v>
      </c>
      <c r="V44" s="73">
        <f t="shared" ref="V44" si="23">(AL44*22.4*1000000/$G$44)/36.5/24/$W$3/COUNTIF($D$28:$D$39,"Y")</f>
        <v>0</v>
      </c>
      <c r="W44" s="84" t="s">
        <v>74</v>
      </c>
      <c r="X44" s="75">
        <f>SUM(X28:X39)</f>
        <v>0</v>
      </c>
      <c r="Y44" s="73">
        <f t="shared" ref="Y44:AK44" si="24">SUM(Y28:Y39)</f>
        <v>0</v>
      </c>
      <c r="Z44" s="73">
        <f t="shared" si="24"/>
        <v>0.29939908500000001</v>
      </c>
      <c r="AA44" s="73">
        <f t="shared" si="24"/>
        <v>0</v>
      </c>
      <c r="AB44" s="73">
        <f t="shared" si="24"/>
        <v>0</v>
      </c>
      <c r="AC44" s="73">
        <f t="shared" si="24"/>
        <v>0</v>
      </c>
      <c r="AD44" s="73">
        <f t="shared" si="24"/>
        <v>0</v>
      </c>
      <c r="AE44" s="73">
        <f t="shared" si="24"/>
        <v>0</v>
      </c>
      <c r="AF44" s="73">
        <f t="shared" si="24"/>
        <v>0</v>
      </c>
      <c r="AG44" s="73">
        <f t="shared" si="24"/>
        <v>8.664495460714285</v>
      </c>
      <c r="AH44" s="73">
        <f t="shared" si="24"/>
        <v>0</v>
      </c>
      <c r="AI44" s="73">
        <f t="shared" si="24"/>
        <v>0</v>
      </c>
      <c r="AJ44" s="73">
        <f t="shared" si="24"/>
        <v>0</v>
      </c>
      <c r="AK44" s="74">
        <f t="shared" si="24"/>
        <v>0</v>
      </c>
    </row>
    <row r="46" spans="2:37" ht="20.25" x14ac:dyDescent="0.3">
      <c r="C46" s="186" t="s">
        <v>71</v>
      </c>
      <c r="D46" s="187"/>
      <c r="E46" s="188"/>
      <c r="F46" s="189"/>
      <c r="G46" s="190"/>
    </row>
    <row r="47" spans="2:37" ht="20.25" x14ac:dyDescent="0.3">
      <c r="C47" s="186" t="s">
        <v>69</v>
      </c>
      <c r="D47" s="187"/>
      <c r="E47" s="188"/>
      <c r="F47" s="189"/>
      <c r="G47" s="190"/>
    </row>
    <row r="48" spans="2:37" ht="20.25" x14ac:dyDescent="0.3">
      <c r="C48" s="186" t="s">
        <v>76</v>
      </c>
      <c r="D48" s="187"/>
      <c r="E48" s="188"/>
      <c r="F48" s="189"/>
      <c r="G48" s="190"/>
    </row>
    <row r="49" spans="3:3" x14ac:dyDescent="0.3">
      <c r="C49" s="69"/>
    </row>
    <row r="50" spans="3:3" x14ac:dyDescent="0.3">
      <c r="C50" s="69"/>
    </row>
  </sheetData>
  <mergeCells count="11">
    <mergeCell ref="B28:B39"/>
    <mergeCell ref="B2:G2"/>
    <mergeCell ref="H2:V2"/>
    <mergeCell ref="X2:AK2"/>
    <mergeCell ref="B4:B16"/>
    <mergeCell ref="B17:B27"/>
    <mergeCell ref="B40:C40"/>
    <mergeCell ref="B41:C41"/>
    <mergeCell ref="B42:C42"/>
    <mergeCell ref="B43:C43"/>
    <mergeCell ref="B44:C44"/>
  </mergeCells>
  <phoneticPr fontId="1" type="noConversion"/>
  <conditionalFormatting sqref="D4:D39">
    <cfRule type="containsText" dxfId="3" priority="1" operator="containsText" text="N">
      <formula>NOT(ISERROR(SEARCH("N",D4)))</formula>
    </cfRule>
    <cfRule type="containsText" dxfId="2" priority="2" operator="containsText" text="Y">
      <formula>NOT(ISERROR(SEARCH("Y",D4)))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L50"/>
  <sheetViews>
    <sheetView showGridLines="0" tabSelected="1" zoomScale="70" zoomScaleNormal="70" workbookViewId="0">
      <selection activeCell="K47" sqref="K47"/>
    </sheetView>
  </sheetViews>
  <sheetFormatPr defaultRowHeight="16.5" x14ac:dyDescent="0.3"/>
  <cols>
    <col min="2" max="3" width="9" style="1"/>
    <col min="4" max="4" width="14.375" style="1" bestFit="1" customWidth="1"/>
    <col min="5" max="5" width="13" style="2" customWidth="1"/>
    <col min="6" max="6" width="20" style="3" bestFit="1" customWidth="1"/>
    <col min="7" max="7" width="18.375" style="3" bestFit="1" customWidth="1"/>
    <col min="8" max="22" width="6.625" style="1" customWidth="1"/>
    <col min="23" max="23" width="13" style="1" bestFit="1" customWidth="1"/>
    <col min="24" max="37" width="12.625" customWidth="1"/>
    <col min="38" max="38" width="6.625" customWidth="1"/>
  </cols>
  <sheetData>
    <row r="1" spans="2:38" ht="17.25" thickBot="1" x14ac:dyDescent="0.35"/>
    <row r="2" spans="2:38" ht="17.25" thickBot="1" x14ac:dyDescent="0.35">
      <c r="B2" s="170" t="s">
        <v>68</v>
      </c>
      <c r="C2" s="171"/>
      <c r="D2" s="171"/>
      <c r="E2" s="171"/>
      <c r="F2" s="171"/>
      <c r="G2" s="172"/>
      <c r="H2" s="170" t="s">
        <v>64</v>
      </c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2"/>
      <c r="W2" s="45" t="s">
        <v>77</v>
      </c>
      <c r="X2" s="170" t="s">
        <v>63</v>
      </c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2"/>
    </row>
    <row r="3" spans="2:38" ht="18" customHeight="1" thickBot="1" x14ac:dyDescent="0.35">
      <c r="B3" s="4" t="s">
        <v>37</v>
      </c>
      <c r="C3" s="5" t="s">
        <v>0</v>
      </c>
      <c r="D3" s="5" t="s">
        <v>70</v>
      </c>
      <c r="E3" s="6" t="s">
        <v>42</v>
      </c>
      <c r="F3" s="7" t="s">
        <v>61</v>
      </c>
      <c r="G3" s="56" t="s">
        <v>62</v>
      </c>
      <c r="H3" s="47" t="s">
        <v>43</v>
      </c>
      <c r="I3" s="5" t="s">
        <v>44</v>
      </c>
      <c r="J3" s="5" t="s">
        <v>45</v>
      </c>
      <c r="K3" s="5" t="s">
        <v>46</v>
      </c>
      <c r="L3" s="5" t="s">
        <v>47</v>
      </c>
      <c r="M3" s="5" t="s">
        <v>48</v>
      </c>
      <c r="N3" s="5" t="s">
        <v>49</v>
      </c>
      <c r="O3" s="5" t="s">
        <v>50</v>
      </c>
      <c r="P3" s="5" t="s">
        <v>51</v>
      </c>
      <c r="Q3" s="5" t="s">
        <v>56</v>
      </c>
      <c r="R3" s="5" t="s">
        <v>57</v>
      </c>
      <c r="S3" s="5" t="s">
        <v>58</v>
      </c>
      <c r="T3" s="5" t="s">
        <v>59</v>
      </c>
      <c r="U3" s="5" t="s">
        <v>60</v>
      </c>
      <c r="V3" s="8" t="s">
        <v>55</v>
      </c>
      <c r="W3" s="104">
        <v>31</v>
      </c>
      <c r="X3" s="4" t="s">
        <v>43</v>
      </c>
      <c r="Y3" s="5" t="s">
        <v>44</v>
      </c>
      <c r="Z3" s="5" t="s">
        <v>45</v>
      </c>
      <c r="AA3" s="5" t="s">
        <v>46</v>
      </c>
      <c r="AB3" s="5" t="s">
        <v>47</v>
      </c>
      <c r="AC3" s="5" t="s">
        <v>48</v>
      </c>
      <c r="AD3" s="94" t="s">
        <v>49</v>
      </c>
      <c r="AE3" s="94" t="s">
        <v>50</v>
      </c>
      <c r="AF3" s="94" t="s">
        <v>51</v>
      </c>
      <c r="AG3" s="5" t="s">
        <v>56</v>
      </c>
      <c r="AH3" s="5" t="s">
        <v>57</v>
      </c>
      <c r="AI3" s="5" t="s">
        <v>58</v>
      </c>
      <c r="AJ3" s="5" t="s">
        <v>59</v>
      </c>
      <c r="AK3" s="8" t="s">
        <v>60</v>
      </c>
      <c r="AL3" s="19"/>
    </row>
    <row r="4" spans="2:38" ht="18" customHeight="1" x14ac:dyDescent="0.3">
      <c r="B4" s="169" t="s">
        <v>38</v>
      </c>
      <c r="C4" s="9" t="s">
        <v>1</v>
      </c>
      <c r="D4" s="9" t="s">
        <v>79</v>
      </c>
      <c r="E4" s="10">
        <v>43476</v>
      </c>
      <c r="F4" s="11">
        <v>727.29</v>
      </c>
      <c r="G4" s="57">
        <f>F4*60</f>
        <v>43637.399999999994</v>
      </c>
      <c r="H4" s="48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1"/>
      <c r="O4" s="21"/>
      <c r="P4" s="21"/>
      <c r="Q4" s="21"/>
      <c r="R4" s="21"/>
      <c r="S4" s="21"/>
      <c r="T4" s="21"/>
      <c r="U4" s="21"/>
      <c r="V4" s="147"/>
      <c r="W4" s="103"/>
      <c r="X4" s="30">
        <f>$G4*H4/22.4/1000000*36.5*24*$W$3</f>
        <v>0</v>
      </c>
      <c r="Y4" s="31">
        <f>$G4*I4/22.4/1000000*20*24*$W$3</f>
        <v>0</v>
      </c>
      <c r="Z4" s="31">
        <f>$G4*J4/22.4/1000000*30*24*$W$3</f>
        <v>0</v>
      </c>
      <c r="AA4" s="31">
        <f>$G4*K4/1000000*24*$W$3</f>
        <v>0</v>
      </c>
      <c r="AB4" s="31">
        <f>$G4*L4/1000000*24*$W$3</f>
        <v>0</v>
      </c>
      <c r="AC4" s="31">
        <f>$G4*M4/1000000*24*$W$3</f>
        <v>0</v>
      </c>
      <c r="AD4" s="32"/>
      <c r="AE4" s="32"/>
      <c r="AF4" s="32"/>
      <c r="AG4" s="32"/>
      <c r="AH4" s="32"/>
      <c r="AI4" s="32"/>
      <c r="AJ4" s="32"/>
      <c r="AK4" s="143"/>
    </row>
    <row r="5" spans="2:38" ht="18" customHeight="1" x14ac:dyDescent="0.3">
      <c r="B5" s="169"/>
      <c r="C5" s="9" t="s">
        <v>2</v>
      </c>
      <c r="D5" s="9" t="s">
        <v>41</v>
      </c>
      <c r="E5" s="10">
        <v>43476</v>
      </c>
      <c r="F5" s="11">
        <v>703.15</v>
      </c>
      <c r="G5" s="57">
        <f t="shared" ref="G5:G15" si="0">F5*60</f>
        <v>42189</v>
      </c>
      <c r="H5" s="49">
        <v>0</v>
      </c>
      <c r="I5" s="22">
        <v>0</v>
      </c>
      <c r="J5" s="22">
        <v>0</v>
      </c>
      <c r="K5" s="23">
        <v>0</v>
      </c>
      <c r="L5" s="23">
        <v>0</v>
      </c>
      <c r="M5" s="23">
        <v>0</v>
      </c>
      <c r="N5" s="24"/>
      <c r="O5" s="24"/>
      <c r="P5" s="24"/>
      <c r="Q5" s="24"/>
      <c r="R5" s="24"/>
      <c r="S5" s="24"/>
      <c r="T5" s="24"/>
      <c r="U5" s="24"/>
      <c r="V5" s="148"/>
      <c r="W5" s="61"/>
      <c r="X5" s="34">
        <f t="shared" ref="X5:X15" si="1">$G5*H5/22.4/1000000*36.5*24*$W$3</f>
        <v>0</v>
      </c>
      <c r="Y5" s="35">
        <f t="shared" ref="Y5:Y15" si="2">$G5*I5/22.4/1000000*20*24*$W$3</f>
        <v>0</v>
      </c>
      <c r="Z5" s="35">
        <f t="shared" ref="Z5:Z15" si="3">$G5*J5/22.4/1000000*30*24*$W$3</f>
        <v>0</v>
      </c>
      <c r="AA5" s="35">
        <f t="shared" ref="AA5:AA15" si="4">$G5*K5/1000000*24*$W$3</f>
        <v>0</v>
      </c>
      <c r="AB5" s="35">
        <f t="shared" ref="AB5:AB15" si="5">$G5*L5/1000000*24*$W$3</f>
        <v>0</v>
      </c>
      <c r="AC5" s="35">
        <f t="shared" ref="AC5:AC15" si="6">$G5*M5/1000000*24*$W$3</f>
        <v>0</v>
      </c>
      <c r="AD5" s="36"/>
      <c r="AE5" s="36"/>
      <c r="AF5" s="36"/>
      <c r="AG5" s="36"/>
      <c r="AH5" s="36"/>
      <c r="AI5" s="36"/>
      <c r="AJ5" s="36"/>
      <c r="AK5" s="144"/>
    </row>
    <row r="6" spans="2:38" ht="18" customHeight="1" x14ac:dyDescent="0.3">
      <c r="B6" s="169"/>
      <c r="C6" s="9" t="s">
        <v>3</v>
      </c>
      <c r="D6" s="9" t="s">
        <v>41</v>
      </c>
      <c r="E6" s="10">
        <v>43476</v>
      </c>
      <c r="F6" s="11">
        <v>745.05</v>
      </c>
      <c r="G6" s="57">
        <f t="shared" si="0"/>
        <v>44703</v>
      </c>
      <c r="H6" s="49">
        <v>0</v>
      </c>
      <c r="I6" s="22">
        <v>0</v>
      </c>
      <c r="J6" s="22">
        <v>0</v>
      </c>
      <c r="K6" s="23">
        <v>0</v>
      </c>
      <c r="L6" s="23">
        <v>0</v>
      </c>
      <c r="M6" s="23">
        <v>0</v>
      </c>
      <c r="N6" s="24"/>
      <c r="O6" s="24"/>
      <c r="P6" s="24"/>
      <c r="Q6" s="24"/>
      <c r="R6" s="24"/>
      <c r="S6" s="24"/>
      <c r="T6" s="24"/>
      <c r="U6" s="24"/>
      <c r="V6" s="148"/>
      <c r="W6" s="61"/>
      <c r="X6" s="34">
        <f t="shared" si="1"/>
        <v>0</v>
      </c>
      <c r="Y6" s="35">
        <f t="shared" si="2"/>
        <v>0</v>
      </c>
      <c r="Z6" s="35">
        <f t="shared" si="3"/>
        <v>0</v>
      </c>
      <c r="AA6" s="35">
        <f t="shared" si="4"/>
        <v>0</v>
      </c>
      <c r="AB6" s="35">
        <f t="shared" si="5"/>
        <v>0</v>
      </c>
      <c r="AC6" s="35">
        <f t="shared" si="6"/>
        <v>0</v>
      </c>
      <c r="AD6" s="36"/>
      <c r="AE6" s="36"/>
      <c r="AF6" s="36"/>
      <c r="AG6" s="36"/>
      <c r="AH6" s="36"/>
      <c r="AI6" s="36"/>
      <c r="AJ6" s="36"/>
      <c r="AK6" s="144"/>
    </row>
    <row r="7" spans="2:38" ht="18" customHeight="1" x14ac:dyDescent="0.3">
      <c r="B7" s="169"/>
      <c r="C7" s="9" t="s">
        <v>4</v>
      </c>
      <c r="D7" s="9" t="s">
        <v>41</v>
      </c>
      <c r="E7" s="10">
        <v>43482</v>
      </c>
      <c r="F7" s="11">
        <v>714</v>
      </c>
      <c r="G7" s="57">
        <f t="shared" si="0"/>
        <v>42840</v>
      </c>
      <c r="H7" s="49">
        <v>0</v>
      </c>
      <c r="I7" s="22">
        <v>0</v>
      </c>
      <c r="J7" s="22">
        <v>0</v>
      </c>
      <c r="K7" s="23">
        <v>0</v>
      </c>
      <c r="L7" s="23">
        <v>0</v>
      </c>
      <c r="M7" s="23">
        <v>0</v>
      </c>
      <c r="N7" s="24"/>
      <c r="O7" s="24"/>
      <c r="P7" s="24"/>
      <c r="Q7" s="24"/>
      <c r="R7" s="24"/>
      <c r="S7" s="24"/>
      <c r="T7" s="24"/>
      <c r="U7" s="24"/>
      <c r="V7" s="148"/>
      <c r="W7" s="61"/>
      <c r="X7" s="34">
        <f t="shared" si="1"/>
        <v>0</v>
      </c>
      <c r="Y7" s="35">
        <f t="shared" si="2"/>
        <v>0</v>
      </c>
      <c r="Z7" s="35">
        <f t="shared" si="3"/>
        <v>0</v>
      </c>
      <c r="AA7" s="35">
        <f t="shared" si="4"/>
        <v>0</v>
      </c>
      <c r="AB7" s="35">
        <f t="shared" si="5"/>
        <v>0</v>
      </c>
      <c r="AC7" s="35">
        <f t="shared" si="6"/>
        <v>0</v>
      </c>
      <c r="AD7" s="36"/>
      <c r="AE7" s="36"/>
      <c r="AF7" s="36"/>
      <c r="AG7" s="36"/>
      <c r="AH7" s="36"/>
      <c r="AI7" s="36"/>
      <c r="AJ7" s="36"/>
      <c r="AK7" s="144"/>
    </row>
    <row r="8" spans="2:38" ht="18" customHeight="1" x14ac:dyDescent="0.3">
      <c r="B8" s="169"/>
      <c r="C8" s="9" t="s">
        <v>5</v>
      </c>
      <c r="D8" s="9" t="s">
        <v>41</v>
      </c>
      <c r="E8" s="10">
        <v>43482</v>
      </c>
      <c r="F8" s="11">
        <v>708.03</v>
      </c>
      <c r="G8" s="57">
        <f t="shared" si="0"/>
        <v>42481.799999999996</v>
      </c>
      <c r="H8" s="49">
        <v>0</v>
      </c>
      <c r="I8" s="22">
        <v>0</v>
      </c>
      <c r="J8" s="22">
        <v>0</v>
      </c>
      <c r="K8" s="23">
        <v>0</v>
      </c>
      <c r="L8" s="23">
        <v>0</v>
      </c>
      <c r="M8" s="23">
        <v>0</v>
      </c>
      <c r="N8" s="24"/>
      <c r="O8" s="24"/>
      <c r="P8" s="24"/>
      <c r="Q8" s="24"/>
      <c r="R8" s="24"/>
      <c r="S8" s="24"/>
      <c r="T8" s="24"/>
      <c r="U8" s="24"/>
      <c r="V8" s="148"/>
      <c r="W8" s="61"/>
      <c r="X8" s="34">
        <f t="shared" si="1"/>
        <v>0</v>
      </c>
      <c r="Y8" s="35">
        <f t="shared" si="2"/>
        <v>0</v>
      </c>
      <c r="Z8" s="35">
        <f t="shared" si="3"/>
        <v>0</v>
      </c>
      <c r="AA8" s="35">
        <f t="shared" si="4"/>
        <v>0</v>
      </c>
      <c r="AB8" s="35">
        <f t="shared" si="5"/>
        <v>0</v>
      </c>
      <c r="AC8" s="35">
        <f t="shared" si="6"/>
        <v>0</v>
      </c>
      <c r="AD8" s="36"/>
      <c r="AE8" s="36"/>
      <c r="AF8" s="36"/>
      <c r="AG8" s="36"/>
      <c r="AH8" s="36"/>
      <c r="AI8" s="36"/>
      <c r="AJ8" s="36"/>
      <c r="AK8" s="144"/>
    </row>
    <row r="9" spans="2:38" ht="18" customHeight="1" x14ac:dyDescent="0.3">
      <c r="B9" s="169"/>
      <c r="C9" s="9" t="s">
        <v>6</v>
      </c>
      <c r="D9" s="9" t="s">
        <v>78</v>
      </c>
      <c r="E9" s="10"/>
      <c r="F9" s="11"/>
      <c r="G9" s="57">
        <f t="shared" si="0"/>
        <v>0</v>
      </c>
      <c r="H9" s="49"/>
      <c r="I9" s="22"/>
      <c r="J9" s="22"/>
      <c r="K9" s="23"/>
      <c r="L9" s="23"/>
      <c r="M9" s="23"/>
      <c r="N9" s="24"/>
      <c r="O9" s="24"/>
      <c r="P9" s="24"/>
      <c r="Q9" s="24"/>
      <c r="R9" s="24"/>
      <c r="S9" s="24"/>
      <c r="T9" s="24"/>
      <c r="U9" s="24"/>
      <c r="V9" s="148"/>
      <c r="W9" s="61"/>
      <c r="X9" s="34">
        <f t="shared" si="1"/>
        <v>0</v>
      </c>
      <c r="Y9" s="35">
        <f t="shared" si="2"/>
        <v>0</v>
      </c>
      <c r="Z9" s="35">
        <f t="shared" si="3"/>
        <v>0</v>
      </c>
      <c r="AA9" s="35">
        <f t="shared" si="4"/>
        <v>0</v>
      </c>
      <c r="AB9" s="35">
        <f t="shared" si="5"/>
        <v>0</v>
      </c>
      <c r="AC9" s="35">
        <f t="shared" si="6"/>
        <v>0</v>
      </c>
      <c r="AD9" s="36"/>
      <c r="AE9" s="36"/>
      <c r="AF9" s="36"/>
      <c r="AG9" s="36"/>
      <c r="AH9" s="36"/>
      <c r="AI9" s="36"/>
      <c r="AJ9" s="36"/>
      <c r="AK9" s="144"/>
    </row>
    <row r="10" spans="2:38" ht="18" customHeight="1" x14ac:dyDescent="0.3">
      <c r="B10" s="169"/>
      <c r="C10" s="9" t="s">
        <v>7</v>
      </c>
      <c r="D10" s="9" t="s">
        <v>78</v>
      </c>
      <c r="E10" s="10"/>
      <c r="F10" s="11"/>
      <c r="G10" s="57">
        <f t="shared" si="0"/>
        <v>0</v>
      </c>
      <c r="H10" s="49"/>
      <c r="I10" s="22"/>
      <c r="J10" s="22"/>
      <c r="K10" s="23"/>
      <c r="L10" s="23"/>
      <c r="M10" s="23"/>
      <c r="N10" s="24"/>
      <c r="O10" s="24"/>
      <c r="P10" s="24"/>
      <c r="Q10" s="24"/>
      <c r="R10" s="24"/>
      <c r="S10" s="24"/>
      <c r="T10" s="24"/>
      <c r="U10" s="24"/>
      <c r="V10" s="148"/>
      <c r="W10" s="61"/>
      <c r="X10" s="34">
        <f t="shared" si="1"/>
        <v>0</v>
      </c>
      <c r="Y10" s="35">
        <f t="shared" si="2"/>
        <v>0</v>
      </c>
      <c r="Z10" s="35">
        <f t="shared" si="3"/>
        <v>0</v>
      </c>
      <c r="AA10" s="35">
        <f t="shared" si="4"/>
        <v>0</v>
      </c>
      <c r="AB10" s="35">
        <f t="shared" si="5"/>
        <v>0</v>
      </c>
      <c r="AC10" s="35">
        <f t="shared" si="6"/>
        <v>0</v>
      </c>
      <c r="AD10" s="36"/>
      <c r="AE10" s="36"/>
      <c r="AF10" s="36"/>
      <c r="AG10" s="36"/>
      <c r="AH10" s="36"/>
      <c r="AI10" s="36"/>
      <c r="AJ10" s="36"/>
      <c r="AK10" s="144"/>
    </row>
    <row r="11" spans="2:38" ht="18" customHeight="1" x14ac:dyDescent="0.3">
      <c r="B11" s="169"/>
      <c r="C11" s="9" t="s">
        <v>8</v>
      </c>
      <c r="D11" s="9" t="s">
        <v>41</v>
      </c>
      <c r="E11" s="10">
        <v>43482</v>
      </c>
      <c r="F11" s="11">
        <v>735.63</v>
      </c>
      <c r="G11" s="57">
        <f t="shared" si="0"/>
        <v>44137.8</v>
      </c>
      <c r="H11" s="49">
        <v>0</v>
      </c>
      <c r="I11" s="22">
        <v>0</v>
      </c>
      <c r="J11" s="22">
        <v>0</v>
      </c>
      <c r="K11" s="23">
        <v>0</v>
      </c>
      <c r="L11" s="23">
        <v>0</v>
      </c>
      <c r="M11" s="23">
        <v>0</v>
      </c>
      <c r="N11" s="24"/>
      <c r="O11" s="24"/>
      <c r="P11" s="24"/>
      <c r="Q11" s="24"/>
      <c r="R11" s="24"/>
      <c r="S11" s="24"/>
      <c r="T11" s="24"/>
      <c r="U11" s="24"/>
      <c r="V11" s="148"/>
      <c r="W11" s="61"/>
      <c r="X11" s="34">
        <f t="shared" si="1"/>
        <v>0</v>
      </c>
      <c r="Y11" s="35">
        <f t="shared" si="2"/>
        <v>0</v>
      </c>
      <c r="Z11" s="35">
        <f t="shared" si="3"/>
        <v>0</v>
      </c>
      <c r="AA11" s="35">
        <f t="shared" si="4"/>
        <v>0</v>
      </c>
      <c r="AB11" s="35">
        <f t="shared" si="5"/>
        <v>0</v>
      </c>
      <c r="AC11" s="35">
        <f t="shared" si="6"/>
        <v>0</v>
      </c>
      <c r="AD11" s="36"/>
      <c r="AE11" s="36"/>
      <c r="AF11" s="36"/>
      <c r="AG11" s="36"/>
      <c r="AH11" s="36"/>
      <c r="AI11" s="36"/>
      <c r="AJ11" s="36"/>
      <c r="AK11" s="144"/>
    </row>
    <row r="12" spans="2:38" ht="18" customHeight="1" x14ac:dyDescent="0.3">
      <c r="B12" s="169"/>
      <c r="C12" s="9" t="s">
        <v>9</v>
      </c>
      <c r="D12" s="9" t="s">
        <v>78</v>
      </c>
      <c r="E12" s="10"/>
      <c r="F12" s="11"/>
      <c r="G12" s="57">
        <f t="shared" si="0"/>
        <v>0</v>
      </c>
      <c r="H12" s="49"/>
      <c r="I12" s="22"/>
      <c r="J12" s="22"/>
      <c r="K12" s="23"/>
      <c r="L12" s="23"/>
      <c r="M12" s="23"/>
      <c r="N12" s="24"/>
      <c r="O12" s="24"/>
      <c r="P12" s="24"/>
      <c r="Q12" s="24"/>
      <c r="R12" s="24"/>
      <c r="S12" s="24"/>
      <c r="T12" s="24"/>
      <c r="U12" s="24"/>
      <c r="V12" s="148"/>
      <c r="W12" s="61"/>
      <c r="X12" s="34">
        <f t="shared" si="1"/>
        <v>0</v>
      </c>
      <c r="Y12" s="35">
        <f t="shared" si="2"/>
        <v>0</v>
      </c>
      <c r="Z12" s="35">
        <f t="shared" si="3"/>
        <v>0</v>
      </c>
      <c r="AA12" s="35">
        <f t="shared" si="4"/>
        <v>0</v>
      </c>
      <c r="AB12" s="35">
        <f t="shared" si="5"/>
        <v>0</v>
      </c>
      <c r="AC12" s="35">
        <f t="shared" si="6"/>
        <v>0</v>
      </c>
      <c r="AD12" s="36"/>
      <c r="AE12" s="36"/>
      <c r="AF12" s="36"/>
      <c r="AG12" s="36"/>
      <c r="AH12" s="36"/>
      <c r="AI12" s="36"/>
      <c r="AJ12" s="36"/>
      <c r="AK12" s="144"/>
    </row>
    <row r="13" spans="2:38" ht="18" customHeight="1" x14ac:dyDescent="0.3">
      <c r="B13" s="169"/>
      <c r="C13" s="9" t="s">
        <v>10</v>
      </c>
      <c r="D13" s="9" t="s">
        <v>41</v>
      </c>
      <c r="E13" s="10">
        <v>43482</v>
      </c>
      <c r="F13" s="11">
        <v>723.59</v>
      </c>
      <c r="G13" s="57">
        <f t="shared" si="0"/>
        <v>43415.4</v>
      </c>
      <c r="H13" s="49">
        <v>0</v>
      </c>
      <c r="I13" s="22">
        <v>0</v>
      </c>
      <c r="J13" s="22">
        <v>0</v>
      </c>
      <c r="K13" s="23">
        <v>0</v>
      </c>
      <c r="L13" s="23">
        <v>0</v>
      </c>
      <c r="M13" s="23">
        <v>0</v>
      </c>
      <c r="N13" s="24"/>
      <c r="O13" s="24"/>
      <c r="P13" s="24"/>
      <c r="Q13" s="24"/>
      <c r="R13" s="24"/>
      <c r="S13" s="24"/>
      <c r="T13" s="24"/>
      <c r="U13" s="24"/>
      <c r="V13" s="148"/>
      <c r="W13" s="61"/>
      <c r="X13" s="34">
        <f t="shared" si="1"/>
        <v>0</v>
      </c>
      <c r="Y13" s="35">
        <f t="shared" si="2"/>
        <v>0</v>
      </c>
      <c r="Z13" s="35">
        <f t="shared" si="3"/>
        <v>0</v>
      </c>
      <c r="AA13" s="35">
        <f t="shared" si="4"/>
        <v>0</v>
      </c>
      <c r="AB13" s="35">
        <f t="shared" si="5"/>
        <v>0</v>
      </c>
      <c r="AC13" s="35">
        <f t="shared" si="6"/>
        <v>0</v>
      </c>
      <c r="AD13" s="36"/>
      <c r="AE13" s="36"/>
      <c r="AF13" s="36"/>
      <c r="AG13" s="36"/>
      <c r="AH13" s="36"/>
      <c r="AI13" s="36"/>
      <c r="AJ13" s="36"/>
      <c r="AK13" s="144"/>
    </row>
    <row r="14" spans="2:38" ht="18" customHeight="1" x14ac:dyDescent="0.3">
      <c r="B14" s="169"/>
      <c r="C14" s="9" t="s">
        <v>11</v>
      </c>
      <c r="D14" s="9" t="s">
        <v>78</v>
      </c>
      <c r="E14" s="10"/>
      <c r="F14" s="11"/>
      <c r="G14" s="57">
        <f t="shared" si="0"/>
        <v>0</v>
      </c>
      <c r="H14" s="49"/>
      <c r="I14" s="22"/>
      <c r="J14" s="22"/>
      <c r="K14" s="23"/>
      <c r="L14" s="23"/>
      <c r="M14" s="23"/>
      <c r="N14" s="24"/>
      <c r="O14" s="24"/>
      <c r="P14" s="24"/>
      <c r="Q14" s="24"/>
      <c r="R14" s="24"/>
      <c r="S14" s="24"/>
      <c r="T14" s="24"/>
      <c r="U14" s="24"/>
      <c r="V14" s="148"/>
      <c r="W14" s="61"/>
      <c r="X14" s="34">
        <f t="shared" si="1"/>
        <v>0</v>
      </c>
      <c r="Y14" s="35">
        <f t="shared" si="2"/>
        <v>0</v>
      </c>
      <c r="Z14" s="35">
        <f t="shared" si="3"/>
        <v>0</v>
      </c>
      <c r="AA14" s="35">
        <f t="shared" si="4"/>
        <v>0</v>
      </c>
      <c r="AB14" s="35">
        <f t="shared" si="5"/>
        <v>0</v>
      </c>
      <c r="AC14" s="35">
        <f t="shared" si="6"/>
        <v>0</v>
      </c>
      <c r="AD14" s="36"/>
      <c r="AE14" s="36"/>
      <c r="AF14" s="36"/>
      <c r="AG14" s="36"/>
      <c r="AH14" s="36"/>
      <c r="AI14" s="36"/>
      <c r="AJ14" s="36"/>
      <c r="AK14" s="144"/>
    </row>
    <row r="15" spans="2:38" ht="18" customHeight="1" x14ac:dyDescent="0.3">
      <c r="B15" s="169"/>
      <c r="C15" s="9" t="s">
        <v>12</v>
      </c>
      <c r="D15" s="9" t="s">
        <v>41</v>
      </c>
      <c r="E15" s="10">
        <v>43476</v>
      </c>
      <c r="F15" s="11">
        <v>715.12</v>
      </c>
      <c r="G15" s="57">
        <f t="shared" si="0"/>
        <v>42907.199999999997</v>
      </c>
      <c r="H15" s="49">
        <v>0</v>
      </c>
      <c r="I15" s="22">
        <v>0</v>
      </c>
      <c r="J15" s="22">
        <v>0</v>
      </c>
      <c r="K15" s="23">
        <v>0</v>
      </c>
      <c r="L15" s="23">
        <v>0</v>
      </c>
      <c r="M15" s="23">
        <v>0</v>
      </c>
      <c r="N15" s="24"/>
      <c r="O15" s="24"/>
      <c r="P15" s="24"/>
      <c r="Q15" s="24"/>
      <c r="R15" s="24"/>
      <c r="S15" s="24"/>
      <c r="T15" s="24"/>
      <c r="U15" s="24"/>
      <c r="V15" s="148"/>
      <c r="W15" s="61"/>
      <c r="X15" s="34">
        <f t="shared" si="1"/>
        <v>0</v>
      </c>
      <c r="Y15" s="35">
        <f t="shared" si="2"/>
        <v>0</v>
      </c>
      <c r="Z15" s="35">
        <f t="shared" si="3"/>
        <v>0</v>
      </c>
      <c r="AA15" s="35">
        <f t="shared" si="4"/>
        <v>0</v>
      </c>
      <c r="AB15" s="35">
        <f t="shared" si="5"/>
        <v>0</v>
      </c>
      <c r="AC15" s="35">
        <f t="shared" si="6"/>
        <v>0</v>
      </c>
      <c r="AD15" s="36"/>
      <c r="AE15" s="36"/>
      <c r="AF15" s="36"/>
      <c r="AG15" s="36"/>
      <c r="AH15" s="36"/>
      <c r="AI15" s="36"/>
      <c r="AJ15" s="36"/>
      <c r="AK15" s="144"/>
    </row>
    <row r="16" spans="2:38" ht="18" customHeight="1" thickBot="1" x14ac:dyDescent="0.35">
      <c r="B16" s="169"/>
      <c r="C16" s="9" t="s">
        <v>13</v>
      </c>
      <c r="D16" s="9" t="s">
        <v>41</v>
      </c>
      <c r="E16" s="10">
        <v>43476</v>
      </c>
      <c r="F16" s="11">
        <v>721.77</v>
      </c>
      <c r="G16" s="57">
        <f>F16*60</f>
        <v>43306.2</v>
      </c>
      <c r="H16" s="50">
        <v>0</v>
      </c>
      <c r="I16" s="26">
        <v>0</v>
      </c>
      <c r="J16" s="26">
        <v>5.0000000000000001E-3</v>
      </c>
      <c r="K16" s="23">
        <v>0</v>
      </c>
      <c r="L16" s="23">
        <v>0</v>
      </c>
      <c r="M16" s="23">
        <v>0</v>
      </c>
      <c r="N16" s="28"/>
      <c r="O16" s="28"/>
      <c r="P16" s="28"/>
      <c r="Q16" s="28"/>
      <c r="R16" s="28"/>
      <c r="S16" s="28"/>
      <c r="T16" s="28"/>
      <c r="U16" s="28"/>
      <c r="V16" s="149"/>
      <c r="W16" s="62"/>
      <c r="X16" s="96">
        <f t="shared" ref="X16:X27" si="7">$G16*H16/22.4/1000000*36.5*24*$W$3</f>
        <v>0</v>
      </c>
      <c r="Y16" s="95">
        <f t="shared" ref="Y16:Y27" si="8">$G16*I16/22.4/1000000*20*24*$W$3</f>
        <v>0</v>
      </c>
      <c r="Z16" s="95">
        <f t="shared" ref="Z16:Z39" si="9">$G16*J16/22.4/1000000*30*24*$W$3</f>
        <v>0.21575767499999995</v>
      </c>
      <c r="AA16" s="95">
        <f t="shared" ref="AA16:AA39" si="10">$G16*K16/1000000*24*$W$3</f>
        <v>0</v>
      </c>
      <c r="AB16" s="95">
        <f t="shared" ref="AB16:AB39" si="11">$G16*L16/1000000*24*$W$3</f>
        <v>0</v>
      </c>
      <c r="AC16" s="95">
        <f t="shared" ref="AC16:AC39" si="12">$G16*M16/1000000*24*$W$3</f>
        <v>0</v>
      </c>
      <c r="AD16" s="97"/>
      <c r="AE16" s="97"/>
      <c r="AF16" s="97"/>
      <c r="AG16" s="97"/>
      <c r="AH16" s="97"/>
      <c r="AI16" s="97"/>
      <c r="AJ16" s="97"/>
      <c r="AK16" s="145"/>
    </row>
    <row r="17" spans="2:37" ht="18" customHeight="1" x14ac:dyDescent="0.3">
      <c r="B17" s="159" t="s">
        <v>39</v>
      </c>
      <c r="C17" s="5" t="s">
        <v>14</v>
      </c>
      <c r="D17" s="5" t="s">
        <v>41</v>
      </c>
      <c r="E17" s="6">
        <v>43483</v>
      </c>
      <c r="F17" s="16">
        <v>741.25</v>
      </c>
      <c r="G17" s="58">
        <f>F17*60</f>
        <v>44475</v>
      </c>
      <c r="H17" s="51">
        <v>0.63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9"/>
      <c r="P17" s="39"/>
      <c r="Q17" s="39"/>
      <c r="R17" s="39"/>
      <c r="S17" s="39"/>
      <c r="T17" s="39"/>
      <c r="U17" s="39"/>
      <c r="V17" s="150"/>
      <c r="W17" s="63"/>
      <c r="X17" s="40">
        <f t="shared" si="7"/>
        <v>33.968337187499998</v>
      </c>
      <c r="Y17" s="41">
        <f t="shared" si="8"/>
        <v>0</v>
      </c>
      <c r="Z17" s="41">
        <f t="shared" si="9"/>
        <v>0</v>
      </c>
      <c r="AA17" s="41">
        <f t="shared" si="10"/>
        <v>0</v>
      </c>
      <c r="AB17" s="41">
        <f t="shared" si="11"/>
        <v>0</v>
      </c>
      <c r="AC17" s="41">
        <f t="shared" si="12"/>
        <v>0</v>
      </c>
      <c r="AD17" s="99">
        <f t="shared" ref="AD17:AD28" si="13">$G17*N17/22.4/1000000*74.9*24*$W$3</f>
        <v>0</v>
      </c>
      <c r="AE17" s="42"/>
      <c r="AF17" s="42"/>
      <c r="AG17" s="42"/>
      <c r="AH17" s="42"/>
      <c r="AI17" s="42"/>
      <c r="AJ17" s="42"/>
      <c r="AK17" s="146"/>
    </row>
    <row r="18" spans="2:37" ht="18" customHeight="1" x14ac:dyDescent="0.3">
      <c r="B18" s="169"/>
      <c r="C18" s="9" t="s">
        <v>15</v>
      </c>
      <c r="D18" s="9" t="s">
        <v>79</v>
      </c>
      <c r="E18" s="10">
        <v>43483</v>
      </c>
      <c r="F18" s="11">
        <v>733.05</v>
      </c>
      <c r="G18" s="57">
        <f t="shared" ref="G18:G27" si="14">F18*60</f>
        <v>43983</v>
      </c>
      <c r="H18" s="49">
        <v>0.25</v>
      </c>
      <c r="I18" s="22">
        <v>0</v>
      </c>
      <c r="J18" s="22">
        <v>0</v>
      </c>
      <c r="K18" s="23">
        <v>0</v>
      </c>
      <c r="L18" s="23">
        <v>0</v>
      </c>
      <c r="M18" s="23">
        <v>0</v>
      </c>
      <c r="N18" s="23">
        <v>0</v>
      </c>
      <c r="O18" s="24"/>
      <c r="P18" s="24"/>
      <c r="Q18" s="24"/>
      <c r="R18" s="24"/>
      <c r="S18" s="24"/>
      <c r="T18" s="24"/>
      <c r="U18" s="24"/>
      <c r="V18" s="148"/>
      <c r="W18" s="61"/>
      <c r="X18" s="34">
        <f t="shared" si="7"/>
        <v>13.330383348214287</v>
      </c>
      <c r="Y18" s="35">
        <f t="shared" si="8"/>
        <v>0</v>
      </c>
      <c r="Z18" s="35">
        <f t="shared" si="9"/>
        <v>0</v>
      </c>
      <c r="AA18" s="35">
        <f t="shared" si="10"/>
        <v>0</v>
      </c>
      <c r="AB18" s="35">
        <f t="shared" si="11"/>
        <v>0</v>
      </c>
      <c r="AC18" s="35">
        <f t="shared" si="12"/>
        <v>0</v>
      </c>
      <c r="AD18" s="100">
        <f t="shared" si="13"/>
        <v>0</v>
      </c>
      <c r="AE18" s="36"/>
      <c r="AF18" s="36"/>
      <c r="AG18" s="36"/>
      <c r="AH18" s="36"/>
      <c r="AI18" s="36"/>
      <c r="AJ18" s="36"/>
      <c r="AK18" s="144"/>
    </row>
    <row r="19" spans="2:37" ht="18" customHeight="1" x14ac:dyDescent="0.3">
      <c r="B19" s="169"/>
      <c r="C19" s="9" t="s">
        <v>16</v>
      </c>
      <c r="D19" s="9" t="s">
        <v>41</v>
      </c>
      <c r="E19" s="10">
        <v>43489</v>
      </c>
      <c r="F19" s="11">
        <v>719.33</v>
      </c>
      <c r="G19" s="57">
        <f t="shared" si="14"/>
        <v>43159.8</v>
      </c>
      <c r="H19" s="49">
        <v>0</v>
      </c>
      <c r="I19" s="22">
        <v>0</v>
      </c>
      <c r="J19" s="22">
        <v>5.0000000000000001E-3</v>
      </c>
      <c r="K19" s="23">
        <v>0</v>
      </c>
      <c r="L19" s="23">
        <v>0</v>
      </c>
      <c r="M19" s="23">
        <v>0</v>
      </c>
      <c r="N19" s="23">
        <v>0</v>
      </c>
      <c r="O19" s="24"/>
      <c r="P19" s="24"/>
      <c r="Q19" s="24"/>
      <c r="R19" s="24"/>
      <c r="S19" s="24"/>
      <c r="T19" s="24"/>
      <c r="U19" s="24"/>
      <c r="V19" s="148"/>
      <c r="W19" s="61"/>
      <c r="X19" s="34">
        <f t="shared" si="7"/>
        <v>0</v>
      </c>
      <c r="Y19" s="35">
        <f t="shared" si="8"/>
        <v>0</v>
      </c>
      <c r="Z19" s="35">
        <f t="shared" si="9"/>
        <v>0.2150282892857143</v>
      </c>
      <c r="AA19" s="35">
        <f t="shared" si="10"/>
        <v>0</v>
      </c>
      <c r="AB19" s="35">
        <f t="shared" si="11"/>
        <v>0</v>
      </c>
      <c r="AC19" s="35">
        <f t="shared" si="12"/>
        <v>0</v>
      </c>
      <c r="AD19" s="100">
        <f t="shared" si="13"/>
        <v>0</v>
      </c>
      <c r="AE19" s="36"/>
      <c r="AF19" s="36"/>
      <c r="AG19" s="36"/>
      <c r="AH19" s="36"/>
      <c r="AI19" s="36"/>
      <c r="AJ19" s="36"/>
      <c r="AK19" s="144"/>
    </row>
    <row r="20" spans="2:37" ht="18" customHeight="1" x14ac:dyDescent="0.3">
      <c r="B20" s="169"/>
      <c r="C20" s="9" t="s">
        <v>17</v>
      </c>
      <c r="D20" s="9" t="s">
        <v>41</v>
      </c>
      <c r="E20" s="10">
        <v>43489</v>
      </c>
      <c r="F20" s="11">
        <v>733.02</v>
      </c>
      <c r="G20" s="57">
        <f t="shared" si="14"/>
        <v>43981.2</v>
      </c>
      <c r="H20" s="49">
        <v>0</v>
      </c>
      <c r="I20" s="22">
        <v>0</v>
      </c>
      <c r="J20" s="22">
        <v>0</v>
      </c>
      <c r="K20" s="23">
        <v>0</v>
      </c>
      <c r="L20" s="23">
        <v>0</v>
      </c>
      <c r="M20" s="23">
        <v>0</v>
      </c>
      <c r="N20" s="23">
        <v>0</v>
      </c>
      <c r="O20" s="24"/>
      <c r="P20" s="24"/>
      <c r="Q20" s="24"/>
      <c r="R20" s="24"/>
      <c r="S20" s="24"/>
      <c r="T20" s="24"/>
      <c r="U20" s="24"/>
      <c r="V20" s="148"/>
      <c r="W20" s="61"/>
      <c r="X20" s="34">
        <f t="shared" si="7"/>
        <v>0</v>
      </c>
      <c r="Y20" s="35">
        <f t="shared" si="8"/>
        <v>0</v>
      </c>
      <c r="Z20" s="35">
        <f t="shared" si="9"/>
        <v>0</v>
      </c>
      <c r="AA20" s="35">
        <f t="shared" si="10"/>
        <v>0</v>
      </c>
      <c r="AB20" s="35">
        <f t="shared" si="11"/>
        <v>0</v>
      </c>
      <c r="AC20" s="35">
        <f t="shared" si="12"/>
        <v>0</v>
      </c>
      <c r="AD20" s="100">
        <f t="shared" si="13"/>
        <v>0</v>
      </c>
      <c r="AE20" s="36"/>
      <c r="AF20" s="36"/>
      <c r="AG20" s="36"/>
      <c r="AH20" s="36"/>
      <c r="AI20" s="36"/>
      <c r="AJ20" s="36"/>
      <c r="AK20" s="144"/>
    </row>
    <row r="21" spans="2:37" ht="18" customHeight="1" x14ac:dyDescent="0.3">
      <c r="B21" s="169"/>
      <c r="C21" s="9" t="s">
        <v>18</v>
      </c>
      <c r="D21" s="9" t="s">
        <v>80</v>
      </c>
      <c r="E21" s="10"/>
      <c r="F21" s="11"/>
      <c r="G21" s="57">
        <f t="shared" si="14"/>
        <v>0</v>
      </c>
      <c r="H21" s="49"/>
      <c r="I21" s="22"/>
      <c r="J21" s="22"/>
      <c r="K21" s="23"/>
      <c r="L21" s="23"/>
      <c r="M21" s="23"/>
      <c r="N21" s="23"/>
      <c r="O21" s="24"/>
      <c r="P21" s="24"/>
      <c r="Q21" s="24"/>
      <c r="R21" s="24"/>
      <c r="S21" s="24"/>
      <c r="T21" s="24"/>
      <c r="U21" s="24"/>
      <c r="V21" s="148"/>
      <c r="W21" s="61"/>
      <c r="X21" s="34">
        <f t="shared" si="7"/>
        <v>0</v>
      </c>
      <c r="Y21" s="35">
        <f t="shared" si="8"/>
        <v>0</v>
      </c>
      <c r="Z21" s="35">
        <f t="shared" si="9"/>
        <v>0</v>
      </c>
      <c r="AA21" s="35">
        <f t="shared" si="10"/>
        <v>0</v>
      </c>
      <c r="AB21" s="35">
        <f t="shared" si="11"/>
        <v>0</v>
      </c>
      <c r="AC21" s="35">
        <f t="shared" si="12"/>
        <v>0</v>
      </c>
      <c r="AD21" s="100">
        <f t="shared" si="13"/>
        <v>0</v>
      </c>
      <c r="AE21" s="36"/>
      <c r="AF21" s="36"/>
      <c r="AG21" s="36"/>
      <c r="AH21" s="36"/>
      <c r="AI21" s="36"/>
      <c r="AJ21" s="36"/>
      <c r="AK21" s="144"/>
    </row>
    <row r="22" spans="2:37" ht="18" customHeight="1" x14ac:dyDescent="0.3">
      <c r="B22" s="169"/>
      <c r="C22" s="9" t="s">
        <v>19</v>
      </c>
      <c r="D22" s="9" t="s">
        <v>41</v>
      </c>
      <c r="E22" s="10">
        <v>43483</v>
      </c>
      <c r="F22" s="11">
        <v>726.88</v>
      </c>
      <c r="G22" s="57">
        <f t="shared" si="14"/>
        <v>43612.800000000003</v>
      </c>
      <c r="H22" s="49">
        <v>0</v>
      </c>
      <c r="I22" s="22">
        <v>0</v>
      </c>
      <c r="J22" s="22">
        <v>0</v>
      </c>
      <c r="K22" s="23">
        <v>0</v>
      </c>
      <c r="L22" s="23">
        <v>0</v>
      </c>
      <c r="M22" s="23">
        <v>0</v>
      </c>
      <c r="N22" s="23">
        <v>0</v>
      </c>
      <c r="O22" s="24"/>
      <c r="P22" s="24"/>
      <c r="Q22" s="24"/>
      <c r="R22" s="24"/>
      <c r="S22" s="24"/>
      <c r="T22" s="24"/>
      <c r="U22" s="24"/>
      <c r="V22" s="148"/>
      <c r="W22" s="61"/>
      <c r="X22" s="34">
        <f t="shared" si="7"/>
        <v>0</v>
      </c>
      <c r="Y22" s="35">
        <f t="shared" si="8"/>
        <v>0</v>
      </c>
      <c r="Z22" s="35">
        <f t="shared" si="9"/>
        <v>0</v>
      </c>
      <c r="AA22" s="35">
        <f t="shared" si="10"/>
        <v>0</v>
      </c>
      <c r="AB22" s="35">
        <f t="shared" si="11"/>
        <v>0</v>
      </c>
      <c r="AC22" s="35">
        <f t="shared" si="12"/>
        <v>0</v>
      </c>
      <c r="AD22" s="100">
        <f t="shared" si="13"/>
        <v>0</v>
      </c>
      <c r="AE22" s="36"/>
      <c r="AF22" s="36"/>
      <c r="AG22" s="36"/>
      <c r="AH22" s="36"/>
      <c r="AI22" s="36"/>
      <c r="AJ22" s="36"/>
      <c r="AK22" s="144"/>
    </row>
    <row r="23" spans="2:37" ht="18" customHeight="1" x14ac:dyDescent="0.3">
      <c r="B23" s="169"/>
      <c r="C23" s="9" t="s">
        <v>20</v>
      </c>
      <c r="D23" s="9" t="s">
        <v>80</v>
      </c>
      <c r="E23" s="10"/>
      <c r="F23" s="11"/>
      <c r="G23" s="57">
        <f t="shared" si="14"/>
        <v>0</v>
      </c>
      <c r="H23" s="49"/>
      <c r="I23" s="22"/>
      <c r="J23" s="22"/>
      <c r="K23" s="23"/>
      <c r="L23" s="23"/>
      <c r="M23" s="23"/>
      <c r="N23" s="23"/>
      <c r="O23" s="24"/>
      <c r="P23" s="24"/>
      <c r="Q23" s="24"/>
      <c r="R23" s="24"/>
      <c r="S23" s="24"/>
      <c r="T23" s="24"/>
      <c r="U23" s="24"/>
      <c r="V23" s="148"/>
      <c r="W23" s="61"/>
      <c r="X23" s="34">
        <f t="shared" si="7"/>
        <v>0</v>
      </c>
      <c r="Y23" s="35">
        <f t="shared" si="8"/>
        <v>0</v>
      </c>
      <c r="Z23" s="35">
        <f t="shared" si="9"/>
        <v>0</v>
      </c>
      <c r="AA23" s="35">
        <f t="shared" si="10"/>
        <v>0</v>
      </c>
      <c r="AB23" s="35">
        <f t="shared" si="11"/>
        <v>0</v>
      </c>
      <c r="AC23" s="35">
        <f t="shared" si="12"/>
        <v>0</v>
      </c>
      <c r="AD23" s="100">
        <f t="shared" si="13"/>
        <v>0</v>
      </c>
      <c r="AE23" s="36"/>
      <c r="AF23" s="36"/>
      <c r="AG23" s="36"/>
      <c r="AH23" s="36"/>
      <c r="AI23" s="36"/>
      <c r="AJ23" s="36"/>
      <c r="AK23" s="144"/>
    </row>
    <row r="24" spans="2:37" ht="18" customHeight="1" x14ac:dyDescent="0.3">
      <c r="B24" s="169"/>
      <c r="C24" s="9" t="s">
        <v>21</v>
      </c>
      <c r="D24" s="9" t="s">
        <v>41</v>
      </c>
      <c r="E24" s="10">
        <v>43483</v>
      </c>
      <c r="F24" s="11">
        <v>746.6</v>
      </c>
      <c r="G24" s="57">
        <f t="shared" si="14"/>
        <v>44796</v>
      </c>
      <c r="H24" s="49">
        <v>0.38</v>
      </c>
      <c r="I24" s="22">
        <v>0</v>
      </c>
      <c r="J24" s="22">
        <v>0</v>
      </c>
      <c r="K24" s="23">
        <v>0</v>
      </c>
      <c r="L24" s="23">
        <v>0</v>
      </c>
      <c r="M24" s="23">
        <v>0</v>
      </c>
      <c r="N24" s="23">
        <v>0</v>
      </c>
      <c r="O24" s="24"/>
      <c r="P24" s="24"/>
      <c r="Q24" s="24"/>
      <c r="R24" s="24"/>
      <c r="S24" s="24"/>
      <c r="T24" s="24"/>
      <c r="U24" s="24"/>
      <c r="V24" s="148"/>
      <c r="W24" s="61"/>
      <c r="X24" s="34">
        <f t="shared" si="7"/>
        <v>20.636717271428576</v>
      </c>
      <c r="Y24" s="35">
        <f t="shared" si="8"/>
        <v>0</v>
      </c>
      <c r="Z24" s="35">
        <f t="shared" si="9"/>
        <v>0</v>
      </c>
      <c r="AA24" s="35">
        <f t="shared" si="10"/>
        <v>0</v>
      </c>
      <c r="AB24" s="35">
        <f t="shared" si="11"/>
        <v>0</v>
      </c>
      <c r="AC24" s="35">
        <f t="shared" si="12"/>
        <v>0</v>
      </c>
      <c r="AD24" s="100">
        <f t="shared" si="13"/>
        <v>0</v>
      </c>
      <c r="AE24" s="36"/>
      <c r="AF24" s="36"/>
      <c r="AG24" s="36"/>
      <c r="AH24" s="36"/>
      <c r="AI24" s="36"/>
      <c r="AJ24" s="36"/>
      <c r="AK24" s="144"/>
    </row>
    <row r="25" spans="2:37" ht="18" customHeight="1" x14ac:dyDescent="0.3">
      <c r="B25" s="169"/>
      <c r="C25" s="9" t="s">
        <v>22</v>
      </c>
      <c r="D25" s="9" t="s">
        <v>41</v>
      </c>
      <c r="E25" s="10">
        <v>43483</v>
      </c>
      <c r="F25" s="11">
        <v>738.29</v>
      </c>
      <c r="G25" s="57">
        <f t="shared" si="14"/>
        <v>44297.399999999994</v>
      </c>
      <c r="H25" s="49">
        <v>0</v>
      </c>
      <c r="I25" s="22">
        <v>0</v>
      </c>
      <c r="J25" s="22">
        <v>0</v>
      </c>
      <c r="K25" s="23">
        <v>0</v>
      </c>
      <c r="L25" s="23">
        <v>0</v>
      </c>
      <c r="M25" s="23">
        <v>0</v>
      </c>
      <c r="N25" s="23">
        <v>0</v>
      </c>
      <c r="O25" s="24"/>
      <c r="P25" s="24"/>
      <c r="Q25" s="24"/>
      <c r="R25" s="24"/>
      <c r="S25" s="24"/>
      <c r="T25" s="24"/>
      <c r="U25" s="24"/>
      <c r="V25" s="148"/>
      <c r="W25" s="61"/>
      <c r="X25" s="34">
        <f t="shared" si="7"/>
        <v>0</v>
      </c>
      <c r="Y25" s="35">
        <f t="shared" si="8"/>
        <v>0</v>
      </c>
      <c r="Z25" s="35">
        <f t="shared" si="9"/>
        <v>0</v>
      </c>
      <c r="AA25" s="35">
        <f t="shared" si="10"/>
        <v>0</v>
      </c>
      <c r="AB25" s="35">
        <f t="shared" si="11"/>
        <v>0</v>
      </c>
      <c r="AC25" s="35">
        <f t="shared" si="12"/>
        <v>0</v>
      </c>
      <c r="AD25" s="100">
        <f t="shared" si="13"/>
        <v>0</v>
      </c>
      <c r="AE25" s="36"/>
      <c r="AF25" s="36"/>
      <c r="AG25" s="36"/>
      <c r="AH25" s="36"/>
      <c r="AI25" s="36"/>
      <c r="AJ25" s="36"/>
      <c r="AK25" s="144"/>
    </row>
    <row r="26" spans="2:37" ht="18" customHeight="1" x14ac:dyDescent="0.3">
      <c r="B26" s="169"/>
      <c r="C26" s="9" t="s">
        <v>23</v>
      </c>
      <c r="D26" s="9" t="s">
        <v>41</v>
      </c>
      <c r="E26" s="10">
        <v>43483</v>
      </c>
      <c r="F26" s="11">
        <v>711.06</v>
      </c>
      <c r="G26" s="57">
        <f t="shared" si="14"/>
        <v>42663.6</v>
      </c>
      <c r="H26" s="49">
        <v>0</v>
      </c>
      <c r="I26" s="22">
        <v>0</v>
      </c>
      <c r="J26" s="22">
        <v>0</v>
      </c>
      <c r="K26" s="23">
        <v>0</v>
      </c>
      <c r="L26" s="23">
        <v>0</v>
      </c>
      <c r="M26" s="23">
        <v>0</v>
      </c>
      <c r="N26" s="23">
        <v>0</v>
      </c>
      <c r="O26" s="24"/>
      <c r="P26" s="24"/>
      <c r="Q26" s="24"/>
      <c r="R26" s="24"/>
      <c r="S26" s="24"/>
      <c r="T26" s="24"/>
      <c r="U26" s="24"/>
      <c r="V26" s="148"/>
      <c r="W26" s="61"/>
      <c r="X26" s="34">
        <f t="shared" si="7"/>
        <v>0</v>
      </c>
      <c r="Y26" s="35">
        <f t="shared" si="8"/>
        <v>0</v>
      </c>
      <c r="Z26" s="35">
        <f t="shared" si="9"/>
        <v>0</v>
      </c>
      <c r="AA26" s="35">
        <f t="shared" si="10"/>
        <v>0</v>
      </c>
      <c r="AB26" s="35">
        <f t="shared" si="11"/>
        <v>0</v>
      </c>
      <c r="AC26" s="35">
        <f t="shared" si="12"/>
        <v>0</v>
      </c>
      <c r="AD26" s="100">
        <f t="shared" si="13"/>
        <v>0</v>
      </c>
      <c r="AE26" s="36"/>
      <c r="AF26" s="36"/>
      <c r="AG26" s="36"/>
      <c r="AH26" s="36"/>
      <c r="AI26" s="36"/>
      <c r="AJ26" s="36"/>
      <c r="AK26" s="144"/>
    </row>
    <row r="27" spans="2:37" ht="18" customHeight="1" thickBot="1" x14ac:dyDescent="0.35">
      <c r="B27" s="169"/>
      <c r="C27" s="9" t="s">
        <v>24</v>
      </c>
      <c r="D27" s="9" t="s">
        <v>41</v>
      </c>
      <c r="E27" s="10">
        <v>43483</v>
      </c>
      <c r="F27" s="11">
        <v>720.13</v>
      </c>
      <c r="G27" s="57">
        <f t="shared" si="14"/>
        <v>43207.8</v>
      </c>
      <c r="H27" s="50">
        <v>0</v>
      </c>
      <c r="I27" s="26">
        <v>0</v>
      </c>
      <c r="J27" s="26">
        <v>0</v>
      </c>
      <c r="K27" s="23">
        <v>0</v>
      </c>
      <c r="L27" s="23">
        <v>0</v>
      </c>
      <c r="M27" s="23">
        <v>0</v>
      </c>
      <c r="N27" s="27">
        <v>0</v>
      </c>
      <c r="O27" s="28"/>
      <c r="P27" s="28"/>
      <c r="Q27" s="28"/>
      <c r="R27" s="28"/>
      <c r="S27" s="28"/>
      <c r="T27" s="28"/>
      <c r="U27" s="28"/>
      <c r="V27" s="149"/>
      <c r="W27" s="62"/>
      <c r="X27" s="96">
        <f t="shared" si="7"/>
        <v>0</v>
      </c>
      <c r="Y27" s="95">
        <f t="shared" si="8"/>
        <v>0</v>
      </c>
      <c r="Z27" s="95">
        <f t="shared" si="9"/>
        <v>0</v>
      </c>
      <c r="AA27" s="95">
        <f t="shared" si="10"/>
        <v>0</v>
      </c>
      <c r="AB27" s="95">
        <f t="shared" si="11"/>
        <v>0</v>
      </c>
      <c r="AC27" s="95">
        <f t="shared" si="12"/>
        <v>0</v>
      </c>
      <c r="AD27" s="101">
        <f t="shared" si="13"/>
        <v>0</v>
      </c>
      <c r="AE27" s="97"/>
      <c r="AF27" s="97"/>
      <c r="AG27" s="97"/>
      <c r="AH27" s="97"/>
      <c r="AI27" s="97"/>
      <c r="AJ27" s="97"/>
      <c r="AK27" s="145"/>
    </row>
    <row r="28" spans="2:37" ht="18" customHeight="1" x14ac:dyDescent="0.3">
      <c r="B28" s="159" t="s">
        <v>40</v>
      </c>
      <c r="C28" s="5" t="s">
        <v>25</v>
      </c>
      <c r="D28" s="158" t="s">
        <v>41</v>
      </c>
      <c r="E28" s="6">
        <v>43483</v>
      </c>
      <c r="F28" s="16">
        <v>277.76</v>
      </c>
      <c r="G28" s="58">
        <f>F28*60</f>
        <v>16665.599999999999</v>
      </c>
      <c r="H28" s="52"/>
      <c r="I28" s="39"/>
      <c r="J28" s="38">
        <v>0</v>
      </c>
      <c r="K28" s="38">
        <v>0</v>
      </c>
      <c r="L28" s="38">
        <v>0</v>
      </c>
      <c r="M28" s="38">
        <v>0</v>
      </c>
      <c r="N28" s="39"/>
      <c r="O28" s="38">
        <v>0</v>
      </c>
      <c r="P28" s="38">
        <v>0</v>
      </c>
      <c r="Q28" s="39"/>
      <c r="R28" s="39"/>
      <c r="S28" s="39"/>
      <c r="T28" s="39"/>
      <c r="U28" s="39"/>
      <c r="V28" s="150"/>
      <c r="W28" s="63"/>
      <c r="X28" s="140"/>
      <c r="Y28" s="42"/>
      <c r="Z28" s="41">
        <f t="shared" si="9"/>
        <v>0</v>
      </c>
      <c r="AA28" s="41">
        <f t="shared" si="10"/>
        <v>0</v>
      </c>
      <c r="AB28" s="41">
        <f t="shared" si="11"/>
        <v>0</v>
      </c>
      <c r="AC28" s="41">
        <f t="shared" si="12"/>
        <v>0</v>
      </c>
      <c r="AD28" s="42">
        <f t="shared" si="13"/>
        <v>0</v>
      </c>
      <c r="AE28" s="99">
        <f t="shared" ref="AE28:AE39" si="15">$G28*O28/22.4/1000000*78*24*$W$3</f>
        <v>0</v>
      </c>
      <c r="AF28" s="99">
        <f t="shared" ref="AF28:AF39" si="16">$G28*P28/22.4/1000000*94*24*$W$3</f>
        <v>0</v>
      </c>
      <c r="AG28" s="42"/>
      <c r="AH28" s="42"/>
      <c r="AI28" s="42"/>
      <c r="AJ28" s="42"/>
      <c r="AK28" s="146"/>
    </row>
    <row r="29" spans="2:37" ht="18" customHeight="1" x14ac:dyDescent="0.3">
      <c r="B29" s="169"/>
      <c r="C29" s="9" t="s">
        <v>26</v>
      </c>
      <c r="D29" s="9" t="s">
        <v>78</v>
      </c>
      <c r="E29" s="10"/>
      <c r="F29" s="11"/>
      <c r="G29" s="57">
        <f t="shared" ref="G29:G39" si="17">F29*60</f>
        <v>0</v>
      </c>
      <c r="H29" s="53"/>
      <c r="I29" s="44"/>
      <c r="J29" s="23"/>
      <c r="K29" s="23"/>
      <c r="L29" s="23"/>
      <c r="M29" s="23"/>
      <c r="N29" s="24"/>
      <c r="O29" s="23"/>
      <c r="P29" s="23"/>
      <c r="Q29" s="24"/>
      <c r="R29" s="24"/>
      <c r="S29" s="24"/>
      <c r="T29" s="24"/>
      <c r="U29" s="24"/>
      <c r="V29" s="148"/>
      <c r="W29" s="61"/>
      <c r="X29" s="141"/>
      <c r="Y29" s="36"/>
      <c r="Z29" s="35">
        <f t="shared" si="9"/>
        <v>0</v>
      </c>
      <c r="AA29" s="35">
        <f t="shared" si="10"/>
        <v>0</v>
      </c>
      <c r="AB29" s="35">
        <f t="shared" si="11"/>
        <v>0</v>
      </c>
      <c r="AC29" s="35">
        <f t="shared" si="12"/>
        <v>0</v>
      </c>
      <c r="AD29" s="36"/>
      <c r="AE29" s="100">
        <f t="shared" si="15"/>
        <v>0</v>
      </c>
      <c r="AF29" s="100">
        <f t="shared" si="16"/>
        <v>0</v>
      </c>
      <c r="AG29" s="36"/>
      <c r="AH29" s="36"/>
      <c r="AI29" s="36"/>
      <c r="AJ29" s="36"/>
      <c r="AK29" s="144"/>
    </row>
    <row r="30" spans="2:37" ht="18" customHeight="1" x14ac:dyDescent="0.3">
      <c r="B30" s="169"/>
      <c r="C30" s="9" t="s">
        <v>27</v>
      </c>
      <c r="D30" s="9" t="s">
        <v>79</v>
      </c>
      <c r="E30" s="10">
        <v>43489</v>
      </c>
      <c r="F30" s="11">
        <v>246.52</v>
      </c>
      <c r="G30" s="57">
        <f t="shared" si="17"/>
        <v>14791.2</v>
      </c>
      <c r="H30" s="53"/>
      <c r="I30" s="44"/>
      <c r="J30" s="23">
        <v>0</v>
      </c>
      <c r="K30" s="23">
        <v>0</v>
      </c>
      <c r="L30" s="23">
        <v>0</v>
      </c>
      <c r="M30" s="23">
        <v>0</v>
      </c>
      <c r="N30" s="24"/>
      <c r="O30" s="23">
        <v>0</v>
      </c>
      <c r="P30" s="23">
        <v>0</v>
      </c>
      <c r="Q30" s="24"/>
      <c r="R30" s="24"/>
      <c r="S30" s="24"/>
      <c r="T30" s="24"/>
      <c r="U30" s="24"/>
      <c r="V30" s="148"/>
      <c r="W30" s="61"/>
      <c r="X30" s="141"/>
      <c r="Y30" s="36"/>
      <c r="Z30" s="35">
        <f t="shared" si="9"/>
        <v>0</v>
      </c>
      <c r="AA30" s="35">
        <f t="shared" si="10"/>
        <v>0</v>
      </c>
      <c r="AB30" s="35">
        <f t="shared" si="11"/>
        <v>0</v>
      </c>
      <c r="AC30" s="35">
        <f t="shared" si="12"/>
        <v>0</v>
      </c>
      <c r="AD30" s="36"/>
      <c r="AE30" s="100">
        <f t="shared" si="15"/>
        <v>0</v>
      </c>
      <c r="AF30" s="100">
        <f t="shared" si="16"/>
        <v>0</v>
      </c>
      <c r="AG30" s="36"/>
      <c r="AH30" s="36"/>
      <c r="AI30" s="36"/>
      <c r="AJ30" s="36"/>
      <c r="AK30" s="144"/>
    </row>
    <row r="31" spans="2:37" ht="18" customHeight="1" x14ac:dyDescent="0.3">
      <c r="B31" s="169"/>
      <c r="C31" s="9" t="s">
        <v>28</v>
      </c>
      <c r="D31" s="9" t="s">
        <v>78</v>
      </c>
      <c r="E31" s="10"/>
      <c r="F31" s="11"/>
      <c r="G31" s="57">
        <f t="shared" si="17"/>
        <v>0</v>
      </c>
      <c r="H31" s="54"/>
      <c r="I31" s="24"/>
      <c r="J31" s="23"/>
      <c r="K31" s="23"/>
      <c r="L31" s="23"/>
      <c r="M31" s="23"/>
      <c r="N31" s="24"/>
      <c r="O31" s="23"/>
      <c r="P31" s="23"/>
      <c r="Q31" s="24"/>
      <c r="R31" s="24"/>
      <c r="S31" s="24"/>
      <c r="T31" s="24"/>
      <c r="U31" s="24"/>
      <c r="V31" s="148"/>
      <c r="W31" s="61"/>
      <c r="X31" s="141"/>
      <c r="Y31" s="36"/>
      <c r="Z31" s="35">
        <f t="shared" si="9"/>
        <v>0</v>
      </c>
      <c r="AA31" s="35">
        <f t="shared" si="10"/>
        <v>0</v>
      </c>
      <c r="AB31" s="35">
        <f t="shared" si="11"/>
        <v>0</v>
      </c>
      <c r="AC31" s="35">
        <f t="shared" si="12"/>
        <v>0</v>
      </c>
      <c r="AD31" s="36"/>
      <c r="AE31" s="100">
        <f t="shared" si="15"/>
        <v>0</v>
      </c>
      <c r="AF31" s="100">
        <f t="shared" si="16"/>
        <v>0</v>
      </c>
      <c r="AG31" s="36"/>
      <c r="AH31" s="36"/>
      <c r="AI31" s="36"/>
      <c r="AJ31" s="36"/>
      <c r="AK31" s="144"/>
    </row>
    <row r="32" spans="2:37" ht="18" customHeight="1" x14ac:dyDescent="0.3">
      <c r="B32" s="169"/>
      <c r="C32" s="9" t="s">
        <v>29</v>
      </c>
      <c r="D32" s="9" t="s">
        <v>41</v>
      </c>
      <c r="E32" s="10">
        <v>43489</v>
      </c>
      <c r="F32" s="11">
        <v>287.8</v>
      </c>
      <c r="G32" s="57">
        <f t="shared" si="17"/>
        <v>17268</v>
      </c>
      <c r="H32" s="54"/>
      <c r="I32" s="24"/>
      <c r="J32" s="23">
        <v>0</v>
      </c>
      <c r="K32" s="23">
        <v>0</v>
      </c>
      <c r="L32" s="23">
        <v>0</v>
      </c>
      <c r="M32" s="23">
        <v>0</v>
      </c>
      <c r="N32" s="24"/>
      <c r="O32" s="23">
        <v>0</v>
      </c>
      <c r="P32" s="23">
        <v>0</v>
      </c>
      <c r="Q32" s="24"/>
      <c r="R32" s="24"/>
      <c r="S32" s="24"/>
      <c r="T32" s="24"/>
      <c r="U32" s="24"/>
      <c r="V32" s="148"/>
      <c r="W32" s="61"/>
      <c r="X32" s="141"/>
      <c r="Y32" s="36"/>
      <c r="Z32" s="35">
        <f t="shared" si="9"/>
        <v>0</v>
      </c>
      <c r="AA32" s="35">
        <f t="shared" si="10"/>
        <v>0</v>
      </c>
      <c r="AB32" s="35">
        <f t="shared" si="11"/>
        <v>0</v>
      </c>
      <c r="AC32" s="35">
        <f t="shared" si="12"/>
        <v>0</v>
      </c>
      <c r="AD32" s="36"/>
      <c r="AE32" s="100">
        <f t="shared" si="15"/>
        <v>0</v>
      </c>
      <c r="AF32" s="100">
        <f t="shared" si="16"/>
        <v>0</v>
      </c>
      <c r="AG32" s="36"/>
      <c r="AH32" s="36"/>
      <c r="AI32" s="36"/>
      <c r="AJ32" s="36"/>
      <c r="AK32" s="144"/>
    </row>
    <row r="33" spans="2:37" ht="18" customHeight="1" x14ac:dyDescent="0.3">
      <c r="B33" s="169"/>
      <c r="C33" s="9" t="s">
        <v>30</v>
      </c>
      <c r="D33" s="9" t="s">
        <v>78</v>
      </c>
      <c r="E33" s="10"/>
      <c r="F33" s="11"/>
      <c r="G33" s="57">
        <f t="shared" si="17"/>
        <v>0</v>
      </c>
      <c r="H33" s="54"/>
      <c r="I33" s="24"/>
      <c r="J33" s="23"/>
      <c r="K33" s="23"/>
      <c r="L33" s="23"/>
      <c r="M33" s="23"/>
      <c r="N33" s="24"/>
      <c r="O33" s="23"/>
      <c r="P33" s="23"/>
      <c r="Q33" s="24"/>
      <c r="R33" s="24"/>
      <c r="S33" s="24"/>
      <c r="T33" s="24"/>
      <c r="U33" s="24"/>
      <c r="V33" s="148"/>
      <c r="W33" s="61"/>
      <c r="X33" s="141"/>
      <c r="Y33" s="36"/>
      <c r="Z33" s="35">
        <f t="shared" si="9"/>
        <v>0</v>
      </c>
      <c r="AA33" s="35">
        <f t="shared" si="10"/>
        <v>0</v>
      </c>
      <c r="AB33" s="35">
        <f t="shared" si="11"/>
        <v>0</v>
      </c>
      <c r="AC33" s="35">
        <f t="shared" si="12"/>
        <v>0</v>
      </c>
      <c r="AD33" s="36"/>
      <c r="AE33" s="100">
        <f t="shared" si="15"/>
        <v>0</v>
      </c>
      <c r="AF33" s="100">
        <f t="shared" si="16"/>
        <v>0</v>
      </c>
      <c r="AG33" s="36"/>
      <c r="AH33" s="36"/>
      <c r="AI33" s="36"/>
      <c r="AJ33" s="36"/>
      <c r="AK33" s="144"/>
    </row>
    <row r="34" spans="2:37" ht="18" customHeight="1" x14ac:dyDescent="0.3">
      <c r="B34" s="169"/>
      <c r="C34" s="9" t="s">
        <v>31</v>
      </c>
      <c r="D34" s="9" t="s">
        <v>78</v>
      </c>
      <c r="E34" s="10"/>
      <c r="F34" s="11"/>
      <c r="G34" s="57">
        <f t="shared" si="17"/>
        <v>0</v>
      </c>
      <c r="H34" s="54"/>
      <c r="I34" s="24"/>
      <c r="J34" s="23"/>
      <c r="K34" s="23"/>
      <c r="L34" s="23"/>
      <c r="M34" s="23"/>
      <c r="N34" s="24"/>
      <c r="O34" s="23"/>
      <c r="P34" s="23"/>
      <c r="Q34" s="24"/>
      <c r="R34" s="24"/>
      <c r="S34" s="24"/>
      <c r="T34" s="24"/>
      <c r="U34" s="24"/>
      <c r="V34" s="148"/>
      <c r="W34" s="61"/>
      <c r="X34" s="141"/>
      <c r="Y34" s="36"/>
      <c r="Z34" s="35">
        <f t="shared" si="9"/>
        <v>0</v>
      </c>
      <c r="AA34" s="35">
        <f t="shared" si="10"/>
        <v>0</v>
      </c>
      <c r="AB34" s="35">
        <f t="shared" si="11"/>
        <v>0</v>
      </c>
      <c r="AC34" s="35">
        <f t="shared" si="12"/>
        <v>0</v>
      </c>
      <c r="AD34" s="36"/>
      <c r="AE34" s="100">
        <f t="shared" si="15"/>
        <v>0</v>
      </c>
      <c r="AF34" s="100">
        <f t="shared" si="16"/>
        <v>0</v>
      </c>
      <c r="AG34" s="36"/>
      <c r="AH34" s="36"/>
      <c r="AI34" s="36"/>
      <c r="AJ34" s="36"/>
      <c r="AK34" s="144"/>
    </row>
    <row r="35" spans="2:37" ht="18" customHeight="1" x14ac:dyDescent="0.3">
      <c r="B35" s="169"/>
      <c r="C35" s="9" t="s">
        <v>33</v>
      </c>
      <c r="D35" s="9" t="s">
        <v>41</v>
      </c>
      <c r="E35" s="10">
        <v>43482</v>
      </c>
      <c r="F35" s="11">
        <v>414.33</v>
      </c>
      <c r="G35" s="57">
        <f t="shared" si="17"/>
        <v>24859.8</v>
      </c>
      <c r="H35" s="54"/>
      <c r="I35" s="24"/>
      <c r="J35" s="23">
        <v>0</v>
      </c>
      <c r="K35" s="23">
        <v>0</v>
      </c>
      <c r="L35" s="23">
        <v>0</v>
      </c>
      <c r="M35" s="23">
        <v>0</v>
      </c>
      <c r="N35" s="24"/>
      <c r="O35" s="23">
        <v>0</v>
      </c>
      <c r="P35" s="23">
        <v>0</v>
      </c>
      <c r="Q35" s="24"/>
      <c r="R35" s="24"/>
      <c r="S35" s="24"/>
      <c r="T35" s="24"/>
      <c r="U35" s="24"/>
      <c r="V35" s="148"/>
      <c r="W35" s="61"/>
      <c r="X35" s="141"/>
      <c r="Y35" s="36"/>
      <c r="Z35" s="35">
        <f t="shared" si="9"/>
        <v>0</v>
      </c>
      <c r="AA35" s="35">
        <f t="shared" si="10"/>
        <v>0</v>
      </c>
      <c r="AB35" s="35">
        <f t="shared" si="11"/>
        <v>0</v>
      </c>
      <c r="AC35" s="35">
        <f t="shared" si="12"/>
        <v>0</v>
      </c>
      <c r="AD35" s="36"/>
      <c r="AE35" s="100">
        <f t="shared" si="15"/>
        <v>0</v>
      </c>
      <c r="AF35" s="100">
        <f t="shared" si="16"/>
        <v>0</v>
      </c>
      <c r="AG35" s="36"/>
      <c r="AH35" s="36"/>
      <c r="AI35" s="36"/>
      <c r="AJ35" s="36"/>
      <c r="AK35" s="144"/>
    </row>
    <row r="36" spans="2:37" ht="18" customHeight="1" x14ac:dyDescent="0.3">
      <c r="B36" s="169"/>
      <c r="C36" s="9" t="s">
        <v>34</v>
      </c>
      <c r="D36" s="9" t="s">
        <v>41</v>
      </c>
      <c r="E36" s="10">
        <v>43483</v>
      </c>
      <c r="F36" s="11">
        <v>432.2</v>
      </c>
      <c r="G36" s="57">
        <f t="shared" si="17"/>
        <v>25932</v>
      </c>
      <c r="H36" s="54"/>
      <c r="I36" s="24"/>
      <c r="J36" s="23">
        <v>0</v>
      </c>
      <c r="K36" s="23">
        <v>0</v>
      </c>
      <c r="L36" s="23">
        <v>0</v>
      </c>
      <c r="M36" s="23">
        <v>0</v>
      </c>
      <c r="N36" s="24"/>
      <c r="O36" s="23">
        <v>0</v>
      </c>
      <c r="P36" s="23">
        <v>0</v>
      </c>
      <c r="Q36" s="24"/>
      <c r="R36" s="24"/>
      <c r="S36" s="24"/>
      <c r="T36" s="24"/>
      <c r="U36" s="24"/>
      <c r="V36" s="148"/>
      <c r="W36" s="61"/>
      <c r="X36" s="141"/>
      <c r="Y36" s="36"/>
      <c r="Z36" s="35">
        <f t="shared" si="9"/>
        <v>0</v>
      </c>
      <c r="AA36" s="35">
        <f t="shared" si="10"/>
        <v>0</v>
      </c>
      <c r="AB36" s="35">
        <f t="shared" si="11"/>
        <v>0</v>
      </c>
      <c r="AC36" s="35">
        <f t="shared" si="12"/>
        <v>0</v>
      </c>
      <c r="AD36" s="36"/>
      <c r="AE36" s="100">
        <f t="shared" si="15"/>
        <v>0</v>
      </c>
      <c r="AF36" s="100">
        <f t="shared" si="16"/>
        <v>0</v>
      </c>
      <c r="AG36" s="36"/>
      <c r="AH36" s="36"/>
      <c r="AI36" s="36"/>
      <c r="AJ36" s="36"/>
      <c r="AK36" s="144"/>
    </row>
    <row r="37" spans="2:37" ht="18" customHeight="1" x14ac:dyDescent="0.3">
      <c r="B37" s="169"/>
      <c r="C37" s="9" t="s">
        <v>32</v>
      </c>
      <c r="D37" s="9" t="s">
        <v>78</v>
      </c>
      <c r="E37" s="10"/>
      <c r="F37" s="11"/>
      <c r="G37" s="57">
        <f t="shared" si="17"/>
        <v>0</v>
      </c>
      <c r="H37" s="54"/>
      <c r="I37" s="24"/>
      <c r="J37" s="23"/>
      <c r="K37" s="23"/>
      <c r="L37" s="23"/>
      <c r="M37" s="23"/>
      <c r="N37" s="24"/>
      <c r="O37" s="23"/>
      <c r="P37" s="23"/>
      <c r="Q37" s="24"/>
      <c r="R37" s="24"/>
      <c r="S37" s="24"/>
      <c r="T37" s="24"/>
      <c r="U37" s="24"/>
      <c r="V37" s="148"/>
      <c r="W37" s="61"/>
      <c r="X37" s="141"/>
      <c r="Y37" s="36"/>
      <c r="Z37" s="35">
        <f t="shared" si="9"/>
        <v>0</v>
      </c>
      <c r="AA37" s="35">
        <f t="shared" si="10"/>
        <v>0</v>
      </c>
      <c r="AB37" s="35">
        <f t="shared" si="11"/>
        <v>0</v>
      </c>
      <c r="AC37" s="35">
        <f t="shared" si="12"/>
        <v>0</v>
      </c>
      <c r="AD37" s="36"/>
      <c r="AE37" s="100">
        <f t="shared" si="15"/>
        <v>0</v>
      </c>
      <c r="AF37" s="100">
        <f t="shared" si="16"/>
        <v>0</v>
      </c>
      <c r="AG37" s="36"/>
      <c r="AH37" s="36"/>
      <c r="AI37" s="36"/>
      <c r="AJ37" s="36"/>
      <c r="AK37" s="144"/>
    </row>
    <row r="38" spans="2:37" ht="18" customHeight="1" x14ac:dyDescent="0.3">
      <c r="B38" s="169"/>
      <c r="C38" s="9" t="s">
        <v>35</v>
      </c>
      <c r="D38" s="9" t="s">
        <v>41</v>
      </c>
      <c r="E38" s="10">
        <v>43483</v>
      </c>
      <c r="F38" s="11">
        <v>432.75</v>
      </c>
      <c r="G38" s="57">
        <f t="shared" si="17"/>
        <v>25965</v>
      </c>
      <c r="H38" s="54"/>
      <c r="I38" s="24"/>
      <c r="J38" s="23">
        <v>0</v>
      </c>
      <c r="K38" s="23">
        <v>0</v>
      </c>
      <c r="L38" s="23">
        <v>0</v>
      </c>
      <c r="M38" s="23">
        <v>0</v>
      </c>
      <c r="N38" s="24"/>
      <c r="O38" s="23">
        <v>0</v>
      </c>
      <c r="P38" s="23">
        <v>0</v>
      </c>
      <c r="Q38" s="24"/>
      <c r="R38" s="24"/>
      <c r="S38" s="24"/>
      <c r="T38" s="24"/>
      <c r="U38" s="24"/>
      <c r="V38" s="148"/>
      <c r="W38" s="61"/>
      <c r="X38" s="141"/>
      <c r="Y38" s="36"/>
      <c r="Z38" s="35">
        <f t="shared" si="9"/>
        <v>0</v>
      </c>
      <c r="AA38" s="35">
        <f t="shared" si="10"/>
        <v>0</v>
      </c>
      <c r="AB38" s="35">
        <f t="shared" si="11"/>
        <v>0</v>
      </c>
      <c r="AC38" s="35">
        <f t="shared" si="12"/>
        <v>0</v>
      </c>
      <c r="AD38" s="36"/>
      <c r="AE38" s="100">
        <f t="shared" si="15"/>
        <v>0</v>
      </c>
      <c r="AF38" s="100">
        <f t="shared" si="16"/>
        <v>0</v>
      </c>
      <c r="AG38" s="36"/>
      <c r="AH38" s="36"/>
      <c r="AI38" s="36"/>
      <c r="AJ38" s="36"/>
      <c r="AK38" s="144"/>
    </row>
    <row r="39" spans="2:37" ht="18" customHeight="1" thickBot="1" x14ac:dyDescent="0.35">
      <c r="B39" s="169"/>
      <c r="C39" s="9" t="s">
        <v>36</v>
      </c>
      <c r="D39" s="9" t="s">
        <v>78</v>
      </c>
      <c r="E39" s="10"/>
      <c r="F39" s="11"/>
      <c r="G39" s="57">
        <f t="shared" si="17"/>
        <v>0</v>
      </c>
      <c r="H39" s="55"/>
      <c r="I39" s="28"/>
      <c r="J39" s="27"/>
      <c r="K39" s="27"/>
      <c r="L39" s="27"/>
      <c r="M39" s="27"/>
      <c r="N39" s="28"/>
      <c r="O39" s="27"/>
      <c r="P39" s="27"/>
      <c r="Q39" s="28"/>
      <c r="R39" s="28"/>
      <c r="S39" s="28"/>
      <c r="T39" s="28"/>
      <c r="U39" s="28"/>
      <c r="V39" s="149"/>
      <c r="W39" s="62"/>
      <c r="X39" s="142"/>
      <c r="Y39" s="97"/>
      <c r="Z39" s="95">
        <f t="shared" si="9"/>
        <v>0</v>
      </c>
      <c r="AA39" s="95">
        <f t="shared" si="10"/>
        <v>0</v>
      </c>
      <c r="AB39" s="95">
        <f t="shared" si="11"/>
        <v>0</v>
      </c>
      <c r="AC39" s="95">
        <f t="shared" si="12"/>
        <v>0</v>
      </c>
      <c r="AD39" s="97"/>
      <c r="AE39" s="101">
        <f t="shared" si="15"/>
        <v>0</v>
      </c>
      <c r="AF39" s="101">
        <f t="shared" si="16"/>
        <v>0</v>
      </c>
      <c r="AG39" s="97"/>
      <c r="AH39" s="97"/>
      <c r="AI39" s="97"/>
      <c r="AJ39" s="97"/>
      <c r="AK39" s="145"/>
    </row>
    <row r="40" spans="2:37" x14ac:dyDescent="0.3">
      <c r="B40" s="159" t="s">
        <v>65</v>
      </c>
      <c r="C40" s="160"/>
      <c r="D40" s="5">
        <f>COUNTIF(D4:D39,"Y")</f>
        <v>24</v>
      </c>
      <c r="E40" s="6"/>
      <c r="F40" s="59">
        <f t="shared" ref="F40:V40" si="18">MAX(F4:F16,F17:F27,F28:F39)</f>
        <v>746.6</v>
      </c>
      <c r="G40" s="16">
        <f t="shared" si="18"/>
        <v>44796</v>
      </c>
      <c r="H40" s="17">
        <f t="shared" si="18"/>
        <v>0.63</v>
      </c>
      <c r="I40" s="59">
        <f t="shared" si="18"/>
        <v>0</v>
      </c>
      <c r="J40" s="59">
        <f t="shared" si="18"/>
        <v>5.0000000000000001E-3</v>
      </c>
      <c r="K40" s="59">
        <f t="shared" si="18"/>
        <v>0</v>
      </c>
      <c r="L40" s="59">
        <f t="shared" si="18"/>
        <v>0</v>
      </c>
      <c r="M40" s="59">
        <f t="shared" si="18"/>
        <v>0</v>
      </c>
      <c r="N40" s="59">
        <f t="shared" si="18"/>
        <v>0</v>
      </c>
      <c r="O40" s="59">
        <f t="shared" si="18"/>
        <v>0</v>
      </c>
      <c r="P40" s="59">
        <f t="shared" si="18"/>
        <v>0</v>
      </c>
      <c r="Q40" s="59">
        <f t="shared" si="18"/>
        <v>0</v>
      </c>
      <c r="R40" s="59">
        <f t="shared" si="18"/>
        <v>0</v>
      </c>
      <c r="S40" s="59">
        <f t="shared" si="18"/>
        <v>0</v>
      </c>
      <c r="T40" s="59">
        <f t="shared" si="18"/>
        <v>0</v>
      </c>
      <c r="U40" s="59">
        <f t="shared" si="18"/>
        <v>0</v>
      </c>
      <c r="V40" s="16">
        <f t="shared" si="18"/>
        <v>0</v>
      </c>
      <c r="W40" s="67" t="s">
        <v>67</v>
      </c>
      <c r="X40" s="68">
        <f>SUM(X42:X44)</f>
        <v>67.935437807142861</v>
      </c>
      <c r="Y40" s="68">
        <f t="shared" ref="Y40:AK40" si="19">SUM(Y42:Y44)</f>
        <v>0</v>
      </c>
      <c r="Z40" s="68">
        <f t="shared" si="19"/>
        <v>0.43078596428571425</v>
      </c>
      <c r="AA40" s="68">
        <f t="shared" si="19"/>
        <v>0</v>
      </c>
      <c r="AB40" s="68">
        <f t="shared" si="19"/>
        <v>0</v>
      </c>
      <c r="AC40" s="68">
        <f t="shared" si="19"/>
        <v>0</v>
      </c>
      <c r="AD40" s="68">
        <f t="shared" si="19"/>
        <v>0</v>
      </c>
      <c r="AE40" s="68">
        <f t="shared" si="19"/>
        <v>0</v>
      </c>
      <c r="AF40" s="68">
        <f t="shared" si="19"/>
        <v>0</v>
      </c>
      <c r="AG40" s="68">
        <f t="shared" si="19"/>
        <v>0</v>
      </c>
      <c r="AH40" s="68">
        <f t="shared" si="19"/>
        <v>0</v>
      </c>
      <c r="AI40" s="68">
        <f t="shared" si="19"/>
        <v>0</v>
      </c>
      <c r="AJ40" s="68">
        <f t="shared" si="19"/>
        <v>0</v>
      </c>
      <c r="AK40" s="18">
        <f t="shared" si="19"/>
        <v>0</v>
      </c>
    </row>
    <row r="41" spans="2:37" ht="17.25" thickBot="1" x14ac:dyDescent="0.35">
      <c r="B41" s="161" t="s">
        <v>66</v>
      </c>
      <c r="C41" s="162"/>
      <c r="D41" s="12"/>
      <c r="E41" s="13"/>
      <c r="F41" s="60">
        <f t="shared" ref="F41:V41" si="20">MIN(F4:F16,F17:F27,F28:F39)</f>
        <v>246.52</v>
      </c>
      <c r="G41" s="14">
        <f t="shared" si="20"/>
        <v>0</v>
      </c>
      <c r="H41" s="15">
        <f t="shared" si="20"/>
        <v>0</v>
      </c>
      <c r="I41" s="60">
        <f t="shared" si="20"/>
        <v>0</v>
      </c>
      <c r="J41" s="60">
        <f t="shared" si="20"/>
        <v>0</v>
      </c>
      <c r="K41" s="60">
        <f t="shared" si="20"/>
        <v>0</v>
      </c>
      <c r="L41" s="60">
        <f t="shared" si="20"/>
        <v>0</v>
      </c>
      <c r="M41" s="60">
        <f t="shared" si="20"/>
        <v>0</v>
      </c>
      <c r="N41" s="60">
        <f t="shared" si="20"/>
        <v>0</v>
      </c>
      <c r="O41" s="60">
        <f t="shared" si="20"/>
        <v>0</v>
      </c>
      <c r="P41" s="60">
        <f t="shared" si="20"/>
        <v>0</v>
      </c>
      <c r="Q41" s="60">
        <f t="shared" si="20"/>
        <v>0</v>
      </c>
      <c r="R41" s="60">
        <f t="shared" si="20"/>
        <v>0</v>
      </c>
      <c r="S41" s="60">
        <f t="shared" si="20"/>
        <v>0</v>
      </c>
      <c r="T41" s="60">
        <f t="shared" si="20"/>
        <v>0</v>
      </c>
      <c r="U41" s="60">
        <f t="shared" si="20"/>
        <v>0</v>
      </c>
      <c r="V41" s="14">
        <f t="shared" si="20"/>
        <v>0</v>
      </c>
      <c r="W41" s="65" t="s">
        <v>75</v>
      </c>
      <c r="X41" s="64">
        <v>5</v>
      </c>
      <c r="Y41" s="64">
        <v>5</v>
      </c>
      <c r="Z41" s="64">
        <v>10</v>
      </c>
      <c r="AA41" s="64">
        <v>0.5</v>
      </c>
      <c r="AB41" s="64">
        <v>1</v>
      </c>
      <c r="AC41" s="64">
        <v>2</v>
      </c>
      <c r="AD41" s="64">
        <v>2</v>
      </c>
      <c r="AE41" s="64">
        <v>10</v>
      </c>
      <c r="AF41" s="64">
        <v>5</v>
      </c>
      <c r="AG41" s="64">
        <v>50</v>
      </c>
      <c r="AH41" s="64">
        <v>400</v>
      </c>
      <c r="AI41" s="64">
        <v>200</v>
      </c>
      <c r="AJ41" s="64">
        <v>50</v>
      </c>
      <c r="AK41" s="66"/>
    </row>
    <row r="42" spans="2:37" x14ac:dyDescent="0.3">
      <c r="B42" s="163" t="s">
        <v>52</v>
      </c>
      <c r="C42" s="164"/>
      <c r="D42" s="85"/>
      <c r="E42" s="86"/>
      <c r="F42" s="87"/>
      <c r="G42" s="88">
        <f>SUM(G4:G16)/9</f>
        <v>43290.866666666669</v>
      </c>
      <c r="H42" s="154">
        <f>(X42*22.4*1000000/$G$42)/36.5/24/$W$3/COUNTIF($D$4:$D$16,"Y")</f>
        <v>0</v>
      </c>
      <c r="I42" s="77">
        <f>(Y42*22.4*1000000/$G$42)/20/24/$W$3/COUNTIF($D$4:$D$16,"Y")</f>
        <v>0</v>
      </c>
      <c r="J42" s="77">
        <f>(Z42*22.4*1000000/$G$42)/30/24/$W$3/COUNTIF($D$4:$D$16,"Y")</f>
        <v>5.5575232959069096E-4</v>
      </c>
      <c r="K42" s="77">
        <f>(AA42*1000000/$G$42)/24/$W$3/COUNTIF($D$4:$D$16,"Y")</f>
        <v>0</v>
      </c>
      <c r="L42" s="77">
        <f>(AB42*1000000/$G$42)/24/$W$3/COUNTIF($D$4:$D$16,"Y")</f>
        <v>0</v>
      </c>
      <c r="M42" s="77">
        <f>(AC42*1000000/$G$42)/24/$W$3/COUNTIF($D$4:$D$16,"Y")</f>
        <v>0</v>
      </c>
      <c r="N42" s="77">
        <f>(AD42*1000000/$G$42)/24/$W$3/COUNTIF($D$4:$D$16,"Y")</f>
        <v>0</v>
      </c>
      <c r="O42" s="77">
        <f>(AE42*22.4*1000000/$G$42)/78/24/$W$3/COUNTIF($D$4:$D$16,"Y")</f>
        <v>0</v>
      </c>
      <c r="P42" s="77">
        <f>(AF42*22.4*1000000/$G$42)/94/24/$W$3/COUNTIF($D$4:$D$16,"Y")</f>
        <v>0</v>
      </c>
      <c r="Q42" s="77">
        <f>(AG42*22.4*1000000/$G$42)/17/24/$W$3/COUNTIF($D$4:$D$16,"Y")</f>
        <v>0</v>
      </c>
      <c r="R42" s="77">
        <f>(AH42*22.4*1000000/$G$42)/64/24/$W$3/COUNTIF($D$4:$D$16,"Y")</f>
        <v>0</v>
      </c>
      <c r="S42" s="77">
        <f>(AI42*22.4*1000000/$G$42)/46/24/$W$3/COUNTIF($D$4:$D$16,"Y")</f>
        <v>0</v>
      </c>
      <c r="T42" s="77">
        <f>(AJ42*1000000/$G$42)/24/$W$3/COUNTIF($D$4:$D$16,"Y")</f>
        <v>0</v>
      </c>
      <c r="U42" s="77">
        <f>(AK42*1000000/$G$42)/24/$W$3/COUNTIF($D$4:$D$16,"Y")</f>
        <v>0</v>
      </c>
      <c r="V42" s="77">
        <f t="shared" ref="V42" si="21">(AL42*22.4*1000000/$G$42)/36.5/24/$W$3/COUNTIF($D$4:$D$16,"Y")</f>
        <v>0</v>
      </c>
      <c r="W42" s="82" t="s">
        <v>72</v>
      </c>
      <c r="X42" s="76">
        <f>SUM(X4:X16)</f>
        <v>0</v>
      </c>
      <c r="Y42" s="77">
        <f t="shared" ref="Y42:AK42" si="22">SUM(Y4:Y16)</f>
        <v>0</v>
      </c>
      <c r="Z42" s="77">
        <f t="shared" si="22"/>
        <v>0.21575767499999995</v>
      </c>
      <c r="AA42" s="77">
        <f t="shared" si="22"/>
        <v>0</v>
      </c>
      <c r="AB42" s="77">
        <f t="shared" si="22"/>
        <v>0</v>
      </c>
      <c r="AC42" s="77">
        <f t="shared" si="22"/>
        <v>0</v>
      </c>
      <c r="AD42" s="77">
        <f t="shared" si="22"/>
        <v>0</v>
      </c>
      <c r="AE42" s="77">
        <f t="shared" si="22"/>
        <v>0</v>
      </c>
      <c r="AF42" s="77">
        <f t="shared" si="22"/>
        <v>0</v>
      </c>
      <c r="AG42" s="77">
        <f t="shared" si="22"/>
        <v>0</v>
      </c>
      <c r="AH42" s="77">
        <f t="shared" si="22"/>
        <v>0</v>
      </c>
      <c r="AI42" s="77">
        <f t="shared" si="22"/>
        <v>0</v>
      </c>
      <c r="AJ42" s="77">
        <f t="shared" si="22"/>
        <v>0</v>
      </c>
      <c r="AK42" s="78">
        <f t="shared" si="22"/>
        <v>0</v>
      </c>
    </row>
    <row r="43" spans="2:37" x14ac:dyDescent="0.3">
      <c r="B43" s="165" t="s">
        <v>53</v>
      </c>
      <c r="C43" s="166"/>
      <c r="D43" s="89"/>
      <c r="E43" s="90"/>
      <c r="F43" s="91"/>
      <c r="G43" s="92">
        <f>SUM(G17:G27)/9</f>
        <v>43797.399999999994</v>
      </c>
      <c r="H43" s="155">
        <f>(X43*22.4*1000000/$G$43)/36.5/24/$W$3/COUNTIF($D$17:$D$27,"Y")</f>
        <v>0.14216338564998529</v>
      </c>
      <c r="I43" s="80">
        <f>(Y43*22.4*1000000/$G$43)/20/24/$W$3/COUNTIF($D$17:$D$27,"Y")</f>
        <v>0</v>
      </c>
      <c r="J43" s="80">
        <f>(Z43*22.4*1000000/$G$43)/30/24/$W$3/COUNTIF($D$17:$D$27,"Y")</f>
        <v>5.4746781011353783E-4</v>
      </c>
      <c r="K43" s="80">
        <f>(AA43*1000000/$G$43)/24/$W$3/COUNTIF($D$17:$D$27,"Y")</f>
        <v>0</v>
      </c>
      <c r="L43" s="80">
        <f>(AB43*1000000/$G$43)/24/$W$3/COUNTIF($D$17:$D$27,"Y")</f>
        <v>0</v>
      </c>
      <c r="M43" s="80">
        <f>(AC43*1000000/$G$43)/24/$W$3/COUNTIF($D$17:$D$27,"Y")</f>
        <v>0</v>
      </c>
      <c r="N43" s="80">
        <f>(AD43*1000000/$G$43)/24/$W$3/COUNTIF($D$17:$D$27,"Y")</f>
        <v>0</v>
      </c>
      <c r="O43" s="80">
        <f>(AE43*22.4*1000000/$G$43)/78/24/$W$3/COUNTIF($D$17:$D$27,"Y")</f>
        <v>0</v>
      </c>
      <c r="P43" s="80">
        <f>(AF43*22.4*1000000/$G$43)/94/24/$W$3/COUNTIF($D$17:$D$27,"Y")</f>
        <v>0</v>
      </c>
      <c r="Q43" s="80">
        <f>(AG43*22.4*1000000/$G$43)/17/24/$W$3/COUNTIF($D$17:$D$27,"Y")</f>
        <v>0</v>
      </c>
      <c r="R43" s="80">
        <f>(AH43*22.4*1000000/$G$43)/64/24/$W$3/COUNTIF($D$17:$D$27,"Y")</f>
        <v>0</v>
      </c>
      <c r="S43" s="80">
        <f>(AI43*22.4*1000000/$G$43)/46/24/$W$3/COUNTIF($D$17:$D$27,"Y")</f>
        <v>0</v>
      </c>
      <c r="T43" s="80">
        <f>(AJ43*1000000/$G$43)/24/$W$3/COUNTIF($D$17:$D$27,"Y")</f>
        <v>0</v>
      </c>
      <c r="U43" s="80">
        <f>(AK43*1000000/$G$43)/24/$W$3/COUNTIF($D$17:$D$27,"Y")</f>
        <v>0</v>
      </c>
      <c r="V43" s="80">
        <f t="shared" ref="V43" si="23">(AL43*22.4*1000000/$G$43)/36.5/24/$W$3/COUNTIF($D$17:$D$27,"Y")</f>
        <v>0</v>
      </c>
      <c r="W43" s="83" t="s">
        <v>73</v>
      </c>
      <c r="X43" s="79">
        <f>SUM(X17:X27)</f>
        <v>67.935437807142861</v>
      </c>
      <c r="Y43" s="80">
        <f t="shared" ref="Y43:AK43" si="24">SUM(Y17:Y27)</f>
        <v>0</v>
      </c>
      <c r="Z43" s="80">
        <f t="shared" si="24"/>
        <v>0.2150282892857143</v>
      </c>
      <c r="AA43" s="80">
        <f t="shared" si="24"/>
        <v>0</v>
      </c>
      <c r="AB43" s="80">
        <f t="shared" si="24"/>
        <v>0</v>
      </c>
      <c r="AC43" s="80">
        <f t="shared" si="24"/>
        <v>0</v>
      </c>
      <c r="AD43" s="80">
        <f t="shared" si="24"/>
        <v>0</v>
      </c>
      <c r="AE43" s="80">
        <f t="shared" si="24"/>
        <v>0</v>
      </c>
      <c r="AF43" s="80">
        <f t="shared" si="24"/>
        <v>0</v>
      </c>
      <c r="AG43" s="80">
        <f t="shared" si="24"/>
        <v>0</v>
      </c>
      <c r="AH43" s="80">
        <f t="shared" si="24"/>
        <v>0</v>
      </c>
      <c r="AI43" s="80">
        <f t="shared" si="24"/>
        <v>0</v>
      </c>
      <c r="AJ43" s="80">
        <f t="shared" si="24"/>
        <v>0</v>
      </c>
      <c r="AK43" s="81">
        <f t="shared" si="24"/>
        <v>0</v>
      </c>
    </row>
    <row r="44" spans="2:37" ht="17.25" thickBot="1" x14ac:dyDescent="0.35">
      <c r="B44" s="167" t="s">
        <v>54</v>
      </c>
      <c r="C44" s="168"/>
      <c r="D44" s="70"/>
      <c r="E44" s="71"/>
      <c r="F44" s="93"/>
      <c r="G44" s="157">
        <f>SUM(G28:G39)/6</f>
        <v>20913.600000000002</v>
      </c>
      <c r="H44" s="156">
        <f>(X44*22.4*1000000/$G$44)/36.5/24/$W$3/COUNTIF($D$28:$D$39,"Y")</f>
        <v>0</v>
      </c>
      <c r="I44" s="73">
        <f>(Y44*22.4*1000000/$G$44)/20/24/$W$3/COUNTIF($D$28:$D$39,"Y")</f>
        <v>0</v>
      </c>
      <c r="J44" s="73">
        <f>(Z44*22.4*1000000/$G$44)/30/24/$W$3/COUNTIF($D$28:$D$39,"Y")</f>
        <v>0</v>
      </c>
      <c r="K44" s="73">
        <f>(AA44*1000000/$G$44)/24/$W$3/COUNTIF($D$28:$D$39,"Y")</f>
        <v>0</v>
      </c>
      <c r="L44" s="73">
        <f>(AB44*1000000/$G$44)/24/$W$3/COUNTIF($D$28:$D$39,"Y")</f>
        <v>0</v>
      </c>
      <c r="M44" s="73">
        <f>(AC44*1000000/$G$44)/24/$W$3/COUNTIF($D$28:$D$39,"Y")</f>
        <v>0</v>
      </c>
      <c r="N44" s="73">
        <f>(AD44*1000000/$G$44)/24/$W$3/COUNTIF($D$28:$D$39,"Y")</f>
        <v>0</v>
      </c>
      <c r="O44" s="73">
        <f>(AE44*22.4*1000000/$G$44)/78/24/$W$3/COUNTIF($D$28:$D$39,"Y")</f>
        <v>0</v>
      </c>
      <c r="P44" s="73">
        <f>(AF44*22.4*1000000/$G$44)/94/24/$W$3/COUNTIF($D$28:$D$39,"Y")</f>
        <v>0</v>
      </c>
      <c r="Q44" s="73">
        <f>(AG44*22.4*1000000/$G$44)/17/24/$W$3/COUNTIF($D$28:$D$39,"Y")</f>
        <v>0</v>
      </c>
      <c r="R44" s="73">
        <f>(AH44*22.4*1000000/$G$44)/64/24/$W$3/COUNTIF($D$28:$D$39,"Y")</f>
        <v>0</v>
      </c>
      <c r="S44" s="73">
        <f>(AI44*22.4*1000000/$G$44)/46/24/$W$3/COUNTIF($D$28:$D$39,"Y")</f>
        <v>0</v>
      </c>
      <c r="T44" s="73">
        <f>(AJ44*1000000/$G$44)/24/$W$3/COUNTIF($D$28:$D$39,"Y")</f>
        <v>0</v>
      </c>
      <c r="U44" s="73">
        <f>(AK44*1000000/$G$44)/24/$W$3/COUNTIF($D$28:$D$39,"Y")</f>
        <v>0</v>
      </c>
      <c r="V44" s="73">
        <f t="shared" ref="V44" si="25">(AL44*22.4*1000000/$G$44)/36.5/24/$W$3/COUNTIF($D$28:$D$39,"Y")</f>
        <v>0</v>
      </c>
      <c r="W44" s="84" t="s">
        <v>74</v>
      </c>
      <c r="X44" s="75">
        <f>SUM(X28:X39)</f>
        <v>0</v>
      </c>
      <c r="Y44" s="73">
        <f t="shared" ref="Y44:AK44" si="26">SUM(Y28:Y39)</f>
        <v>0</v>
      </c>
      <c r="Z44" s="73">
        <f t="shared" si="26"/>
        <v>0</v>
      </c>
      <c r="AA44" s="73">
        <f t="shared" si="26"/>
        <v>0</v>
      </c>
      <c r="AB44" s="73">
        <f t="shared" si="26"/>
        <v>0</v>
      </c>
      <c r="AC44" s="73">
        <f t="shared" si="26"/>
        <v>0</v>
      </c>
      <c r="AD44" s="73">
        <f t="shared" si="26"/>
        <v>0</v>
      </c>
      <c r="AE44" s="73">
        <f t="shared" si="26"/>
        <v>0</v>
      </c>
      <c r="AF44" s="73">
        <f t="shared" si="26"/>
        <v>0</v>
      </c>
      <c r="AG44" s="73">
        <f t="shared" si="26"/>
        <v>0</v>
      </c>
      <c r="AH44" s="73">
        <f t="shared" si="26"/>
        <v>0</v>
      </c>
      <c r="AI44" s="73">
        <f t="shared" si="26"/>
        <v>0</v>
      </c>
      <c r="AJ44" s="73">
        <f t="shared" si="26"/>
        <v>0</v>
      </c>
      <c r="AK44" s="74">
        <f t="shared" si="26"/>
        <v>0</v>
      </c>
    </row>
    <row r="46" spans="2:37" ht="20.25" x14ac:dyDescent="0.3">
      <c r="C46" s="186" t="s">
        <v>71</v>
      </c>
      <c r="D46" s="187"/>
      <c r="E46" s="188"/>
      <c r="F46" s="189"/>
    </row>
    <row r="47" spans="2:37" ht="20.25" x14ac:dyDescent="0.3">
      <c r="C47" s="186" t="s">
        <v>69</v>
      </c>
      <c r="D47" s="187"/>
      <c r="E47" s="188"/>
      <c r="F47" s="189"/>
    </row>
    <row r="48" spans="2:37" ht="20.25" x14ac:dyDescent="0.3">
      <c r="C48" s="186" t="s">
        <v>76</v>
      </c>
      <c r="D48" s="187"/>
      <c r="E48" s="188"/>
      <c r="F48" s="189"/>
    </row>
    <row r="49" spans="3:3" x14ac:dyDescent="0.3">
      <c r="C49" s="69"/>
    </row>
    <row r="50" spans="3:3" x14ac:dyDescent="0.3">
      <c r="C50" s="69"/>
    </row>
  </sheetData>
  <mergeCells count="11">
    <mergeCell ref="B42:C42"/>
    <mergeCell ref="B43:C43"/>
    <mergeCell ref="B44:C44"/>
    <mergeCell ref="X2:AK2"/>
    <mergeCell ref="H2:V2"/>
    <mergeCell ref="B40:C40"/>
    <mergeCell ref="B41:C41"/>
    <mergeCell ref="B2:G2"/>
    <mergeCell ref="B4:B16"/>
    <mergeCell ref="B17:B27"/>
    <mergeCell ref="B28:B39"/>
  </mergeCells>
  <phoneticPr fontId="1" type="noConversion"/>
  <conditionalFormatting sqref="D4:D39">
    <cfRule type="containsText" dxfId="1" priority="1" operator="containsText" text="N">
      <formula>NOT(ISERROR(SEARCH("N",D4)))</formula>
    </cfRule>
    <cfRule type="containsText" dxfId="0" priority="3" operator="containsText" text="Y">
      <formula>NOT(ISERROR(SEARCH("Y",D4)))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4"/>
  <sheetViews>
    <sheetView showGridLines="0" zoomScale="70" zoomScaleNormal="70" workbookViewId="0">
      <selection activeCell="D3" sqref="D3"/>
    </sheetView>
  </sheetViews>
  <sheetFormatPr defaultRowHeight="16.5" x14ac:dyDescent="0.3"/>
  <cols>
    <col min="3" max="3" width="12.625" customWidth="1"/>
    <col min="4" max="17" width="12.625" style="105" customWidth="1"/>
  </cols>
  <sheetData>
    <row r="1" spans="2:17" ht="17.25" thickBot="1" x14ac:dyDescent="0.35"/>
    <row r="2" spans="2:17" ht="17.25" thickBot="1" x14ac:dyDescent="0.35">
      <c r="B2" s="102"/>
      <c r="C2" s="46"/>
      <c r="D2" s="181" t="s">
        <v>63</v>
      </c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3"/>
    </row>
    <row r="3" spans="2:17" ht="17.25" thickBot="1" x14ac:dyDescent="0.35">
      <c r="B3" s="4" t="s">
        <v>37</v>
      </c>
      <c r="C3" s="5" t="s">
        <v>0</v>
      </c>
      <c r="D3" s="106" t="s">
        <v>43</v>
      </c>
      <c r="E3" s="107" t="s">
        <v>44</v>
      </c>
      <c r="F3" s="107" t="s">
        <v>45</v>
      </c>
      <c r="G3" s="107" t="s">
        <v>46</v>
      </c>
      <c r="H3" s="107" t="s">
        <v>47</v>
      </c>
      <c r="I3" s="107" t="s">
        <v>48</v>
      </c>
      <c r="J3" s="107" t="s">
        <v>49</v>
      </c>
      <c r="K3" s="107" t="s">
        <v>50</v>
      </c>
      <c r="L3" s="107" t="s">
        <v>51</v>
      </c>
      <c r="M3" s="107" t="s">
        <v>56</v>
      </c>
      <c r="N3" s="107" t="s">
        <v>57</v>
      </c>
      <c r="O3" s="107" t="s">
        <v>58</v>
      </c>
      <c r="P3" s="107" t="s">
        <v>59</v>
      </c>
      <c r="Q3" s="108" t="s">
        <v>60</v>
      </c>
    </row>
    <row r="4" spans="2:17" x14ac:dyDescent="0.3">
      <c r="B4" s="169" t="s">
        <v>38</v>
      </c>
      <c r="C4" s="136" t="s">
        <v>1</v>
      </c>
      <c r="D4" s="109">
        <f>AVERAGE('2회차'!X4,'1회차'!X4)</f>
        <v>0</v>
      </c>
      <c r="E4" s="110">
        <f>AVERAGE('2회차'!Y4,'1회차'!Y4)</f>
        <v>14.274437142857142</v>
      </c>
      <c r="F4" s="110">
        <f>AVERAGE('2회차'!Z4,'1회차'!Z4)</f>
        <v>0.51387973714285717</v>
      </c>
      <c r="G4" s="110">
        <f>AVERAGE('2회차'!AA4,'1회차'!AA4)</f>
        <v>0</v>
      </c>
      <c r="H4" s="110">
        <f>AVERAGE('2회차'!AB4,'1회차'!AB4)</f>
        <v>0</v>
      </c>
      <c r="I4" s="110">
        <f>AVERAGE('2회차'!AC4,'1회차'!AC4)</f>
        <v>0</v>
      </c>
      <c r="J4" s="129"/>
      <c r="K4" s="129"/>
      <c r="L4" s="129"/>
      <c r="M4" s="110">
        <f>AVERAGE('2회차'!AG4,'1회차'!AG4)</f>
        <v>9.4639518257142878</v>
      </c>
      <c r="N4" s="110">
        <f>AVERAGE('2회차'!AH4,'1회차'!AH4)</f>
        <v>0</v>
      </c>
      <c r="O4" s="110">
        <f>AVERAGE('2회차'!AI4,'1회차'!AI4)</f>
        <v>0</v>
      </c>
      <c r="P4" s="110">
        <f>AVERAGE('2회차'!AJ4,'1회차'!AJ4)</f>
        <v>0</v>
      </c>
      <c r="Q4" s="111">
        <f>AVERAGE('2회차'!AK4,'1회차'!AK4)</f>
        <v>0</v>
      </c>
    </row>
    <row r="5" spans="2:17" x14ac:dyDescent="0.3">
      <c r="B5" s="169"/>
      <c r="C5" s="9" t="s">
        <v>2</v>
      </c>
      <c r="D5" s="112">
        <f>AVERAGE('2회차'!X5,'1회차'!X5)</f>
        <v>0</v>
      </c>
      <c r="E5" s="113">
        <f>AVERAGE('2회차'!Y5,'1회차'!Y5)</f>
        <v>0.33145638428571422</v>
      </c>
      <c r="F5" s="113">
        <f>AVERAGE('2회차'!Z5,'1회차'!Z5)</f>
        <v>0</v>
      </c>
      <c r="G5" s="113">
        <f>AVERAGE('2회차'!AA5,'1회차'!AA5)</f>
        <v>0</v>
      </c>
      <c r="H5" s="113">
        <f>AVERAGE('2회차'!AB5,'1회차'!AB5)</f>
        <v>0</v>
      </c>
      <c r="I5" s="113">
        <f>AVERAGE('2회차'!AC5,'1회차'!AC5)</f>
        <v>0</v>
      </c>
      <c r="J5" s="130"/>
      <c r="K5" s="130"/>
      <c r="L5" s="130"/>
      <c r="M5" s="113">
        <f>AVERAGE('2회차'!AG5,'1회차'!AG5)</f>
        <v>5.3897690314285711</v>
      </c>
      <c r="N5" s="113">
        <f>AVERAGE('2회차'!AH5,'1회차'!AH5)</f>
        <v>0</v>
      </c>
      <c r="O5" s="113">
        <f>AVERAGE('2회차'!AI5,'1회차'!AI5)</f>
        <v>0</v>
      </c>
      <c r="P5" s="113">
        <f>AVERAGE('2회차'!AJ5,'1회차'!AJ5)</f>
        <v>0</v>
      </c>
      <c r="Q5" s="114">
        <f>AVERAGE('2회차'!AK5,'1회차'!AK5)</f>
        <v>0</v>
      </c>
    </row>
    <row r="6" spans="2:17" x14ac:dyDescent="0.3">
      <c r="B6" s="169"/>
      <c r="C6" s="9" t="s">
        <v>3</v>
      </c>
      <c r="D6" s="112">
        <f>AVERAGE('2회차'!X6,'1회차'!X6)</f>
        <v>0</v>
      </c>
      <c r="E6" s="113">
        <f>AVERAGE('2회차'!Y6,'1회차'!Y6)</f>
        <v>0</v>
      </c>
      <c r="F6" s="113">
        <f>AVERAGE('2회차'!Z6,'1회차'!Z6)</f>
        <v>0</v>
      </c>
      <c r="G6" s="113">
        <f>AVERAGE('2회차'!AA6,'1회차'!AA6)</f>
        <v>0</v>
      </c>
      <c r="H6" s="113">
        <f>AVERAGE('2회차'!AB6,'1회차'!AB6)</f>
        <v>0</v>
      </c>
      <c r="I6" s="113">
        <f>AVERAGE('2회차'!AC6,'1회차'!AC6)</f>
        <v>0</v>
      </c>
      <c r="J6" s="130"/>
      <c r="K6" s="130"/>
      <c r="L6" s="130"/>
      <c r="M6" s="113">
        <f>AVERAGE('2회차'!AG6,'1회차'!AG6)</f>
        <v>7.4455275214285717</v>
      </c>
      <c r="N6" s="113">
        <f>AVERAGE('2회차'!AH6,'1회차'!AH6)</f>
        <v>0</v>
      </c>
      <c r="O6" s="113">
        <f>AVERAGE('2회차'!AI6,'1회차'!AI6)</f>
        <v>0</v>
      </c>
      <c r="P6" s="113">
        <f>AVERAGE('2회차'!AJ6,'1회차'!AJ6)</f>
        <v>0</v>
      </c>
      <c r="Q6" s="114">
        <f>AVERAGE('2회차'!AK6,'1회차'!AK6)</f>
        <v>0</v>
      </c>
    </row>
    <row r="7" spans="2:17" x14ac:dyDescent="0.3">
      <c r="B7" s="169"/>
      <c r="C7" s="9" t="s">
        <v>4</v>
      </c>
      <c r="D7" s="112">
        <f>AVERAGE('2회차'!X7,'1회차'!X7)</f>
        <v>0</v>
      </c>
      <c r="E7" s="113">
        <f>AVERAGE('2회차'!Y7,'1회차'!Y7)</f>
        <v>0.6794594614285715</v>
      </c>
      <c r="F7" s="113">
        <f>AVERAGE('2회차'!Z7,'1회차'!Z7)</f>
        <v>0</v>
      </c>
      <c r="G7" s="113">
        <f>AVERAGE('2회차'!AA7,'1회차'!AA7)</f>
        <v>0</v>
      </c>
      <c r="H7" s="113">
        <f>AVERAGE('2회차'!AB7,'1회차'!AB7)</f>
        <v>0</v>
      </c>
      <c r="I7" s="113">
        <f>AVERAGE('2회차'!AC7,'1회차'!AC7)</f>
        <v>0</v>
      </c>
      <c r="J7" s="130"/>
      <c r="K7" s="130"/>
      <c r="L7" s="130"/>
      <c r="M7" s="113">
        <f>AVERAGE('2회차'!AG7,'1회차'!AG7)</f>
        <v>4.423714791428571</v>
      </c>
      <c r="N7" s="113">
        <f>AVERAGE('2회차'!AH7,'1회차'!AH7)</f>
        <v>0</v>
      </c>
      <c r="O7" s="113">
        <f>AVERAGE('2회차'!AI7,'1회차'!AI7)</f>
        <v>0</v>
      </c>
      <c r="P7" s="113">
        <f>AVERAGE('2회차'!AJ7,'1회차'!AJ7)</f>
        <v>0</v>
      </c>
      <c r="Q7" s="114">
        <f>AVERAGE('2회차'!AK7,'1회차'!AK7)</f>
        <v>0</v>
      </c>
    </row>
    <row r="8" spans="2:17" x14ac:dyDescent="0.3">
      <c r="B8" s="169"/>
      <c r="C8" s="9" t="s">
        <v>5</v>
      </c>
      <c r="D8" s="112">
        <f>AVERAGE('2회차'!X8,'1회차'!X8)</f>
        <v>0</v>
      </c>
      <c r="E8" s="113">
        <f>AVERAGE('2회차'!Y8,'1회차'!Y8)</f>
        <v>0</v>
      </c>
      <c r="F8" s="113">
        <f>AVERAGE('2회차'!Z8,'1회차'!Z8)</f>
        <v>0</v>
      </c>
      <c r="G8" s="113">
        <f>AVERAGE('2회차'!AA8,'1회차'!AA8)</f>
        <v>0</v>
      </c>
      <c r="H8" s="113">
        <f>AVERAGE('2회차'!AB8,'1회차'!AB8)</f>
        <v>0</v>
      </c>
      <c r="I8" s="113">
        <f>AVERAGE('2회차'!AC8,'1회차'!AC8)</f>
        <v>0</v>
      </c>
      <c r="J8" s="130"/>
      <c r="K8" s="130"/>
      <c r="L8" s="130"/>
      <c r="M8" s="113">
        <f>AVERAGE('2회차'!AG8,'1회차'!AG8)</f>
        <v>18.094124905714288</v>
      </c>
      <c r="N8" s="113">
        <f>AVERAGE('2회차'!AH8,'1회차'!AH8)</f>
        <v>0</v>
      </c>
      <c r="O8" s="113">
        <f>AVERAGE('2회차'!AI8,'1회차'!AI8)</f>
        <v>0</v>
      </c>
      <c r="P8" s="113">
        <f>AVERAGE('2회차'!AJ8,'1회차'!AJ8)</f>
        <v>0</v>
      </c>
      <c r="Q8" s="114">
        <f>AVERAGE('2회차'!AK8,'1회차'!AK8)</f>
        <v>0</v>
      </c>
    </row>
    <row r="9" spans="2:17" x14ac:dyDescent="0.3">
      <c r="B9" s="169"/>
      <c r="C9" s="9" t="s">
        <v>6</v>
      </c>
      <c r="D9" s="112">
        <f>AVERAGE('2회차'!X9,'1회차'!X9)</f>
        <v>0</v>
      </c>
      <c r="E9" s="113">
        <f>AVERAGE('2회차'!Y9,'1회차'!Y9)</f>
        <v>0</v>
      </c>
      <c r="F9" s="113">
        <f>AVERAGE('2회차'!Z9,'1회차'!Z9)</f>
        <v>0</v>
      </c>
      <c r="G9" s="113">
        <f>AVERAGE('2회차'!AA9,'1회차'!AA9)</f>
        <v>0</v>
      </c>
      <c r="H9" s="113">
        <f>AVERAGE('2회차'!AB9,'1회차'!AB9)</f>
        <v>0</v>
      </c>
      <c r="I9" s="113">
        <f>AVERAGE('2회차'!AC9,'1회차'!AC9)</f>
        <v>0</v>
      </c>
      <c r="J9" s="130"/>
      <c r="K9" s="130"/>
      <c r="L9" s="130"/>
      <c r="M9" s="113">
        <f>AVERAGE('2회차'!AG9,'1회차'!AG9)</f>
        <v>0</v>
      </c>
      <c r="N9" s="113">
        <f>AVERAGE('2회차'!AH9,'1회차'!AH9)</f>
        <v>0</v>
      </c>
      <c r="O9" s="113">
        <f>AVERAGE('2회차'!AI9,'1회차'!AI9)</f>
        <v>0</v>
      </c>
      <c r="P9" s="113">
        <f>AVERAGE('2회차'!AJ9,'1회차'!AJ9)</f>
        <v>0</v>
      </c>
      <c r="Q9" s="114">
        <f>AVERAGE('2회차'!AK9,'1회차'!AK9)</f>
        <v>0</v>
      </c>
    </row>
    <row r="10" spans="2:17" x14ac:dyDescent="0.3">
      <c r="B10" s="169"/>
      <c r="C10" s="9" t="s">
        <v>7</v>
      </c>
      <c r="D10" s="112">
        <f>AVERAGE('2회차'!X10,'1회차'!X10)</f>
        <v>0</v>
      </c>
      <c r="E10" s="113">
        <f>AVERAGE('2회차'!Y10,'1회차'!Y10)</f>
        <v>0</v>
      </c>
      <c r="F10" s="113">
        <f>AVERAGE('2회차'!Z10,'1회차'!Z10)</f>
        <v>0</v>
      </c>
      <c r="G10" s="113">
        <f>AVERAGE('2회차'!AA10,'1회차'!AA10)</f>
        <v>0</v>
      </c>
      <c r="H10" s="113">
        <f>AVERAGE('2회차'!AB10,'1회차'!AB10)</f>
        <v>0</v>
      </c>
      <c r="I10" s="113">
        <f>AVERAGE('2회차'!AC10,'1회차'!AC10)</f>
        <v>0</v>
      </c>
      <c r="J10" s="130"/>
      <c r="K10" s="130"/>
      <c r="L10" s="130"/>
      <c r="M10" s="113">
        <f>AVERAGE('2회차'!AG10,'1회차'!AG10)</f>
        <v>0</v>
      </c>
      <c r="N10" s="113">
        <f>AVERAGE('2회차'!AH10,'1회차'!AH10)</f>
        <v>0</v>
      </c>
      <c r="O10" s="113">
        <f>AVERAGE('2회차'!AI10,'1회차'!AI10)</f>
        <v>0</v>
      </c>
      <c r="P10" s="113">
        <f>AVERAGE('2회차'!AJ10,'1회차'!AJ10)</f>
        <v>0</v>
      </c>
      <c r="Q10" s="114">
        <f>AVERAGE('2회차'!AK10,'1회차'!AK10)</f>
        <v>0</v>
      </c>
    </row>
    <row r="11" spans="2:17" x14ac:dyDescent="0.3">
      <c r="B11" s="169"/>
      <c r="C11" s="9" t="s">
        <v>8</v>
      </c>
      <c r="D11" s="112">
        <f>AVERAGE('2회차'!X11,'1회차'!X11)</f>
        <v>0</v>
      </c>
      <c r="E11" s="113">
        <f>AVERAGE('2회차'!Y11,'1회차'!Y11)</f>
        <v>0</v>
      </c>
      <c r="F11" s="113">
        <f>AVERAGE('2회차'!Z11,'1회차'!Z11)</f>
        <v>0</v>
      </c>
      <c r="G11" s="113">
        <f>AVERAGE('2회차'!AA11,'1회차'!AA11)</f>
        <v>0</v>
      </c>
      <c r="H11" s="113">
        <f>AVERAGE('2회차'!AB11,'1회차'!AB11)</f>
        <v>0</v>
      </c>
      <c r="I11" s="113">
        <f>AVERAGE('2회차'!AC11,'1회차'!AC11)</f>
        <v>0</v>
      </c>
      <c r="J11" s="130"/>
      <c r="K11" s="130"/>
      <c r="L11" s="130"/>
      <c r="M11" s="113">
        <f>AVERAGE('2회차'!AG11,'1회차'!AG11)</f>
        <v>8.2796518285714313</v>
      </c>
      <c r="N11" s="113">
        <f>AVERAGE('2회차'!AH11,'1회차'!AH11)</f>
        <v>0</v>
      </c>
      <c r="O11" s="113">
        <f>AVERAGE('2회차'!AI11,'1회차'!AI11)</f>
        <v>0</v>
      </c>
      <c r="P11" s="113">
        <f>AVERAGE('2회차'!AJ11,'1회차'!AJ11)</f>
        <v>0</v>
      </c>
      <c r="Q11" s="114">
        <f>AVERAGE('2회차'!AK11,'1회차'!AK11)</f>
        <v>0</v>
      </c>
    </row>
    <row r="12" spans="2:17" x14ac:dyDescent="0.3">
      <c r="B12" s="169"/>
      <c r="C12" s="9" t="s">
        <v>9</v>
      </c>
      <c r="D12" s="112">
        <f>AVERAGE('2회차'!X12,'1회차'!X12)</f>
        <v>0</v>
      </c>
      <c r="E12" s="113">
        <f>AVERAGE('2회차'!Y12,'1회차'!Y12)</f>
        <v>0</v>
      </c>
      <c r="F12" s="113">
        <f>AVERAGE('2회차'!Z12,'1회차'!Z12)</f>
        <v>0</v>
      </c>
      <c r="G12" s="113">
        <f>AVERAGE('2회차'!AA12,'1회차'!AA12)</f>
        <v>0</v>
      </c>
      <c r="H12" s="113">
        <f>AVERAGE('2회차'!AB12,'1회차'!AB12)</f>
        <v>0</v>
      </c>
      <c r="I12" s="113">
        <f>AVERAGE('2회차'!AC12,'1회차'!AC12)</f>
        <v>0</v>
      </c>
      <c r="J12" s="130"/>
      <c r="K12" s="130"/>
      <c r="L12" s="130"/>
      <c r="M12" s="113">
        <f>AVERAGE('2회차'!AG12,'1회차'!AG12)</f>
        <v>0</v>
      </c>
      <c r="N12" s="113">
        <f>AVERAGE('2회차'!AH12,'1회차'!AH12)</f>
        <v>0</v>
      </c>
      <c r="O12" s="113">
        <f>AVERAGE('2회차'!AI12,'1회차'!AI12)</f>
        <v>0</v>
      </c>
      <c r="P12" s="113">
        <f>AVERAGE('2회차'!AJ12,'1회차'!AJ12)</f>
        <v>0</v>
      </c>
      <c r="Q12" s="114">
        <f>AVERAGE('2회차'!AK12,'1회차'!AK12)</f>
        <v>0</v>
      </c>
    </row>
    <row r="13" spans="2:17" x14ac:dyDescent="0.3">
      <c r="B13" s="169"/>
      <c r="C13" s="9" t="s">
        <v>10</v>
      </c>
      <c r="D13" s="112">
        <f>AVERAGE('2회차'!X13,'1회차'!X13)</f>
        <v>0</v>
      </c>
      <c r="E13" s="113">
        <f>AVERAGE('2회차'!Y13,'1회차'!Y13)</f>
        <v>0</v>
      </c>
      <c r="F13" s="113">
        <f>AVERAGE('2회차'!Z13,'1회차'!Z13)</f>
        <v>0.1105602267857143</v>
      </c>
      <c r="G13" s="113">
        <f>AVERAGE('2회차'!AA13,'1회차'!AA13)</f>
        <v>0</v>
      </c>
      <c r="H13" s="113">
        <f>AVERAGE('2회차'!AB13,'1회차'!AB13)</f>
        <v>0</v>
      </c>
      <c r="I13" s="113">
        <f>AVERAGE('2회차'!AC13,'1회차'!AC13)</f>
        <v>0</v>
      </c>
      <c r="J13" s="130"/>
      <c r="K13" s="130"/>
      <c r="L13" s="130"/>
      <c r="M13" s="113">
        <f>AVERAGE('2회차'!AG13,'1회차'!AG13)</f>
        <v>8.269904963571431</v>
      </c>
      <c r="N13" s="113">
        <f>AVERAGE('2회차'!AH13,'1회차'!AH13)</f>
        <v>0</v>
      </c>
      <c r="O13" s="113">
        <f>AVERAGE('2회차'!AI13,'1회차'!AI13)</f>
        <v>0</v>
      </c>
      <c r="P13" s="113">
        <f>AVERAGE('2회차'!AJ13,'1회차'!AJ13)</f>
        <v>0</v>
      </c>
      <c r="Q13" s="114">
        <f>AVERAGE('2회차'!AK13,'1회차'!AK13)</f>
        <v>0</v>
      </c>
    </row>
    <row r="14" spans="2:17" x14ac:dyDescent="0.3">
      <c r="B14" s="169"/>
      <c r="C14" s="9" t="s">
        <v>11</v>
      </c>
      <c r="D14" s="112">
        <f>AVERAGE('2회차'!X14,'1회차'!X14)</f>
        <v>0</v>
      </c>
      <c r="E14" s="113">
        <f>AVERAGE('2회차'!Y14,'1회차'!Y14)</f>
        <v>0</v>
      </c>
      <c r="F14" s="113">
        <f>AVERAGE('2회차'!Z14,'1회차'!Z14)</f>
        <v>0</v>
      </c>
      <c r="G14" s="113">
        <f>AVERAGE('2회차'!AA14,'1회차'!AA14)</f>
        <v>0</v>
      </c>
      <c r="H14" s="113">
        <f>AVERAGE('2회차'!AB14,'1회차'!AB14)</f>
        <v>0</v>
      </c>
      <c r="I14" s="113">
        <f>AVERAGE('2회차'!AC14,'1회차'!AC14)</f>
        <v>0</v>
      </c>
      <c r="J14" s="130"/>
      <c r="K14" s="130"/>
      <c r="L14" s="130"/>
      <c r="M14" s="113">
        <f>AVERAGE('2회차'!AG14,'1회차'!AG14)</f>
        <v>0</v>
      </c>
      <c r="N14" s="113">
        <f>AVERAGE('2회차'!AH14,'1회차'!AH14)</f>
        <v>0</v>
      </c>
      <c r="O14" s="113">
        <f>AVERAGE('2회차'!AI14,'1회차'!AI14)</f>
        <v>0</v>
      </c>
      <c r="P14" s="113">
        <f>AVERAGE('2회차'!AJ14,'1회차'!AJ14)</f>
        <v>0</v>
      </c>
      <c r="Q14" s="114">
        <f>AVERAGE('2회차'!AK14,'1회차'!AK14)</f>
        <v>0</v>
      </c>
    </row>
    <row r="15" spans="2:17" x14ac:dyDescent="0.3">
      <c r="B15" s="169"/>
      <c r="C15" s="9" t="s">
        <v>12</v>
      </c>
      <c r="D15" s="112">
        <f>AVERAGE('2회차'!X15,'1회차'!X15)</f>
        <v>0</v>
      </c>
      <c r="E15" s="113">
        <f>AVERAGE('2회차'!Y15,'1회차'!Y15)</f>
        <v>0</v>
      </c>
      <c r="F15" s="113">
        <f>AVERAGE('2회차'!Z15,'1회차'!Z15)</f>
        <v>4.2006040714285715E-2</v>
      </c>
      <c r="G15" s="113">
        <f>AVERAGE('2회차'!AA15,'1회차'!AA15)</f>
        <v>0</v>
      </c>
      <c r="H15" s="113">
        <f>AVERAGE('2회차'!AB15,'1회차'!AB15)</f>
        <v>0</v>
      </c>
      <c r="I15" s="113">
        <f>AVERAGE('2회차'!AC15,'1회차'!AC15)</f>
        <v>0</v>
      </c>
      <c r="J15" s="130"/>
      <c r="K15" s="130"/>
      <c r="L15" s="130"/>
      <c r="M15" s="113">
        <f>AVERAGE('2회차'!AG15,'1회차'!AG15)</f>
        <v>18.328635765000005</v>
      </c>
      <c r="N15" s="113">
        <f>AVERAGE('2회차'!AH15,'1회차'!AH15)</f>
        <v>0</v>
      </c>
      <c r="O15" s="113">
        <f>AVERAGE('2회차'!AI15,'1회차'!AI15)</f>
        <v>0</v>
      </c>
      <c r="P15" s="113">
        <f>AVERAGE('2회차'!AJ15,'1회차'!AJ15)</f>
        <v>0</v>
      </c>
      <c r="Q15" s="114">
        <f>AVERAGE('2회차'!AK15,'1회차'!AK15)</f>
        <v>0</v>
      </c>
    </row>
    <row r="16" spans="2:17" ht="17.25" thickBot="1" x14ac:dyDescent="0.35">
      <c r="B16" s="169"/>
      <c r="C16" s="9" t="s">
        <v>13</v>
      </c>
      <c r="D16" s="115">
        <f>AVERAGE('2회차'!X16,'1회차'!X16)</f>
        <v>0</v>
      </c>
      <c r="E16" s="116">
        <f>AVERAGE('2회차'!Y16,'1회차'!Y16)</f>
        <v>0.92166215142857122</v>
      </c>
      <c r="F16" s="116">
        <f>AVERAGE('2회차'!Z16,'1회차'!Z16)</f>
        <v>0.50924783892857139</v>
      </c>
      <c r="G16" s="116">
        <f>AVERAGE('2회차'!AA16,'1회차'!AA16)</f>
        <v>0</v>
      </c>
      <c r="H16" s="116">
        <f>AVERAGE('2회차'!AB16,'1회차'!AB16)</f>
        <v>0</v>
      </c>
      <c r="I16" s="116">
        <f>AVERAGE('2회차'!AC16,'1회차'!AC16)</f>
        <v>0</v>
      </c>
      <c r="J16" s="131"/>
      <c r="K16" s="131"/>
      <c r="L16" s="131"/>
      <c r="M16" s="116">
        <f>AVERAGE('2회차'!AG16,'1회차'!AG16)</f>
        <v>6.0651315771428571</v>
      </c>
      <c r="N16" s="116">
        <f>AVERAGE('2회차'!AH16,'1회차'!AH16)</f>
        <v>0</v>
      </c>
      <c r="O16" s="116">
        <f>AVERAGE('2회차'!AI16,'1회차'!AI16)</f>
        <v>0</v>
      </c>
      <c r="P16" s="116">
        <f>AVERAGE('2회차'!AJ16,'1회차'!AJ16)</f>
        <v>0</v>
      </c>
      <c r="Q16" s="117">
        <f>AVERAGE('2회차'!AK16,'1회차'!AK16)</f>
        <v>0</v>
      </c>
    </row>
    <row r="17" spans="2:17" x14ac:dyDescent="0.3">
      <c r="B17" s="159" t="s">
        <v>39</v>
      </c>
      <c r="C17" s="5" t="s">
        <v>14</v>
      </c>
      <c r="D17" s="109">
        <f>AVERAGE('2회차'!X17,'1회차'!X17)</f>
        <v>20.396121173035713</v>
      </c>
      <c r="E17" s="110">
        <f>AVERAGE('2회차'!Y17,'1회차'!Y17)</f>
        <v>0.23010006857142856</v>
      </c>
      <c r="F17" s="110">
        <f>AVERAGE('2회차'!Z17,'1회차'!Z17)</f>
        <v>0.19414693285714285</v>
      </c>
      <c r="G17" s="110">
        <f>AVERAGE('2회차'!AA17,'1회차'!AA17)</f>
        <v>0</v>
      </c>
      <c r="H17" s="110">
        <f>AVERAGE('2회차'!AB17,'1회차'!AB17)</f>
        <v>0</v>
      </c>
      <c r="I17" s="110">
        <f>AVERAGE('2회차'!AC17,'1회차'!AC17)</f>
        <v>0</v>
      </c>
      <c r="J17" s="137">
        <f>AVERAGE('2회차'!AD17,'1회차'!AD17)</f>
        <v>0</v>
      </c>
      <c r="K17" s="129"/>
      <c r="L17" s="129"/>
      <c r="M17" s="110">
        <f>AVERAGE('2회차'!AG17,'1회차'!AG17)</f>
        <v>5.1341077800000008</v>
      </c>
      <c r="N17" s="110">
        <f>AVERAGE('2회차'!AH17,'1회차'!AH17)</f>
        <v>0</v>
      </c>
      <c r="O17" s="110">
        <f>AVERAGE('2회차'!AI17,'1회차'!AI17)</f>
        <v>0</v>
      </c>
      <c r="P17" s="110">
        <f>AVERAGE('2회차'!AJ17,'1회차'!AJ17)</f>
        <v>0</v>
      </c>
      <c r="Q17" s="111">
        <f>AVERAGE('2회차'!AK17,'1회차'!AK17)</f>
        <v>0</v>
      </c>
    </row>
    <row r="18" spans="2:17" x14ac:dyDescent="0.3">
      <c r="B18" s="169"/>
      <c r="C18" s="9" t="s">
        <v>15</v>
      </c>
      <c r="D18" s="112">
        <f>AVERAGE('2회차'!X18,'1회차'!X18)</f>
        <v>6.6651916741071435</v>
      </c>
      <c r="E18" s="113">
        <f>AVERAGE('2회차'!Y18,'1회차'!Y18)</f>
        <v>0</v>
      </c>
      <c r="F18" s="113">
        <f>AVERAGE('2회차'!Z18,'1회차'!Z18)</f>
        <v>0.2672995371428572</v>
      </c>
      <c r="G18" s="113">
        <f>AVERAGE('2회차'!AA18,'1회차'!AA18)</f>
        <v>0</v>
      </c>
      <c r="H18" s="113">
        <f>AVERAGE('2회차'!AB18,'1회차'!AB18)</f>
        <v>0</v>
      </c>
      <c r="I18" s="113">
        <f>AVERAGE('2회차'!AC18,'1회차'!AC18)</f>
        <v>0</v>
      </c>
      <c r="J18" s="138">
        <f>AVERAGE('2회차'!AD18,'1회차'!AD18)</f>
        <v>0</v>
      </c>
      <c r="K18" s="130"/>
      <c r="L18" s="130"/>
      <c r="M18" s="113">
        <f>AVERAGE('2회차'!AG18,'1회차'!AG18)</f>
        <v>3.5342938799999999</v>
      </c>
      <c r="N18" s="113">
        <f>AVERAGE('2회차'!AH18,'1회차'!AH18)</f>
        <v>0</v>
      </c>
      <c r="O18" s="113">
        <f>AVERAGE('2회차'!AI18,'1회차'!AI18)</f>
        <v>0</v>
      </c>
      <c r="P18" s="113">
        <f>AVERAGE('2회차'!AJ18,'1회차'!AJ18)</f>
        <v>0</v>
      </c>
      <c r="Q18" s="114">
        <f>AVERAGE('2회차'!AK18,'1회차'!AK18)</f>
        <v>0</v>
      </c>
    </row>
    <row r="19" spans="2:17" x14ac:dyDescent="0.3">
      <c r="B19" s="169"/>
      <c r="C19" s="9" t="s">
        <v>16</v>
      </c>
      <c r="D19" s="112">
        <f>AVERAGE('2회차'!X19,'1회차'!X19)</f>
        <v>16.676677811250002</v>
      </c>
      <c r="E19" s="113">
        <f>AVERAGE('2회차'!Y19,'1회차'!Y19)</f>
        <v>0</v>
      </c>
      <c r="F19" s="113">
        <f>AVERAGE('2회차'!Z19,'1회차'!Z19)</f>
        <v>0.10751414464285715</v>
      </c>
      <c r="G19" s="113">
        <f>AVERAGE('2회차'!AA19,'1회차'!AA19)</f>
        <v>0</v>
      </c>
      <c r="H19" s="113">
        <f>AVERAGE('2회차'!AB19,'1회차'!AB19)</f>
        <v>0</v>
      </c>
      <c r="I19" s="113">
        <f>AVERAGE('2회차'!AC19,'1회차'!AC19)</f>
        <v>0</v>
      </c>
      <c r="J19" s="138">
        <f>AVERAGE('2회차'!AD19,'1회차'!AD19)</f>
        <v>0</v>
      </c>
      <c r="K19" s="130"/>
      <c r="L19" s="130"/>
      <c r="M19" s="113">
        <f>AVERAGE('2회차'!AG19,'1회차'!AG19)</f>
        <v>6.4110385671428585</v>
      </c>
      <c r="N19" s="113">
        <f>AVERAGE('2회차'!AH19,'1회차'!AH19)</f>
        <v>0</v>
      </c>
      <c r="O19" s="113">
        <f>AVERAGE('2회차'!AI19,'1회차'!AI19)</f>
        <v>0</v>
      </c>
      <c r="P19" s="113">
        <f>AVERAGE('2회차'!AJ19,'1회차'!AJ19)</f>
        <v>0</v>
      </c>
      <c r="Q19" s="114">
        <f>AVERAGE('2회차'!AK19,'1회차'!AK19)</f>
        <v>0</v>
      </c>
    </row>
    <row r="20" spans="2:17" x14ac:dyDescent="0.3">
      <c r="B20" s="169"/>
      <c r="C20" s="9" t="s">
        <v>17</v>
      </c>
      <c r="D20" s="112">
        <f>AVERAGE('2회차'!X20,'1회차'!X20)</f>
        <v>27.328869761785718</v>
      </c>
      <c r="E20" s="113">
        <f>AVERAGE('2회차'!Y20,'1회차'!Y20)</f>
        <v>0</v>
      </c>
      <c r="F20" s="113">
        <f>AVERAGE('2회차'!Z20,'1회차'!Z20)</f>
        <v>0</v>
      </c>
      <c r="G20" s="113">
        <f>AVERAGE('2회차'!AA20,'1회차'!AA20)</f>
        <v>0</v>
      </c>
      <c r="H20" s="113">
        <f>AVERAGE('2회차'!AB20,'1회차'!AB20)</f>
        <v>0</v>
      </c>
      <c r="I20" s="113">
        <f>AVERAGE('2회차'!AC20,'1회차'!AC20)</f>
        <v>0</v>
      </c>
      <c r="J20" s="138">
        <f>AVERAGE('2회차'!AD20,'1회차'!AD20)</f>
        <v>0</v>
      </c>
      <c r="K20" s="130"/>
      <c r="L20" s="130"/>
      <c r="M20" s="113">
        <f>AVERAGE('2회차'!AG20,'1회차'!AG20)</f>
        <v>3.5286971400000007</v>
      </c>
      <c r="N20" s="113">
        <f>AVERAGE('2회차'!AH20,'1회차'!AH20)</f>
        <v>0</v>
      </c>
      <c r="O20" s="113">
        <f>AVERAGE('2회차'!AI20,'1회차'!AI20)</f>
        <v>0</v>
      </c>
      <c r="P20" s="113">
        <f>AVERAGE('2회차'!AJ20,'1회차'!AJ20)</f>
        <v>0</v>
      </c>
      <c r="Q20" s="114">
        <f>AVERAGE('2회차'!AK20,'1회차'!AK20)</f>
        <v>0</v>
      </c>
    </row>
    <row r="21" spans="2:17" x14ac:dyDescent="0.3">
      <c r="B21" s="169"/>
      <c r="C21" s="9" t="s">
        <v>18</v>
      </c>
      <c r="D21" s="112">
        <f>AVERAGE('2회차'!X21,'1회차'!X21)</f>
        <v>0</v>
      </c>
      <c r="E21" s="113">
        <f>AVERAGE('2회차'!Y21,'1회차'!Y21)</f>
        <v>0</v>
      </c>
      <c r="F21" s="113">
        <f>AVERAGE('2회차'!Z21,'1회차'!Z21)</f>
        <v>0</v>
      </c>
      <c r="G21" s="113">
        <f>AVERAGE('2회차'!AA21,'1회차'!AA21)</f>
        <v>0</v>
      </c>
      <c r="H21" s="113">
        <f>AVERAGE('2회차'!AB21,'1회차'!AB21)</f>
        <v>0</v>
      </c>
      <c r="I21" s="113">
        <f>AVERAGE('2회차'!AC21,'1회차'!AC21)</f>
        <v>0</v>
      </c>
      <c r="J21" s="138">
        <f>AVERAGE('2회차'!AD21,'1회차'!AD21)</f>
        <v>0</v>
      </c>
      <c r="K21" s="130"/>
      <c r="L21" s="130"/>
      <c r="M21" s="113">
        <f>AVERAGE('2회차'!AG21,'1회차'!AG21)</f>
        <v>0</v>
      </c>
      <c r="N21" s="113">
        <f>AVERAGE('2회차'!AH21,'1회차'!AH21)</f>
        <v>0</v>
      </c>
      <c r="O21" s="113">
        <f>AVERAGE('2회차'!AI21,'1회차'!AI21)</f>
        <v>0</v>
      </c>
      <c r="P21" s="113">
        <f>AVERAGE('2회차'!AJ21,'1회차'!AJ21)</f>
        <v>0</v>
      </c>
      <c r="Q21" s="114">
        <f>AVERAGE('2회차'!AK21,'1회차'!AK21)</f>
        <v>0</v>
      </c>
    </row>
    <row r="22" spans="2:17" x14ac:dyDescent="0.3">
      <c r="B22" s="169"/>
      <c r="C22" s="9" t="s">
        <v>19</v>
      </c>
      <c r="D22" s="112">
        <f>AVERAGE('2회차'!X22,'1회차'!X22)</f>
        <v>26.13650556857143</v>
      </c>
      <c r="E22" s="113">
        <f>AVERAGE('2회차'!Y22,'1회차'!Y22)</f>
        <v>0</v>
      </c>
      <c r="F22" s="113">
        <f>AVERAGE('2회차'!Z22,'1회차'!Z22)</f>
        <v>0</v>
      </c>
      <c r="G22" s="113">
        <f>AVERAGE('2회차'!AA22,'1회차'!AA22)</f>
        <v>0</v>
      </c>
      <c r="H22" s="113">
        <f>AVERAGE('2회차'!AB22,'1회차'!AB22)</f>
        <v>0</v>
      </c>
      <c r="I22" s="113">
        <f>AVERAGE('2회차'!AC22,'1회차'!AC22)</f>
        <v>0</v>
      </c>
      <c r="J22" s="138">
        <f>AVERAGE('2회차'!AD22,'1회차'!AD22)</f>
        <v>0</v>
      </c>
      <c r="K22" s="130"/>
      <c r="L22" s="130"/>
      <c r="M22" s="113">
        <f>AVERAGE('2회차'!AG22,'1회차'!AG22)</f>
        <v>0</v>
      </c>
      <c r="N22" s="113">
        <f>AVERAGE('2회차'!AH22,'1회차'!AH22)</f>
        <v>0</v>
      </c>
      <c r="O22" s="113">
        <f>AVERAGE('2회차'!AI22,'1회차'!AI22)</f>
        <v>0</v>
      </c>
      <c r="P22" s="113">
        <f>AVERAGE('2회차'!AJ22,'1회차'!AJ22)</f>
        <v>0</v>
      </c>
      <c r="Q22" s="114">
        <f>AVERAGE('2회차'!AK22,'1회차'!AK22)</f>
        <v>0</v>
      </c>
    </row>
    <row r="23" spans="2:17" x14ac:dyDescent="0.3">
      <c r="B23" s="169"/>
      <c r="C23" s="9" t="s">
        <v>20</v>
      </c>
      <c r="D23" s="112">
        <f>AVERAGE('2회차'!X23,'1회차'!X23)</f>
        <v>0</v>
      </c>
      <c r="E23" s="113">
        <f>AVERAGE('2회차'!Y23,'1회차'!Y23)</f>
        <v>0</v>
      </c>
      <c r="F23" s="113">
        <f>AVERAGE('2회차'!Z23,'1회차'!Z23)</f>
        <v>0</v>
      </c>
      <c r="G23" s="113">
        <f>AVERAGE('2회차'!AA23,'1회차'!AA23)</f>
        <v>0</v>
      </c>
      <c r="H23" s="113">
        <f>AVERAGE('2회차'!AB23,'1회차'!AB23)</f>
        <v>0</v>
      </c>
      <c r="I23" s="113">
        <f>AVERAGE('2회차'!AC23,'1회차'!AC23)</f>
        <v>0</v>
      </c>
      <c r="J23" s="138">
        <f>AVERAGE('2회차'!AD23,'1회차'!AD23)</f>
        <v>0</v>
      </c>
      <c r="K23" s="130"/>
      <c r="L23" s="130"/>
      <c r="M23" s="113">
        <f>AVERAGE('2회차'!AG23,'1회차'!AG23)</f>
        <v>0</v>
      </c>
      <c r="N23" s="113">
        <f>AVERAGE('2회차'!AH23,'1회차'!AH23)</f>
        <v>0</v>
      </c>
      <c r="O23" s="113">
        <f>AVERAGE('2회차'!AI23,'1회차'!AI23)</f>
        <v>0</v>
      </c>
      <c r="P23" s="113">
        <f>AVERAGE('2회차'!AJ23,'1회차'!AJ23)</f>
        <v>0</v>
      </c>
      <c r="Q23" s="114">
        <f>AVERAGE('2회차'!AK23,'1회차'!AK23)</f>
        <v>0</v>
      </c>
    </row>
    <row r="24" spans="2:17" x14ac:dyDescent="0.3">
      <c r="B24" s="169"/>
      <c r="C24" s="9" t="s">
        <v>21</v>
      </c>
      <c r="D24" s="112">
        <f>AVERAGE('2회차'!X24,'1회차'!X24)</f>
        <v>30.438590608928571</v>
      </c>
      <c r="E24" s="113">
        <f>AVERAGE('2회차'!Y24,'1회차'!Y24)</f>
        <v>0</v>
      </c>
      <c r="F24" s="113">
        <f>AVERAGE('2회차'!Z24,'1회차'!Z24)</f>
        <v>0</v>
      </c>
      <c r="G24" s="113">
        <f>AVERAGE('2회차'!AA24,'1회차'!AA24)</f>
        <v>0</v>
      </c>
      <c r="H24" s="113">
        <f>AVERAGE('2회차'!AB24,'1회차'!AB24)</f>
        <v>0</v>
      </c>
      <c r="I24" s="113">
        <f>AVERAGE('2회차'!AC24,'1회차'!AC24)</f>
        <v>0</v>
      </c>
      <c r="J24" s="138">
        <f>AVERAGE('2회차'!AD24,'1회차'!AD24)</f>
        <v>0</v>
      </c>
      <c r="K24" s="130"/>
      <c r="L24" s="130"/>
      <c r="M24" s="113">
        <f>AVERAGE('2회차'!AG24,'1회차'!AG24)</f>
        <v>0.24989511857142863</v>
      </c>
      <c r="N24" s="113">
        <f>AVERAGE('2회차'!AH24,'1회차'!AH24)</f>
        <v>0</v>
      </c>
      <c r="O24" s="113">
        <f>AVERAGE('2회차'!AI24,'1회차'!AI24)</f>
        <v>0</v>
      </c>
      <c r="P24" s="113">
        <f>AVERAGE('2회차'!AJ24,'1회차'!AJ24)</f>
        <v>0</v>
      </c>
      <c r="Q24" s="114">
        <f>AVERAGE('2회차'!AK24,'1회차'!AK24)</f>
        <v>0</v>
      </c>
    </row>
    <row r="25" spans="2:17" x14ac:dyDescent="0.3">
      <c r="B25" s="169"/>
      <c r="C25" s="9" t="s">
        <v>22</v>
      </c>
      <c r="D25" s="112">
        <f>AVERAGE('2회차'!X25,'1회차'!X25)</f>
        <v>29.533626607499997</v>
      </c>
      <c r="E25" s="113">
        <f>AVERAGE('2회차'!Y25,'1회차'!Y25)</f>
        <v>0</v>
      </c>
      <c r="F25" s="113">
        <f>AVERAGE('2회차'!Z25,'1회차'!Z25)</f>
        <v>0</v>
      </c>
      <c r="G25" s="113">
        <f>AVERAGE('2회차'!AA25,'1회차'!AA25)</f>
        <v>0</v>
      </c>
      <c r="H25" s="113">
        <f>AVERAGE('2회차'!AB25,'1회차'!AB25)</f>
        <v>0</v>
      </c>
      <c r="I25" s="113">
        <f>AVERAGE('2회차'!AC25,'1회차'!AC25)</f>
        <v>0</v>
      </c>
      <c r="J25" s="138">
        <f>AVERAGE('2회차'!AD25,'1회차'!AD25)</f>
        <v>0</v>
      </c>
      <c r="K25" s="130"/>
      <c r="L25" s="130"/>
      <c r="M25" s="113">
        <f>AVERAGE('2회차'!AG25,'1회차'!AG25)</f>
        <v>2.6780400900000001</v>
      </c>
      <c r="N25" s="113">
        <f>AVERAGE('2회차'!AH25,'1회차'!AH25)</f>
        <v>0</v>
      </c>
      <c r="O25" s="113">
        <f>AVERAGE('2회차'!AI25,'1회차'!AI25)</f>
        <v>0</v>
      </c>
      <c r="P25" s="113">
        <f>AVERAGE('2회차'!AJ25,'1회차'!AJ25)</f>
        <v>0</v>
      </c>
      <c r="Q25" s="114">
        <f>AVERAGE('2회차'!AK25,'1회차'!AK25)</f>
        <v>0</v>
      </c>
    </row>
    <row r="26" spans="2:17" x14ac:dyDescent="0.3">
      <c r="B26" s="169"/>
      <c r="C26" s="9" t="s">
        <v>23</v>
      </c>
      <c r="D26" s="112">
        <f>AVERAGE('2회차'!X26,'1회차'!X26)</f>
        <v>13.301105785714286</v>
      </c>
      <c r="E26" s="113">
        <f>AVERAGE('2회차'!Y26,'1회차'!Y26)</f>
        <v>0.23322486857142863</v>
      </c>
      <c r="F26" s="113">
        <f>AVERAGE('2회차'!Z26,'1회차'!Z26)</f>
        <v>0</v>
      </c>
      <c r="G26" s="113">
        <f>AVERAGE('2회차'!AA26,'1회차'!AA26)</f>
        <v>0</v>
      </c>
      <c r="H26" s="113">
        <f>AVERAGE('2회차'!AB26,'1회차'!AB26)</f>
        <v>0</v>
      </c>
      <c r="I26" s="113">
        <f>AVERAGE('2회차'!AC26,'1회차'!AC26)</f>
        <v>0</v>
      </c>
      <c r="J26" s="138">
        <f>AVERAGE('2회차'!AD26,'1회차'!AD26)</f>
        <v>0</v>
      </c>
      <c r="K26" s="130"/>
      <c r="L26" s="130"/>
      <c r="M26" s="113">
        <f>AVERAGE('2회차'!AG26,'1회차'!AG26)</f>
        <v>1.2390071142857146</v>
      </c>
      <c r="N26" s="113">
        <f>AVERAGE('2회차'!AH26,'1회차'!AH26)</f>
        <v>0</v>
      </c>
      <c r="O26" s="113">
        <f>AVERAGE('2회차'!AI26,'1회차'!AI26)</f>
        <v>0</v>
      </c>
      <c r="P26" s="113">
        <f>AVERAGE('2회차'!AJ26,'1회차'!AJ26)</f>
        <v>0</v>
      </c>
      <c r="Q26" s="114">
        <f>AVERAGE('2회차'!AK26,'1회차'!AK26)</f>
        <v>0</v>
      </c>
    </row>
    <row r="27" spans="2:17" ht="17.25" thickBot="1" x14ac:dyDescent="0.35">
      <c r="B27" s="169"/>
      <c r="C27" s="9" t="s">
        <v>24</v>
      </c>
      <c r="D27" s="115">
        <f>AVERAGE('2회차'!X27,'1회차'!X27)</f>
        <v>0</v>
      </c>
      <c r="E27" s="116">
        <f>AVERAGE('2회차'!Y27,'1회차'!Y27)</f>
        <v>0.22474964571428574</v>
      </c>
      <c r="F27" s="116">
        <f>AVERAGE('2회차'!Z27,'1회차'!Z27)</f>
        <v>0</v>
      </c>
      <c r="G27" s="116">
        <f>AVERAGE('2회차'!AA27,'1회차'!AA27)</f>
        <v>0</v>
      </c>
      <c r="H27" s="116">
        <f>AVERAGE('2회차'!AB27,'1회차'!AB27)</f>
        <v>0</v>
      </c>
      <c r="I27" s="116">
        <f>AVERAGE('2회차'!AC27,'1회차'!AC27)</f>
        <v>0</v>
      </c>
      <c r="J27" s="139">
        <f>AVERAGE('2회차'!AD27,'1회차'!AD27)</f>
        <v>0</v>
      </c>
      <c r="K27" s="131"/>
      <c r="L27" s="131"/>
      <c r="M27" s="116">
        <f>AVERAGE('2회차'!AG27,'1회차'!AG27)</f>
        <v>4.5371334728571426</v>
      </c>
      <c r="N27" s="116">
        <f>AVERAGE('2회차'!AH27,'1회차'!AH27)</f>
        <v>0</v>
      </c>
      <c r="O27" s="116">
        <f>AVERAGE('2회차'!AI27,'1회차'!AI27)</f>
        <v>0</v>
      </c>
      <c r="P27" s="116">
        <f>AVERAGE('2회차'!AJ27,'1회차'!AJ27)</f>
        <v>0</v>
      </c>
      <c r="Q27" s="117">
        <f>AVERAGE('2회차'!AK27,'1회차'!AK27)</f>
        <v>0</v>
      </c>
    </row>
    <row r="28" spans="2:17" x14ac:dyDescent="0.3">
      <c r="B28" s="159" t="s">
        <v>40</v>
      </c>
      <c r="C28" s="5" t="s">
        <v>25</v>
      </c>
      <c r="D28" s="132"/>
      <c r="E28" s="129"/>
      <c r="F28" s="110">
        <f>AVERAGE('2회차'!Z28,'1회차'!Z28)</f>
        <v>7.3906801071428566E-2</v>
      </c>
      <c r="G28" s="110">
        <f>AVERAGE('2회차'!AA28,'1회차'!AA28)</f>
        <v>0</v>
      </c>
      <c r="H28" s="110">
        <f>AVERAGE('2회차'!AB28,'1회차'!AB28)</f>
        <v>0</v>
      </c>
      <c r="I28" s="110">
        <f>AVERAGE('2회차'!AC28,'1회차'!AC28)</f>
        <v>0</v>
      </c>
      <c r="J28" s="129"/>
      <c r="K28" s="137">
        <f>AVERAGE('2회차'!AE28,'1회차'!AE28)</f>
        <v>0</v>
      </c>
      <c r="L28" s="137">
        <f>AVERAGE('2회차'!AF28,'1회차'!AF28)</f>
        <v>0</v>
      </c>
      <c r="M28" s="110">
        <f>AVERAGE('2회차'!AG28,'1회차'!AG28)</f>
        <v>2.326695589285714</v>
      </c>
      <c r="N28" s="110">
        <f>AVERAGE('2회차'!AH28,'1회차'!AH28)</f>
        <v>0</v>
      </c>
      <c r="O28" s="110">
        <f>AVERAGE('2회차'!AI28,'1회차'!AI28)</f>
        <v>0</v>
      </c>
      <c r="P28" s="110">
        <f>AVERAGE('2회차'!AJ28,'1회차'!AJ28)</f>
        <v>0</v>
      </c>
      <c r="Q28" s="111">
        <f>AVERAGE('2회차'!AK28,'1회차'!AK28)</f>
        <v>0</v>
      </c>
    </row>
    <row r="29" spans="2:17" x14ac:dyDescent="0.3">
      <c r="B29" s="169"/>
      <c r="C29" s="9" t="s">
        <v>26</v>
      </c>
      <c r="D29" s="133"/>
      <c r="E29" s="130"/>
      <c r="F29" s="113">
        <f>AVERAGE('2회차'!Z29,'1회차'!Z29)</f>
        <v>0</v>
      </c>
      <c r="G29" s="113">
        <f>AVERAGE('2회차'!AA29,'1회차'!AA29)</f>
        <v>0</v>
      </c>
      <c r="H29" s="113">
        <f>AVERAGE('2회차'!AB29,'1회차'!AB29)</f>
        <v>0</v>
      </c>
      <c r="I29" s="113">
        <f>AVERAGE('2회차'!AC29,'1회차'!AC29)</f>
        <v>0</v>
      </c>
      <c r="J29" s="130"/>
      <c r="K29" s="138">
        <f>AVERAGE('2회차'!AE29,'1회차'!AE29)</f>
        <v>0</v>
      </c>
      <c r="L29" s="138">
        <f>AVERAGE('2회차'!AF29,'1회차'!AF29)</f>
        <v>0</v>
      </c>
      <c r="M29" s="113">
        <f>AVERAGE('2회차'!AG29,'1회차'!AG29)</f>
        <v>0</v>
      </c>
      <c r="N29" s="113">
        <f>AVERAGE('2회차'!AH29,'1회차'!AH29)</f>
        <v>0</v>
      </c>
      <c r="O29" s="113">
        <f>AVERAGE('2회차'!AI29,'1회차'!AI29)</f>
        <v>0</v>
      </c>
      <c r="P29" s="113">
        <f>AVERAGE('2회차'!AJ29,'1회차'!AJ29)</f>
        <v>0</v>
      </c>
      <c r="Q29" s="114">
        <f>AVERAGE('2회차'!AK29,'1회차'!AK29)</f>
        <v>0</v>
      </c>
    </row>
    <row r="30" spans="2:17" x14ac:dyDescent="0.3">
      <c r="B30" s="169"/>
      <c r="C30" s="9" t="s">
        <v>27</v>
      </c>
      <c r="D30" s="133"/>
      <c r="E30" s="130"/>
      <c r="F30" s="113">
        <f>AVERAGE('2회차'!Z30,'1회차'!Z30)</f>
        <v>0</v>
      </c>
      <c r="G30" s="113">
        <f>AVERAGE('2회차'!AA30,'1회차'!AA30)</f>
        <v>0</v>
      </c>
      <c r="H30" s="113">
        <f>AVERAGE('2회차'!AB30,'1회차'!AB30)</f>
        <v>0</v>
      </c>
      <c r="I30" s="113">
        <f>AVERAGE('2회차'!AC30,'1회차'!AC30)</f>
        <v>0</v>
      </c>
      <c r="J30" s="130"/>
      <c r="K30" s="138">
        <f>AVERAGE('2회차'!AE30,'1회차'!AE30)</f>
        <v>0</v>
      </c>
      <c r="L30" s="138">
        <f>AVERAGE('2회차'!AF30,'1회차'!AF30)</f>
        <v>0</v>
      </c>
      <c r="M30" s="113">
        <f>AVERAGE('2회차'!AG30,'1회차'!AG30)</f>
        <v>0</v>
      </c>
      <c r="N30" s="113">
        <f>AVERAGE('2회차'!AH30,'1회차'!AH30)</f>
        <v>0</v>
      </c>
      <c r="O30" s="113">
        <f>AVERAGE('2회차'!AI30,'1회차'!AI30)</f>
        <v>0</v>
      </c>
      <c r="P30" s="113">
        <f>AVERAGE('2회차'!AJ30,'1회차'!AJ30)</f>
        <v>0</v>
      </c>
      <c r="Q30" s="114">
        <f>AVERAGE('2회차'!AK30,'1회차'!AK30)</f>
        <v>0</v>
      </c>
    </row>
    <row r="31" spans="2:17" x14ac:dyDescent="0.3">
      <c r="B31" s="169"/>
      <c r="C31" s="9" t="s">
        <v>28</v>
      </c>
      <c r="D31" s="133"/>
      <c r="E31" s="130"/>
      <c r="F31" s="113">
        <f>AVERAGE('2회차'!Z31,'1회차'!Z31)</f>
        <v>0</v>
      </c>
      <c r="G31" s="113">
        <f>AVERAGE('2회차'!AA31,'1회차'!AA31)</f>
        <v>0</v>
      </c>
      <c r="H31" s="113">
        <f>AVERAGE('2회차'!AB31,'1회차'!AB31)</f>
        <v>0</v>
      </c>
      <c r="I31" s="113">
        <f>AVERAGE('2회차'!AC31,'1회차'!AC31)</f>
        <v>0</v>
      </c>
      <c r="J31" s="130"/>
      <c r="K31" s="138">
        <f>AVERAGE('2회차'!AE31,'1회차'!AE31)</f>
        <v>0</v>
      </c>
      <c r="L31" s="138">
        <f>AVERAGE('2회차'!AF31,'1회차'!AF31)</f>
        <v>0</v>
      </c>
      <c r="M31" s="113">
        <f>AVERAGE('2회차'!AG31,'1회차'!AG31)</f>
        <v>0</v>
      </c>
      <c r="N31" s="113">
        <f>AVERAGE('2회차'!AH31,'1회차'!AH31)</f>
        <v>0</v>
      </c>
      <c r="O31" s="113">
        <f>AVERAGE('2회차'!AI31,'1회차'!AI31)</f>
        <v>0</v>
      </c>
      <c r="P31" s="113">
        <f>AVERAGE('2회차'!AJ31,'1회차'!AJ31)</f>
        <v>0</v>
      </c>
      <c r="Q31" s="114">
        <f>AVERAGE('2회차'!AK31,'1회차'!AK31)</f>
        <v>0</v>
      </c>
    </row>
    <row r="32" spans="2:17" x14ac:dyDescent="0.3">
      <c r="B32" s="169"/>
      <c r="C32" s="9" t="s">
        <v>29</v>
      </c>
      <c r="D32" s="133"/>
      <c r="E32" s="130"/>
      <c r="F32" s="113">
        <f>AVERAGE('2회차'!Z32,'1회차'!Z32)</f>
        <v>0</v>
      </c>
      <c r="G32" s="113">
        <f>AVERAGE('2회차'!AA32,'1회차'!AA32)</f>
        <v>0</v>
      </c>
      <c r="H32" s="113">
        <f>AVERAGE('2회차'!AB32,'1회차'!AB32)</f>
        <v>0</v>
      </c>
      <c r="I32" s="113">
        <f>AVERAGE('2회차'!AC32,'1회차'!AC32)</f>
        <v>0</v>
      </c>
      <c r="J32" s="130"/>
      <c r="K32" s="138">
        <f>AVERAGE('2회차'!AE32,'1회차'!AE32)</f>
        <v>0</v>
      </c>
      <c r="L32" s="138">
        <f>AVERAGE('2회차'!AF32,'1회차'!AF32)</f>
        <v>0</v>
      </c>
      <c r="M32" s="113">
        <f>AVERAGE('2회차'!AG32,'1회차'!AG32)</f>
        <v>1.5207751928571427</v>
      </c>
      <c r="N32" s="113">
        <f>AVERAGE('2회차'!AH32,'1회차'!AH32)</f>
        <v>0</v>
      </c>
      <c r="O32" s="113">
        <f>AVERAGE('2회차'!AI32,'1회차'!AI32)</f>
        <v>0</v>
      </c>
      <c r="P32" s="113">
        <f>AVERAGE('2회차'!AJ32,'1회차'!AJ32)</f>
        <v>0</v>
      </c>
      <c r="Q32" s="114">
        <f>AVERAGE('2회차'!AK32,'1회차'!AK32)</f>
        <v>0</v>
      </c>
    </row>
    <row r="33" spans="2:17" x14ac:dyDescent="0.3">
      <c r="B33" s="169"/>
      <c r="C33" s="9" t="s">
        <v>30</v>
      </c>
      <c r="D33" s="133"/>
      <c r="E33" s="130"/>
      <c r="F33" s="113">
        <f>AVERAGE('2회차'!Z33,'1회차'!Z33)</f>
        <v>0</v>
      </c>
      <c r="G33" s="113">
        <f>AVERAGE('2회차'!AA33,'1회차'!AA33)</f>
        <v>0</v>
      </c>
      <c r="H33" s="113">
        <f>AVERAGE('2회차'!AB33,'1회차'!AB33)</f>
        <v>0</v>
      </c>
      <c r="I33" s="113">
        <f>AVERAGE('2회차'!AC33,'1회차'!AC33)</f>
        <v>0</v>
      </c>
      <c r="J33" s="130"/>
      <c r="K33" s="138">
        <f>AVERAGE('2회차'!AE33,'1회차'!AE33)</f>
        <v>0</v>
      </c>
      <c r="L33" s="138">
        <f>AVERAGE('2회차'!AF33,'1회차'!AF33)</f>
        <v>0</v>
      </c>
      <c r="M33" s="113">
        <f>AVERAGE('2회차'!AG33,'1회차'!AG33)</f>
        <v>0</v>
      </c>
      <c r="N33" s="113">
        <f>AVERAGE('2회차'!AH33,'1회차'!AH33)</f>
        <v>0</v>
      </c>
      <c r="O33" s="113">
        <f>AVERAGE('2회차'!AI33,'1회차'!AI33)</f>
        <v>0</v>
      </c>
      <c r="P33" s="113">
        <f>AVERAGE('2회차'!AJ33,'1회차'!AJ33)</f>
        <v>0</v>
      </c>
      <c r="Q33" s="114">
        <f>AVERAGE('2회차'!AK33,'1회차'!AK33)</f>
        <v>0</v>
      </c>
    </row>
    <row r="34" spans="2:17" x14ac:dyDescent="0.3">
      <c r="B34" s="169"/>
      <c r="C34" s="9" t="s">
        <v>31</v>
      </c>
      <c r="D34" s="133"/>
      <c r="E34" s="130"/>
      <c r="F34" s="113">
        <f>AVERAGE('2회차'!Z34,'1회차'!Z34)</f>
        <v>0</v>
      </c>
      <c r="G34" s="113">
        <f>AVERAGE('2회차'!AA34,'1회차'!AA34)</f>
        <v>0</v>
      </c>
      <c r="H34" s="113">
        <f>AVERAGE('2회차'!AB34,'1회차'!AB34)</f>
        <v>0</v>
      </c>
      <c r="I34" s="113">
        <f>AVERAGE('2회차'!AC34,'1회차'!AC34)</f>
        <v>0</v>
      </c>
      <c r="J34" s="130"/>
      <c r="K34" s="138">
        <f>AVERAGE('2회차'!AE34,'1회차'!AE34)</f>
        <v>0</v>
      </c>
      <c r="L34" s="138">
        <f>AVERAGE('2회차'!AF34,'1회차'!AF34)</f>
        <v>0</v>
      </c>
      <c r="M34" s="113">
        <f>AVERAGE('2회차'!AG34,'1회차'!AG34)</f>
        <v>0</v>
      </c>
      <c r="N34" s="113">
        <f>AVERAGE('2회차'!AH34,'1회차'!AH34)</f>
        <v>0</v>
      </c>
      <c r="O34" s="113">
        <f>AVERAGE('2회차'!AI34,'1회차'!AI34)</f>
        <v>0</v>
      </c>
      <c r="P34" s="113">
        <f>AVERAGE('2회차'!AJ34,'1회차'!AJ34)</f>
        <v>0</v>
      </c>
      <c r="Q34" s="114">
        <f>AVERAGE('2회차'!AK34,'1회차'!AK34)</f>
        <v>0</v>
      </c>
    </row>
    <row r="35" spans="2:17" x14ac:dyDescent="0.3">
      <c r="B35" s="169"/>
      <c r="C35" s="9" t="s">
        <v>33</v>
      </c>
      <c r="D35" s="133"/>
      <c r="E35" s="130"/>
      <c r="F35" s="113">
        <f>AVERAGE('2회차'!Z35,'1회차'!Z35)</f>
        <v>7.5792741428571439E-2</v>
      </c>
      <c r="G35" s="113">
        <f>AVERAGE('2회차'!AA35,'1회차'!AA35)</f>
        <v>0</v>
      </c>
      <c r="H35" s="113">
        <f>AVERAGE('2회차'!AB35,'1회차'!AB35)</f>
        <v>0</v>
      </c>
      <c r="I35" s="113">
        <f>AVERAGE('2회차'!AC35,'1회차'!AC35)</f>
        <v>0</v>
      </c>
      <c r="J35" s="130"/>
      <c r="K35" s="138">
        <f>AVERAGE('2회차'!AE35,'1회차'!AE35)</f>
        <v>0</v>
      </c>
      <c r="L35" s="138">
        <f>AVERAGE('2회차'!AF35,'1회차'!AF35)</f>
        <v>0</v>
      </c>
      <c r="M35" s="113">
        <f>AVERAGE('2회차'!AG35,'1회차'!AG35)</f>
        <v>2.2906250742857144</v>
      </c>
      <c r="N35" s="113">
        <f>AVERAGE('2회차'!AH35,'1회차'!AH35)</f>
        <v>0</v>
      </c>
      <c r="O35" s="113">
        <f>AVERAGE('2회차'!AI35,'1회차'!AI35)</f>
        <v>0</v>
      </c>
      <c r="P35" s="113">
        <f>AVERAGE('2회차'!AJ35,'1회차'!AJ35)</f>
        <v>0</v>
      </c>
      <c r="Q35" s="114">
        <f>AVERAGE('2회차'!AK35,'1회차'!AK35)</f>
        <v>0</v>
      </c>
    </row>
    <row r="36" spans="2:17" x14ac:dyDescent="0.3">
      <c r="B36" s="169"/>
      <c r="C36" s="9" t="s">
        <v>34</v>
      </c>
      <c r="D36" s="133"/>
      <c r="E36" s="130"/>
      <c r="F36" s="113">
        <f>AVERAGE('2회차'!Z36,'1회차'!Z36)</f>
        <v>0</v>
      </c>
      <c r="G36" s="113">
        <f>AVERAGE('2회차'!AA36,'1회차'!AA36)</f>
        <v>0</v>
      </c>
      <c r="H36" s="113">
        <f>AVERAGE('2회차'!AB36,'1회차'!AB36)</f>
        <v>0</v>
      </c>
      <c r="I36" s="113">
        <f>AVERAGE('2회차'!AC36,'1회차'!AC36)</f>
        <v>0</v>
      </c>
      <c r="J36" s="130"/>
      <c r="K36" s="138">
        <f>AVERAGE('2회차'!AE36,'1회차'!AE36)</f>
        <v>0</v>
      </c>
      <c r="L36" s="138">
        <f>AVERAGE('2회차'!AF36,'1회차'!AF36)</f>
        <v>0</v>
      </c>
      <c r="M36" s="113">
        <f>AVERAGE('2회차'!AG36,'1회차'!AG36)</f>
        <v>2.5263996042857149</v>
      </c>
      <c r="N36" s="113">
        <f>AVERAGE('2회차'!AH36,'1회차'!AH36)</f>
        <v>0</v>
      </c>
      <c r="O36" s="113">
        <f>AVERAGE('2회차'!AI36,'1회차'!AI36)</f>
        <v>0</v>
      </c>
      <c r="P36" s="113">
        <f>AVERAGE('2회차'!AJ36,'1회차'!AJ36)</f>
        <v>0</v>
      </c>
      <c r="Q36" s="114">
        <f>AVERAGE('2회차'!AK36,'1회차'!AK36)</f>
        <v>0</v>
      </c>
    </row>
    <row r="37" spans="2:17" x14ac:dyDescent="0.3">
      <c r="B37" s="169"/>
      <c r="C37" s="9" t="s">
        <v>32</v>
      </c>
      <c r="D37" s="133"/>
      <c r="E37" s="130"/>
      <c r="F37" s="113">
        <f>AVERAGE('2회차'!Z37,'1회차'!Z37)</f>
        <v>0</v>
      </c>
      <c r="G37" s="113">
        <f>AVERAGE('2회차'!AA37,'1회차'!AA37)</f>
        <v>0</v>
      </c>
      <c r="H37" s="113">
        <f>AVERAGE('2회차'!AB37,'1회차'!AB37)</f>
        <v>0</v>
      </c>
      <c r="I37" s="113">
        <f>AVERAGE('2회차'!AC37,'1회차'!AC37)</f>
        <v>0</v>
      </c>
      <c r="J37" s="130"/>
      <c r="K37" s="138">
        <f>AVERAGE('2회차'!AE37,'1회차'!AE37)</f>
        <v>0</v>
      </c>
      <c r="L37" s="138">
        <f>AVERAGE('2회차'!AF37,'1회차'!AF37)</f>
        <v>0</v>
      </c>
      <c r="M37" s="113">
        <f>AVERAGE('2회차'!AG37,'1회차'!AG37)</f>
        <v>0</v>
      </c>
      <c r="N37" s="113">
        <f>AVERAGE('2회차'!AH37,'1회차'!AH37)</f>
        <v>0</v>
      </c>
      <c r="O37" s="113">
        <f>AVERAGE('2회차'!AI37,'1회차'!AI37)</f>
        <v>0</v>
      </c>
      <c r="P37" s="113">
        <f>AVERAGE('2회차'!AJ37,'1회차'!AJ37)</f>
        <v>0</v>
      </c>
      <c r="Q37" s="114">
        <f>AVERAGE('2회차'!AK37,'1회차'!AK37)</f>
        <v>0</v>
      </c>
    </row>
    <row r="38" spans="2:17" x14ac:dyDescent="0.3">
      <c r="B38" s="169"/>
      <c r="C38" s="9" t="s">
        <v>35</v>
      </c>
      <c r="D38" s="133"/>
      <c r="E38" s="130"/>
      <c r="F38" s="113">
        <f>AVERAGE('2회차'!Z38,'1회차'!Z38)</f>
        <v>0</v>
      </c>
      <c r="G38" s="113">
        <f>AVERAGE('2회차'!AA38,'1회차'!AA38)</f>
        <v>0</v>
      </c>
      <c r="H38" s="113">
        <f>AVERAGE('2회차'!AB38,'1회차'!AB38)</f>
        <v>0</v>
      </c>
      <c r="I38" s="113">
        <f>AVERAGE('2회차'!AC38,'1회차'!AC38)</f>
        <v>0</v>
      </c>
      <c r="J38" s="130"/>
      <c r="K38" s="138">
        <f>AVERAGE('2회차'!AE38,'1회차'!AE38)</f>
        <v>0</v>
      </c>
      <c r="L38" s="138">
        <f>AVERAGE('2회차'!AF38,'1회차'!AF38)</f>
        <v>0</v>
      </c>
      <c r="M38" s="113">
        <f>AVERAGE('2회차'!AG38,'1회차'!AG38)</f>
        <v>0</v>
      </c>
      <c r="N38" s="113">
        <f>AVERAGE('2회차'!AH38,'1회차'!AH38)</f>
        <v>0</v>
      </c>
      <c r="O38" s="113">
        <f>AVERAGE('2회차'!AI38,'1회차'!AI38)</f>
        <v>0</v>
      </c>
      <c r="P38" s="113">
        <f>AVERAGE('2회차'!AJ38,'1회차'!AJ38)</f>
        <v>0</v>
      </c>
      <c r="Q38" s="114">
        <f>AVERAGE('2회차'!AK38,'1회차'!AK38)</f>
        <v>0</v>
      </c>
    </row>
    <row r="39" spans="2:17" ht="17.25" thickBot="1" x14ac:dyDescent="0.35">
      <c r="B39" s="169"/>
      <c r="C39" s="9" t="s">
        <v>36</v>
      </c>
      <c r="D39" s="134"/>
      <c r="E39" s="131"/>
      <c r="F39" s="116">
        <f>AVERAGE('2회차'!Z39,'1회차'!Z39)</f>
        <v>0</v>
      </c>
      <c r="G39" s="116">
        <f>AVERAGE('2회차'!AA39,'1회차'!AA39)</f>
        <v>0</v>
      </c>
      <c r="H39" s="116">
        <f>AVERAGE('2회차'!AB39,'1회차'!AB39)</f>
        <v>0</v>
      </c>
      <c r="I39" s="116">
        <f>AVERAGE('2회차'!AC39,'1회차'!AC39)</f>
        <v>0</v>
      </c>
      <c r="J39" s="131"/>
      <c r="K39" s="139">
        <f>AVERAGE('2회차'!AE39,'1회차'!AE39)</f>
        <v>0</v>
      </c>
      <c r="L39" s="139">
        <f>AVERAGE('2회차'!AF39,'1회차'!AF39)</f>
        <v>0</v>
      </c>
      <c r="M39" s="116">
        <f>AVERAGE('2회차'!AG39,'1회차'!AG39)</f>
        <v>0</v>
      </c>
      <c r="N39" s="116">
        <f>AVERAGE('2회차'!AH39,'1회차'!AH39)</f>
        <v>0</v>
      </c>
      <c r="O39" s="116">
        <f>AVERAGE('2회차'!AI39,'1회차'!AI39)</f>
        <v>0</v>
      </c>
      <c r="P39" s="116">
        <f>AVERAGE('2회차'!AJ39,'1회차'!AJ39)</f>
        <v>0</v>
      </c>
      <c r="Q39" s="117">
        <f>AVERAGE('2회차'!AK39,'1회차'!AK39)</f>
        <v>0</v>
      </c>
    </row>
    <row r="40" spans="2:17" ht="17.25" thickBot="1" x14ac:dyDescent="0.35">
      <c r="B40" s="184" t="s">
        <v>75</v>
      </c>
      <c r="C40" s="185"/>
      <c r="D40" s="64">
        <v>5</v>
      </c>
      <c r="E40" s="64">
        <v>5</v>
      </c>
      <c r="F40" s="64">
        <v>10</v>
      </c>
      <c r="G40" s="64">
        <v>0.5</v>
      </c>
      <c r="H40" s="64">
        <v>1</v>
      </c>
      <c r="I40" s="64">
        <v>2</v>
      </c>
      <c r="J40" s="64">
        <v>2</v>
      </c>
      <c r="K40" s="64">
        <v>10</v>
      </c>
      <c r="L40" s="64">
        <v>5</v>
      </c>
      <c r="M40" s="64">
        <v>50</v>
      </c>
      <c r="N40" s="64">
        <v>400</v>
      </c>
      <c r="O40" s="64">
        <v>200</v>
      </c>
      <c r="P40" s="64">
        <v>50</v>
      </c>
      <c r="Q40" s="135"/>
    </row>
    <row r="41" spans="2:17" x14ac:dyDescent="0.3">
      <c r="B41" s="175" t="s">
        <v>72</v>
      </c>
      <c r="C41" s="176"/>
      <c r="D41" s="118">
        <f t="shared" ref="D41:Q41" si="0">SUM(D4:D16)</f>
        <v>0</v>
      </c>
      <c r="E41" s="119">
        <f t="shared" si="0"/>
        <v>16.207015139999999</v>
      </c>
      <c r="F41" s="119">
        <f t="shared" si="0"/>
        <v>1.1756938435714286</v>
      </c>
      <c r="G41" s="119">
        <f t="shared" si="0"/>
        <v>0</v>
      </c>
      <c r="H41" s="119">
        <f t="shared" si="0"/>
        <v>0</v>
      </c>
      <c r="I41" s="119">
        <f t="shared" si="0"/>
        <v>0</v>
      </c>
      <c r="J41" s="119">
        <f t="shared" si="0"/>
        <v>0</v>
      </c>
      <c r="K41" s="119">
        <f t="shared" si="0"/>
        <v>0</v>
      </c>
      <c r="L41" s="119">
        <f t="shared" si="0"/>
        <v>0</v>
      </c>
      <c r="M41" s="119">
        <f t="shared" si="0"/>
        <v>85.760412209999998</v>
      </c>
      <c r="N41" s="119">
        <f t="shared" si="0"/>
        <v>0</v>
      </c>
      <c r="O41" s="119">
        <f t="shared" si="0"/>
        <v>0</v>
      </c>
      <c r="P41" s="119">
        <f t="shared" si="0"/>
        <v>0</v>
      </c>
      <c r="Q41" s="120">
        <f t="shared" si="0"/>
        <v>0</v>
      </c>
    </row>
    <row r="42" spans="2:17" x14ac:dyDescent="0.3">
      <c r="B42" s="177" t="s">
        <v>73</v>
      </c>
      <c r="C42" s="178"/>
      <c r="D42" s="121">
        <f t="shared" ref="D42:Q42" si="1">SUM(D17:D27)</f>
        <v>170.47668899089288</v>
      </c>
      <c r="E42" s="122">
        <f t="shared" si="1"/>
        <v>0.68807458285714285</v>
      </c>
      <c r="F42" s="122">
        <f t="shared" si="1"/>
        <v>0.56896061464285719</v>
      </c>
      <c r="G42" s="122">
        <f t="shared" si="1"/>
        <v>0</v>
      </c>
      <c r="H42" s="122">
        <f t="shared" si="1"/>
        <v>0</v>
      </c>
      <c r="I42" s="122">
        <f t="shared" si="1"/>
        <v>0</v>
      </c>
      <c r="J42" s="122">
        <f t="shared" si="1"/>
        <v>0</v>
      </c>
      <c r="K42" s="122">
        <f t="shared" si="1"/>
        <v>0</v>
      </c>
      <c r="L42" s="122">
        <f t="shared" si="1"/>
        <v>0</v>
      </c>
      <c r="M42" s="122">
        <f t="shared" si="1"/>
        <v>27.312213162857145</v>
      </c>
      <c r="N42" s="122">
        <f t="shared" si="1"/>
        <v>0</v>
      </c>
      <c r="O42" s="122">
        <f t="shared" si="1"/>
        <v>0</v>
      </c>
      <c r="P42" s="122">
        <f t="shared" si="1"/>
        <v>0</v>
      </c>
      <c r="Q42" s="123">
        <f t="shared" si="1"/>
        <v>0</v>
      </c>
    </row>
    <row r="43" spans="2:17" ht="17.25" thickBot="1" x14ac:dyDescent="0.35">
      <c r="B43" s="179" t="s">
        <v>74</v>
      </c>
      <c r="C43" s="180"/>
      <c r="D43" s="124">
        <f t="shared" ref="D43:Q43" si="2">SUM(D28:D39)</f>
        <v>0</v>
      </c>
      <c r="E43" s="125">
        <f t="shared" si="2"/>
        <v>0</v>
      </c>
      <c r="F43" s="125">
        <f t="shared" si="2"/>
        <v>0.1496995425</v>
      </c>
      <c r="G43" s="125">
        <f t="shared" si="2"/>
        <v>0</v>
      </c>
      <c r="H43" s="125">
        <f t="shared" si="2"/>
        <v>0</v>
      </c>
      <c r="I43" s="125">
        <f t="shared" si="2"/>
        <v>0</v>
      </c>
      <c r="J43" s="125">
        <f t="shared" si="2"/>
        <v>0</v>
      </c>
      <c r="K43" s="125">
        <f t="shared" si="2"/>
        <v>0</v>
      </c>
      <c r="L43" s="125">
        <f t="shared" si="2"/>
        <v>0</v>
      </c>
      <c r="M43" s="125">
        <f t="shared" si="2"/>
        <v>8.664495460714285</v>
      </c>
      <c r="N43" s="125">
        <f t="shared" si="2"/>
        <v>0</v>
      </c>
      <c r="O43" s="125">
        <f t="shared" si="2"/>
        <v>0</v>
      </c>
      <c r="P43" s="125">
        <f t="shared" si="2"/>
        <v>0</v>
      </c>
      <c r="Q43" s="126">
        <f t="shared" si="2"/>
        <v>0</v>
      </c>
    </row>
    <row r="44" spans="2:17" ht="18" thickTop="1" thickBot="1" x14ac:dyDescent="0.35">
      <c r="B44" s="173" t="s">
        <v>67</v>
      </c>
      <c r="C44" s="174"/>
      <c r="D44" s="127">
        <f>SUM(D41:D43)</f>
        <v>170.47668899089288</v>
      </c>
      <c r="E44" s="127">
        <f t="shared" ref="E44:Q44" si="3">SUM(E41:E43)</f>
        <v>16.895089722857143</v>
      </c>
      <c r="F44" s="127">
        <f t="shared" si="3"/>
        <v>1.8943540007142858</v>
      </c>
      <c r="G44" s="127">
        <f t="shared" si="3"/>
        <v>0</v>
      </c>
      <c r="H44" s="127">
        <f t="shared" si="3"/>
        <v>0</v>
      </c>
      <c r="I44" s="127">
        <f t="shared" si="3"/>
        <v>0</v>
      </c>
      <c r="J44" s="127">
        <f t="shared" si="3"/>
        <v>0</v>
      </c>
      <c r="K44" s="127">
        <f t="shared" si="3"/>
        <v>0</v>
      </c>
      <c r="L44" s="127">
        <f t="shared" si="3"/>
        <v>0</v>
      </c>
      <c r="M44" s="127">
        <f t="shared" si="3"/>
        <v>121.73712083357142</v>
      </c>
      <c r="N44" s="127">
        <f t="shared" si="3"/>
        <v>0</v>
      </c>
      <c r="O44" s="127">
        <f t="shared" si="3"/>
        <v>0</v>
      </c>
      <c r="P44" s="127">
        <f t="shared" si="3"/>
        <v>0</v>
      </c>
      <c r="Q44" s="128">
        <f t="shared" si="3"/>
        <v>0</v>
      </c>
    </row>
  </sheetData>
  <mergeCells count="9">
    <mergeCell ref="B44:C44"/>
    <mergeCell ref="B41:C41"/>
    <mergeCell ref="B42:C42"/>
    <mergeCell ref="B43:C43"/>
    <mergeCell ref="D2:Q2"/>
    <mergeCell ref="B4:B16"/>
    <mergeCell ref="B17:B27"/>
    <mergeCell ref="B28:B39"/>
    <mergeCell ref="B40:C4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1회차</vt:lpstr>
      <vt:lpstr>2회차</vt:lpstr>
      <vt:lpstr>배출총량 산정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jeongbeom.oh</dc:creator>
  <cp:lastModifiedBy>KBSYS</cp:lastModifiedBy>
  <dcterms:created xsi:type="dcterms:W3CDTF">2018-05-15T23:47:08Z</dcterms:created>
  <dcterms:modified xsi:type="dcterms:W3CDTF">2020-09-10T06:34:16Z</dcterms:modified>
</cp:coreProperties>
</file>