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98 개인폴더\이정현\용폐수(최신)\"/>
    </mc:Choice>
  </mc:AlternateContent>
  <bookViews>
    <workbookView xWindow="0" yWindow="0" windowWidth="20580" windowHeight="12825"/>
  </bookViews>
  <sheets>
    <sheet name="용.폐수(5월9일)" sheetId="1" r:id="rId1"/>
  </sheets>
  <definedNames>
    <definedName name="_xlnm.Print_Area" localSheetId="0">'용.폐수(5월9일)'!$A$1:$M$69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1" l="1"/>
  <c r="K67" i="1" s="1"/>
  <c r="I67" i="1"/>
  <c r="J61" i="1"/>
  <c r="K61" i="1" s="1"/>
  <c r="I61" i="1"/>
  <c r="J60" i="1"/>
  <c r="I60" i="1"/>
  <c r="J58" i="1"/>
  <c r="K58" i="1" s="1"/>
  <c r="I58" i="1"/>
  <c r="J57" i="1"/>
  <c r="I57" i="1"/>
  <c r="J55" i="1"/>
  <c r="K55" i="1" s="1"/>
  <c r="I55" i="1"/>
  <c r="J54" i="1"/>
  <c r="K54" i="1" s="1"/>
  <c r="I54" i="1"/>
  <c r="J51" i="1"/>
  <c r="K51" i="1" s="1"/>
  <c r="I51" i="1"/>
  <c r="J50" i="1"/>
  <c r="K50" i="1" s="1"/>
  <c r="I50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8" i="1"/>
  <c r="K38" i="1" s="1"/>
  <c r="I38" i="1"/>
  <c r="J37" i="1"/>
  <c r="K37" i="1" s="1"/>
  <c r="I37" i="1"/>
  <c r="J36" i="1"/>
  <c r="I36" i="1"/>
  <c r="J34" i="1"/>
  <c r="K34" i="1" s="1"/>
  <c r="I34" i="1"/>
  <c r="J33" i="1"/>
  <c r="K33" i="1" s="1"/>
  <c r="I33" i="1"/>
  <c r="J32" i="1"/>
  <c r="K32" i="1" s="1"/>
  <c r="I32" i="1"/>
  <c r="J31" i="1"/>
  <c r="I31" i="1"/>
  <c r="J30" i="1"/>
  <c r="K30" i="1" s="1"/>
  <c r="I30" i="1"/>
  <c r="J29" i="1"/>
  <c r="K29" i="1" s="1"/>
  <c r="I29" i="1"/>
  <c r="J28" i="1"/>
  <c r="K28" i="1" s="1"/>
  <c r="I28" i="1"/>
  <c r="O27" i="1"/>
  <c r="H27" i="1"/>
  <c r="G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M14" i="1" s="1"/>
  <c r="O20" i="1"/>
  <c r="H20" i="1"/>
  <c r="G20" i="1"/>
  <c r="J19" i="1"/>
  <c r="K19" i="1" s="1"/>
  <c r="I19" i="1"/>
  <c r="J18" i="1"/>
  <c r="K18" i="1" s="1"/>
  <c r="I18" i="1"/>
  <c r="J17" i="1"/>
  <c r="I17" i="1"/>
  <c r="J16" i="1"/>
  <c r="K16" i="1" s="1"/>
  <c r="I16" i="1"/>
  <c r="O14" i="1"/>
  <c r="H14" i="1"/>
  <c r="G14" i="1"/>
  <c r="J13" i="1"/>
  <c r="K13" i="1" s="1"/>
  <c r="I13" i="1"/>
  <c r="J12" i="1"/>
  <c r="K12" i="1" s="1"/>
  <c r="I12" i="1"/>
  <c r="O11" i="1"/>
  <c r="H11" i="1"/>
  <c r="G11" i="1"/>
  <c r="J10" i="1"/>
  <c r="K10" i="1" s="1"/>
  <c r="I10" i="1"/>
  <c r="J9" i="1"/>
  <c r="K9" i="1" s="1"/>
  <c r="I9" i="1"/>
  <c r="O8" i="1"/>
  <c r="H8" i="1"/>
  <c r="G8" i="1"/>
  <c r="J7" i="1"/>
  <c r="K7" i="1" s="1"/>
  <c r="I7" i="1"/>
  <c r="J6" i="1"/>
  <c r="K6" i="1" s="1"/>
  <c r="I6" i="1"/>
  <c r="I62" i="1" l="1"/>
  <c r="I59" i="1"/>
  <c r="G15" i="1"/>
  <c r="I8" i="1"/>
  <c r="K56" i="1"/>
  <c r="J62" i="1"/>
  <c r="H15" i="1"/>
  <c r="J20" i="1"/>
  <c r="I20" i="1"/>
  <c r="I56" i="1"/>
  <c r="I63" i="1" s="1"/>
  <c r="J14" i="1"/>
  <c r="K14" i="1" s="1"/>
  <c r="I11" i="1"/>
  <c r="I39" i="1"/>
  <c r="J59" i="1"/>
  <c r="J49" i="1"/>
  <c r="K49" i="1" s="1"/>
  <c r="K57" i="1"/>
  <c r="K59" i="1" s="1"/>
  <c r="M15" i="1"/>
  <c r="I53" i="1"/>
  <c r="I27" i="1"/>
  <c r="M24" i="1" s="1"/>
  <c r="J39" i="1"/>
  <c r="J11" i="1"/>
  <c r="K11" i="1" s="1"/>
  <c r="I48" i="1"/>
  <c r="I35" i="1"/>
  <c r="I49" i="1" s="1"/>
  <c r="J56" i="1"/>
  <c r="O15" i="1"/>
  <c r="I14" i="1"/>
  <c r="K17" i="1"/>
  <c r="K20" i="1" s="1"/>
  <c r="J27" i="1"/>
  <c r="K27" i="1" s="1"/>
  <c r="K36" i="1"/>
  <c r="K60" i="1"/>
  <c r="K62" i="1" s="1"/>
  <c r="J8" i="1"/>
  <c r="K8" i="1" s="1"/>
  <c r="K31" i="1"/>
  <c r="K35" i="1" s="1"/>
  <c r="J53" i="1"/>
  <c r="K53" i="1" s="1"/>
  <c r="I64" i="1"/>
  <c r="J48" i="1"/>
  <c r="K48" i="1" s="1"/>
  <c r="J35" i="1"/>
  <c r="J15" i="1" l="1"/>
  <c r="I15" i="1"/>
  <c r="M28" i="1" s="1"/>
  <c r="J63" i="1"/>
  <c r="K63" i="1" s="1"/>
  <c r="I66" i="1"/>
  <c r="K15" i="1"/>
  <c r="I65" i="1"/>
  <c r="I52" i="1"/>
  <c r="J52" i="1"/>
  <c r="K52" i="1" s="1"/>
  <c r="K39" i="1"/>
  <c r="M6" i="1" l="1"/>
  <c r="M10" i="1" s="1"/>
  <c r="M17" i="1" s="1"/>
  <c r="M7" i="1"/>
  <c r="M11" i="1" s="1"/>
  <c r="M21" i="1" s="1"/>
  <c r="M29" i="1" l="1"/>
  <c r="M30" i="1"/>
</calcChain>
</file>

<file path=xl/sharedStrings.xml><?xml version="1.0" encoding="utf-8"?>
<sst xmlns="http://schemas.openxmlformats.org/spreadsheetml/2006/main" count="277" uniqueCount="165">
  <si>
    <t>용  .  폐  수  일  지</t>
    <phoneticPr fontId="2" type="noConversion"/>
  </si>
  <si>
    <t>2020년</t>
    <phoneticPr fontId="2" type="noConversion"/>
  </si>
  <si>
    <t xml:space="preserve"> 5월</t>
    <phoneticPr fontId="2" type="noConversion"/>
  </si>
  <si>
    <t>일</t>
    <phoneticPr fontId="2" type="noConversion"/>
  </si>
  <si>
    <t>토요일</t>
    <phoneticPr fontId="2" type="noConversion"/>
  </si>
  <si>
    <t>구  분</t>
    <phoneticPr fontId="2" type="noConversion"/>
  </si>
  <si>
    <t>항   목</t>
    <phoneticPr fontId="2" type="noConversion"/>
  </si>
  <si>
    <t>관리단위코드</t>
    <phoneticPr fontId="2" type="noConversion"/>
  </si>
  <si>
    <t>관리단위</t>
    <phoneticPr fontId="2" type="noConversion"/>
  </si>
  <si>
    <t>측정포인트</t>
    <phoneticPr fontId="2" type="noConversion"/>
  </si>
  <si>
    <t>금일지침</t>
    <phoneticPr fontId="2" type="noConversion"/>
  </si>
  <si>
    <t>전일지침</t>
    <phoneticPr fontId="2" type="noConversion"/>
  </si>
  <si>
    <t>일사용량</t>
    <phoneticPr fontId="2" type="noConversion"/>
  </si>
  <si>
    <t>월간누계</t>
    <phoneticPr fontId="2" type="noConversion"/>
  </si>
  <si>
    <t>일 평균</t>
    <phoneticPr fontId="2" type="noConversion"/>
  </si>
  <si>
    <t>비    고</t>
    <phoneticPr fontId="2" type="noConversion"/>
  </si>
  <si>
    <t>※지우지 마세요!</t>
    <phoneticPr fontId="2" type="noConversion"/>
  </si>
  <si>
    <t>FAB-1</t>
    <phoneticPr fontId="2" type="noConversion"/>
  </si>
  <si>
    <r>
      <t>0</t>
    </r>
    <r>
      <rPr>
        <sz val="11"/>
        <rFont val="돋움"/>
        <family val="3"/>
        <charset val="129"/>
      </rPr>
      <t>0</t>
    </r>
    <r>
      <rPr>
        <sz val="11"/>
        <rFont val="돋움"/>
        <family val="3"/>
        <charset val="129"/>
      </rPr>
      <t>1</t>
    </r>
    <phoneticPr fontId="2" type="noConversion"/>
  </si>
  <si>
    <r>
      <t>U</t>
    </r>
    <r>
      <rPr>
        <sz val="11"/>
        <rFont val="돋움"/>
        <family val="3"/>
        <charset val="129"/>
      </rPr>
      <t>PW(DI동)</t>
    </r>
    <phoneticPr fontId="2" type="noConversion"/>
  </si>
  <si>
    <r>
      <t>f</t>
    </r>
    <r>
      <rPr>
        <sz val="11"/>
        <rFont val="돋움"/>
        <family val="3"/>
        <charset val="129"/>
      </rPr>
      <t>ab-1</t>
    </r>
    <phoneticPr fontId="2" type="noConversion"/>
  </si>
  <si>
    <t>H</t>
    <phoneticPr fontId="2" type="noConversion"/>
  </si>
  <si>
    <t>공업용수</t>
    <phoneticPr fontId="2" type="noConversion"/>
  </si>
  <si>
    <t>FAB-2</t>
    <phoneticPr fontId="2" type="noConversion"/>
  </si>
  <si>
    <r>
      <t>f</t>
    </r>
    <r>
      <rPr>
        <sz val="11"/>
        <rFont val="돋움"/>
        <family val="3"/>
        <charset val="129"/>
      </rPr>
      <t>ab-2</t>
    </r>
    <phoneticPr fontId="2" type="noConversion"/>
  </si>
  <si>
    <t>M</t>
    <phoneticPr fontId="2" type="noConversion"/>
  </si>
  <si>
    <t>C-1동 소계</t>
    <phoneticPr fontId="2" type="noConversion"/>
  </si>
  <si>
    <r>
      <t>9</t>
    </r>
    <r>
      <rPr>
        <sz val="11"/>
        <rFont val="돋움"/>
        <family val="3"/>
        <charset val="129"/>
      </rPr>
      <t>99</t>
    </r>
    <phoneticPr fontId="2" type="noConversion"/>
  </si>
  <si>
    <r>
      <t>c</t>
    </r>
    <r>
      <rPr>
        <sz val="11"/>
        <rFont val="돋움"/>
        <family val="3"/>
        <charset val="129"/>
      </rPr>
      <t>-1</t>
    </r>
    <phoneticPr fontId="2" type="noConversion"/>
  </si>
  <si>
    <t>사용량</t>
    <phoneticPr fontId="2" type="noConversion"/>
  </si>
  <si>
    <r>
      <t>U</t>
    </r>
    <r>
      <rPr>
        <sz val="11"/>
        <rFont val="돋움"/>
        <family val="3"/>
        <charset val="129"/>
      </rPr>
      <t>PW</t>
    </r>
    <r>
      <rPr>
        <sz val="11"/>
        <rFont val="돋움"/>
        <family val="3"/>
        <charset val="129"/>
      </rPr>
      <t xml:space="preserve"> SYSTEM</t>
    </r>
    <phoneticPr fontId="2" type="noConversion"/>
  </si>
  <si>
    <t>FAB-4</t>
    <phoneticPr fontId="2" type="noConversion"/>
  </si>
  <si>
    <r>
      <t>f</t>
    </r>
    <r>
      <rPr>
        <sz val="11"/>
        <rFont val="돋움"/>
        <family val="3"/>
        <charset val="129"/>
      </rPr>
      <t>ab-4</t>
    </r>
    <phoneticPr fontId="2" type="noConversion"/>
  </si>
  <si>
    <t>공수</t>
    <phoneticPr fontId="2" type="noConversion"/>
  </si>
  <si>
    <r>
      <t>( V</t>
    </r>
    <r>
      <rPr>
        <sz val="11"/>
        <rFont val="돋움"/>
        <family val="3"/>
        <charset val="129"/>
      </rPr>
      <t>eolia</t>
    </r>
    <r>
      <rPr>
        <sz val="11"/>
        <rFont val="돋움"/>
        <family val="3"/>
        <charset val="129"/>
      </rPr>
      <t xml:space="preserve"> )</t>
    </r>
    <phoneticPr fontId="2" type="noConversion"/>
  </si>
  <si>
    <t>FAB-5</t>
    <phoneticPr fontId="2" type="noConversion"/>
  </si>
  <si>
    <r>
      <t>f</t>
    </r>
    <r>
      <rPr>
        <sz val="11"/>
        <rFont val="돋움"/>
        <family val="3"/>
        <charset val="129"/>
      </rPr>
      <t>ab-5</t>
    </r>
    <phoneticPr fontId="2" type="noConversion"/>
  </si>
  <si>
    <t>(㎥/일)</t>
    <phoneticPr fontId="2" type="noConversion"/>
  </si>
  <si>
    <t>C-2동 소계</t>
    <phoneticPr fontId="2" type="noConversion"/>
  </si>
  <si>
    <r>
      <t>c</t>
    </r>
    <r>
      <rPr>
        <sz val="11"/>
        <rFont val="돋움"/>
        <family val="3"/>
        <charset val="129"/>
      </rPr>
      <t>-2</t>
    </r>
    <phoneticPr fontId="2" type="noConversion"/>
  </si>
  <si>
    <t>FAB-7(M8)</t>
    <phoneticPr fontId="2" type="noConversion"/>
  </si>
  <si>
    <r>
      <t>m</t>
    </r>
    <r>
      <rPr>
        <sz val="11"/>
        <rFont val="돋움"/>
        <family val="3"/>
        <charset val="129"/>
      </rPr>
      <t>-8</t>
    </r>
    <phoneticPr fontId="2" type="noConversion"/>
  </si>
  <si>
    <t>B-1(M9)</t>
    <phoneticPr fontId="2" type="noConversion"/>
  </si>
  <si>
    <r>
      <t>m</t>
    </r>
    <r>
      <rPr>
        <sz val="11"/>
        <rFont val="돋움"/>
        <family val="3"/>
        <charset val="129"/>
      </rPr>
      <t>-9</t>
    </r>
    <phoneticPr fontId="2" type="noConversion"/>
  </si>
  <si>
    <t>시수</t>
    <phoneticPr fontId="2" type="noConversion"/>
  </si>
  <si>
    <t xml:space="preserve"> </t>
    <phoneticPr fontId="2" type="noConversion"/>
  </si>
  <si>
    <t>C-3동 소계</t>
    <phoneticPr fontId="2" type="noConversion"/>
  </si>
  <si>
    <t>c-3</t>
    <phoneticPr fontId="2" type="noConversion"/>
  </si>
  <si>
    <t>H(55%)</t>
    <phoneticPr fontId="2" type="noConversion"/>
  </si>
  <si>
    <t>UPW 용수 총소계</t>
    <phoneticPr fontId="2" type="noConversion"/>
  </si>
  <si>
    <t>UPW</t>
    <phoneticPr fontId="2" type="noConversion"/>
  </si>
  <si>
    <t>M(45%)</t>
    <phoneticPr fontId="2" type="noConversion"/>
  </si>
  <si>
    <t>총 공수 MAIN</t>
    <phoneticPr fontId="2" type="noConversion"/>
  </si>
  <si>
    <r>
      <t>0</t>
    </r>
    <r>
      <rPr>
        <sz val="11"/>
        <rFont val="돋움"/>
        <family val="3"/>
        <charset val="129"/>
      </rPr>
      <t>0</t>
    </r>
    <r>
      <rPr>
        <sz val="11"/>
        <rFont val="돋움"/>
        <family val="3"/>
        <charset val="129"/>
      </rPr>
      <t>2</t>
    </r>
    <phoneticPr fontId="2" type="noConversion"/>
  </si>
  <si>
    <t>공수동</t>
    <phoneticPr fontId="2" type="noConversion"/>
  </si>
  <si>
    <r>
      <t>m</t>
    </r>
    <r>
      <rPr>
        <sz val="11"/>
        <rFont val="돋움"/>
        <family val="3"/>
        <charset val="129"/>
      </rPr>
      <t>ain공수</t>
    </r>
    <phoneticPr fontId="2" type="noConversion"/>
  </si>
  <si>
    <t>TOTAL</t>
    <phoneticPr fontId="2" type="noConversion"/>
  </si>
  <si>
    <t>시수사용량</t>
    <phoneticPr fontId="2" type="noConversion"/>
  </si>
  <si>
    <t xml:space="preserve"> WWT(Veolia)</t>
    <phoneticPr fontId="2" type="noConversion"/>
  </si>
  <si>
    <t>WWT-1(C-3)</t>
    <phoneticPr fontId="2" type="noConversion"/>
  </si>
  <si>
    <r>
      <t>0</t>
    </r>
    <r>
      <rPr>
        <sz val="11"/>
        <rFont val="돋움"/>
        <family val="3"/>
        <charset val="129"/>
      </rPr>
      <t>03</t>
    </r>
    <phoneticPr fontId="2" type="noConversion"/>
  </si>
  <si>
    <t>시수동</t>
    <phoneticPr fontId="2" type="noConversion"/>
  </si>
  <si>
    <t>폐수시수</t>
    <phoneticPr fontId="2" type="noConversion"/>
  </si>
  <si>
    <t>WWT-2(C-3)</t>
    <phoneticPr fontId="2" type="noConversion"/>
  </si>
  <si>
    <t>WWT-3(C-1)</t>
    <phoneticPr fontId="2" type="noConversion"/>
  </si>
  <si>
    <t xml:space="preserve">소 계  </t>
    <phoneticPr fontId="2" type="noConversion"/>
  </si>
  <si>
    <t xml:space="preserve">            총 시수 MAIN</t>
    <phoneticPr fontId="2" type="noConversion"/>
  </si>
  <si>
    <r>
      <t>m</t>
    </r>
    <r>
      <rPr>
        <sz val="11"/>
        <rFont val="돋움"/>
        <family val="3"/>
        <charset val="129"/>
      </rPr>
      <t>ain시수</t>
    </r>
    <phoneticPr fontId="2" type="noConversion"/>
  </si>
  <si>
    <t>C-1/C-3동 혼합</t>
    <phoneticPr fontId="2" type="noConversion"/>
  </si>
  <si>
    <r>
      <t>0</t>
    </r>
    <r>
      <rPr>
        <sz val="11"/>
        <rFont val="돋움"/>
        <family val="3"/>
        <charset val="129"/>
      </rPr>
      <t>04</t>
    </r>
    <phoneticPr fontId="2" type="noConversion"/>
  </si>
  <si>
    <t>오수동</t>
    <phoneticPr fontId="2" type="noConversion"/>
  </si>
  <si>
    <r>
      <t>C</t>
    </r>
    <r>
      <rPr>
        <sz val="11"/>
        <rFont val="돋움"/>
        <family val="3"/>
        <charset val="129"/>
      </rPr>
      <t>-1/3</t>
    </r>
    <phoneticPr fontId="2" type="noConversion"/>
  </si>
  <si>
    <t>오 수</t>
    <phoneticPr fontId="2" type="noConversion"/>
  </si>
  <si>
    <t>C-2동</t>
    <phoneticPr fontId="2" type="noConversion"/>
  </si>
  <si>
    <r>
      <t>C</t>
    </r>
    <r>
      <rPr>
        <sz val="11"/>
        <rFont val="돋움"/>
        <family val="3"/>
        <charset val="129"/>
      </rPr>
      <t>-2</t>
    </r>
    <phoneticPr fontId="2" type="noConversion"/>
  </si>
  <si>
    <t>오수</t>
    <phoneticPr fontId="2" type="noConversion"/>
  </si>
  <si>
    <t>발생량</t>
    <phoneticPr fontId="2" type="noConversion"/>
  </si>
  <si>
    <t>남자  기숙사</t>
    <phoneticPr fontId="2" type="noConversion"/>
  </si>
  <si>
    <t>남자기숙사</t>
    <phoneticPr fontId="2" type="noConversion"/>
  </si>
  <si>
    <t xml:space="preserve">  (㎥/일)</t>
    <phoneticPr fontId="2" type="noConversion"/>
  </si>
  <si>
    <t>여자  기숙사</t>
    <phoneticPr fontId="2" type="noConversion"/>
  </si>
  <si>
    <t>여자기숙사</t>
    <phoneticPr fontId="2" type="noConversion"/>
  </si>
  <si>
    <t xml:space="preserve"> R 동</t>
    <phoneticPr fontId="2" type="noConversion"/>
  </si>
  <si>
    <t>R동</t>
    <phoneticPr fontId="2" type="noConversion"/>
  </si>
  <si>
    <t>1공장 오수 총소계</t>
    <phoneticPr fontId="2" type="noConversion"/>
  </si>
  <si>
    <t>교육동</t>
    <phoneticPr fontId="2" type="noConversion"/>
  </si>
  <si>
    <t>냉각수량</t>
    <phoneticPr fontId="2" type="noConversion"/>
  </si>
  <si>
    <t>자재통합창고동(신규)</t>
    <phoneticPr fontId="2" type="noConversion"/>
  </si>
  <si>
    <t>안전보건센터(신규)</t>
    <phoneticPr fontId="2" type="noConversion"/>
  </si>
  <si>
    <t>C-1</t>
    <phoneticPr fontId="2" type="noConversion"/>
  </si>
  <si>
    <t xml:space="preserve"> HF-C ①</t>
    <phoneticPr fontId="2" type="noConversion"/>
  </si>
  <si>
    <r>
      <t>0</t>
    </r>
    <r>
      <rPr>
        <sz val="11"/>
        <rFont val="돋움"/>
        <family val="3"/>
        <charset val="129"/>
      </rPr>
      <t>05</t>
    </r>
    <phoneticPr fontId="2" type="noConversion"/>
  </si>
  <si>
    <r>
      <t>C</t>
    </r>
    <r>
      <rPr>
        <sz val="11"/>
        <rFont val="돋움"/>
        <family val="3"/>
        <charset val="129"/>
      </rPr>
      <t>-1WWT동</t>
    </r>
    <phoneticPr fontId="2" type="noConversion"/>
  </si>
  <si>
    <r>
      <t>H</t>
    </r>
    <r>
      <rPr>
        <sz val="11"/>
        <rFont val="돋움"/>
        <family val="3"/>
        <charset val="129"/>
      </rPr>
      <t>F pond</t>
    </r>
    <phoneticPr fontId="2" type="noConversion"/>
  </si>
  <si>
    <t xml:space="preserve"> HF-R ②</t>
    <phoneticPr fontId="2" type="noConversion"/>
  </si>
  <si>
    <r>
      <t>H</t>
    </r>
    <r>
      <rPr>
        <sz val="11"/>
        <rFont val="돋움"/>
        <family val="3"/>
        <charset val="129"/>
      </rPr>
      <t>F pond(R)</t>
    </r>
    <phoneticPr fontId="2" type="noConversion"/>
  </si>
  <si>
    <t xml:space="preserve"> 연마계 ③</t>
    <phoneticPr fontId="2" type="noConversion"/>
  </si>
  <si>
    <r>
      <t>C</t>
    </r>
    <r>
      <rPr>
        <sz val="11"/>
        <rFont val="돋움"/>
        <family val="3"/>
        <charset val="129"/>
      </rPr>
      <t>MP pond</t>
    </r>
    <phoneticPr fontId="2" type="noConversion"/>
  </si>
  <si>
    <t xml:space="preserve"> 중금속 ④</t>
    <phoneticPr fontId="2" type="noConversion"/>
  </si>
  <si>
    <r>
      <t>H</t>
    </r>
    <r>
      <rPr>
        <sz val="11"/>
        <rFont val="돋움"/>
        <family val="3"/>
        <charset val="129"/>
      </rPr>
      <t>M pond</t>
    </r>
    <phoneticPr fontId="2" type="noConversion"/>
  </si>
  <si>
    <t xml:space="preserve"> 과산화수소 ⑤</t>
    <phoneticPr fontId="2" type="noConversion"/>
  </si>
  <si>
    <r>
      <t>H</t>
    </r>
    <r>
      <rPr>
        <sz val="11"/>
        <rFont val="돋움"/>
        <family val="3"/>
        <charset val="129"/>
      </rPr>
      <t>2O2 pond</t>
    </r>
    <phoneticPr fontId="2" type="noConversion"/>
  </si>
  <si>
    <t xml:space="preserve"> 소    계 ⑥</t>
    <phoneticPr fontId="2" type="noConversion"/>
  </si>
  <si>
    <t>C-1WWT동</t>
    <phoneticPr fontId="2" type="noConversion"/>
  </si>
  <si>
    <t>폐수</t>
    <phoneticPr fontId="2" type="noConversion"/>
  </si>
  <si>
    <t>폐 수</t>
    <phoneticPr fontId="2" type="noConversion"/>
  </si>
  <si>
    <t>C-2</t>
    <phoneticPr fontId="2" type="noConversion"/>
  </si>
  <si>
    <t xml:space="preserve"> 유기계 ⑴</t>
    <phoneticPr fontId="2" type="noConversion"/>
  </si>
  <si>
    <r>
      <t>0</t>
    </r>
    <r>
      <rPr>
        <sz val="11"/>
        <rFont val="돋움"/>
        <family val="3"/>
        <charset val="129"/>
      </rPr>
      <t>06</t>
    </r>
    <phoneticPr fontId="2" type="noConversion"/>
  </si>
  <si>
    <r>
      <t>C</t>
    </r>
    <r>
      <rPr>
        <sz val="11"/>
        <rFont val="돋움"/>
        <family val="3"/>
        <charset val="129"/>
      </rPr>
      <t>-2WWT동</t>
    </r>
    <phoneticPr fontId="2" type="noConversion"/>
  </si>
  <si>
    <t>ORG pond</t>
    <phoneticPr fontId="2" type="noConversion"/>
  </si>
  <si>
    <t xml:space="preserve"> 불소계 ⑵</t>
    <phoneticPr fontId="2" type="noConversion"/>
  </si>
  <si>
    <t>HF pond</t>
    <phoneticPr fontId="2" type="noConversion"/>
  </si>
  <si>
    <t>처리량</t>
    <phoneticPr fontId="2" type="noConversion"/>
  </si>
  <si>
    <t xml:space="preserve"> 산/알카리 ⑶</t>
    <phoneticPr fontId="2" type="noConversion"/>
  </si>
  <si>
    <t>AA pond</t>
    <phoneticPr fontId="2" type="noConversion"/>
  </si>
  <si>
    <r>
      <t xml:space="preserve"> </t>
    </r>
    <r>
      <rPr>
        <sz val="11"/>
        <rFont val="돋움"/>
        <family val="3"/>
        <charset val="129"/>
      </rPr>
      <t>소</t>
    </r>
    <r>
      <rPr>
        <sz val="11"/>
        <rFont val="돋움"/>
        <family val="3"/>
        <charset val="129"/>
      </rPr>
      <t xml:space="preserve">  </t>
    </r>
    <r>
      <rPr>
        <sz val="11"/>
        <rFont val="돋움"/>
        <family val="3"/>
        <charset val="129"/>
      </rPr>
      <t xml:space="preserve"> 계 ⑷</t>
    </r>
    <phoneticPr fontId="2" type="noConversion"/>
  </si>
  <si>
    <t>C-2WWT동</t>
    <phoneticPr fontId="2" type="noConversion"/>
  </si>
  <si>
    <r>
      <t xml:space="preserve"> 방류량</t>
    </r>
    <r>
      <rPr>
        <sz val="11"/>
        <rFont val="돋움"/>
        <family val="3"/>
        <charset val="129"/>
      </rPr>
      <t>:TMS</t>
    </r>
    <r>
      <rPr>
        <sz val="11"/>
        <rFont val="돋움"/>
        <family val="3"/>
        <charset val="129"/>
      </rPr>
      <t>⑸</t>
    </r>
    <phoneticPr fontId="2" type="noConversion"/>
  </si>
  <si>
    <r>
      <t>C</t>
    </r>
    <r>
      <rPr>
        <sz val="11"/>
        <rFont val="돋움"/>
        <family val="3"/>
        <charset val="129"/>
      </rPr>
      <t>-2방류구</t>
    </r>
    <phoneticPr fontId="2" type="noConversion"/>
  </si>
  <si>
    <t>C-3</t>
    <phoneticPr fontId="2" type="noConversion"/>
  </si>
  <si>
    <t xml:space="preserve"> 불소계 ⓐ</t>
    <phoneticPr fontId="2" type="noConversion"/>
  </si>
  <si>
    <r>
      <t>0</t>
    </r>
    <r>
      <rPr>
        <sz val="11"/>
        <rFont val="돋움"/>
        <family val="3"/>
        <charset val="129"/>
      </rPr>
      <t>07</t>
    </r>
    <phoneticPr fontId="2" type="noConversion"/>
  </si>
  <si>
    <r>
      <t>C</t>
    </r>
    <r>
      <rPr>
        <sz val="11"/>
        <rFont val="돋움"/>
        <family val="3"/>
        <charset val="129"/>
      </rPr>
      <t>-3WWT동</t>
    </r>
    <phoneticPr fontId="2" type="noConversion"/>
  </si>
  <si>
    <r>
      <t xml:space="preserve"> </t>
    </r>
    <r>
      <rPr>
        <sz val="11"/>
        <rFont val="돋움"/>
        <family val="3"/>
        <charset val="129"/>
      </rPr>
      <t>A</t>
    </r>
    <r>
      <rPr>
        <sz val="11"/>
        <rFont val="돋움"/>
        <family val="3"/>
        <charset val="129"/>
      </rPr>
      <t>/A-C</t>
    </r>
    <phoneticPr fontId="2" type="noConversion"/>
  </si>
  <si>
    <t xml:space="preserve"> A/A-R ⓒ</t>
    <phoneticPr fontId="2" type="noConversion"/>
  </si>
  <si>
    <r>
      <t>A</t>
    </r>
    <r>
      <rPr>
        <sz val="11"/>
        <rFont val="돋움"/>
        <family val="3"/>
        <charset val="129"/>
      </rPr>
      <t>A pond(R)</t>
    </r>
    <phoneticPr fontId="2" type="noConversion"/>
  </si>
  <si>
    <t xml:space="preserve"> 유기계 ⓓ</t>
    <phoneticPr fontId="2" type="noConversion"/>
  </si>
  <si>
    <r>
      <t>O</t>
    </r>
    <r>
      <rPr>
        <sz val="11"/>
        <rFont val="돋움"/>
        <family val="3"/>
        <charset val="129"/>
      </rPr>
      <t>RG pond</t>
    </r>
    <phoneticPr fontId="2" type="noConversion"/>
  </si>
  <si>
    <r>
      <t xml:space="preserve"> CMP</t>
    </r>
    <r>
      <rPr>
        <sz val="11"/>
        <rFont val="돋움"/>
        <family val="3"/>
        <charset val="129"/>
      </rPr>
      <t xml:space="preserve"> ⓔ</t>
    </r>
    <phoneticPr fontId="2" type="noConversion"/>
  </si>
  <si>
    <r>
      <t>M</t>
    </r>
    <r>
      <rPr>
        <sz val="11"/>
        <rFont val="돋움"/>
        <family val="3"/>
        <charset val="129"/>
      </rPr>
      <t>AP(전처리)</t>
    </r>
    <phoneticPr fontId="2" type="noConversion"/>
  </si>
  <si>
    <t>C-3폐수</t>
    <phoneticPr fontId="2" type="noConversion"/>
  </si>
  <si>
    <t>TMAH(전처리)</t>
    <phoneticPr fontId="2" type="noConversion"/>
  </si>
  <si>
    <t>소계ⓕ</t>
    <phoneticPr fontId="2" type="noConversion"/>
  </si>
  <si>
    <r>
      <t>소계ⓖ</t>
    </r>
    <r>
      <rPr>
        <sz val="9"/>
        <color indexed="10"/>
        <rFont val="돋움"/>
        <family val="3"/>
        <charset val="129"/>
      </rPr>
      <t>(C-1+C-3)</t>
    </r>
    <phoneticPr fontId="2" type="noConversion"/>
  </si>
  <si>
    <t xml:space="preserve"> 재사용량</t>
    <phoneticPr fontId="2" type="noConversion"/>
  </si>
  <si>
    <t xml:space="preserve"> 방류량:TMSⓗ</t>
    <phoneticPr fontId="2" type="noConversion"/>
  </si>
  <si>
    <r>
      <t>C</t>
    </r>
    <r>
      <rPr>
        <sz val="11"/>
        <rFont val="돋움"/>
        <family val="3"/>
        <charset val="129"/>
      </rPr>
      <t>-3방류구</t>
    </r>
    <phoneticPr fontId="2" type="noConversion"/>
  </si>
  <si>
    <t>폐수 총   유입량</t>
    <phoneticPr fontId="2" type="noConversion"/>
  </si>
  <si>
    <t>폐수 총   방류량</t>
    <phoneticPr fontId="2" type="noConversion"/>
  </si>
  <si>
    <t>C-1/C-2</t>
    <phoneticPr fontId="2" type="noConversion"/>
  </si>
  <si>
    <t>SUMP</t>
    <phoneticPr fontId="2" type="noConversion"/>
  </si>
  <si>
    <r>
      <t>0</t>
    </r>
    <r>
      <rPr>
        <sz val="11"/>
        <rFont val="돋움"/>
        <family val="3"/>
        <charset val="129"/>
      </rPr>
      <t>01</t>
    </r>
    <phoneticPr fontId="2" type="noConversion"/>
  </si>
  <si>
    <t>UPW(DI동)</t>
    <phoneticPr fontId="2" type="noConversion"/>
  </si>
  <si>
    <r>
      <t>f</t>
    </r>
    <r>
      <rPr>
        <sz val="11"/>
        <rFont val="돋움"/>
        <family val="3"/>
        <charset val="129"/>
      </rPr>
      <t>ab-1.2s</t>
    </r>
    <phoneticPr fontId="2" type="noConversion"/>
  </si>
  <si>
    <t>UPW</t>
  </si>
  <si>
    <t>Waste Water</t>
    <phoneticPr fontId="2" type="noConversion"/>
  </si>
  <si>
    <r>
      <t>fab-1.2</t>
    </r>
    <r>
      <rPr>
        <sz val="11"/>
        <rFont val="돋움"/>
        <family val="3"/>
        <charset val="129"/>
      </rPr>
      <t>w</t>
    </r>
    <phoneticPr fontId="2" type="noConversion"/>
  </si>
  <si>
    <r>
      <t>C-3</t>
    </r>
    <r>
      <rPr>
        <sz val="11"/>
        <rFont val="돋움"/>
        <family val="3"/>
        <charset val="129"/>
      </rPr>
      <t xml:space="preserve"> UPW</t>
    </r>
    <phoneticPr fontId="2" type="noConversion"/>
  </si>
  <si>
    <r>
      <t>m</t>
    </r>
    <r>
      <rPr>
        <sz val="11"/>
        <rFont val="돋움"/>
        <family val="3"/>
        <charset val="129"/>
      </rPr>
      <t>-8.9s</t>
    </r>
    <phoneticPr fontId="2" type="noConversion"/>
  </si>
  <si>
    <r>
      <t>m</t>
    </r>
    <r>
      <rPr>
        <sz val="11"/>
        <rFont val="돋움"/>
        <family val="3"/>
        <charset val="129"/>
      </rPr>
      <t>-8.9w</t>
    </r>
    <phoneticPr fontId="2" type="noConversion"/>
  </si>
  <si>
    <r>
      <t xml:space="preserve"> 구</t>
    </r>
    <r>
      <rPr>
        <sz val="11"/>
        <rFont val="돋움"/>
        <family val="3"/>
        <charset val="129"/>
      </rPr>
      <t xml:space="preserve"> 분</t>
    </r>
    <phoneticPr fontId="2" type="noConversion"/>
  </si>
  <si>
    <t>.</t>
  </si>
  <si>
    <t>System IC내</t>
    <phoneticPr fontId="2" type="noConversion"/>
  </si>
  <si>
    <t>Maskshop 폐수</t>
    <phoneticPr fontId="2" type="noConversion"/>
  </si>
  <si>
    <t>Hynix 폐수</t>
  </si>
  <si>
    <t>PKG 폐수</t>
    <phoneticPr fontId="2" type="noConversion"/>
  </si>
  <si>
    <t>소계</t>
    <phoneticPr fontId="2" type="noConversion"/>
  </si>
  <si>
    <t>Veolia 폐수 총 발생량</t>
    <phoneticPr fontId="2" type="noConversion"/>
  </si>
  <si>
    <r>
      <t>M</t>
    </r>
    <r>
      <rPr>
        <sz val="11"/>
        <rFont val="돋움"/>
        <family val="3"/>
        <charset val="129"/>
      </rPr>
      <t>agnachip 폐수 총 발생량</t>
    </r>
    <phoneticPr fontId="2" type="noConversion"/>
  </si>
  <si>
    <t>Hynix 폐수 총 발생량</t>
    <phoneticPr fontId="2" type="noConversion"/>
  </si>
  <si>
    <t>C-3 불소계 폐수 C-1 Back-up량</t>
    <phoneticPr fontId="2" type="noConversion"/>
  </si>
  <si>
    <r>
      <t xml:space="preserve"> </t>
    </r>
    <r>
      <rPr>
        <sz val="11"/>
        <rFont val="돋움"/>
        <family val="3"/>
        <charset val="129"/>
      </rPr>
      <t>Veolia Water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 xml:space="preserve"> Cheong-Ju Site.</t>
    </r>
    <phoneticPr fontId="2" type="noConversion"/>
  </si>
  <si>
    <t>날씨: 비</t>
    <phoneticPr fontId="2" type="noConversion"/>
  </si>
  <si>
    <t>CMP pond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</si>
</sst>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 "/>
  </numFmts>
  <fonts count="2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indexed="10"/>
      <name val="굴림"/>
      <family val="3"/>
      <charset val="129"/>
    </font>
    <font>
      <b/>
      <sz val="9"/>
      <color indexed="10"/>
      <name val="돋움"/>
      <family val="3"/>
      <charset val="129"/>
    </font>
    <font>
      <sz val="10"/>
      <color indexed="12"/>
      <name val="굴림"/>
      <family val="3"/>
      <charset val="129"/>
    </font>
    <font>
      <b/>
      <sz val="9"/>
      <color indexed="12"/>
      <name val="돋움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돋움"/>
      <family val="3"/>
      <charset val="129"/>
    </font>
    <font>
      <sz val="6"/>
      <name val="돋움"/>
      <family val="3"/>
      <charset val="129"/>
    </font>
    <font>
      <b/>
      <sz val="10"/>
      <color rgb="FFFF0000"/>
      <name val="굴림"/>
      <family val="3"/>
      <charset val="129"/>
    </font>
    <font>
      <b/>
      <sz val="9"/>
      <color rgb="FFFF0000"/>
      <name val="굴림"/>
      <family val="3"/>
      <charset val="129"/>
    </font>
    <font>
      <sz val="9"/>
      <color rgb="FFFF0000"/>
      <name val="돋움"/>
      <family val="3"/>
      <charset val="129"/>
    </font>
    <font>
      <sz val="9"/>
      <color indexed="12"/>
      <name val="돋움"/>
      <family val="3"/>
      <charset val="129"/>
    </font>
    <font>
      <b/>
      <sz val="8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9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9"/>
      <color indexed="10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>
      <alignment vertical="center"/>
    </xf>
  </cellStyleXfs>
  <cellXfs count="29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1" fontId="4" fillId="0" borderId="2" xfId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1" fontId="1" fillId="3" borderId="13" xfId="1" applyFont="1" applyFill="1" applyBorder="1" applyAlignment="1">
      <alignment vertical="center"/>
    </xf>
    <xf numFmtId="41" fontId="1" fillId="0" borderId="14" xfId="1" applyFont="1" applyFill="1" applyBorder="1" applyAlignment="1">
      <alignment vertical="center"/>
    </xf>
    <xf numFmtId="176" fontId="1" fillId="0" borderId="13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9" fontId="8" fillId="0" borderId="15" xfId="0" applyNumberFormat="1" applyFont="1" applyBorder="1" applyAlignment="1">
      <alignment vertical="center"/>
    </xf>
    <xf numFmtId="41" fontId="0" fillId="0" borderId="13" xfId="1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41" fontId="1" fillId="3" borderId="16" xfId="1" applyFont="1" applyFill="1" applyBorder="1" applyAlignment="1">
      <alignment vertical="center"/>
    </xf>
    <xf numFmtId="41" fontId="1" fillId="3" borderId="17" xfId="1" applyFont="1" applyFill="1" applyBorder="1" applyAlignment="1">
      <alignment vertical="center"/>
    </xf>
    <xf numFmtId="41" fontId="1" fillId="0" borderId="18" xfId="1" applyFont="1" applyFill="1" applyBorder="1" applyAlignment="1">
      <alignment vertical="center"/>
    </xf>
    <xf numFmtId="176" fontId="1" fillId="0" borderId="17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9" fontId="10" fillId="0" borderId="15" xfId="0" applyNumberFormat="1" applyFont="1" applyBorder="1" applyAlignment="1">
      <alignment vertical="center"/>
    </xf>
    <xf numFmtId="9" fontId="8" fillId="0" borderId="0" xfId="2" applyFont="1" applyFill="1" applyAlignment="1">
      <alignment vertical="center"/>
    </xf>
    <xf numFmtId="41" fontId="0" fillId="0" borderId="16" xfId="1" applyFont="1" applyFill="1" applyBorder="1" applyAlignment="1">
      <alignment vertical="center"/>
    </xf>
    <xf numFmtId="49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1" fontId="1" fillId="0" borderId="17" xfId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9" fontId="10" fillId="0" borderId="0" xfId="2" applyFont="1" applyFill="1" applyAlignment="1">
      <alignment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5" xfId="0" applyFont="1" applyBorder="1" applyAlignment="1">
      <alignment vertical="center"/>
    </xf>
    <xf numFmtId="41" fontId="7" fillId="0" borderId="15" xfId="0" applyNumberFormat="1" applyFont="1" applyBorder="1" applyAlignment="1">
      <alignment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41" fontId="9" fillId="0" borderId="15" xfId="0" applyNumberFormat="1" applyFont="1" applyBorder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41" fontId="12" fillId="0" borderId="15" xfId="0" applyNumberFormat="1" applyFont="1" applyBorder="1" applyAlignment="1">
      <alignment vertical="center"/>
    </xf>
    <xf numFmtId="41" fontId="0" fillId="0" borderId="17" xfId="1" applyFont="1" applyFill="1" applyBorder="1" applyAlignment="1">
      <alignment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41" fontId="1" fillId="0" borderId="20" xfId="1" applyFont="1" applyFill="1" applyBorder="1" applyAlignment="1">
      <alignment vertical="center"/>
    </xf>
    <xf numFmtId="41" fontId="1" fillId="0" borderId="0" xfId="1" applyFont="1" applyFill="1" applyBorder="1" applyAlignment="1">
      <alignment vertical="center"/>
    </xf>
    <xf numFmtId="176" fontId="1" fillId="0" borderId="20" xfId="1" applyNumberFormat="1" applyFont="1" applyFill="1" applyBorder="1" applyAlignment="1">
      <alignment vertical="center"/>
    </xf>
    <xf numFmtId="41" fontId="7" fillId="0" borderId="15" xfId="1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41" fontId="0" fillId="0" borderId="11" xfId="1" applyFont="1" applyFill="1" applyBorder="1" applyAlignment="1">
      <alignment vertical="center"/>
    </xf>
    <xf numFmtId="41" fontId="1" fillId="0" borderId="11" xfId="1" applyFont="1" applyFill="1" applyBorder="1" applyAlignment="1">
      <alignment vertical="center"/>
    </xf>
    <xf numFmtId="41" fontId="1" fillId="0" borderId="6" xfId="1" applyFont="1" applyFill="1" applyBorder="1" applyAlignment="1">
      <alignment vertical="center"/>
    </xf>
    <xf numFmtId="41" fontId="9" fillId="0" borderId="15" xfId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1" fontId="1" fillId="3" borderId="9" xfId="1" applyFont="1" applyFill="1" applyBorder="1" applyAlignment="1">
      <alignment vertical="center"/>
    </xf>
    <xf numFmtId="41" fontId="1" fillId="3" borderId="6" xfId="1" applyFont="1" applyFill="1" applyBorder="1" applyAlignment="1">
      <alignment vertical="center"/>
    </xf>
    <xf numFmtId="176" fontId="1" fillId="0" borderId="10" xfId="1" applyNumberFormat="1" applyFont="1" applyFill="1" applyBorder="1" applyAlignment="1">
      <alignment vertical="center"/>
    </xf>
    <xf numFmtId="3" fontId="11" fillId="0" borderId="15" xfId="0" applyNumberFormat="1" applyFont="1" applyBorder="1" applyAlignment="1">
      <alignment horizontal="center" vertical="center" shrinkToFit="1"/>
    </xf>
    <xf numFmtId="41" fontId="0" fillId="0" borderId="9" xfId="1" applyFont="1" applyFill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1" fontId="15" fillId="0" borderId="24" xfId="1" applyFont="1" applyFill="1" applyBorder="1" applyAlignment="1">
      <alignment vertical="center"/>
    </xf>
    <xf numFmtId="41" fontId="1" fillId="0" borderId="16" xfId="1" applyFont="1" applyFill="1" applyBorder="1" applyAlignment="1">
      <alignment vertical="center"/>
    </xf>
    <xf numFmtId="41" fontId="1" fillId="0" borderId="13" xfId="1" applyFont="1" applyFill="1" applyBorder="1" applyAlignment="1">
      <alignment vertical="center"/>
    </xf>
    <xf numFmtId="176" fontId="1" fillId="0" borderId="24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49" fontId="0" fillId="2" borderId="27" xfId="0" applyNumberForma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1" fontId="15" fillId="0" borderId="16" xfId="1" applyFont="1" applyFill="1" applyBorder="1" applyAlignment="1">
      <alignment vertical="center"/>
    </xf>
    <xf numFmtId="176" fontId="1" fillId="0" borderId="16" xfId="1" applyNumberFormat="1" applyFont="1" applyFill="1" applyBorder="1" applyAlignment="1">
      <alignment vertical="center"/>
    </xf>
    <xf numFmtId="41" fontId="7" fillId="0" borderId="0" xfId="0" applyNumberFormat="1" applyFont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1" fontId="15" fillId="0" borderId="10" xfId="1" applyFont="1" applyFill="1" applyBorder="1" applyAlignment="1">
      <alignment vertical="center"/>
    </xf>
    <xf numFmtId="41" fontId="1" fillId="0" borderId="10" xfId="1" applyFont="1" applyFill="1" applyBorder="1" applyAlignment="1">
      <alignment vertical="center"/>
    </xf>
    <xf numFmtId="41" fontId="1" fillId="0" borderId="5" xfId="1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vertical="center"/>
    </xf>
    <xf numFmtId="0" fontId="15" fillId="4" borderId="5" xfId="0" applyFont="1" applyFill="1" applyBorder="1" applyAlignment="1">
      <alignment vertical="center"/>
    </xf>
    <xf numFmtId="49" fontId="1" fillId="4" borderId="27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1" fontId="15" fillId="4" borderId="6" xfId="1" applyFont="1" applyFill="1" applyBorder="1" applyAlignment="1">
      <alignment vertical="center"/>
    </xf>
    <xf numFmtId="41" fontId="1" fillId="4" borderId="6" xfId="1" applyFont="1" applyFill="1" applyBorder="1" applyAlignment="1">
      <alignment vertical="center"/>
    </xf>
    <xf numFmtId="41" fontId="1" fillId="4" borderId="5" xfId="1" applyFont="1" applyFill="1" applyBorder="1" applyAlignment="1">
      <alignment vertical="center"/>
    </xf>
    <xf numFmtId="176" fontId="1" fillId="4" borderId="6" xfId="1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32" xfId="0" applyFont="1" applyFill="1" applyBorder="1" applyAlignment="1">
      <alignment horizontal="center" vertical="center"/>
    </xf>
    <xf numFmtId="41" fontId="15" fillId="3" borderId="32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41" fontId="15" fillId="0" borderId="32" xfId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41" fontId="15" fillId="3" borderId="28" xfId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41" fontId="11" fillId="0" borderId="0" xfId="1" applyFont="1" applyFill="1" applyBorder="1" applyAlignment="1">
      <alignment horizontal="center" vertical="center"/>
    </xf>
    <xf numFmtId="41" fontId="15" fillId="0" borderId="28" xfId="1" applyFont="1" applyFill="1" applyBorder="1" applyAlignment="1">
      <alignment vertical="center"/>
    </xf>
    <xf numFmtId="41" fontId="1" fillId="3" borderId="28" xfId="1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41" fontId="7" fillId="0" borderId="0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76" fontId="0" fillId="0" borderId="17" xfId="1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41" fontId="15" fillId="3" borderId="34" xfId="1" applyFont="1" applyFill="1" applyBorder="1" applyAlignment="1">
      <alignment vertical="center"/>
    </xf>
    <xf numFmtId="41" fontId="1" fillId="3" borderId="20" xfId="1" applyFont="1" applyFill="1" applyBorder="1" applyAlignment="1">
      <alignment vertical="center"/>
    </xf>
    <xf numFmtId="41" fontId="15" fillId="0" borderId="34" xfId="1" applyFont="1" applyFill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41" fontId="15" fillId="0" borderId="6" xfId="1" applyFont="1" applyFill="1" applyBorder="1" applyAlignment="1">
      <alignment vertical="center"/>
    </xf>
    <xf numFmtId="176" fontId="1" fillId="0" borderId="6" xfId="1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6" fontId="19" fillId="0" borderId="0" xfId="0" applyNumberFormat="1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3" fontId="4" fillId="0" borderId="15" xfId="0" applyNumberFormat="1" applyFont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41" fontId="0" fillId="0" borderId="27" xfId="1" applyFont="1" applyFill="1" applyBorder="1" applyAlignment="1">
      <alignment vertical="center"/>
    </xf>
    <xf numFmtId="176" fontId="1" fillId="0" borderId="11" xfId="1" applyNumberFormat="1" applyFont="1" applyFill="1" applyBorder="1" applyAlignment="1">
      <alignment vertical="center"/>
    </xf>
    <xf numFmtId="3" fontId="4" fillId="0" borderId="15" xfId="0" applyNumberFormat="1" applyFont="1" applyBorder="1" applyAlignment="1">
      <alignment horizontal="center" vertical="center" shrinkToFit="1"/>
    </xf>
    <xf numFmtId="0" fontId="0" fillId="0" borderId="24" xfId="0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21" fillId="0" borderId="15" xfId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41" fontId="15" fillId="3" borderId="17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176" fontId="15" fillId="0" borderId="17" xfId="1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41" fontId="22" fillId="0" borderId="15" xfId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28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1" fontId="23" fillId="0" borderId="15" xfId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41" fontId="15" fillId="3" borderId="20" xfId="1" applyFont="1" applyFill="1" applyBorder="1" applyAlignment="1">
      <alignment vertical="center"/>
    </xf>
    <xf numFmtId="41" fontId="23" fillId="0" borderId="0" xfId="1" applyFont="1" applyFill="1" applyBorder="1" applyAlignment="1">
      <alignment horizontal="center" vertical="center"/>
    </xf>
    <xf numFmtId="41" fontId="1" fillId="3" borderId="13" xfId="3" applyNumberFormat="1" applyFont="1" applyFill="1" applyBorder="1" applyAlignment="1">
      <alignment horizontal="center" vertical="center"/>
    </xf>
    <xf numFmtId="176" fontId="15" fillId="0" borderId="13" xfId="1" applyNumberFormat="1" applyFont="1" applyFill="1" applyBorder="1" applyAlignment="1">
      <alignment vertical="center"/>
    </xf>
    <xf numFmtId="0" fontId="24" fillId="0" borderId="0" xfId="0" applyFont="1" applyAlignment="1">
      <alignment horizontal="left" vertical="center"/>
    </xf>
    <xf numFmtId="41" fontId="25" fillId="0" borderId="0" xfId="1" applyFont="1" applyFill="1" applyBorder="1" applyAlignment="1">
      <alignment vertical="center"/>
    </xf>
    <xf numFmtId="41" fontId="3" fillId="0" borderId="13" xfId="3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1" fontId="1" fillId="3" borderId="16" xfId="3" applyNumberFormat="1" applyFont="1" applyFill="1" applyBorder="1" applyAlignment="1">
      <alignment horizontal="center" vertical="center"/>
    </xf>
    <xf numFmtId="41" fontId="0" fillId="0" borderId="16" xfId="3" applyNumberFormat="1" applyFont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41" fontId="1" fillId="3" borderId="20" xfId="3" applyNumberFormat="1" applyFont="1" applyFill="1" applyBorder="1" applyAlignment="1">
      <alignment horizontal="center" vertical="center"/>
    </xf>
    <xf numFmtId="43" fontId="14" fillId="0" borderId="0" xfId="0" applyNumberFormat="1" applyFont="1" applyAlignment="1">
      <alignment vertical="center"/>
    </xf>
    <xf numFmtId="41" fontId="1" fillId="0" borderId="20" xfId="3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6" xfId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1" fontId="0" fillId="0" borderId="27" xfId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177" fontId="3" fillId="0" borderId="24" xfId="0" quotePrefix="1" applyNumberFormat="1" applyFont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77" fontId="0" fillId="0" borderId="16" xfId="0" applyNumberForma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8" xfId="0" applyNumberFormat="1" applyBorder="1" applyAlignment="1">
      <alignment vertical="center"/>
    </xf>
    <xf numFmtId="41" fontId="1" fillId="0" borderId="9" xfId="1" applyFont="1" applyFill="1" applyBorder="1" applyAlignment="1">
      <alignment vertical="center"/>
    </xf>
    <xf numFmtId="0" fontId="1" fillId="0" borderId="11" xfId="0" applyFont="1" applyBorder="1"/>
    <xf numFmtId="0" fontId="0" fillId="3" borderId="8" xfId="0" applyFill="1" applyBorder="1" applyAlignment="1">
      <alignment horizontal="center" vertical="center"/>
    </xf>
    <xf numFmtId="41" fontId="0" fillId="3" borderId="8" xfId="0" applyNumberFormat="1" applyFill="1" applyBorder="1" applyAlignment="1">
      <alignment vertical="center"/>
    </xf>
    <xf numFmtId="41" fontId="1" fillId="0" borderId="7" xfId="1" applyFont="1" applyFill="1" applyBorder="1" applyAlignment="1">
      <alignment vertical="center"/>
    </xf>
    <xf numFmtId="176" fontId="0" fillId="0" borderId="6" xfId="1" quotePrefix="1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5" xfId="0" applyFont="1" applyBorder="1"/>
    <xf numFmtId="0" fontId="3" fillId="0" borderId="5" xfId="0" applyFont="1" applyBorder="1" applyAlignment="1">
      <alignment horizontal="center" vertical="center"/>
    </xf>
    <xf numFmtId="41" fontId="3" fillId="0" borderId="5" xfId="0" applyNumberFormat="1" applyFont="1" applyBorder="1" applyAlignment="1">
      <alignment vertical="center"/>
    </xf>
    <xf numFmtId="41" fontId="3" fillId="0" borderId="21" xfId="1" applyFont="1" applyFill="1" applyBorder="1" applyAlignment="1">
      <alignment vertical="center"/>
    </xf>
    <xf numFmtId="41" fontId="1" fillId="0" borderId="4" xfId="1" applyFont="1" applyFill="1" applyBorder="1" applyAlignment="1">
      <alignment vertical="center"/>
    </xf>
    <xf numFmtId="176" fontId="0" fillId="0" borderId="10" xfId="1" quotePrefix="1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41" fontId="3" fillId="0" borderId="9" xfId="1" applyFont="1" applyFill="1" applyBorder="1" applyAlignment="1">
      <alignment vertical="center"/>
    </xf>
    <xf numFmtId="41" fontId="27" fillId="0" borderId="8" xfId="0" applyNumberFormat="1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  <xf numFmtId="0" fontId="1" fillId="0" borderId="10" xfId="0" applyFont="1" applyBorder="1"/>
    <xf numFmtId="0" fontId="0" fillId="0" borderId="8" xfId="0" applyBorder="1" applyAlignment="1">
      <alignment horizontal="center" vertical="center" shrinkToFit="1"/>
    </xf>
    <xf numFmtId="41" fontId="0" fillId="0" borderId="7" xfId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41" fontId="27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1" fontId="28" fillId="0" borderId="0" xfId="1" applyFont="1" applyFill="1" applyBorder="1" applyAlignment="1">
      <alignment vertical="center"/>
    </xf>
    <xf numFmtId="176" fontId="1" fillId="0" borderId="0" xfId="1" applyNumberFormat="1" applyFont="1" applyFill="1" applyBorder="1" applyAlignment="1">
      <alignment vertical="center"/>
    </xf>
    <xf numFmtId="41" fontId="3" fillId="0" borderId="0" xfId="1" applyFont="1" applyFill="1" applyBorder="1" applyAlignment="1">
      <alignment vertical="center"/>
    </xf>
    <xf numFmtId="41" fontId="15" fillId="2" borderId="6" xfId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41" fontId="9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_MAP(약품투입량 결정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20</xdr:row>
      <xdr:rowOff>0</xdr:rowOff>
    </xdr:from>
    <xdr:ext cx="18531" cy="358166"/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C62CAE29-5057-4D66-80DE-769F9B445E9A}"/>
            </a:ext>
          </a:extLst>
        </xdr:cNvPr>
        <xdr:cNvSpPr txBox="1">
          <a:spLocks noChangeArrowheads="1"/>
        </xdr:cNvSpPr>
      </xdr:nvSpPr>
      <xdr:spPr bwMode="auto">
        <a:xfrm>
          <a:off x="2905125" y="3848100"/>
          <a:ext cx="18531" cy="358166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ko-KR" altLang="en-US" sz="1100" b="0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lnSpc>
              <a:spcPts val="1200"/>
            </a:lnSpc>
            <a:defRPr sz="1000"/>
          </a:pPr>
          <a:endParaRPr lang="ko-KR" altLang="en-US" sz="1100" b="0" i="0" u="none" strike="noStrike" baseline="0">
            <a:solidFill>
              <a:srgbClr val="FF0000"/>
            </a:solidFill>
            <a:latin typeface="돋움"/>
            <a:ea typeface="돋움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"/>
  <sheetViews>
    <sheetView showGridLines="0" tabSelected="1" zoomScale="90" zoomScaleNormal="90" workbookViewId="0">
      <pane ySplit="5" topLeftCell="A6" activePane="bottomLeft" state="frozen"/>
      <selection activeCell="D66" sqref="D66"/>
      <selection pane="bottomLeft" activeCell="F22" sqref="F22"/>
    </sheetView>
  </sheetViews>
  <sheetFormatPr defaultRowHeight="13.5" outlineLevelRow="1" outlineLevelCol="1" x14ac:dyDescent="0.15"/>
  <cols>
    <col min="1" max="1" width="8.44140625" style="4" customWidth="1"/>
    <col min="2" max="2" width="13" style="4" customWidth="1"/>
    <col min="3" max="3" width="12.33203125" style="4" customWidth="1"/>
    <col min="4" max="4" width="10.44140625" style="4" customWidth="1"/>
    <col min="5" max="6" width="12.44140625" style="97" customWidth="1"/>
    <col min="7" max="7" width="12.44140625" style="4" customWidth="1"/>
    <col min="8" max="8" width="12.5546875" style="4" customWidth="1"/>
    <col min="9" max="9" width="11.5546875" style="4" bestFit="1" customWidth="1"/>
    <col min="10" max="10" width="9.77734375" style="4" customWidth="1"/>
    <col min="11" max="11" width="9.109375" style="4" customWidth="1"/>
    <col min="12" max="13" width="9.109375" style="4" customWidth="1" outlineLevel="1"/>
    <col min="14" max="14" width="8.88671875" style="4"/>
    <col min="15" max="15" width="13.21875" style="5" hidden="1" customWidth="1"/>
    <col min="16" max="256" width="8.88671875" style="4"/>
    <col min="257" max="257" width="8.44140625" style="4" customWidth="1"/>
    <col min="258" max="258" width="13" style="4" customWidth="1"/>
    <col min="259" max="263" width="12.44140625" style="4" customWidth="1"/>
    <col min="264" max="264" width="12.5546875" style="4" customWidth="1"/>
    <col min="265" max="265" width="11.5546875" style="4" bestFit="1" customWidth="1"/>
    <col min="266" max="266" width="9.77734375" style="4" customWidth="1"/>
    <col min="267" max="267" width="9.109375" style="4" customWidth="1"/>
    <col min="268" max="269" width="0" style="4" hidden="1" customWidth="1"/>
    <col min="270" max="270" width="8.88671875" style="4"/>
    <col min="271" max="271" width="0" style="4" hidden="1" customWidth="1"/>
    <col min="272" max="512" width="8.88671875" style="4"/>
    <col min="513" max="513" width="8.44140625" style="4" customWidth="1"/>
    <col min="514" max="514" width="13" style="4" customWidth="1"/>
    <col min="515" max="519" width="12.44140625" style="4" customWidth="1"/>
    <col min="520" max="520" width="12.5546875" style="4" customWidth="1"/>
    <col min="521" max="521" width="11.5546875" style="4" bestFit="1" customWidth="1"/>
    <col min="522" max="522" width="9.77734375" style="4" customWidth="1"/>
    <col min="523" max="523" width="9.109375" style="4" customWidth="1"/>
    <col min="524" max="525" width="0" style="4" hidden="1" customWidth="1"/>
    <col min="526" max="526" width="8.88671875" style="4"/>
    <col min="527" max="527" width="0" style="4" hidden="1" customWidth="1"/>
    <col min="528" max="768" width="8.88671875" style="4"/>
    <col min="769" max="769" width="8.44140625" style="4" customWidth="1"/>
    <col min="770" max="770" width="13" style="4" customWidth="1"/>
    <col min="771" max="775" width="12.44140625" style="4" customWidth="1"/>
    <col min="776" max="776" width="12.5546875" style="4" customWidth="1"/>
    <col min="777" max="777" width="11.5546875" style="4" bestFit="1" customWidth="1"/>
    <col min="778" max="778" width="9.77734375" style="4" customWidth="1"/>
    <col min="779" max="779" width="9.109375" style="4" customWidth="1"/>
    <col min="780" max="781" width="0" style="4" hidden="1" customWidth="1"/>
    <col min="782" max="782" width="8.88671875" style="4"/>
    <col min="783" max="783" width="0" style="4" hidden="1" customWidth="1"/>
    <col min="784" max="1024" width="8.88671875" style="4"/>
    <col min="1025" max="1025" width="8.44140625" style="4" customWidth="1"/>
    <col min="1026" max="1026" width="13" style="4" customWidth="1"/>
    <col min="1027" max="1031" width="12.44140625" style="4" customWidth="1"/>
    <col min="1032" max="1032" width="12.5546875" style="4" customWidth="1"/>
    <col min="1033" max="1033" width="11.5546875" style="4" bestFit="1" customWidth="1"/>
    <col min="1034" max="1034" width="9.77734375" style="4" customWidth="1"/>
    <col min="1035" max="1035" width="9.109375" style="4" customWidth="1"/>
    <col min="1036" max="1037" width="0" style="4" hidden="1" customWidth="1"/>
    <col min="1038" max="1038" width="8.88671875" style="4"/>
    <col min="1039" max="1039" width="0" style="4" hidden="1" customWidth="1"/>
    <col min="1040" max="1280" width="8.88671875" style="4"/>
    <col min="1281" max="1281" width="8.44140625" style="4" customWidth="1"/>
    <col min="1282" max="1282" width="13" style="4" customWidth="1"/>
    <col min="1283" max="1287" width="12.44140625" style="4" customWidth="1"/>
    <col min="1288" max="1288" width="12.5546875" style="4" customWidth="1"/>
    <col min="1289" max="1289" width="11.5546875" style="4" bestFit="1" customWidth="1"/>
    <col min="1290" max="1290" width="9.77734375" style="4" customWidth="1"/>
    <col min="1291" max="1291" width="9.109375" style="4" customWidth="1"/>
    <col min="1292" max="1293" width="0" style="4" hidden="1" customWidth="1"/>
    <col min="1294" max="1294" width="8.88671875" style="4"/>
    <col min="1295" max="1295" width="0" style="4" hidden="1" customWidth="1"/>
    <col min="1296" max="1536" width="8.88671875" style="4"/>
    <col min="1537" max="1537" width="8.44140625" style="4" customWidth="1"/>
    <col min="1538" max="1538" width="13" style="4" customWidth="1"/>
    <col min="1539" max="1543" width="12.44140625" style="4" customWidth="1"/>
    <col min="1544" max="1544" width="12.5546875" style="4" customWidth="1"/>
    <col min="1545" max="1545" width="11.5546875" style="4" bestFit="1" customWidth="1"/>
    <col min="1546" max="1546" width="9.77734375" style="4" customWidth="1"/>
    <col min="1547" max="1547" width="9.109375" style="4" customWidth="1"/>
    <col min="1548" max="1549" width="0" style="4" hidden="1" customWidth="1"/>
    <col min="1550" max="1550" width="8.88671875" style="4"/>
    <col min="1551" max="1551" width="0" style="4" hidden="1" customWidth="1"/>
    <col min="1552" max="1792" width="8.88671875" style="4"/>
    <col min="1793" max="1793" width="8.44140625" style="4" customWidth="1"/>
    <col min="1794" max="1794" width="13" style="4" customWidth="1"/>
    <col min="1795" max="1799" width="12.44140625" style="4" customWidth="1"/>
    <col min="1800" max="1800" width="12.5546875" style="4" customWidth="1"/>
    <col min="1801" max="1801" width="11.5546875" style="4" bestFit="1" customWidth="1"/>
    <col min="1802" max="1802" width="9.77734375" style="4" customWidth="1"/>
    <col min="1803" max="1803" width="9.109375" style="4" customWidth="1"/>
    <col min="1804" max="1805" width="0" style="4" hidden="1" customWidth="1"/>
    <col min="1806" max="1806" width="8.88671875" style="4"/>
    <col min="1807" max="1807" width="0" style="4" hidden="1" customWidth="1"/>
    <col min="1808" max="2048" width="8.88671875" style="4"/>
    <col min="2049" max="2049" width="8.44140625" style="4" customWidth="1"/>
    <col min="2050" max="2050" width="13" style="4" customWidth="1"/>
    <col min="2051" max="2055" width="12.44140625" style="4" customWidth="1"/>
    <col min="2056" max="2056" width="12.5546875" style="4" customWidth="1"/>
    <col min="2057" max="2057" width="11.5546875" style="4" bestFit="1" customWidth="1"/>
    <col min="2058" max="2058" width="9.77734375" style="4" customWidth="1"/>
    <col min="2059" max="2059" width="9.109375" style="4" customWidth="1"/>
    <col min="2060" max="2061" width="0" style="4" hidden="1" customWidth="1"/>
    <col min="2062" max="2062" width="8.88671875" style="4"/>
    <col min="2063" max="2063" width="0" style="4" hidden="1" customWidth="1"/>
    <col min="2064" max="2304" width="8.88671875" style="4"/>
    <col min="2305" max="2305" width="8.44140625" style="4" customWidth="1"/>
    <col min="2306" max="2306" width="13" style="4" customWidth="1"/>
    <col min="2307" max="2311" width="12.44140625" style="4" customWidth="1"/>
    <col min="2312" max="2312" width="12.5546875" style="4" customWidth="1"/>
    <col min="2313" max="2313" width="11.5546875" style="4" bestFit="1" customWidth="1"/>
    <col min="2314" max="2314" width="9.77734375" style="4" customWidth="1"/>
    <col min="2315" max="2315" width="9.109375" style="4" customWidth="1"/>
    <col min="2316" max="2317" width="0" style="4" hidden="1" customWidth="1"/>
    <col min="2318" max="2318" width="8.88671875" style="4"/>
    <col min="2319" max="2319" width="0" style="4" hidden="1" customWidth="1"/>
    <col min="2320" max="2560" width="8.88671875" style="4"/>
    <col min="2561" max="2561" width="8.44140625" style="4" customWidth="1"/>
    <col min="2562" max="2562" width="13" style="4" customWidth="1"/>
    <col min="2563" max="2567" width="12.44140625" style="4" customWidth="1"/>
    <col min="2568" max="2568" width="12.5546875" style="4" customWidth="1"/>
    <col min="2569" max="2569" width="11.5546875" style="4" bestFit="1" customWidth="1"/>
    <col min="2570" max="2570" width="9.77734375" style="4" customWidth="1"/>
    <col min="2571" max="2571" width="9.109375" style="4" customWidth="1"/>
    <col min="2572" max="2573" width="0" style="4" hidden="1" customWidth="1"/>
    <col min="2574" max="2574" width="8.88671875" style="4"/>
    <col min="2575" max="2575" width="0" style="4" hidden="1" customWidth="1"/>
    <col min="2576" max="2816" width="8.88671875" style="4"/>
    <col min="2817" max="2817" width="8.44140625" style="4" customWidth="1"/>
    <col min="2818" max="2818" width="13" style="4" customWidth="1"/>
    <col min="2819" max="2823" width="12.44140625" style="4" customWidth="1"/>
    <col min="2824" max="2824" width="12.5546875" style="4" customWidth="1"/>
    <col min="2825" max="2825" width="11.5546875" style="4" bestFit="1" customWidth="1"/>
    <col min="2826" max="2826" width="9.77734375" style="4" customWidth="1"/>
    <col min="2827" max="2827" width="9.109375" style="4" customWidth="1"/>
    <col min="2828" max="2829" width="0" style="4" hidden="1" customWidth="1"/>
    <col min="2830" max="2830" width="8.88671875" style="4"/>
    <col min="2831" max="2831" width="0" style="4" hidden="1" customWidth="1"/>
    <col min="2832" max="3072" width="8.88671875" style="4"/>
    <col min="3073" max="3073" width="8.44140625" style="4" customWidth="1"/>
    <col min="3074" max="3074" width="13" style="4" customWidth="1"/>
    <col min="3075" max="3079" width="12.44140625" style="4" customWidth="1"/>
    <col min="3080" max="3080" width="12.5546875" style="4" customWidth="1"/>
    <col min="3081" max="3081" width="11.5546875" style="4" bestFit="1" customWidth="1"/>
    <col min="3082" max="3082" width="9.77734375" style="4" customWidth="1"/>
    <col min="3083" max="3083" width="9.109375" style="4" customWidth="1"/>
    <col min="3084" max="3085" width="0" style="4" hidden="1" customWidth="1"/>
    <col min="3086" max="3086" width="8.88671875" style="4"/>
    <col min="3087" max="3087" width="0" style="4" hidden="1" customWidth="1"/>
    <col min="3088" max="3328" width="8.88671875" style="4"/>
    <col min="3329" max="3329" width="8.44140625" style="4" customWidth="1"/>
    <col min="3330" max="3330" width="13" style="4" customWidth="1"/>
    <col min="3331" max="3335" width="12.44140625" style="4" customWidth="1"/>
    <col min="3336" max="3336" width="12.5546875" style="4" customWidth="1"/>
    <col min="3337" max="3337" width="11.5546875" style="4" bestFit="1" customWidth="1"/>
    <col min="3338" max="3338" width="9.77734375" style="4" customWidth="1"/>
    <col min="3339" max="3339" width="9.109375" style="4" customWidth="1"/>
    <col min="3340" max="3341" width="0" style="4" hidden="1" customWidth="1"/>
    <col min="3342" max="3342" width="8.88671875" style="4"/>
    <col min="3343" max="3343" width="0" style="4" hidden="1" customWidth="1"/>
    <col min="3344" max="3584" width="8.88671875" style="4"/>
    <col min="3585" max="3585" width="8.44140625" style="4" customWidth="1"/>
    <col min="3586" max="3586" width="13" style="4" customWidth="1"/>
    <col min="3587" max="3591" width="12.44140625" style="4" customWidth="1"/>
    <col min="3592" max="3592" width="12.5546875" style="4" customWidth="1"/>
    <col min="3593" max="3593" width="11.5546875" style="4" bestFit="1" customWidth="1"/>
    <col min="3594" max="3594" width="9.77734375" style="4" customWidth="1"/>
    <col min="3595" max="3595" width="9.109375" style="4" customWidth="1"/>
    <col min="3596" max="3597" width="0" style="4" hidden="1" customWidth="1"/>
    <col min="3598" max="3598" width="8.88671875" style="4"/>
    <col min="3599" max="3599" width="0" style="4" hidden="1" customWidth="1"/>
    <col min="3600" max="3840" width="8.88671875" style="4"/>
    <col min="3841" max="3841" width="8.44140625" style="4" customWidth="1"/>
    <col min="3842" max="3842" width="13" style="4" customWidth="1"/>
    <col min="3843" max="3847" width="12.44140625" style="4" customWidth="1"/>
    <col min="3848" max="3848" width="12.5546875" style="4" customWidth="1"/>
    <col min="3849" max="3849" width="11.5546875" style="4" bestFit="1" customWidth="1"/>
    <col min="3850" max="3850" width="9.77734375" style="4" customWidth="1"/>
    <col min="3851" max="3851" width="9.109375" style="4" customWidth="1"/>
    <col min="3852" max="3853" width="0" style="4" hidden="1" customWidth="1"/>
    <col min="3854" max="3854" width="8.88671875" style="4"/>
    <col min="3855" max="3855" width="0" style="4" hidden="1" customWidth="1"/>
    <col min="3856" max="4096" width="8.88671875" style="4"/>
    <col min="4097" max="4097" width="8.44140625" style="4" customWidth="1"/>
    <col min="4098" max="4098" width="13" style="4" customWidth="1"/>
    <col min="4099" max="4103" width="12.44140625" style="4" customWidth="1"/>
    <col min="4104" max="4104" width="12.5546875" style="4" customWidth="1"/>
    <col min="4105" max="4105" width="11.5546875" style="4" bestFit="1" customWidth="1"/>
    <col min="4106" max="4106" width="9.77734375" style="4" customWidth="1"/>
    <col min="4107" max="4107" width="9.109375" style="4" customWidth="1"/>
    <col min="4108" max="4109" width="0" style="4" hidden="1" customWidth="1"/>
    <col min="4110" max="4110" width="8.88671875" style="4"/>
    <col min="4111" max="4111" width="0" style="4" hidden="1" customWidth="1"/>
    <col min="4112" max="4352" width="8.88671875" style="4"/>
    <col min="4353" max="4353" width="8.44140625" style="4" customWidth="1"/>
    <col min="4354" max="4354" width="13" style="4" customWidth="1"/>
    <col min="4355" max="4359" width="12.44140625" style="4" customWidth="1"/>
    <col min="4360" max="4360" width="12.5546875" style="4" customWidth="1"/>
    <col min="4361" max="4361" width="11.5546875" style="4" bestFit="1" customWidth="1"/>
    <col min="4362" max="4362" width="9.77734375" style="4" customWidth="1"/>
    <col min="4363" max="4363" width="9.109375" style="4" customWidth="1"/>
    <col min="4364" max="4365" width="0" style="4" hidden="1" customWidth="1"/>
    <col min="4366" max="4366" width="8.88671875" style="4"/>
    <col min="4367" max="4367" width="0" style="4" hidden="1" customWidth="1"/>
    <col min="4368" max="4608" width="8.88671875" style="4"/>
    <col min="4609" max="4609" width="8.44140625" style="4" customWidth="1"/>
    <col min="4610" max="4610" width="13" style="4" customWidth="1"/>
    <col min="4611" max="4615" width="12.44140625" style="4" customWidth="1"/>
    <col min="4616" max="4616" width="12.5546875" style="4" customWidth="1"/>
    <col min="4617" max="4617" width="11.5546875" style="4" bestFit="1" customWidth="1"/>
    <col min="4618" max="4618" width="9.77734375" style="4" customWidth="1"/>
    <col min="4619" max="4619" width="9.109375" style="4" customWidth="1"/>
    <col min="4620" max="4621" width="0" style="4" hidden="1" customWidth="1"/>
    <col min="4622" max="4622" width="8.88671875" style="4"/>
    <col min="4623" max="4623" width="0" style="4" hidden="1" customWidth="1"/>
    <col min="4624" max="4864" width="8.88671875" style="4"/>
    <col min="4865" max="4865" width="8.44140625" style="4" customWidth="1"/>
    <col min="4866" max="4866" width="13" style="4" customWidth="1"/>
    <col min="4867" max="4871" width="12.44140625" style="4" customWidth="1"/>
    <col min="4872" max="4872" width="12.5546875" style="4" customWidth="1"/>
    <col min="4873" max="4873" width="11.5546875" style="4" bestFit="1" customWidth="1"/>
    <col min="4874" max="4874" width="9.77734375" style="4" customWidth="1"/>
    <col min="4875" max="4875" width="9.109375" style="4" customWidth="1"/>
    <col min="4876" max="4877" width="0" style="4" hidden="1" customWidth="1"/>
    <col min="4878" max="4878" width="8.88671875" style="4"/>
    <col min="4879" max="4879" width="0" style="4" hidden="1" customWidth="1"/>
    <col min="4880" max="5120" width="8.88671875" style="4"/>
    <col min="5121" max="5121" width="8.44140625" style="4" customWidth="1"/>
    <col min="5122" max="5122" width="13" style="4" customWidth="1"/>
    <col min="5123" max="5127" width="12.44140625" style="4" customWidth="1"/>
    <col min="5128" max="5128" width="12.5546875" style="4" customWidth="1"/>
    <col min="5129" max="5129" width="11.5546875" style="4" bestFit="1" customWidth="1"/>
    <col min="5130" max="5130" width="9.77734375" style="4" customWidth="1"/>
    <col min="5131" max="5131" width="9.109375" style="4" customWidth="1"/>
    <col min="5132" max="5133" width="0" style="4" hidden="1" customWidth="1"/>
    <col min="5134" max="5134" width="8.88671875" style="4"/>
    <col min="5135" max="5135" width="0" style="4" hidden="1" customWidth="1"/>
    <col min="5136" max="5376" width="8.88671875" style="4"/>
    <col min="5377" max="5377" width="8.44140625" style="4" customWidth="1"/>
    <col min="5378" max="5378" width="13" style="4" customWidth="1"/>
    <col min="5379" max="5383" width="12.44140625" style="4" customWidth="1"/>
    <col min="5384" max="5384" width="12.5546875" style="4" customWidth="1"/>
    <col min="5385" max="5385" width="11.5546875" style="4" bestFit="1" customWidth="1"/>
    <col min="5386" max="5386" width="9.77734375" style="4" customWidth="1"/>
    <col min="5387" max="5387" width="9.109375" style="4" customWidth="1"/>
    <col min="5388" max="5389" width="0" style="4" hidden="1" customWidth="1"/>
    <col min="5390" max="5390" width="8.88671875" style="4"/>
    <col min="5391" max="5391" width="0" style="4" hidden="1" customWidth="1"/>
    <col min="5392" max="5632" width="8.88671875" style="4"/>
    <col min="5633" max="5633" width="8.44140625" style="4" customWidth="1"/>
    <col min="5634" max="5634" width="13" style="4" customWidth="1"/>
    <col min="5635" max="5639" width="12.44140625" style="4" customWidth="1"/>
    <col min="5640" max="5640" width="12.5546875" style="4" customWidth="1"/>
    <col min="5641" max="5641" width="11.5546875" style="4" bestFit="1" customWidth="1"/>
    <col min="5642" max="5642" width="9.77734375" style="4" customWidth="1"/>
    <col min="5643" max="5643" width="9.109375" style="4" customWidth="1"/>
    <col min="5644" max="5645" width="0" style="4" hidden="1" customWidth="1"/>
    <col min="5646" max="5646" width="8.88671875" style="4"/>
    <col min="5647" max="5647" width="0" style="4" hidden="1" customWidth="1"/>
    <col min="5648" max="5888" width="8.88671875" style="4"/>
    <col min="5889" max="5889" width="8.44140625" style="4" customWidth="1"/>
    <col min="5890" max="5890" width="13" style="4" customWidth="1"/>
    <col min="5891" max="5895" width="12.44140625" style="4" customWidth="1"/>
    <col min="5896" max="5896" width="12.5546875" style="4" customWidth="1"/>
    <col min="5897" max="5897" width="11.5546875" style="4" bestFit="1" customWidth="1"/>
    <col min="5898" max="5898" width="9.77734375" style="4" customWidth="1"/>
    <col min="5899" max="5899" width="9.109375" style="4" customWidth="1"/>
    <col min="5900" max="5901" width="0" style="4" hidden="1" customWidth="1"/>
    <col min="5902" max="5902" width="8.88671875" style="4"/>
    <col min="5903" max="5903" width="0" style="4" hidden="1" customWidth="1"/>
    <col min="5904" max="6144" width="8.88671875" style="4"/>
    <col min="6145" max="6145" width="8.44140625" style="4" customWidth="1"/>
    <col min="6146" max="6146" width="13" style="4" customWidth="1"/>
    <col min="6147" max="6151" width="12.44140625" style="4" customWidth="1"/>
    <col min="6152" max="6152" width="12.5546875" style="4" customWidth="1"/>
    <col min="6153" max="6153" width="11.5546875" style="4" bestFit="1" customWidth="1"/>
    <col min="6154" max="6154" width="9.77734375" style="4" customWidth="1"/>
    <col min="6155" max="6155" width="9.109375" style="4" customWidth="1"/>
    <col min="6156" max="6157" width="0" style="4" hidden="1" customWidth="1"/>
    <col min="6158" max="6158" width="8.88671875" style="4"/>
    <col min="6159" max="6159" width="0" style="4" hidden="1" customWidth="1"/>
    <col min="6160" max="6400" width="8.88671875" style="4"/>
    <col min="6401" max="6401" width="8.44140625" style="4" customWidth="1"/>
    <col min="6402" max="6402" width="13" style="4" customWidth="1"/>
    <col min="6403" max="6407" width="12.44140625" style="4" customWidth="1"/>
    <col min="6408" max="6408" width="12.5546875" style="4" customWidth="1"/>
    <col min="6409" max="6409" width="11.5546875" style="4" bestFit="1" customWidth="1"/>
    <col min="6410" max="6410" width="9.77734375" style="4" customWidth="1"/>
    <col min="6411" max="6411" width="9.109375" style="4" customWidth="1"/>
    <col min="6412" max="6413" width="0" style="4" hidden="1" customWidth="1"/>
    <col min="6414" max="6414" width="8.88671875" style="4"/>
    <col min="6415" max="6415" width="0" style="4" hidden="1" customWidth="1"/>
    <col min="6416" max="6656" width="8.88671875" style="4"/>
    <col min="6657" max="6657" width="8.44140625" style="4" customWidth="1"/>
    <col min="6658" max="6658" width="13" style="4" customWidth="1"/>
    <col min="6659" max="6663" width="12.44140625" style="4" customWidth="1"/>
    <col min="6664" max="6664" width="12.5546875" style="4" customWidth="1"/>
    <col min="6665" max="6665" width="11.5546875" style="4" bestFit="1" customWidth="1"/>
    <col min="6666" max="6666" width="9.77734375" style="4" customWidth="1"/>
    <col min="6667" max="6667" width="9.109375" style="4" customWidth="1"/>
    <col min="6668" max="6669" width="0" style="4" hidden="1" customWidth="1"/>
    <col min="6670" max="6670" width="8.88671875" style="4"/>
    <col min="6671" max="6671" width="0" style="4" hidden="1" customWidth="1"/>
    <col min="6672" max="6912" width="8.88671875" style="4"/>
    <col min="6913" max="6913" width="8.44140625" style="4" customWidth="1"/>
    <col min="6914" max="6914" width="13" style="4" customWidth="1"/>
    <col min="6915" max="6919" width="12.44140625" style="4" customWidth="1"/>
    <col min="6920" max="6920" width="12.5546875" style="4" customWidth="1"/>
    <col min="6921" max="6921" width="11.5546875" style="4" bestFit="1" customWidth="1"/>
    <col min="6922" max="6922" width="9.77734375" style="4" customWidth="1"/>
    <col min="6923" max="6923" width="9.109375" style="4" customWidth="1"/>
    <col min="6924" max="6925" width="0" style="4" hidden="1" customWidth="1"/>
    <col min="6926" max="6926" width="8.88671875" style="4"/>
    <col min="6927" max="6927" width="0" style="4" hidden="1" customWidth="1"/>
    <col min="6928" max="7168" width="8.88671875" style="4"/>
    <col min="7169" max="7169" width="8.44140625" style="4" customWidth="1"/>
    <col min="7170" max="7170" width="13" style="4" customWidth="1"/>
    <col min="7171" max="7175" width="12.44140625" style="4" customWidth="1"/>
    <col min="7176" max="7176" width="12.5546875" style="4" customWidth="1"/>
    <col min="7177" max="7177" width="11.5546875" style="4" bestFit="1" customWidth="1"/>
    <col min="7178" max="7178" width="9.77734375" style="4" customWidth="1"/>
    <col min="7179" max="7179" width="9.109375" style="4" customWidth="1"/>
    <col min="7180" max="7181" width="0" style="4" hidden="1" customWidth="1"/>
    <col min="7182" max="7182" width="8.88671875" style="4"/>
    <col min="7183" max="7183" width="0" style="4" hidden="1" customWidth="1"/>
    <col min="7184" max="7424" width="8.88671875" style="4"/>
    <col min="7425" max="7425" width="8.44140625" style="4" customWidth="1"/>
    <col min="7426" max="7426" width="13" style="4" customWidth="1"/>
    <col min="7427" max="7431" width="12.44140625" style="4" customWidth="1"/>
    <col min="7432" max="7432" width="12.5546875" style="4" customWidth="1"/>
    <col min="7433" max="7433" width="11.5546875" style="4" bestFit="1" customWidth="1"/>
    <col min="7434" max="7434" width="9.77734375" style="4" customWidth="1"/>
    <col min="7435" max="7435" width="9.109375" style="4" customWidth="1"/>
    <col min="7436" max="7437" width="0" style="4" hidden="1" customWidth="1"/>
    <col min="7438" max="7438" width="8.88671875" style="4"/>
    <col min="7439" max="7439" width="0" style="4" hidden="1" customWidth="1"/>
    <col min="7440" max="7680" width="8.88671875" style="4"/>
    <col min="7681" max="7681" width="8.44140625" style="4" customWidth="1"/>
    <col min="7682" max="7682" width="13" style="4" customWidth="1"/>
    <col min="7683" max="7687" width="12.44140625" style="4" customWidth="1"/>
    <col min="7688" max="7688" width="12.5546875" style="4" customWidth="1"/>
    <col min="7689" max="7689" width="11.5546875" style="4" bestFit="1" customWidth="1"/>
    <col min="7690" max="7690" width="9.77734375" style="4" customWidth="1"/>
    <col min="7691" max="7691" width="9.109375" style="4" customWidth="1"/>
    <col min="7692" max="7693" width="0" style="4" hidden="1" customWidth="1"/>
    <col min="7694" max="7694" width="8.88671875" style="4"/>
    <col min="7695" max="7695" width="0" style="4" hidden="1" customWidth="1"/>
    <col min="7696" max="7936" width="8.88671875" style="4"/>
    <col min="7937" max="7937" width="8.44140625" style="4" customWidth="1"/>
    <col min="7938" max="7938" width="13" style="4" customWidth="1"/>
    <col min="7939" max="7943" width="12.44140625" style="4" customWidth="1"/>
    <col min="7944" max="7944" width="12.5546875" style="4" customWidth="1"/>
    <col min="7945" max="7945" width="11.5546875" style="4" bestFit="1" customWidth="1"/>
    <col min="7946" max="7946" width="9.77734375" style="4" customWidth="1"/>
    <col min="7947" max="7947" width="9.109375" style="4" customWidth="1"/>
    <col min="7948" max="7949" width="0" style="4" hidden="1" customWidth="1"/>
    <col min="7950" max="7950" width="8.88671875" style="4"/>
    <col min="7951" max="7951" width="0" style="4" hidden="1" customWidth="1"/>
    <col min="7952" max="8192" width="8.88671875" style="4"/>
    <col min="8193" max="8193" width="8.44140625" style="4" customWidth="1"/>
    <col min="8194" max="8194" width="13" style="4" customWidth="1"/>
    <col min="8195" max="8199" width="12.44140625" style="4" customWidth="1"/>
    <col min="8200" max="8200" width="12.5546875" style="4" customWidth="1"/>
    <col min="8201" max="8201" width="11.5546875" style="4" bestFit="1" customWidth="1"/>
    <col min="8202" max="8202" width="9.77734375" style="4" customWidth="1"/>
    <col min="8203" max="8203" width="9.109375" style="4" customWidth="1"/>
    <col min="8204" max="8205" width="0" style="4" hidden="1" customWidth="1"/>
    <col min="8206" max="8206" width="8.88671875" style="4"/>
    <col min="8207" max="8207" width="0" style="4" hidden="1" customWidth="1"/>
    <col min="8208" max="8448" width="8.88671875" style="4"/>
    <col min="8449" max="8449" width="8.44140625" style="4" customWidth="1"/>
    <col min="8450" max="8450" width="13" style="4" customWidth="1"/>
    <col min="8451" max="8455" width="12.44140625" style="4" customWidth="1"/>
    <col min="8456" max="8456" width="12.5546875" style="4" customWidth="1"/>
    <col min="8457" max="8457" width="11.5546875" style="4" bestFit="1" customWidth="1"/>
    <col min="8458" max="8458" width="9.77734375" style="4" customWidth="1"/>
    <col min="8459" max="8459" width="9.109375" style="4" customWidth="1"/>
    <col min="8460" max="8461" width="0" style="4" hidden="1" customWidth="1"/>
    <col min="8462" max="8462" width="8.88671875" style="4"/>
    <col min="8463" max="8463" width="0" style="4" hidden="1" customWidth="1"/>
    <col min="8464" max="8704" width="8.88671875" style="4"/>
    <col min="8705" max="8705" width="8.44140625" style="4" customWidth="1"/>
    <col min="8706" max="8706" width="13" style="4" customWidth="1"/>
    <col min="8707" max="8711" width="12.44140625" style="4" customWidth="1"/>
    <col min="8712" max="8712" width="12.5546875" style="4" customWidth="1"/>
    <col min="8713" max="8713" width="11.5546875" style="4" bestFit="1" customWidth="1"/>
    <col min="8714" max="8714" width="9.77734375" style="4" customWidth="1"/>
    <col min="8715" max="8715" width="9.109375" style="4" customWidth="1"/>
    <col min="8716" max="8717" width="0" style="4" hidden="1" customWidth="1"/>
    <col min="8718" max="8718" width="8.88671875" style="4"/>
    <col min="8719" max="8719" width="0" style="4" hidden="1" customWidth="1"/>
    <col min="8720" max="8960" width="8.88671875" style="4"/>
    <col min="8961" max="8961" width="8.44140625" style="4" customWidth="1"/>
    <col min="8962" max="8962" width="13" style="4" customWidth="1"/>
    <col min="8963" max="8967" width="12.44140625" style="4" customWidth="1"/>
    <col min="8968" max="8968" width="12.5546875" style="4" customWidth="1"/>
    <col min="8969" max="8969" width="11.5546875" style="4" bestFit="1" customWidth="1"/>
    <col min="8970" max="8970" width="9.77734375" style="4" customWidth="1"/>
    <col min="8971" max="8971" width="9.109375" style="4" customWidth="1"/>
    <col min="8972" max="8973" width="0" style="4" hidden="1" customWidth="1"/>
    <col min="8974" max="8974" width="8.88671875" style="4"/>
    <col min="8975" max="8975" width="0" style="4" hidden="1" customWidth="1"/>
    <col min="8976" max="9216" width="8.88671875" style="4"/>
    <col min="9217" max="9217" width="8.44140625" style="4" customWidth="1"/>
    <col min="9218" max="9218" width="13" style="4" customWidth="1"/>
    <col min="9219" max="9223" width="12.44140625" style="4" customWidth="1"/>
    <col min="9224" max="9224" width="12.5546875" style="4" customWidth="1"/>
    <col min="9225" max="9225" width="11.5546875" style="4" bestFit="1" customWidth="1"/>
    <col min="9226" max="9226" width="9.77734375" style="4" customWidth="1"/>
    <col min="9227" max="9227" width="9.109375" style="4" customWidth="1"/>
    <col min="9228" max="9229" width="0" style="4" hidden="1" customWidth="1"/>
    <col min="9230" max="9230" width="8.88671875" style="4"/>
    <col min="9231" max="9231" width="0" style="4" hidden="1" customWidth="1"/>
    <col min="9232" max="9472" width="8.88671875" style="4"/>
    <col min="9473" max="9473" width="8.44140625" style="4" customWidth="1"/>
    <col min="9474" max="9474" width="13" style="4" customWidth="1"/>
    <col min="9475" max="9479" width="12.44140625" style="4" customWidth="1"/>
    <col min="9480" max="9480" width="12.5546875" style="4" customWidth="1"/>
    <col min="9481" max="9481" width="11.5546875" style="4" bestFit="1" customWidth="1"/>
    <col min="9482" max="9482" width="9.77734375" style="4" customWidth="1"/>
    <col min="9483" max="9483" width="9.109375" style="4" customWidth="1"/>
    <col min="9484" max="9485" width="0" style="4" hidden="1" customWidth="1"/>
    <col min="9486" max="9486" width="8.88671875" style="4"/>
    <col min="9487" max="9487" width="0" style="4" hidden="1" customWidth="1"/>
    <col min="9488" max="9728" width="8.88671875" style="4"/>
    <col min="9729" max="9729" width="8.44140625" style="4" customWidth="1"/>
    <col min="9730" max="9730" width="13" style="4" customWidth="1"/>
    <col min="9731" max="9735" width="12.44140625" style="4" customWidth="1"/>
    <col min="9736" max="9736" width="12.5546875" style="4" customWidth="1"/>
    <col min="9737" max="9737" width="11.5546875" style="4" bestFit="1" customWidth="1"/>
    <col min="9738" max="9738" width="9.77734375" style="4" customWidth="1"/>
    <col min="9739" max="9739" width="9.109375" style="4" customWidth="1"/>
    <col min="9740" max="9741" width="0" style="4" hidden="1" customWidth="1"/>
    <col min="9742" max="9742" width="8.88671875" style="4"/>
    <col min="9743" max="9743" width="0" style="4" hidden="1" customWidth="1"/>
    <col min="9744" max="9984" width="8.88671875" style="4"/>
    <col min="9985" max="9985" width="8.44140625" style="4" customWidth="1"/>
    <col min="9986" max="9986" width="13" style="4" customWidth="1"/>
    <col min="9987" max="9991" width="12.44140625" style="4" customWidth="1"/>
    <col min="9992" max="9992" width="12.5546875" style="4" customWidth="1"/>
    <col min="9993" max="9993" width="11.5546875" style="4" bestFit="1" customWidth="1"/>
    <col min="9994" max="9994" width="9.77734375" style="4" customWidth="1"/>
    <col min="9995" max="9995" width="9.109375" style="4" customWidth="1"/>
    <col min="9996" max="9997" width="0" style="4" hidden="1" customWidth="1"/>
    <col min="9998" max="9998" width="8.88671875" style="4"/>
    <col min="9999" max="9999" width="0" style="4" hidden="1" customWidth="1"/>
    <col min="10000" max="10240" width="8.88671875" style="4"/>
    <col min="10241" max="10241" width="8.44140625" style="4" customWidth="1"/>
    <col min="10242" max="10242" width="13" style="4" customWidth="1"/>
    <col min="10243" max="10247" width="12.44140625" style="4" customWidth="1"/>
    <col min="10248" max="10248" width="12.5546875" style="4" customWidth="1"/>
    <col min="10249" max="10249" width="11.5546875" style="4" bestFit="1" customWidth="1"/>
    <col min="10250" max="10250" width="9.77734375" style="4" customWidth="1"/>
    <col min="10251" max="10251" width="9.109375" style="4" customWidth="1"/>
    <col min="10252" max="10253" width="0" style="4" hidden="1" customWidth="1"/>
    <col min="10254" max="10254" width="8.88671875" style="4"/>
    <col min="10255" max="10255" width="0" style="4" hidden="1" customWidth="1"/>
    <col min="10256" max="10496" width="8.88671875" style="4"/>
    <col min="10497" max="10497" width="8.44140625" style="4" customWidth="1"/>
    <col min="10498" max="10498" width="13" style="4" customWidth="1"/>
    <col min="10499" max="10503" width="12.44140625" style="4" customWidth="1"/>
    <col min="10504" max="10504" width="12.5546875" style="4" customWidth="1"/>
    <col min="10505" max="10505" width="11.5546875" style="4" bestFit="1" customWidth="1"/>
    <col min="10506" max="10506" width="9.77734375" style="4" customWidth="1"/>
    <col min="10507" max="10507" width="9.109375" style="4" customWidth="1"/>
    <col min="10508" max="10509" width="0" style="4" hidden="1" customWidth="1"/>
    <col min="10510" max="10510" width="8.88671875" style="4"/>
    <col min="10511" max="10511" width="0" style="4" hidden="1" customWidth="1"/>
    <col min="10512" max="10752" width="8.88671875" style="4"/>
    <col min="10753" max="10753" width="8.44140625" style="4" customWidth="1"/>
    <col min="10754" max="10754" width="13" style="4" customWidth="1"/>
    <col min="10755" max="10759" width="12.44140625" style="4" customWidth="1"/>
    <col min="10760" max="10760" width="12.5546875" style="4" customWidth="1"/>
    <col min="10761" max="10761" width="11.5546875" style="4" bestFit="1" customWidth="1"/>
    <col min="10762" max="10762" width="9.77734375" style="4" customWidth="1"/>
    <col min="10763" max="10763" width="9.109375" style="4" customWidth="1"/>
    <col min="10764" max="10765" width="0" style="4" hidden="1" customWidth="1"/>
    <col min="10766" max="10766" width="8.88671875" style="4"/>
    <col min="10767" max="10767" width="0" style="4" hidden="1" customWidth="1"/>
    <col min="10768" max="11008" width="8.88671875" style="4"/>
    <col min="11009" max="11009" width="8.44140625" style="4" customWidth="1"/>
    <col min="11010" max="11010" width="13" style="4" customWidth="1"/>
    <col min="11011" max="11015" width="12.44140625" style="4" customWidth="1"/>
    <col min="11016" max="11016" width="12.5546875" style="4" customWidth="1"/>
    <col min="11017" max="11017" width="11.5546875" style="4" bestFit="1" customWidth="1"/>
    <col min="11018" max="11018" width="9.77734375" style="4" customWidth="1"/>
    <col min="11019" max="11019" width="9.109375" style="4" customWidth="1"/>
    <col min="11020" max="11021" width="0" style="4" hidden="1" customWidth="1"/>
    <col min="11022" max="11022" width="8.88671875" style="4"/>
    <col min="11023" max="11023" width="0" style="4" hidden="1" customWidth="1"/>
    <col min="11024" max="11264" width="8.88671875" style="4"/>
    <col min="11265" max="11265" width="8.44140625" style="4" customWidth="1"/>
    <col min="11266" max="11266" width="13" style="4" customWidth="1"/>
    <col min="11267" max="11271" width="12.44140625" style="4" customWidth="1"/>
    <col min="11272" max="11272" width="12.5546875" style="4" customWidth="1"/>
    <col min="11273" max="11273" width="11.5546875" style="4" bestFit="1" customWidth="1"/>
    <col min="11274" max="11274" width="9.77734375" style="4" customWidth="1"/>
    <col min="11275" max="11275" width="9.109375" style="4" customWidth="1"/>
    <col min="11276" max="11277" width="0" style="4" hidden="1" customWidth="1"/>
    <col min="11278" max="11278" width="8.88671875" style="4"/>
    <col min="11279" max="11279" width="0" style="4" hidden="1" customWidth="1"/>
    <col min="11280" max="11520" width="8.88671875" style="4"/>
    <col min="11521" max="11521" width="8.44140625" style="4" customWidth="1"/>
    <col min="11522" max="11522" width="13" style="4" customWidth="1"/>
    <col min="11523" max="11527" width="12.44140625" style="4" customWidth="1"/>
    <col min="11528" max="11528" width="12.5546875" style="4" customWidth="1"/>
    <col min="11529" max="11529" width="11.5546875" style="4" bestFit="1" customWidth="1"/>
    <col min="11530" max="11530" width="9.77734375" style="4" customWidth="1"/>
    <col min="11531" max="11531" width="9.109375" style="4" customWidth="1"/>
    <col min="11532" max="11533" width="0" style="4" hidden="1" customWidth="1"/>
    <col min="11534" max="11534" width="8.88671875" style="4"/>
    <col min="11535" max="11535" width="0" style="4" hidden="1" customWidth="1"/>
    <col min="11536" max="11776" width="8.88671875" style="4"/>
    <col min="11777" max="11777" width="8.44140625" style="4" customWidth="1"/>
    <col min="11778" max="11778" width="13" style="4" customWidth="1"/>
    <col min="11779" max="11783" width="12.44140625" style="4" customWidth="1"/>
    <col min="11784" max="11784" width="12.5546875" style="4" customWidth="1"/>
    <col min="11785" max="11785" width="11.5546875" style="4" bestFit="1" customWidth="1"/>
    <col min="11786" max="11786" width="9.77734375" style="4" customWidth="1"/>
    <col min="11787" max="11787" width="9.109375" style="4" customWidth="1"/>
    <col min="11788" max="11789" width="0" style="4" hidden="1" customWidth="1"/>
    <col min="11790" max="11790" width="8.88671875" style="4"/>
    <col min="11791" max="11791" width="0" style="4" hidden="1" customWidth="1"/>
    <col min="11792" max="12032" width="8.88671875" style="4"/>
    <col min="12033" max="12033" width="8.44140625" style="4" customWidth="1"/>
    <col min="12034" max="12034" width="13" style="4" customWidth="1"/>
    <col min="12035" max="12039" width="12.44140625" style="4" customWidth="1"/>
    <col min="12040" max="12040" width="12.5546875" style="4" customWidth="1"/>
    <col min="12041" max="12041" width="11.5546875" style="4" bestFit="1" customWidth="1"/>
    <col min="12042" max="12042" width="9.77734375" style="4" customWidth="1"/>
    <col min="12043" max="12043" width="9.109375" style="4" customWidth="1"/>
    <col min="12044" max="12045" width="0" style="4" hidden="1" customWidth="1"/>
    <col min="12046" max="12046" width="8.88671875" style="4"/>
    <col min="12047" max="12047" width="0" style="4" hidden="1" customWidth="1"/>
    <col min="12048" max="12288" width="8.88671875" style="4"/>
    <col min="12289" max="12289" width="8.44140625" style="4" customWidth="1"/>
    <col min="12290" max="12290" width="13" style="4" customWidth="1"/>
    <col min="12291" max="12295" width="12.44140625" style="4" customWidth="1"/>
    <col min="12296" max="12296" width="12.5546875" style="4" customWidth="1"/>
    <col min="12297" max="12297" width="11.5546875" style="4" bestFit="1" customWidth="1"/>
    <col min="12298" max="12298" width="9.77734375" style="4" customWidth="1"/>
    <col min="12299" max="12299" width="9.109375" style="4" customWidth="1"/>
    <col min="12300" max="12301" width="0" style="4" hidden="1" customWidth="1"/>
    <col min="12302" max="12302" width="8.88671875" style="4"/>
    <col min="12303" max="12303" width="0" style="4" hidden="1" customWidth="1"/>
    <col min="12304" max="12544" width="8.88671875" style="4"/>
    <col min="12545" max="12545" width="8.44140625" style="4" customWidth="1"/>
    <col min="12546" max="12546" width="13" style="4" customWidth="1"/>
    <col min="12547" max="12551" width="12.44140625" style="4" customWidth="1"/>
    <col min="12552" max="12552" width="12.5546875" style="4" customWidth="1"/>
    <col min="12553" max="12553" width="11.5546875" style="4" bestFit="1" customWidth="1"/>
    <col min="12554" max="12554" width="9.77734375" style="4" customWidth="1"/>
    <col min="12555" max="12555" width="9.109375" style="4" customWidth="1"/>
    <col min="12556" max="12557" width="0" style="4" hidden="1" customWidth="1"/>
    <col min="12558" max="12558" width="8.88671875" style="4"/>
    <col min="12559" max="12559" width="0" style="4" hidden="1" customWidth="1"/>
    <col min="12560" max="12800" width="8.88671875" style="4"/>
    <col min="12801" max="12801" width="8.44140625" style="4" customWidth="1"/>
    <col min="12802" max="12802" width="13" style="4" customWidth="1"/>
    <col min="12803" max="12807" width="12.44140625" style="4" customWidth="1"/>
    <col min="12808" max="12808" width="12.5546875" style="4" customWidth="1"/>
    <col min="12809" max="12809" width="11.5546875" style="4" bestFit="1" customWidth="1"/>
    <col min="12810" max="12810" width="9.77734375" style="4" customWidth="1"/>
    <col min="12811" max="12811" width="9.109375" style="4" customWidth="1"/>
    <col min="12812" max="12813" width="0" style="4" hidden="1" customWidth="1"/>
    <col min="12814" max="12814" width="8.88671875" style="4"/>
    <col min="12815" max="12815" width="0" style="4" hidden="1" customWidth="1"/>
    <col min="12816" max="13056" width="8.88671875" style="4"/>
    <col min="13057" max="13057" width="8.44140625" style="4" customWidth="1"/>
    <col min="13058" max="13058" width="13" style="4" customWidth="1"/>
    <col min="13059" max="13063" width="12.44140625" style="4" customWidth="1"/>
    <col min="13064" max="13064" width="12.5546875" style="4" customWidth="1"/>
    <col min="13065" max="13065" width="11.5546875" style="4" bestFit="1" customWidth="1"/>
    <col min="13066" max="13066" width="9.77734375" style="4" customWidth="1"/>
    <col min="13067" max="13067" width="9.109375" style="4" customWidth="1"/>
    <col min="13068" max="13069" width="0" style="4" hidden="1" customWidth="1"/>
    <col min="13070" max="13070" width="8.88671875" style="4"/>
    <col min="13071" max="13071" width="0" style="4" hidden="1" customWidth="1"/>
    <col min="13072" max="13312" width="8.88671875" style="4"/>
    <col min="13313" max="13313" width="8.44140625" style="4" customWidth="1"/>
    <col min="13314" max="13314" width="13" style="4" customWidth="1"/>
    <col min="13315" max="13319" width="12.44140625" style="4" customWidth="1"/>
    <col min="13320" max="13320" width="12.5546875" style="4" customWidth="1"/>
    <col min="13321" max="13321" width="11.5546875" style="4" bestFit="1" customWidth="1"/>
    <col min="13322" max="13322" width="9.77734375" style="4" customWidth="1"/>
    <col min="13323" max="13323" width="9.109375" style="4" customWidth="1"/>
    <col min="13324" max="13325" width="0" style="4" hidden="1" customWidth="1"/>
    <col min="13326" max="13326" width="8.88671875" style="4"/>
    <col min="13327" max="13327" width="0" style="4" hidden="1" customWidth="1"/>
    <col min="13328" max="13568" width="8.88671875" style="4"/>
    <col min="13569" max="13569" width="8.44140625" style="4" customWidth="1"/>
    <col min="13570" max="13570" width="13" style="4" customWidth="1"/>
    <col min="13571" max="13575" width="12.44140625" style="4" customWidth="1"/>
    <col min="13576" max="13576" width="12.5546875" style="4" customWidth="1"/>
    <col min="13577" max="13577" width="11.5546875" style="4" bestFit="1" customWidth="1"/>
    <col min="13578" max="13578" width="9.77734375" style="4" customWidth="1"/>
    <col min="13579" max="13579" width="9.109375" style="4" customWidth="1"/>
    <col min="13580" max="13581" width="0" style="4" hidden="1" customWidth="1"/>
    <col min="13582" max="13582" width="8.88671875" style="4"/>
    <col min="13583" max="13583" width="0" style="4" hidden="1" customWidth="1"/>
    <col min="13584" max="13824" width="8.88671875" style="4"/>
    <col min="13825" max="13825" width="8.44140625" style="4" customWidth="1"/>
    <col min="13826" max="13826" width="13" style="4" customWidth="1"/>
    <col min="13827" max="13831" width="12.44140625" style="4" customWidth="1"/>
    <col min="13832" max="13832" width="12.5546875" style="4" customWidth="1"/>
    <col min="13833" max="13833" width="11.5546875" style="4" bestFit="1" customWidth="1"/>
    <col min="13834" max="13834" width="9.77734375" style="4" customWidth="1"/>
    <col min="13835" max="13835" width="9.109375" style="4" customWidth="1"/>
    <col min="13836" max="13837" width="0" style="4" hidden="1" customWidth="1"/>
    <col min="13838" max="13838" width="8.88671875" style="4"/>
    <col min="13839" max="13839" width="0" style="4" hidden="1" customWidth="1"/>
    <col min="13840" max="14080" width="8.88671875" style="4"/>
    <col min="14081" max="14081" width="8.44140625" style="4" customWidth="1"/>
    <col min="14082" max="14082" width="13" style="4" customWidth="1"/>
    <col min="14083" max="14087" width="12.44140625" style="4" customWidth="1"/>
    <col min="14088" max="14088" width="12.5546875" style="4" customWidth="1"/>
    <col min="14089" max="14089" width="11.5546875" style="4" bestFit="1" customWidth="1"/>
    <col min="14090" max="14090" width="9.77734375" style="4" customWidth="1"/>
    <col min="14091" max="14091" width="9.109375" style="4" customWidth="1"/>
    <col min="14092" max="14093" width="0" style="4" hidden="1" customWidth="1"/>
    <col min="14094" max="14094" width="8.88671875" style="4"/>
    <col min="14095" max="14095" width="0" style="4" hidden="1" customWidth="1"/>
    <col min="14096" max="14336" width="8.88671875" style="4"/>
    <col min="14337" max="14337" width="8.44140625" style="4" customWidth="1"/>
    <col min="14338" max="14338" width="13" style="4" customWidth="1"/>
    <col min="14339" max="14343" width="12.44140625" style="4" customWidth="1"/>
    <col min="14344" max="14344" width="12.5546875" style="4" customWidth="1"/>
    <col min="14345" max="14345" width="11.5546875" style="4" bestFit="1" customWidth="1"/>
    <col min="14346" max="14346" width="9.77734375" style="4" customWidth="1"/>
    <col min="14347" max="14347" width="9.109375" style="4" customWidth="1"/>
    <col min="14348" max="14349" width="0" style="4" hidden="1" customWidth="1"/>
    <col min="14350" max="14350" width="8.88671875" style="4"/>
    <col min="14351" max="14351" width="0" style="4" hidden="1" customWidth="1"/>
    <col min="14352" max="14592" width="8.88671875" style="4"/>
    <col min="14593" max="14593" width="8.44140625" style="4" customWidth="1"/>
    <col min="14594" max="14594" width="13" style="4" customWidth="1"/>
    <col min="14595" max="14599" width="12.44140625" style="4" customWidth="1"/>
    <col min="14600" max="14600" width="12.5546875" style="4" customWidth="1"/>
    <col min="14601" max="14601" width="11.5546875" style="4" bestFit="1" customWidth="1"/>
    <col min="14602" max="14602" width="9.77734375" style="4" customWidth="1"/>
    <col min="14603" max="14603" width="9.109375" style="4" customWidth="1"/>
    <col min="14604" max="14605" width="0" style="4" hidden="1" customWidth="1"/>
    <col min="14606" max="14606" width="8.88671875" style="4"/>
    <col min="14607" max="14607" width="0" style="4" hidden="1" customWidth="1"/>
    <col min="14608" max="14848" width="8.88671875" style="4"/>
    <col min="14849" max="14849" width="8.44140625" style="4" customWidth="1"/>
    <col min="14850" max="14850" width="13" style="4" customWidth="1"/>
    <col min="14851" max="14855" width="12.44140625" style="4" customWidth="1"/>
    <col min="14856" max="14856" width="12.5546875" style="4" customWidth="1"/>
    <col min="14857" max="14857" width="11.5546875" style="4" bestFit="1" customWidth="1"/>
    <col min="14858" max="14858" width="9.77734375" style="4" customWidth="1"/>
    <col min="14859" max="14859" width="9.109375" style="4" customWidth="1"/>
    <col min="14860" max="14861" width="0" style="4" hidden="1" customWidth="1"/>
    <col min="14862" max="14862" width="8.88671875" style="4"/>
    <col min="14863" max="14863" width="0" style="4" hidden="1" customWidth="1"/>
    <col min="14864" max="15104" width="8.88671875" style="4"/>
    <col min="15105" max="15105" width="8.44140625" style="4" customWidth="1"/>
    <col min="15106" max="15106" width="13" style="4" customWidth="1"/>
    <col min="15107" max="15111" width="12.44140625" style="4" customWidth="1"/>
    <col min="15112" max="15112" width="12.5546875" style="4" customWidth="1"/>
    <col min="15113" max="15113" width="11.5546875" style="4" bestFit="1" customWidth="1"/>
    <col min="15114" max="15114" width="9.77734375" style="4" customWidth="1"/>
    <col min="15115" max="15115" width="9.109375" style="4" customWidth="1"/>
    <col min="15116" max="15117" width="0" style="4" hidden="1" customWidth="1"/>
    <col min="15118" max="15118" width="8.88671875" style="4"/>
    <col min="15119" max="15119" width="0" style="4" hidden="1" customWidth="1"/>
    <col min="15120" max="15360" width="8.88671875" style="4"/>
    <col min="15361" max="15361" width="8.44140625" style="4" customWidth="1"/>
    <col min="15362" max="15362" width="13" style="4" customWidth="1"/>
    <col min="15363" max="15367" width="12.44140625" style="4" customWidth="1"/>
    <col min="15368" max="15368" width="12.5546875" style="4" customWidth="1"/>
    <col min="15369" max="15369" width="11.5546875" style="4" bestFit="1" customWidth="1"/>
    <col min="15370" max="15370" width="9.77734375" style="4" customWidth="1"/>
    <col min="15371" max="15371" width="9.109375" style="4" customWidth="1"/>
    <col min="15372" max="15373" width="0" style="4" hidden="1" customWidth="1"/>
    <col min="15374" max="15374" width="8.88671875" style="4"/>
    <col min="15375" max="15375" width="0" style="4" hidden="1" customWidth="1"/>
    <col min="15376" max="15616" width="8.88671875" style="4"/>
    <col min="15617" max="15617" width="8.44140625" style="4" customWidth="1"/>
    <col min="15618" max="15618" width="13" style="4" customWidth="1"/>
    <col min="15619" max="15623" width="12.44140625" style="4" customWidth="1"/>
    <col min="15624" max="15624" width="12.5546875" style="4" customWidth="1"/>
    <col min="15625" max="15625" width="11.5546875" style="4" bestFit="1" customWidth="1"/>
    <col min="15626" max="15626" width="9.77734375" style="4" customWidth="1"/>
    <col min="15627" max="15627" width="9.109375" style="4" customWidth="1"/>
    <col min="15628" max="15629" width="0" style="4" hidden="1" customWidth="1"/>
    <col min="15630" max="15630" width="8.88671875" style="4"/>
    <col min="15631" max="15631" width="0" style="4" hidden="1" customWidth="1"/>
    <col min="15632" max="15872" width="8.88671875" style="4"/>
    <col min="15873" max="15873" width="8.44140625" style="4" customWidth="1"/>
    <col min="15874" max="15874" width="13" style="4" customWidth="1"/>
    <col min="15875" max="15879" width="12.44140625" style="4" customWidth="1"/>
    <col min="15880" max="15880" width="12.5546875" style="4" customWidth="1"/>
    <col min="15881" max="15881" width="11.5546875" style="4" bestFit="1" customWidth="1"/>
    <col min="15882" max="15882" width="9.77734375" style="4" customWidth="1"/>
    <col min="15883" max="15883" width="9.109375" style="4" customWidth="1"/>
    <col min="15884" max="15885" width="0" style="4" hidden="1" customWidth="1"/>
    <col min="15886" max="15886" width="8.88671875" style="4"/>
    <col min="15887" max="15887" width="0" style="4" hidden="1" customWidth="1"/>
    <col min="15888" max="16128" width="8.88671875" style="4"/>
    <col min="16129" max="16129" width="8.44140625" style="4" customWidth="1"/>
    <col min="16130" max="16130" width="13" style="4" customWidth="1"/>
    <col min="16131" max="16135" width="12.44140625" style="4" customWidth="1"/>
    <col min="16136" max="16136" width="12.5546875" style="4" customWidth="1"/>
    <col min="16137" max="16137" width="11.5546875" style="4" bestFit="1" customWidth="1"/>
    <col min="16138" max="16138" width="9.77734375" style="4" customWidth="1"/>
    <col min="16139" max="16139" width="9.109375" style="4" customWidth="1"/>
    <col min="16140" max="16141" width="0" style="4" hidden="1" customWidth="1"/>
    <col min="16142" max="16142" width="8.88671875" style="4"/>
    <col min="16143" max="16143" width="0" style="4" hidden="1" customWidth="1"/>
    <col min="16144" max="16384" width="8.88671875" style="4"/>
  </cols>
  <sheetData>
    <row r="1" spans="1:25" ht="21.75" customHeight="1" x14ac:dyDescent="0.15">
      <c r="A1" s="1"/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V1" s="6"/>
      <c r="W1" s="6"/>
      <c r="X1" s="6"/>
      <c r="Y1" s="6"/>
    </row>
    <row r="2" spans="1:25" ht="27.75" customHeight="1" x14ac:dyDescent="0.15">
      <c r="A2" s="7"/>
      <c r="C2" s="8" t="s">
        <v>0</v>
      </c>
      <c r="D2" s="8"/>
      <c r="E2" s="9"/>
      <c r="F2" s="9"/>
    </row>
    <row r="3" spans="1:25" ht="7.5" customHeight="1" thickBot="1" x14ac:dyDescent="0.2">
      <c r="A3" s="10"/>
      <c r="B3" s="11"/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</row>
    <row r="4" spans="1:25" s="22" customFormat="1" ht="15.75" customHeight="1" thickBot="1" x14ac:dyDescent="0.2">
      <c r="A4" s="13"/>
      <c r="B4" s="14" t="s">
        <v>1</v>
      </c>
      <c r="C4" s="15" t="s">
        <v>2</v>
      </c>
      <c r="D4" s="16"/>
      <c r="E4" s="16"/>
      <c r="F4" s="16"/>
      <c r="G4" s="17">
        <v>9</v>
      </c>
      <c r="H4" s="18" t="s">
        <v>3</v>
      </c>
      <c r="I4" s="19" t="s">
        <v>4</v>
      </c>
      <c r="J4" s="16" t="s">
        <v>163</v>
      </c>
      <c r="K4" s="20"/>
      <c r="L4" s="21"/>
      <c r="M4" s="20"/>
      <c r="O4" s="23"/>
    </row>
    <row r="5" spans="1:25" s="28" customFormat="1" ht="16.5" customHeight="1" thickBot="1" x14ac:dyDescent="0.2">
      <c r="A5" s="24" t="s">
        <v>5</v>
      </c>
      <c r="B5" s="270" t="s">
        <v>6</v>
      </c>
      <c r="C5" s="271"/>
      <c r="D5" s="25" t="s">
        <v>7</v>
      </c>
      <c r="E5" s="26" t="s">
        <v>8</v>
      </c>
      <c r="F5" s="26" t="s">
        <v>9</v>
      </c>
      <c r="G5" s="24" t="s">
        <v>10</v>
      </c>
      <c r="H5" s="24" t="s">
        <v>11</v>
      </c>
      <c r="I5" s="24" t="s">
        <v>12</v>
      </c>
      <c r="J5" s="15" t="s">
        <v>13</v>
      </c>
      <c r="K5" s="27" t="s">
        <v>14</v>
      </c>
      <c r="L5" s="272" t="s">
        <v>15</v>
      </c>
      <c r="M5" s="271"/>
      <c r="O5" s="5" t="s">
        <v>16</v>
      </c>
    </row>
    <row r="6" spans="1:25" s="28" customFormat="1" ht="14.65" customHeight="1" x14ac:dyDescent="0.15">
      <c r="A6" s="29"/>
      <c r="B6" s="7"/>
      <c r="C6" s="30" t="s">
        <v>17</v>
      </c>
      <c r="D6" s="31" t="s">
        <v>18</v>
      </c>
      <c r="E6" s="32" t="s">
        <v>19</v>
      </c>
      <c r="F6" s="33" t="s">
        <v>20</v>
      </c>
      <c r="G6" s="34">
        <v>72262</v>
      </c>
      <c r="H6" s="34">
        <v>72262</v>
      </c>
      <c r="I6" s="34">
        <f>G6-H6</f>
        <v>0</v>
      </c>
      <c r="J6" s="35">
        <f t="shared" ref="J6:J19" si="0">G6-O6</f>
        <v>0</v>
      </c>
      <c r="K6" s="36">
        <f>J6/G4</f>
        <v>0</v>
      </c>
      <c r="L6" s="37" t="s">
        <v>21</v>
      </c>
      <c r="M6" s="38">
        <f>I14/I15</f>
        <v>0.60072489185081257</v>
      </c>
      <c r="O6" s="39">
        <v>72262</v>
      </c>
    </row>
    <row r="7" spans="1:25" s="28" customFormat="1" ht="14.65" customHeight="1" x14ac:dyDescent="0.15">
      <c r="A7" s="40" t="s">
        <v>22</v>
      </c>
      <c r="B7" s="7"/>
      <c r="C7" s="30" t="s">
        <v>23</v>
      </c>
      <c r="D7" s="31" t="s">
        <v>18</v>
      </c>
      <c r="E7" s="32" t="s">
        <v>19</v>
      </c>
      <c r="F7" s="33" t="s">
        <v>24</v>
      </c>
      <c r="G7" s="41">
        <v>120416</v>
      </c>
      <c r="H7" s="41">
        <v>120416</v>
      </c>
      <c r="I7" s="42">
        <f>G7-H7</f>
        <v>0</v>
      </c>
      <c r="J7" s="43">
        <f t="shared" si="0"/>
        <v>0</v>
      </c>
      <c r="K7" s="44">
        <f>J7/G4</f>
        <v>0</v>
      </c>
      <c r="L7" s="45" t="s">
        <v>25</v>
      </c>
      <c r="M7" s="46">
        <f>(I8+I11)/I15</f>
        <v>0.39927510814918743</v>
      </c>
      <c r="N7" s="47"/>
      <c r="O7" s="48">
        <v>120416</v>
      </c>
    </row>
    <row r="8" spans="1:25" s="28" customFormat="1" ht="14.65" customHeight="1" x14ac:dyDescent="0.15">
      <c r="A8" s="40"/>
      <c r="B8" s="7"/>
      <c r="C8" s="30" t="s">
        <v>26</v>
      </c>
      <c r="D8" s="49" t="s">
        <v>27</v>
      </c>
      <c r="E8" s="32" t="s">
        <v>19</v>
      </c>
      <c r="F8" s="50" t="s">
        <v>28</v>
      </c>
      <c r="G8" s="48">
        <f>SUM(G6:G7)</f>
        <v>192678</v>
      </c>
      <c r="H8" s="48">
        <f>SUM(H6:H7)</f>
        <v>192678</v>
      </c>
      <c r="I8" s="51">
        <f>SUM(I6:I7)</f>
        <v>0</v>
      </c>
      <c r="J8" s="43">
        <f t="shared" si="0"/>
        <v>0</v>
      </c>
      <c r="K8" s="44">
        <f>J8/G4</f>
        <v>0</v>
      </c>
      <c r="M8" s="52"/>
      <c r="N8" s="53"/>
      <c r="O8" s="48">
        <f>SUM(O6:O7)</f>
        <v>192678</v>
      </c>
    </row>
    <row r="9" spans="1:25" s="28" customFormat="1" ht="14.65" customHeight="1" x14ac:dyDescent="0.15">
      <c r="A9" s="40" t="s">
        <v>29</v>
      </c>
      <c r="B9" s="54" t="s">
        <v>30</v>
      </c>
      <c r="C9" s="30" t="s">
        <v>31</v>
      </c>
      <c r="D9" s="31" t="s">
        <v>18</v>
      </c>
      <c r="E9" s="32" t="s">
        <v>19</v>
      </c>
      <c r="F9" s="33" t="s">
        <v>32</v>
      </c>
      <c r="G9" s="41">
        <v>866265</v>
      </c>
      <c r="H9" s="41">
        <v>864378</v>
      </c>
      <c r="I9" s="42">
        <f>G9-H9</f>
        <v>1887</v>
      </c>
      <c r="J9" s="43">
        <f t="shared" si="0"/>
        <v>17808</v>
      </c>
      <c r="K9" s="44">
        <f>J9/G4</f>
        <v>1978.6666666666667</v>
      </c>
      <c r="L9" s="55" t="s">
        <v>33</v>
      </c>
      <c r="M9" s="56"/>
      <c r="O9" s="48">
        <v>848457</v>
      </c>
    </row>
    <row r="10" spans="1:25" s="28" customFormat="1" ht="14.65" customHeight="1" x14ac:dyDescent="0.15">
      <c r="A10" s="40"/>
      <c r="B10" s="54" t="s">
        <v>34</v>
      </c>
      <c r="C10" s="30" t="s">
        <v>35</v>
      </c>
      <c r="D10" s="31" t="s">
        <v>18</v>
      </c>
      <c r="E10" s="32" t="s">
        <v>19</v>
      </c>
      <c r="F10" s="33" t="s">
        <v>36</v>
      </c>
      <c r="G10" s="41">
        <v>723367</v>
      </c>
      <c r="H10" s="41">
        <v>721839</v>
      </c>
      <c r="I10" s="42">
        <f>G10-H10</f>
        <v>1528</v>
      </c>
      <c r="J10" s="43">
        <f t="shared" si="0"/>
        <v>14195</v>
      </c>
      <c r="K10" s="44">
        <f>J10/G4</f>
        <v>1577.2222222222222</v>
      </c>
      <c r="L10" s="37" t="s">
        <v>21</v>
      </c>
      <c r="M10" s="57">
        <f>I16*M6</f>
        <v>10081.365135040336</v>
      </c>
      <c r="O10" s="48">
        <v>709172</v>
      </c>
    </row>
    <row r="11" spans="1:25" s="28" customFormat="1" ht="14.65" customHeight="1" x14ac:dyDescent="0.15">
      <c r="A11" s="40" t="s">
        <v>37</v>
      </c>
      <c r="B11" s="7"/>
      <c r="C11" s="30" t="s">
        <v>38</v>
      </c>
      <c r="D11" s="58" t="s">
        <v>27</v>
      </c>
      <c r="E11" s="32" t="s">
        <v>19</v>
      </c>
      <c r="F11" s="59" t="s">
        <v>39</v>
      </c>
      <c r="G11" s="48">
        <f>SUM(G9:G10)</f>
        <v>1589632</v>
      </c>
      <c r="H11" s="48">
        <f>SUM(H9:H10)</f>
        <v>1586217</v>
      </c>
      <c r="I11" s="51">
        <f>SUM(I9:I10)</f>
        <v>3415</v>
      </c>
      <c r="J11" s="43">
        <f t="shared" si="0"/>
        <v>32003</v>
      </c>
      <c r="K11" s="44">
        <f>J11/G4</f>
        <v>3555.8888888888887</v>
      </c>
      <c r="L11" s="45" t="s">
        <v>25</v>
      </c>
      <c r="M11" s="60">
        <f>I16*M7</f>
        <v>6700.6348649596639</v>
      </c>
      <c r="O11" s="48">
        <f>SUM(O9:O10)</f>
        <v>1557629</v>
      </c>
    </row>
    <row r="12" spans="1:25" s="28" customFormat="1" ht="14.65" customHeight="1" x14ac:dyDescent="0.15">
      <c r="A12" s="29"/>
      <c r="B12" s="7"/>
      <c r="C12" s="30" t="s">
        <v>40</v>
      </c>
      <c r="D12" s="31" t="s">
        <v>18</v>
      </c>
      <c r="E12" s="32" t="s">
        <v>19</v>
      </c>
      <c r="F12" s="61" t="s">
        <v>41</v>
      </c>
      <c r="G12" s="42">
        <v>1876807</v>
      </c>
      <c r="H12" s="42">
        <v>1871669</v>
      </c>
      <c r="I12" s="42">
        <f>G12-H12</f>
        <v>5138</v>
      </c>
      <c r="J12" s="43">
        <f t="shared" si="0"/>
        <v>47203</v>
      </c>
      <c r="K12" s="44">
        <f>J12/G4</f>
        <v>5244.7777777777774</v>
      </c>
      <c r="L12" s="55"/>
      <c r="M12" s="62"/>
      <c r="O12" s="63">
        <v>1829604</v>
      </c>
    </row>
    <row r="13" spans="1:25" s="28" customFormat="1" ht="14.25" customHeight="1" x14ac:dyDescent="0.15">
      <c r="A13" s="29"/>
      <c r="B13" s="7"/>
      <c r="C13" s="30" t="s">
        <v>42</v>
      </c>
      <c r="D13" s="64" t="s">
        <v>18</v>
      </c>
      <c r="E13" s="32" t="s">
        <v>19</v>
      </c>
      <c r="F13" s="61" t="s">
        <v>43</v>
      </c>
      <c r="G13" s="42">
        <v>1964477</v>
      </c>
      <c r="H13" s="42">
        <v>1964477</v>
      </c>
      <c r="I13" s="42">
        <f>G13-H13</f>
        <v>0</v>
      </c>
      <c r="J13" s="43">
        <f t="shared" si="0"/>
        <v>0</v>
      </c>
      <c r="K13" s="44">
        <f>J13/G4</f>
        <v>0</v>
      </c>
      <c r="L13" s="55" t="s">
        <v>44</v>
      </c>
      <c r="M13" s="56" t="s">
        <v>45</v>
      </c>
      <c r="O13" s="63">
        <v>1964477</v>
      </c>
    </row>
    <row r="14" spans="1:25" s="28" customFormat="1" ht="14.65" customHeight="1" thickBot="1" x14ac:dyDescent="0.2">
      <c r="A14" s="29"/>
      <c r="B14" s="65"/>
      <c r="C14" s="66" t="s">
        <v>46</v>
      </c>
      <c r="D14" s="67">
        <v>999</v>
      </c>
      <c r="E14" s="32" t="s">
        <v>19</v>
      </c>
      <c r="F14" s="67" t="s">
        <v>47</v>
      </c>
      <c r="G14" s="68">
        <f>SUM(G12:G13)</f>
        <v>3841284</v>
      </c>
      <c r="H14" s="68">
        <f>SUM(H12:H13)</f>
        <v>3836146</v>
      </c>
      <c r="I14" s="69">
        <f>SUM(I12:I13)</f>
        <v>5138</v>
      </c>
      <c r="J14" s="70">
        <f t="shared" si="0"/>
        <v>47203</v>
      </c>
      <c r="K14" s="71">
        <f>J14/G4</f>
        <v>5244.7777777777774</v>
      </c>
      <c r="L14" s="37" t="s">
        <v>48</v>
      </c>
      <c r="M14" s="72">
        <f>+I21*0.55</f>
        <v>411.40000000000003</v>
      </c>
      <c r="O14" s="68">
        <f>SUM(O12:O13)</f>
        <v>3794081</v>
      </c>
    </row>
    <row r="15" spans="1:25" s="28" customFormat="1" ht="14.65" customHeight="1" thickBot="1" x14ac:dyDescent="0.2">
      <c r="A15" s="29"/>
      <c r="B15" s="65"/>
      <c r="C15" s="73" t="s">
        <v>49</v>
      </c>
      <c r="D15" s="74">
        <v>999</v>
      </c>
      <c r="E15" s="32" t="s">
        <v>19</v>
      </c>
      <c r="F15" s="73" t="s">
        <v>50</v>
      </c>
      <c r="G15" s="75">
        <f>SUM(G14,G11,G8)</f>
        <v>5623594</v>
      </c>
      <c r="H15" s="75">
        <f>SUM(H14,H11,H8)</f>
        <v>5615041</v>
      </c>
      <c r="I15" s="76">
        <f>SUM(I14,I11,I8)</f>
        <v>8553</v>
      </c>
      <c r="J15" s="77">
        <f t="shared" si="0"/>
        <v>79206</v>
      </c>
      <c r="K15" s="77">
        <f>SUM(K14,K8,K11)</f>
        <v>8800.6666666666661</v>
      </c>
      <c r="L15" s="45" t="s">
        <v>51</v>
      </c>
      <c r="M15" s="78">
        <f>+I21*0.45</f>
        <v>336.6</v>
      </c>
      <c r="O15" s="75">
        <f>SUM(O14,O11,O8)</f>
        <v>5544388</v>
      </c>
    </row>
    <row r="16" spans="1:25" s="28" customFormat="1" ht="14.65" customHeight="1" thickBot="1" x14ac:dyDescent="0.2">
      <c r="A16" s="79"/>
      <c r="B16" s="273" t="s">
        <v>52</v>
      </c>
      <c r="C16" s="274"/>
      <c r="D16" s="80" t="s">
        <v>53</v>
      </c>
      <c r="E16" s="81" t="s">
        <v>54</v>
      </c>
      <c r="F16" s="82" t="s">
        <v>55</v>
      </c>
      <c r="G16" s="83">
        <v>58283432</v>
      </c>
      <c r="H16" s="83">
        <v>58266650</v>
      </c>
      <c r="I16" s="84">
        <f>G16-H16</f>
        <v>16782</v>
      </c>
      <c r="J16" s="77">
        <f t="shared" si="0"/>
        <v>153429</v>
      </c>
      <c r="K16" s="85">
        <f>J16/G4</f>
        <v>17047.666666666668</v>
      </c>
      <c r="L16" s="55" t="s">
        <v>56</v>
      </c>
      <c r="M16" s="86"/>
      <c r="O16" s="87">
        <v>58130003</v>
      </c>
    </row>
    <row r="17" spans="1:20" s="28" customFormat="1" ht="14.65" customHeight="1" x14ac:dyDescent="0.15">
      <c r="A17" s="88" t="s">
        <v>57</v>
      </c>
      <c r="B17" s="89" t="s">
        <v>58</v>
      </c>
      <c r="C17" s="90" t="s">
        <v>59</v>
      </c>
      <c r="D17" s="91" t="s">
        <v>60</v>
      </c>
      <c r="E17" s="92" t="s">
        <v>61</v>
      </c>
      <c r="F17" s="92" t="s">
        <v>62</v>
      </c>
      <c r="G17" s="93">
        <v>32519</v>
      </c>
      <c r="H17" s="93">
        <v>32513</v>
      </c>
      <c r="I17" s="94">
        <f>G17-H17</f>
        <v>6</v>
      </c>
      <c r="J17" s="95">
        <f t="shared" si="0"/>
        <v>45</v>
      </c>
      <c r="K17" s="96">
        <f>J17/G4</f>
        <v>5</v>
      </c>
      <c r="L17" s="37" t="s">
        <v>21</v>
      </c>
      <c r="M17" s="57">
        <f>M10+M14</f>
        <v>10492.765135040336</v>
      </c>
      <c r="O17" s="93">
        <v>32474</v>
      </c>
      <c r="Q17" s="97"/>
      <c r="R17" s="97"/>
    </row>
    <row r="18" spans="1:20" s="28" customFormat="1" ht="14.65" customHeight="1" x14ac:dyDescent="0.15">
      <c r="A18" s="88"/>
      <c r="B18" s="98"/>
      <c r="C18" s="99" t="s">
        <v>63</v>
      </c>
      <c r="D18" s="100" t="s">
        <v>27</v>
      </c>
      <c r="E18" s="101" t="s">
        <v>61</v>
      </c>
      <c r="F18" s="101" t="s">
        <v>62</v>
      </c>
      <c r="G18" s="102">
        <v>19202</v>
      </c>
      <c r="H18" s="102">
        <v>19202</v>
      </c>
      <c r="I18" s="94">
        <f>G18-H18</f>
        <v>0</v>
      </c>
      <c r="J18" s="43">
        <f t="shared" si="0"/>
        <v>0</v>
      </c>
      <c r="K18" s="103">
        <f>J18/G4</f>
        <v>0</v>
      </c>
      <c r="L18" s="37"/>
      <c r="M18" s="104"/>
      <c r="O18" s="102">
        <v>19202</v>
      </c>
      <c r="Q18" s="265"/>
      <c r="R18" s="265"/>
    </row>
    <row r="19" spans="1:20" s="28" customFormat="1" ht="14.65" customHeight="1" x14ac:dyDescent="0.15">
      <c r="A19" s="88"/>
      <c r="B19" s="98"/>
      <c r="C19" s="99" t="s">
        <v>64</v>
      </c>
      <c r="D19" s="105">
        <v>999</v>
      </c>
      <c r="E19" s="101" t="s">
        <v>61</v>
      </c>
      <c r="F19" s="101" t="s">
        <v>62</v>
      </c>
      <c r="G19" s="102">
        <v>56973</v>
      </c>
      <c r="H19" s="102">
        <v>56954</v>
      </c>
      <c r="I19" s="94">
        <f>G19-H19</f>
        <v>19</v>
      </c>
      <c r="J19" s="43">
        <f t="shared" si="0"/>
        <v>155</v>
      </c>
      <c r="K19" s="103">
        <f>J19/G4</f>
        <v>17.222222222222221</v>
      </c>
      <c r="L19" s="37"/>
      <c r="M19" s="104"/>
      <c r="O19" s="102">
        <v>56818</v>
      </c>
      <c r="Q19" s="265"/>
      <c r="R19" s="265"/>
    </row>
    <row r="20" spans="1:20" s="28" customFormat="1" ht="14.65" customHeight="1" thickBot="1" x14ac:dyDescent="0.2">
      <c r="A20" s="88"/>
      <c r="B20" s="106"/>
      <c r="C20" s="107" t="s">
        <v>65</v>
      </c>
      <c r="D20" s="108">
        <v>999</v>
      </c>
      <c r="E20" s="81" t="s">
        <v>61</v>
      </c>
      <c r="F20" s="81" t="s">
        <v>62</v>
      </c>
      <c r="G20" s="109">
        <f>SUM(G17:G19)</f>
        <v>108694</v>
      </c>
      <c r="H20" s="109">
        <f>SUM(H17:H19)</f>
        <v>108669</v>
      </c>
      <c r="I20" s="110">
        <f>SUM(I17:I19)</f>
        <v>25</v>
      </c>
      <c r="J20" s="111">
        <f>SUM(J17:J19)</f>
        <v>200</v>
      </c>
      <c r="K20" s="85">
        <f>SUM(K17:K19)</f>
        <v>22.222222222222221</v>
      </c>
      <c r="L20" s="37"/>
      <c r="M20" s="104"/>
      <c r="O20" s="109">
        <f>SUM(O17:O19)</f>
        <v>108494</v>
      </c>
      <c r="Q20" s="265"/>
      <c r="R20" s="265"/>
    </row>
    <row r="21" spans="1:20" s="264" customFormat="1" ht="14.65" customHeight="1" thickBot="1" x14ac:dyDescent="0.2">
      <c r="A21" s="112" t="s">
        <v>37</v>
      </c>
      <c r="B21" s="113" t="s">
        <v>66</v>
      </c>
      <c r="C21" s="114"/>
      <c r="D21" s="115" t="s">
        <v>60</v>
      </c>
      <c r="E21" s="116" t="s">
        <v>61</v>
      </c>
      <c r="F21" s="117" t="s">
        <v>67</v>
      </c>
      <c r="G21" s="118">
        <v>210613</v>
      </c>
      <c r="H21" s="118">
        <v>209865</v>
      </c>
      <c r="I21" s="119">
        <f>G21-H21</f>
        <v>748</v>
      </c>
      <c r="J21" s="120">
        <f t="shared" ref="J21:J26" si="1">G21-O21</f>
        <v>7100</v>
      </c>
      <c r="K21" s="121">
        <f>J21/G4</f>
        <v>788.88888888888891</v>
      </c>
      <c r="L21" s="262" t="s">
        <v>25</v>
      </c>
      <c r="M21" s="263">
        <f>M11+M15</f>
        <v>7037.2348649596643</v>
      </c>
      <c r="O21" s="261">
        <v>203513</v>
      </c>
      <c r="Q21" s="265"/>
      <c r="R21" s="265"/>
    </row>
    <row r="22" spans="1:20" s="28" customFormat="1" ht="14.65" customHeight="1" x14ac:dyDescent="0.15">
      <c r="A22" s="122"/>
      <c r="B22" s="266" t="s">
        <v>68</v>
      </c>
      <c r="C22" s="267"/>
      <c r="D22" s="91" t="s">
        <v>69</v>
      </c>
      <c r="E22" s="92" t="s">
        <v>70</v>
      </c>
      <c r="F22" s="123" t="s">
        <v>71</v>
      </c>
      <c r="G22" s="124">
        <v>202812</v>
      </c>
      <c r="H22" s="124">
        <v>202664</v>
      </c>
      <c r="I22" s="41">
        <f>G22-H22</f>
        <v>148</v>
      </c>
      <c r="J22" s="51">
        <f t="shared" si="1"/>
        <v>1014</v>
      </c>
      <c r="K22" s="36">
        <f>J22/G4</f>
        <v>112.66666666666667</v>
      </c>
      <c r="L22" s="125"/>
      <c r="M22" s="126"/>
      <c r="O22" s="127">
        <v>201798</v>
      </c>
    </row>
    <row r="23" spans="1:20" s="28" customFormat="1" ht="14.65" customHeight="1" x14ac:dyDescent="0.15">
      <c r="A23" s="128" t="s">
        <v>72</v>
      </c>
      <c r="B23" s="275" t="s">
        <v>73</v>
      </c>
      <c r="C23" s="276"/>
      <c r="D23" s="64" t="s">
        <v>69</v>
      </c>
      <c r="E23" s="101" t="s">
        <v>70</v>
      </c>
      <c r="F23" s="129" t="s">
        <v>74</v>
      </c>
      <c r="G23" s="130">
        <v>4195</v>
      </c>
      <c r="H23" s="130">
        <v>4195</v>
      </c>
      <c r="I23" s="41">
        <f>G23-H23</f>
        <v>0</v>
      </c>
      <c r="J23" s="51">
        <f t="shared" si="1"/>
        <v>0</v>
      </c>
      <c r="K23" s="44">
        <f>J23/G4</f>
        <v>0</v>
      </c>
      <c r="L23" s="131" t="s">
        <v>75</v>
      </c>
      <c r="M23" s="132"/>
      <c r="O23" s="133">
        <v>4195</v>
      </c>
    </row>
    <row r="24" spans="1:20" s="28" customFormat="1" ht="14.65" customHeight="1" x14ac:dyDescent="0.15">
      <c r="A24" s="128" t="s">
        <v>76</v>
      </c>
      <c r="B24" s="275" t="s">
        <v>77</v>
      </c>
      <c r="C24" s="276"/>
      <c r="D24" s="64" t="s">
        <v>69</v>
      </c>
      <c r="E24" s="101" t="s">
        <v>70</v>
      </c>
      <c r="F24" s="129" t="s">
        <v>78</v>
      </c>
      <c r="G24" s="134">
        <v>49990</v>
      </c>
      <c r="H24" s="134">
        <v>49897</v>
      </c>
      <c r="I24" s="41">
        <f>G24-H24</f>
        <v>93</v>
      </c>
      <c r="J24" s="51">
        <f t="shared" si="1"/>
        <v>761</v>
      </c>
      <c r="K24" s="44">
        <f>J24/G4</f>
        <v>84.555555555555557</v>
      </c>
      <c r="L24" s="135" t="s">
        <v>21</v>
      </c>
      <c r="M24" s="136">
        <f>I27-I25</f>
        <v>243</v>
      </c>
      <c r="O24" s="137">
        <v>49229</v>
      </c>
    </row>
    <row r="25" spans="1:20" s="28" customFormat="1" ht="14.65" customHeight="1" x14ac:dyDescent="0.15">
      <c r="A25" s="138" t="s">
        <v>79</v>
      </c>
      <c r="B25" s="275" t="s">
        <v>80</v>
      </c>
      <c r="C25" s="276"/>
      <c r="D25" s="64" t="s">
        <v>69</v>
      </c>
      <c r="E25" s="101" t="s">
        <v>70</v>
      </c>
      <c r="F25" s="129" t="s">
        <v>81</v>
      </c>
      <c r="G25" s="130">
        <v>26785</v>
      </c>
      <c r="H25" s="130">
        <v>26643</v>
      </c>
      <c r="I25" s="41">
        <f>G25-H25</f>
        <v>142</v>
      </c>
      <c r="J25" s="51">
        <f t="shared" si="1"/>
        <v>1210</v>
      </c>
      <c r="K25" s="44">
        <f>J25/G4</f>
        <v>134.44444444444446</v>
      </c>
      <c r="N25" s="139"/>
      <c r="O25" s="133">
        <v>25575</v>
      </c>
    </row>
    <row r="26" spans="1:20" s="5" customFormat="1" ht="14.65" customHeight="1" x14ac:dyDescent="0.15">
      <c r="A26" s="140"/>
      <c r="B26" s="277" t="s">
        <v>82</v>
      </c>
      <c r="C26" s="278"/>
      <c r="D26" s="64" t="s">
        <v>69</v>
      </c>
      <c r="E26" s="101" t="s">
        <v>70</v>
      </c>
      <c r="F26" s="129" t="s">
        <v>83</v>
      </c>
      <c r="G26" s="134">
        <v>366</v>
      </c>
      <c r="H26" s="134">
        <v>364</v>
      </c>
      <c r="I26" s="42">
        <f t="shared" ref="I26:I34" si="2">G26-H26</f>
        <v>2</v>
      </c>
      <c r="J26" s="63">
        <f t="shared" si="1"/>
        <v>16</v>
      </c>
      <c r="K26" s="141">
        <f>J26/G4</f>
        <v>1.7777777777777777</v>
      </c>
      <c r="L26" s="142"/>
      <c r="O26" s="137">
        <v>350</v>
      </c>
    </row>
    <row r="27" spans="1:20" s="28" customFormat="1" ht="14.65" customHeight="1" thickBot="1" x14ac:dyDescent="0.2">
      <c r="A27" s="138"/>
      <c r="B27" s="279" t="s">
        <v>84</v>
      </c>
      <c r="C27" s="280"/>
      <c r="D27" s="64" t="s">
        <v>69</v>
      </c>
      <c r="E27" s="143" t="s">
        <v>70</v>
      </c>
      <c r="F27" s="144" t="s">
        <v>85</v>
      </c>
      <c r="G27" s="145">
        <f>SUM(G22:G26)</f>
        <v>284148</v>
      </c>
      <c r="H27" s="145">
        <f>SUM(H22:H26)</f>
        <v>283763</v>
      </c>
      <c r="I27" s="146">
        <f>SUM(I22:I26)</f>
        <v>385</v>
      </c>
      <c r="J27" s="69">
        <f>SUM(J22:J26)</f>
        <v>3001</v>
      </c>
      <c r="K27" s="71">
        <f>J27/G4</f>
        <v>333.44444444444446</v>
      </c>
      <c r="L27" s="55" t="s">
        <v>86</v>
      </c>
      <c r="O27" s="147">
        <f>SUM(O22:O26)</f>
        <v>281147</v>
      </c>
    </row>
    <row r="28" spans="1:20" s="28" customFormat="1" ht="14.65" customHeight="1" thickBot="1" x14ac:dyDescent="0.2">
      <c r="A28" s="138"/>
      <c r="B28" s="268" t="s">
        <v>87</v>
      </c>
      <c r="C28" s="269"/>
      <c r="D28" s="148">
        <v>999</v>
      </c>
      <c r="E28" s="143" t="s">
        <v>70</v>
      </c>
      <c r="F28" s="148" t="s">
        <v>75</v>
      </c>
      <c r="G28" s="149">
        <v>433</v>
      </c>
      <c r="H28" s="149">
        <v>433</v>
      </c>
      <c r="I28" s="51">
        <f>G28-H28</f>
        <v>0</v>
      </c>
      <c r="J28" s="43">
        <f t="shared" ref="J28:J34" si="3">G28-O28</f>
        <v>11</v>
      </c>
      <c r="K28" s="150">
        <f>J28/G4</f>
        <v>1.2222222222222223</v>
      </c>
      <c r="L28" s="151" t="s">
        <v>21</v>
      </c>
      <c r="M28" s="152">
        <f>I15*0.25*M5</f>
        <v>0</v>
      </c>
      <c r="O28" s="149">
        <v>422</v>
      </c>
    </row>
    <row r="29" spans="1:20" s="28" customFormat="1" ht="14.65" customHeight="1" thickBot="1" x14ac:dyDescent="0.2">
      <c r="A29" s="138"/>
      <c r="B29" s="281" t="s">
        <v>88</v>
      </c>
      <c r="C29" s="282"/>
      <c r="D29" s="153">
        <v>999</v>
      </c>
      <c r="E29" s="148" t="s">
        <v>70</v>
      </c>
      <c r="F29" s="148" t="s">
        <v>75</v>
      </c>
      <c r="G29" s="149">
        <v>68771</v>
      </c>
      <c r="H29" s="149">
        <v>68710</v>
      </c>
      <c r="I29" s="77">
        <f t="shared" si="2"/>
        <v>61</v>
      </c>
      <c r="J29" s="77">
        <f t="shared" si="3"/>
        <v>610</v>
      </c>
      <c r="K29" s="150">
        <f>J29/G4</f>
        <v>67.777777777777771</v>
      </c>
      <c r="L29" s="151" t="s">
        <v>21</v>
      </c>
      <c r="M29" s="152">
        <f>I16*0.25*M6</f>
        <v>2520.341283760084</v>
      </c>
      <c r="O29" s="149">
        <v>68161</v>
      </c>
    </row>
    <row r="30" spans="1:20" s="28" customFormat="1" ht="14.65" customHeight="1" x14ac:dyDescent="0.15">
      <c r="A30" s="154"/>
      <c r="B30" s="155" t="s">
        <v>89</v>
      </c>
      <c r="C30" s="1" t="s">
        <v>90</v>
      </c>
      <c r="D30" s="156" t="s">
        <v>91</v>
      </c>
      <c r="E30" s="157" t="s">
        <v>92</v>
      </c>
      <c r="F30" s="158" t="s">
        <v>93</v>
      </c>
      <c r="G30" s="42">
        <v>60554</v>
      </c>
      <c r="H30" s="42">
        <v>60554</v>
      </c>
      <c r="I30" s="42">
        <f t="shared" si="2"/>
        <v>0</v>
      </c>
      <c r="J30" s="43">
        <f t="shared" si="3"/>
        <v>0</v>
      </c>
      <c r="K30" s="44">
        <f>J30/G4</f>
        <v>0</v>
      </c>
      <c r="L30" s="45" t="s">
        <v>25</v>
      </c>
      <c r="M30" s="159">
        <f>I17*0.25*M7</f>
        <v>0.59891266222378114</v>
      </c>
      <c r="O30" s="63">
        <v>60554</v>
      </c>
    </row>
    <row r="31" spans="1:20" s="28" customFormat="1" ht="14.65" customHeight="1" x14ac:dyDescent="0.15">
      <c r="A31" s="29"/>
      <c r="B31" s="66"/>
      <c r="C31" s="160" t="s">
        <v>94</v>
      </c>
      <c r="D31" s="64" t="s">
        <v>91</v>
      </c>
      <c r="E31" s="101" t="s">
        <v>92</v>
      </c>
      <c r="F31" s="32" t="s">
        <v>95</v>
      </c>
      <c r="G31" s="94">
        <v>1185195</v>
      </c>
      <c r="H31" s="94">
        <v>1184289</v>
      </c>
      <c r="I31" s="51">
        <f t="shared" si="2"/>
        <v>906</v>
      </c>
      <c r="J31" s="43">
        <f t="shared" si="3"/>
        <v>8146</v>
      </c>
      <c r="K31" s="44">
        <f>J31/G4</f>
        <v>905.11111111111109</v>
      </c>
      <c r="L31" s="22"/>
      <c r="M31" s="161"/>
      <c r="O31" s="94">
        <v>1177049</v>
      </c>
    </row>
    <row r="32" spans="1:20" s="28" customFormat="1" ht="14.65" customHeight="1" x14ac:dyDescent="0.15">
      <c r="A32" s="29"/>
      <c r="B32" s="66"/>
      <c r="C32" s="162" t="s">
        <v>96</v>
      </c>
      <c r="D32" s="64" t="s">
        <v>91</v>
      </c>
      <c r="E32" s="101" t="s">
        <v>92</v>
      </c>
      <c r="F32" s="101" t="s">
        <v>97</v>
      </c>
      <c r="G32" s="48">
        <v>0</v>
      </c>
      <c r="H32" s="48">
        <v>0</v>
      </c>
      <c r="I32" s="51">
        <f t="shared" si="2"/>
        <v>0</v>
      </c>
      <c r="J32" s="43">
        <f t="shared" si="3"/>
        <v>0</v>
      </c>
      <c r="K32" s="44">
        <f>J32/G4</f>
        <v>0</v>
      </c>
      <c r="L32" s="22"/>
      <c r="M32" s="161"/>
      <c r="O32" s="48">
        <v>0</v>
      </c>
      <c r="T32" s="4" t="s">
        <v>45</v>
      </c>
    </row>
    <row r="33" spans="1:15" s="28" customFormat="1" ht="14.65" customHeight="1" x14ac:dyDescent="0.15">
      <c r="A33" s="29"/>
      <c r="B33" s="66"/>
      <c r="C33" s="7" t="s">
        <v>98</v>
      </c>
      <c r="D33" s="64" t="s">
        <v>91</v>
      </c>
      <c r="E33" s="101" t="s">
        <v>92</v>
      </c>
      <c r="F33" s="158" t="s">
        <v>99</v>
      </c>
      <c r="G33" s="41">
        <v>179463</v>
      </c>
      <c r="H33" s="41">
        <v>179463</v>
      </c>
      <c r="I33" s="42">
        <f t="shared" si="2"/>
        <v>0</v>
      </c>
      <c r="J33" s="43">
        <f t="shared" si="3"/>
        <v>0</v>
      </c>
      <c r="K33" s="44">
        <f>J33/G4</f>
        <v>0</v>
      </c>
      <c r="L33" s="22"/>
      <c r="M33" s="163"/>
      <c r="O33" s="48">
        <v>179463</v>
      </c>
    </row>
    <row r="34" spans="1:15" s="28" customFormat="1" ht="14.65" customHeight="1" x14ac:dyDescent="0.15">
      <c r="A34" s="29"/>
      <c r="B34" s="66"/>
      <c r="C34" s="160" t="s">
        <v>100</v>
      </c>
      <c r="D34" s="64" t="s">
        <v>91</v>
      </c>
      <c r="E34" s="164" t="s">
        <v>92</v>
      </c>
      <c r="F34" s="33" t="s">
        <v>101</v>
      </c>
      <c r="G34" s="41">
        <v>1365</v>
      </c>
      <c r="H34" s="41">
        <v>1365</v>
      </c>
      <c r="I34" s="42">
        <f t="shared" si="2"/>
        <v>0</v>
      </c>
      <c r="J34" s="43">
        <f t="shared" si="3"/>
        <v>0</v>
      </c>
      <c r="K34" s="44">
        <f>J34/G4</f>
        <v>0</v>
      </c>
      <c r="L34" s="165"/>
      <c r="M34" s="163"/>
      <c r="O34" s="48">
        <v>1365</v>
      </c>
    </row>
    <row r="35" spans="1:15" s="28" customFormat="1" ht="14.65" customHeight="1" thickBot="1" x14ac:dyDescent="0.2">
      <c r="A35" s="29"/>
      <c r="B35" s="166"/>
      <c r="C35" s="10" t="s">
        <v>102</v>
      </c>
      <c r="D35" s="54">
        <v>999</v>
      </c>
      <c r="E35" s="54" t="s">
        <v>103</v>
      </c>
      <c r="F35" s="54" t="s">
        <v>104</v>
      </c>
      <c r="G35" s="167"/>
      <c r="H35" s="167"/>
      <c r="I35" s="76">
        <f>SUM(I30:I34)</f>
        <v>906</v>
      </c>
      <c r="J35" s="70">
        <f>SUM(J30:J34)</f>
        <v>8146</v>
      </c>
      <c r="K35" s="168">
        <f>SUM(K30:K34)</f>
        <v>905.11111111111109</v>
      </c>
      <c r="L35" s="22"/>
      <c r="M35" s="169"/>
      <c r="O35" s="167"/>
    </row>
    <row r="36" spans="1:15" s="28" customFormat="1" ht="14.65" customHeight="1" x14ac:dyDescent="0.15">
      <c r="A36" s="40" t="s">
        <v>105</v>
      </c>
      <c r="B36" s="155" t="s">
        <v>106</v>
      </c>
      <c r="C36" s="170" t="s">
        <v>107</v>
      </c>
      <c r="D36" s="91" t="s">
        <v>108</v>
      </c>
      <c r="E36" s="171" t="s">
        <v>109</v>
      </c>
      <c r="F36" s="172" t="s">
        <v>110</v>
      </c>
      <c r="G36" s="34">
        <v>887277</v>
      </c>
      <c r="H36" s="34">
        <v>886212</v>
      </c>
      <c r="I36" s="34">
        <f>G36-H36</f>
        <v>1065</v>
      </c>
      <c r="J36" s="95">
        <f>G36-O36</f>
        <v>9716</v>
      </c>
      <c r="K36" s="36">
        <f>J36/G4</f>
        <v>1079.5555555555557</v>
      </c>
      <c r="L36" s="22"/>
      <c r="M36" s="169"/>
      <c r="O36" s="39">
        <v>877561</v>
      </c>
    </row>
    <row r="37" spans="1:15" s="28" customFormat="1" ht="14.65" customHeight="1" x14ac:dyDescent="0.15">
      <c r="A37" s="40"/>
      <c r="B37" s="66"/>
      <c r="C37" s="162" t="s">
        <v>111</v>
      </c>
      <c r="D37" s="64" t="s">
        <v>108</v>
      </c>
      <c r="E37" s="101" t="s">
        <v>109</v>
      </c>
      <c r="F37" s="129" t="s">
        <v>112</v>
      </c>
      <c r="G37" s="134">
        <v>277486</v>
      </c>
      <c r="H37" s="134">
        <v>275581</v>
      </c>
      <c r="I37" s="42">
        <f>G37-H37</f>
        <v>1905</v>
      </c>
      <c r="J37" s="51">
        <f>G37-O37</f>
        <v>16349</v>
      </c>
      <c r="K37" s="44">
        <f>J37/G4</f>
        <v>1816.5555555555557</v>
      </c>
      <c r="L37" s="173"/>
      <c r="M37" s="174"/>
      <c r="O37" s="137">
        <v>261137</v>
      </c>
    </row>
    <row r="38" spans="1:15" s="5" customFormat="1" ht="14.65" customHeight="1" x14ac:dyDescent="0.15">
      <c r="A38" s="66" t="s">
        <v>113</v>
      </c>
      <c r="B38" s="66"/>
      <c r="C38" s="65" t="s">
        <v>114</v>
      </c>
      <c r="D38" s="64" t="s">
        <v>108</v>
      </c>
      <c r="E38" s="164" t="s">
        <v>109</v>
      </c>
      <c r="F38" s="175" t="s">
        <v>115</v>
      </c>
      <c r="G38" s="130">
        <v>363021</v>
      </c>
      <c r="H38" s="130">
        <v>360613</v>
      </c>
      <c r="I38" s="176">
        <f>G38-H38</f>
        <v>2408</v>
      </c>
      <c r="J38" s="177">
        <f>G38-O38</f>
        <v>20778</v>
      </c>
      <c r="K38" s="178">
        <f>J38/G4</f>
        <v>2308.6666666666665</v>
      </c>
      <c r="L38" s="179"/>
      <c r="M38" s="180"/>
      <c r="N38" s="181"/>
      <c r="O38" s="133">
        <v>342243</v>
      </c>
    </row>
    <row r="39" spans="1:15" s="28" customFormat="1" ht="14.65" customHeight="1" x14ac:dyDescent="0.15">
      <c r="A39" s="66" t="s">
        <v>37</v>
      </c>
      <c r="B39" s="66"/>
      <c r="C39" s="162" t="s">
        <v>116</v>
      </c>
      <c r="D39" s="182">
        <v>999</v>
      </c>
      <c r="E39" s="182" t="s">
        <v>117</v>
      </c>
      <c r="F39" s="182" t="s">
        <v>104</v>
      </c>
      <c r="G39" s="137"/>
      <c r="H39" s="137"/>
      <c r="I39" s="51">
        <f>SUM(I36:I38)</f>
        <v>5378</v>
      </c>
      <c r="J39" s="43">
        <f>SUM(J36:J38)</f>
        <v>46843</v>
      </c>
      <c r="K39" s="44">
        <f>J39/G4</f>
        <v>5204.7777777777774</v>
      </c>
      <c r="L39" s="183"/>
      <c r="M39" s="184"/>
      <c r="O39" s="137"/>
    </row>
    <row r="40" spans="1:15" s="28" customFormat="1" ht="14.65" customHeight="1" thickBot="1" x14ac:dyDescent="0.2">
      <c r="A40" s="29"/>
      <c r="B40" s="166"/>
      <c r="C40" s="185" t="s">
        <v>118</v>
      </c>
      <c r="D40" s="80" t="s">
        <v>108</v>
      </c>
      <c r="E40" s="186" t="s">
        <v>109</v>
      </c>
      <c r="F40" s="82" t="s">
        <v>119</v>
      </c>
      <c r="G40" s="130">
        <v>8492313</v>
      </c>
      <c r="H40" s="130">
        <v>8487082</v>
      </c>
      <c r="I40" s="187">
        <f>G40-H40</f>
        <v>5231</v>
      </c>
      <c r="J40" s="70">
        <f t="shared" ref="J40:J47" si="4">G40-O40</f>
        <v>45611</v>
      </c>
      <c r="K40" s="85">
        <f>J40/G4</f>
        <v>5067.8888888888887</v>
      </c>
      <c r="L40" s="183"/>
      <c r="M40" s="188"/>
      <c r="O40" s="133">
        <v>8446702</v>
      </c>
    </row>
    <row r="41" spans="1:15" s="28" customFormat="1" ht="14.65" customHeight="1" x14ac:dyDescent="0.15">
      <c r="A41" s="29"/>
      <c r="B41" s="155" t="s">
        <v>120</v>
      </c>
      <c r="C41" s="1" t="s">
        <v>121</v>
      </c>
      <c r="D41" s="91" t="s">
        <v>122</v>
      </c>
      <c r="E41" s="171" t="s">
        <v>123</v>
      </c>
      <c r="F41" s="158" t="s">
        <v>93</v>
      </c>
      <c r="G41" s="189">
        <v>112859</v>
      </c>
      <c r="H41" s="189">
        <v>108687</v>
      </c>
      <c r="I41" s="42">
        <f t="shared" ref="I41:I47" si="5">G41-H41</f>
        <v>4172</v>
      </c>
      <c r="J41" s="95">
        <f t="shared" si="4"/>
        <v>38237</v>
      </c>
      <c r="K41" s="190">
        <f>J41/G4</f>
        <v>4248.5555555555557</v>
      </c>
      <c r="L41" s="191"/>
      <c r="M41" s="192"/>
      <c r="O41" s="193">
        <v>74622</v>
      </c>
    </row>
    <row r="42" spans="1:15" s="28" customFormat="1" ht="14.65" customHeight="1" x14ac:dyDescent="0.15">
      <c r="A42" s="29"/>
      <c r="B42" s="66"/>
      <c r="C42" s="160" t="s">
        <v>124</v>
      </c>
      <c r="D42" s="64" t="s">
        <v>122</v>
      </c>
      <c r="E42" s="101" t="s">
        <v>123</v>
      </c>
      <c r="F42" s="194" t="s">
        <v>115</v>
      </c>
      <c r="G42" s="195">
        <v>1934353</v>
      </c>
      <c r="H42" s="195">
        <v>1934353</v>
      </c>
      <c r="I42" s="42">
        <f t="shared" si="5"/>
        <v>0</v>
      </c>
      <c r="J42" s="94">
        <f t="shared" si="4"/>
        <v>19310</v>
      </c>
      <c r="K42" s="44">
        <f>J42/G4</f>
        <v>2145.5555555555557</v>
      </c>
      <c r="O42" s="196">
        <v>1915043</v>
      </c>
    </row>
    <row r="43" spans="1:15" s="28" customFormat="1" ht="14.65" customHeight="1" x14ac:dyDescent="0.15">
      <c r="A43" s="29"/>
      <c r="B43" s="66"/>
      <c r="C43" s="7" t="s">
        <v>125</v>
      </c>
      <c r="D43" s="64" t="s">
        <v>122</v>
      </c>
      <c r="E43" s="101" t="s">
        <v>123</v>
      </c>
      <c r="F43" s="158" t="s">
        <v>126</v>
      </c>
      <c r="G43" s="195">
        <v>9596</v>
      </c>
      <c r="H43" s="195">
        <v>6174</v>
      </c>
      <c r="I43" s="42">
        <f t="shared" si="5"/>
        <v>3422</v>
      </c>
      <c r="J43" s="43">
        <f t="shared" si="4"/>
        <v>9596</v>
      </c>
      <c r="K43" s="44">
        <f>J43/G4</f>
        <v>1066.2222222222222</v>
      </c>
      <c r="L43" s="197"/>
      <c r="O43" s="196">
        <v>0</v>
      </c>
    </row>
    <row r="44" spans="1:15" s="28" customFormat="1" ht="14.65" customHeight="1" x14ac:dyDescent="0.15">
      <c r="A44" s="29"/>
      <c r="B44" s="66"/>
      <c r="C44" s="160" t="s">
        <v>127</v>
      </c>
      <c r="D44" s="64" t="s">
        <v>122</v>
      </c>
      <c r="E44" s="101" t="s">
        <v>123</v>
      </c>
      <c r="F44" s="33" t="s">
        <v>128</v>
      </c>
      <c r="G44" s="195">
        <v>1777096</v>
      </c>
      <c r="H44" s="195">
        <v>1774749</v>
      </c>
      <c r="I44" s="42">
        <f t="shared" si="5"/>
        <v>2347</v>
      </c>
      <c r="J44" s="94">
        <f t="shared" si="4"/>
        <v>20404</v>
      </c>
      <c r="K44" s="44">
        <f>J44/G4</f>
        <v>2267.1111111111113</v>
      </c>
      <c r="L44" s="4"/>
      <c r="O44" s="196">
        <v>1756692</v>
      </c>
    </row>
    <row r="45" spans="1:15" s="28" customFormat="1" ht="16.5" customHeight="1" x14ac:dyDescent="0.15">
      <c r="A45" s="29"/>
      <c r="B45" s="66"/>
      <c r="C45" s="160" t="s">
        <v>129</v>
      </c>
      <c r="D45" s="64" t="s">
        <v>122</v>
      </c>
      <c r="E45" s="101" t="s">
        <v>123</v>
      </c>
      <c r="F45" s="194" t="s">
        <v>164</v>
      </c>
      <c r="G45" s="195">
        <v>325531</v>
      </c>
      <c r="H45" s="195">
        <v>325531</v>
      </c>
      <c r="I45" s="42">
        <f>G45-H45</f>
        <v>0</v>
      </c>
      <c r="J45" s="43">
        <f t="shared" si="4"/>
        <v>0</v>
      </c>
      <c r="K45" s="44">
        <f>J45/G4</f>
        <v>0</v>
      </c>
      <c r="O45" s="196">
        <v>325531</v>
      </c>
    </row>
    <row r="46" spans="1:15" s="28" customFormat="1" ht="14.65" customHeight="1" x14ac:dyDescent="0.15">
      <c r="A46" s="29"/>
      <c r="B46" s="66"/>
      <c r="C46" s="160" t="s">
        <v>130</v>
      </c>
      <c r="D46" s="30">
        <v>999</v>
      </c>
      <c r="E46" s="101" t="s">
        <v>123</v>
      </c>
      <c r="F46" s="30" t="s">
        <v>131</v>
      </c>
      <c r="G46" s="196">
        <v>122408</v>
      </c>
      <c r="H46" s="196">
        <v>122408</v>
      </c>
      <c r="I46" s="51">
        <f t="shared" si="5"/>
        <v>0</v>
      </c>
      <c r="J46" s="43">
        <f t="shared" si="4"/>
        <v>0</v>
      </c>
      <c r="K46" s="44">
        <f>J46/G4</f>
        <v>0</v>
      </c>
      <c r="O46" s="196">
        <v>122408</v>
      </c>
    </row>
    <row r="47" spans="1:15" s="28" customFormat="1" ht="14.65" customHeight="1" x14ac:dyDescent="0.15">
      <c r="A47" s="65" t="s">
        <v>45</v>
      </c>
      <c r="B47" s="66"/>
      <c r="C47" s="160" t="s">
        <v>132</v>
      </c>
      <c r="D47" s="30">
        <v>999</v>
      </c>
      <c r="E47" s="101" t="s">
        <v>123</v>
      </c>
      <c r="F47" s="30" t="s">
        <v>131</v>
      </c>
      <c r="G47" s="196">
        <v>274761</v>
      </c>
      <c r="H47" s="196">
        <v>274690</v>
      </c>
      <c r="I47" s="51">
        <f t="shared" si="5"/>
        <v>71</v>
      </c>
      <c r="J47" s="43">
        <f t="shared" si="4"/>
        <v>624</v>
      </c>
      <c r="K47" s="44">
        <f>J47/G4</f>
        <v>69.333333333333329</v>
      </c>
      <c r="O47" s="196">
        <v>274137</v>
      </c>
    </row>
    <row r="48" spans="1:15" s="28" customFormat="1" ht="13.5" customHeight="1" x14ac:dyDescent="0.15">
      <c r="A48" s="29"/>
      <c r="B48" s="66"/>
      <c r="C48" s="198" t="s">
        <v>133</v>
      </c>
      <c r="D48" s="30">
        <v>999</v>
      </c>
      <c r="E48" s="101" t="s">
        <v>123</v>
      </c>
      <c r="F48" s="30" t="s">
        <v>131</v>
      </c>
      <c r="G48" s="196"/>
      <c r="H48" s="196"/>
      <c r="I48" s="51">
        <f>SUM(I41:I45)</f>
        <v>9941</v>
      </c>
      <c r="J48" s="43">
        <f>SUM(J41:J45)</f>
        <v>87547</v>
      </c>
      <c r="K48" s="44">
        <f>J48/G4</f>
        <v>9727.4444444444453</v>
      </c>
      <c r="O48" s="196"/>
    </row>
    <row r="49" spans="1:15" s="28" customFormat="1" ht="14.25" customHeight="1" x14ac:dyDescent="0.15">
      <c r="A49" s="65" t="s">
        <v>45</v>
      </c>
      <c r="B49" s="66"/>
      <c r="C49" s="198" t="s">
        <v>134</v>
      </c>
      <c r="D49" s="30">
        <v>999</v>
      </c>
      <c r="E49" s="101" t="s">
        <v>123</v>
      </c>
      <c r="F49" s="30" t="s">
        <v>131</v>
      </c>
      <c r="G49" s="196"/>
      <c r="H49" s="196"/>
      <c r="I49" s="51">
        <f>SUM(I41:I45)+I35</f>
        <v>10847</v>
      </c>
      <c r="J49" s="43">
        <f>SUM(J41:J45)+J31</f>
        <v>95693</v>
      </c>
      <c r="K49" s="44">
        <f>J49/G4</f>
        <v>10632.555555555555</v>
      </c>
      <c r="O49" s="196"/>
    </row>
    <row r="50" spans="1:15" s="28" customFormat="1" ht="14.25" customHeight="1" x14ac:dyDescent="0.15">
      <c r="A50" s="29"/>
      <c r="B50" s="66"/>
      <c r="C50" s="199" t="s">
        <v>135</v>
      </c>
      <c r="D50" s="30">
        <v>999</v>
      </c>
      <c r="E50" s="101" t="s">
        <v>123</v>
      </c>
      <c r="F50" s="30" t="s">
        <v>131</v>
      </c>
      <c r="G50" s="196">
        <v>964878</v>
      </c>
      <c r="H50" s="196">
        <v>963541</v>
      </c>
      <c r="I50" s="51">
        <f>G50-H50</f>
        <v>1337</v>
      </c>
      <c r="J50" s="43">
        <f>G50-O50</f>
        <v>11967</v>
      </c>
      <c r="K50" s="168">
        <f>J50/G4</f>
        <v>1329.6666666666667</v>
      </c>
      <c r="O50" s="196">
        <v>952911</v>
      </c>
    </row>
    <row r="51" spans="1:15" s="28" customFormat="1" ht="14.65" customHeight="1" thickBot="1" x14ac:dyDescent="0.2">
      <c r="A51" s="65" t="s">
        <v>45</v>
      </c>
      <c r="B51" s="166"/>
      <c r="C51" s="10" t="s">
        <v>136</v>
      </c>
      <c r="D51" s="80" t="s">
        <v>122</v>
      </c>
      <c r="E51" s="200" t="s">
        <v>123</v>
      </c>
      <c r="F51" s="158" t="s">
        <v>137</v>
      </c>
      <c r="G51" s="201">
        <v>9881900</v>
      </c>
      <c r="H51" s="201">
        <v>9872620</v>
      </c>
      <c r="I51" s="42">
        <f>G51-H51</f>
        <v>9280</v>
      </c>
      <c r="J51" s="43">
        <f>G51-O51</f>
        <v>81544</v>
      </c>
      <c r="K51" s="71">
        <f>J51/G4</f>
        <v>9060.4444444444453</v>
      </c>
      <c r="L51" s="202"/>
      <c r="O51" s="203">
        <v>9800356</v>
      </c>
    </row>
    <row r="52" spans="1:15" s="28" customFormat="1" ht="14.65" customHeight="1" thickBot="1" x14ac:dyDescent="0.2">
      <c r="A52" s="29"/>
      <c r="B52" s="273" t="s">
        <v>138</v>
      </c>
      <c r="C52" s="274"/>
      <c r="D52" s="204"/>
      <c r="E52" s="204"/>
      <c r="F52" s="204"/>
      <c r="G52" s="205" t="s">
        <v>45</v>
      </c>
      <c r="H52" s="205" t="s">
        <v>45</v>
      </c>
      <c r="I52" s="77">
        <f>I39+I49</f>
        <v>16225</v>
      </c>
      <c r="J52" s="77">
        <f>J39+J49</f>
        <v>142536</v>
      </c>
      <c r="K52" s="150">
        <f>J52/G4</f>
        <v>15837.333333333334</v>
      </c>
      <c r="L52" s="206"/>
      <c r="M52" s="52"/>
      <c r="O52" s="205" t="s">
        <v>45</v>
      </c>
    </row>
    <row r="53" spans="1:15" s="28" customFormat="1" ht="14.65" customHeight="1" thickBot="1" x14ac:dyDescent="0.2">
      <c r="A53" s="29"/>
      <c r="B53" s="273" t="s">
        <v>139</v>
      </c>
      <c r="C53" s="274"/>
      <c r="D53" s="204"/>
      <c r="E53" s="204"/>
      <c r="F53" s="204"/>
      <c r="G53" s="205"/>
      <c r="H53" s="205"/>
      <c r="I53" s="77">
        <f>I40+I51</f>
        <v>14511</v>
      </c>
      <c r="J53" s="77">
        <f>J40+J51</f>
        <v>127155</v>
      </c>
      <c r="K53" s="150">
        <f>J53/G4</f>
        <v>14128.333333333334</v>
      </c>
      <c r="M53" s="52"/>
      <c r="O53" s="205"/>
    </row>
    <row r="54" spans="1:15" s="28" customFormat="1" ht="14.65" customHeight="1" x14ac:dyDescent="0.15">
      <c r="A54" s="154"/>
      <c r="B54" s="207" t="s">
        <v>140</v>
      </c>
      <c r="C54" s="208" t="s">
        <v>141</v>
      </c>
      <c r="D54" s="91" t="s">
        <v>142</v>
      </c>
      <c r="E54" s="209" t="s">
        <v>143</v>
      </c>
      <c r="F54" s="210" t="s">
        <v>144</v>
      </c>
      <c r="G54" s="34">
        <v>1409271</v>
      </c>
      <c r="H54" s="34">
        <v>1408880</v>
      </c>
      <c r="I54" s="34">
        <f>G54-H54</f>
        <v>391</v>
      </c>
      <c r="J54" s="43">
        <f>G54-O54</f>
        <v>2684</v>
      </c>
      <c r="K54" s="36">
        <f>J54/G4</f>
        <v>298.22222222222223</v>
      </c>
      <c r="M54" s="52"/>
      <c r="O54" s="39">
        <v>1406587</v>
      </c>
    </row>
    <row r="55" spans="1:15" s="28" customFormat="1" ht="14.65" customHeight="1" x14ac:dyDescent="0.15">
      <c r="A55" s="66" t="s">
        <v>45</v>
      </c>
      <c r="B55" s="211" t="s">
        <v>145</v>
      </c>
      <c r="C55" s="30" t="s">
        <v>146</v>
      </c>
      <c r="D55" s="64" t="s">
        <v>142</v>
      </c>
      <c r="E55" s="101" t="s">
        <v>143</v>
      </c>
      <c r="F55" s="212" t="s">
        <v>147</v>
      </c>
      <c r="G55" s="42">
        <v>1978975</v>
      </c>
      <c r="H55" s="42">
        <v>1978529</v>
      </c>
      <c r="I55" s="42">
        <f>G55-H55</f>
        <v>446</v>
      </c>
      <c r="J55" s="43">
        <f>G55-O55</f>
        <v>4757</v>
      </c>
      <c r="K55" s="44">
        <f>J55/G4</f>
        <v>528.55555555555554</v>
      </c>
      <c r="M55" s="52"/>
      <c r="O55" s="63">
        <v>1974218</v>
      </c>
    </row>
    <row r="56" spans="1:15" s="28" customFormat="1" ht="14.65" customHeight="1" thickBot="1" x14ac:dyDescent="0.2">
      <c r="A56" s="40"/>
      <c r="B56" s="213"/>
      <c r="C56" s="214" t="s">
        <v>65</v>
      </c>
      <c r="D56" s="54"/>
      <c r="E56" s="54"/>
      <c r="F56" s="54"/>
      <c r="G56" s="215"/>
      <c r="H56" s="215"/>
      <c r="I56" s="76">
        <f>SUM(I54:I55)</f>
        <v>837</v>
      </c>
      <c r="J56" s="70">
        <f>SUM(J54:J55)</f>
        <v>7441</v>
      </c>
      <c r="K56" s="168">
        <f>SUM(K54:K55)</f>
        <v>826.77777777777783</v>
      </c>
      <c r="M56" s="52"/>
      <c r="O56" s="215"/>
    </row>
    <row r="57" spans="1:15" s="28" customFormat="1" ht="14.65" customHeight="1" x14ac:dyDescent="0.15">
      <c r="A57" s="66" t="s">
        <v>45</v>
      </c>
      <c r="B57" s="207" t="s">
        <v>148</v>
      </c>
      <c r="C57" s="208" t="s">
        <v>141</v>
      </c>
      <c r="D57" s="91" t="s">
        <v>142</v>
      </c>
      <c r="E57" s="216" t="s">
        <v>143</v>
      </c>
      <c r="F57" s="217" t="s">
        <v>149</v>
      </c>
      <c r="G57" s="34">
        <v>71886</v>
      </c>
      <c r="H57" s="34">
        <v>71573</v>
      </c>
      <c r="I57" s="34">
        <f>G57-H57</f>
        <v>313</v>
      </c>
      <c r="J57" s="95">
        <f>G57-O57</f>
        <v>4056</v>
      </c>
      <c r="K57" s="36">
        <f>J57/G4</f>
        <v>450.66666666666669</v>
      </c>
      <c r="L57" s="218"/>
      <c r="M57" s="52"/>
      <c r="O57" s="39">
        <v>67830</v>
      </c>
    </row>
    <row r="58" spans="1:15" s="28" customFormat="1" ht="14.65" customHeight="1" thickBot="1" x14ac:dyDescent="0.2">
      <c r="A58" s="66" t="s">
        <v>45</v>
      </c>
      <c r="B58" s="211"/>
      <c r="C58" s="30" t="s">
        <v>146</v>
      </c>
      <c r="D58" s="80" t="s">
        <v>142</v>
      </c>
      <c r="E58" s="200" t="s">
        <v>143</v>
      </c>
      <c r="F58" s="219" t="s">
        <v>150</v>
      </c>
      <c r="G58" s="41">
        <v>1092076</v>
      </c>
      <c r="H58" s="41">
        <v>1091870</v>
      </c>
      <c r="I58" s="41">
        <f>G58-H58</f>
        <v>206</v>
      </c>
      <c r="J58" s="43">
        <f>G58-O58</f>
        <v>3172</v>
      </c>
      <c r="K58" s="44">
        <f>J58/G4</f>
        <v>352.44444444444446</v>
      </c>
      <c r="L58" s="218"/>
      <c r="M58" s="52"/>
      <c r="O58" s="48">
        <v>1088904</v>
      </c>
    </row>
    <row r="59" spans="1:15" s="28" customFormat="1" ht="14.25" customHeight="1" thickBot="1" x14ac:dyDescent="0.2">
      <c r="A59" s="40" t="s">
        <v>151</v>
      </c>
      <c r="B59" s="213"/>
      <c r="C59" s="214" t="s">
        <v>65</v>
      </c>
      <c r="D59" s="97"/>
      <c r="E59" s="97"/>
      <c r="F59" s="97"/>
      <c r="G59" s="4" t="s">
        <v>152</v>
      </c>
      <c r="H59" s="4" t="s">
        <v>152</v>
      </c>
      <c r="I59" s="94">
        <f>SUM(I57:I58)</f>
        <v>519</v>
      </c>
      <c r="J59" s="70">
        <f>SUM(J57:J58)</f>
        <v>7228</v>
      </c>
      <c r="K59" s="168">
        <f>SUM(K57:K58)</f>
        <v>803.11111111111109</v>
      </c>
      <c r="M59" s="52"/>
      <c r="O59" s="4" t="s">
        <v>152</v>
      </c>
    </row>
    <row r="60" spans="1:15" s="22" customFormat="1" ht="12.75" customHeight="1" x14ac:dyDescent="0.15">
      <c r="A60" s="220" t="s">
        <v>37</v>
      </c>
      <c r="B60" s="221" t="s">
        <v>153</v>
      </c>
      <c r="C60" s="222" t="s">
        <v>154</v>
      </c>
      <c r="D60" s="222"/>
      <c r="E60" s="222"/>
      <c r="F60" s="222"/>
      <c r="G60" s="223">
        <v>78339</v>
      </c>
      <c r="H60" s="223">
        <v>78263</v>
      </c>
      <c r="I60" s="95">
        <f>G60-H60</f>
        <v>76</v>
      </c>
      <c r="J60" s="95">
        <f>G60-O60</f>
        <v>684</v>
      </c>
      <c r="K60" s="96">
        <f>J60/G4</f>
        <v>76</v>
      </c>
      <c r="M60" s="161"/>
      <c r="O60" s="223">
        <v>77655</v>
      </c>
    </row>
    <row r="61" spans="1:15" s="22" customFormat="1" ht="12.75" customHeight="1" x14ac:dyDescent="0.15">
      <c r="A61" s="224" t="s">
        <v>45</v>
      </c>
      <c r="B61" s="225" t="s">
        <v>155</v>
      </c>
      <c r="C61" s="226" t="s">
        <v>156</v>
      </c>
      <c r="D61" s="226"/>
      <c r="E61" s="226"/>
      <c r="F61" s="226"/>
      <c r="G61" s="227">
        <v>183368</v>
      </c>
      <c r="H61" s="227">
        <v>183193</v>
      </c>
      <c r="I61" s="94">
        <f>G61-H61</f>
        <v>175</v>
      </c>
      <c r="J61" s="43">
        <f>G61-O61</f>
        <v>1591</v>
      </c>
      <c r="K61" s="103">
        <f>J61/G4</f>
        <v>176.77777777777777</v>
      </c>
      <c r="M61" s="161"/>
      <c r="O61" s="227">
        <v>181777</v>
      </c>
    </row>
    <row r="62" spans="1:15" s="22" customFormat="1" ht="12.75" customHeight="1" thickBot="1" x14ac:dyDescent="0.2">
      <c r="A62" s="224" t="s">
        <v>45</v>
      </c>
      <c r="B62" s="228"/>
      <c r="C62" s="229" t="s">
        <v>157</v>
      </c>
      <c r="D62" s="229"/>
      <c r="E62" s="229"/>
      <c r="F62" s="229"/>
      <c r="G62" s="185">
        <v>63585</v>
      </c>
      <c r="H62" s="185">
        <v>63585</v>
      </c>
      <c r="I62" s="94">
        <f>SUM(I60:I61)</f>
        <v>251</v>
      </c>
      <c r="J62" s="70">
        <f>SUM(J60:J61)</f>
        <v>2275</v>
      </c>
      <c r="K62" s="168">
        <f>SUM(K60:K61)</f>
        <v>252.77777777777777</v>
      </c>
      <c r="M62" s="161"/>
      <c r="O62" s="185">
        <v>63585</v>
      </c>
    </row>
    <row r="63" spans="1:15" s="28" customFormat="1" ht="14.65" customHeight="1" thickBot="1" x14ac:dyDescent="0.2">
      <c r="A63" s="40"/>
      <c r="B63" s="273" t="s">
        <v>158</v>
      </c>
      <c r="C63" s="274"/>
      <c r="D63" s="230"/>
      <c r="E63" s="230"/>
      <c r="F63" s="230"/>
      <c r="G63" s="231"/>
      <c r="H63" s="231"/>
      <c r="I63" s="232">
        <f>SUM(I56+I59)</f>
        <v>1356</v>
      </c>
      <c r="J63" s="77">
        <f>SUM(J56,J59)</f>
        <v>14669</v>
      </c>
      <c r="K63" s="150">
        <f>J63/G4</f>
        <v>1629.8888888888889</v>
      </c>
      <c r="M63" s="52"/>
      <c r="O63" s="231"/>
    </row>
    <row r="64" spans="1:15" s="238" customFormat="1" ht="14.25" customHeight="1" thickBot="1" x14ac:dyDescent="0.2">
      <c r="A64" s="233"/>
      <c r="B64" s="283" t="s">
        <v>159</v>
      </c>
      <c r="C64" s="284"/>
      <c r="D64" s="234"/>
      <c r="E64" s="234"/>
      <c r="F64" s="234"/>
      <c r="G64" s="235"/>
      <c r="H64" s="235"/>
      <c r="I64" s="235">
        <f>I39-I56</f>
        <v>4541</v>
      </c>
      <c r="J64" s="236"/>
      <c r="K64" s="237"/>
      <c r="M64" s="239"/>
      <c r="O64" s="231"/>
    </row>
    <row r="65" spans="1:15" ht="14.25" customHeight="1" thickBot="1" x14ac:dyDescent="0.2">
      <c r="A65" s="65"/>
      <c r="B65" s="285" t="s">
        <v>160</v>
      </c>
      <c r="C65" s="286"/>
      <c r="D65" s="240"/>
      <c r="E65" s="240"/>
      <c r="F65" s="240"/>
      <c r="G65" s="241"/>
      <c r="H65" s="241"/>
      <c r="I65" s="242">
        <f>I62+I35-I67</f>
        <v>293</v>
      </c>
      <c r="J65" s="243"/>
      <c r="K65" s="244"/>
      <c r="L65" s="6"/>
      <c r="M65" s="245"/>
      <c r="O65" s="241"/>
    </row>
    <row r="66" spans="1:15" s="22" customFormat="1" ht="12.75" customHeight="1" thickBot="1" x14ac:dyDescent="0.2">
      <c r="A66" s="233"/>
      <c r="B66" s="287" t="s">
        <v>45</v>
      </c>
      <c r="C66" s="286"/>
      <c r="D66" s="246"/>
      <c r="E66" s="246"/>
      <c r="F66" s="246"/>
      <c r="G66" s="247"/>
      <c r="H66" s="247"/>
      <c r="I66" s="248">
        <f>I49-I59-I62-(I35-I67)</f>
        <v>10035</v>
      </c>
      <c r="J66" s="249"/>
      <c r="K66" s="250"/>
      <c r="M66" s="161"/>
      <c r="O66" s="247"/>
    </row>
    <row r="67" spans="1:15" s="22" customFormat="1" ht="12.75" customHeight="1" thickBot="1" x14ac:dyDescent="0.2">
      <c r="A67" s="251"/>
      <c r="B67" s="288" t="s">
        <v>161</v>
      </c>
      <c r="C67" s="289"/>
      <c r="D67" s="252"/>
      <c r="E67" s="252"/>
      <c r="F67" s="252"/>
      <c r="G67" s="253">
        <v>717626</v>
      </c>
      <c r="H67" s="253">
        <v>716762</v>
      </c>
      <c r="I67" s="77">
        <f>G67-H67</f>
        <v>864</v>
      </c>
      <c r="J67" s="77">
        <f>G67-O67</f>
        <v>7727</v>
      </c>
      <c r="K67" s="150">
        <f>J67/G4</f>
        <v>858.55555555555554</v>
      </c>
      <c r="L67" s="254"/>
      <c r="M67" s="255"/>
      <c r="O67" s="253">
        <v>709899</v>
      </c>
    </row>
    <row r="68" spans="1:15" s="22" customFormat="1" ht="12.75" customHeight="1" x14ac:dyDescent="0.15">
      <c r="A68" s="238" t="s">
        <v>162</v>
      </c>
      <c r="E68" s="6"/>
      <c r="F68" s="6"/>
      <c r="I68" s="70"/>
      <c r="J68" s="256"/>
      <c r="O68" s="23"/>
    </row>
    <row r="69" spans="1:15" s="28" customFormat="1" ht="15" customHeight="1" x14ac:dyDescent="0.15">
      <c r="A69" s="6"/>
      <c r="B69" s="290" t="s">
        <v>45</v>
      </c>
      <c r="C69" s="290"/>
      <c r="D69" s="6"/>
      <c r="E69" s="6"/>
      <c r="F69" s="6"/>
      <c r="J69" s="257"/>
      <c r="K69" s="4" t="s">
        <v>45</v>
      </c>
      <c r="L69" s="6"/>
      <c r="M69" s="6"/>
      <c r="O69" s="5"/>
    </row>
    <row r="70" spans="1:15" s="28" customFormat="1" ht="13.5" customHeight="1" outlineLevel="1" x14ac:dyDescent="0.15">
      <c r="B70" s="257"/>
      <c r="C70" s="257"/>
      <c r="D70" s="257"/>
      <c r="E70" s="257"/>
      <c r="F70" s="257"/>
      <c r="G70" s="70"/>
      <c r="H70" s="70"/>
      <c r="I70" s="258"/>
      <c r="J70" s="70"/>
      <c r="K70" s="259"/>
      <c r="O70" s="260"/>
    </row>
    <row r="71" spans="1:15" s="28" customFormat="1" ht="13.5" customHeight="1" x14ac:dyDescent="0.15">
      <c r="E71" s="257"/>
      <c r="F71" s="257"/>
      <c r="G71" s="70"/>
      <c r="H71" s="70"/>
      <c r="I71" s="70"/>
      <c r="J71" s="70"/>
      <c r="K71" s="259"/>
      <c r="O71" s="260"/>
    </row>
    <row r="72" spans="1:15" s="28" customFormat="1" ht="13.5" customHeight="1" x14ac:dyDescent="0.15">
      <c r="E72" s="257"/>
      <c r="F72" s="257"/>
      <c r="G72" s="70"/>
      <c r="H72" s="70"/>
      <c r="I72" s="70"/>
      <c r="J72" s="70"/>
      <c r="K72" s="259"/>
      <c r="O72" s="260"/>
    </row>
    <row r="73" spans="1:15" s="28" customFormat="1" ht="13.5" customHeight="1" x14ac:dyDescent="0.15">
      <c r="E73" s="257"/>
      <c r="F73" s="257"/>
      <c r="G73" s="70"/>
      <c r="H73" s="70"/>
      <c r="I73" s="70"/>
      <c r="J73" s="70"/>
      <c r="K73" s="259"/>
      <c r="O73" s="260"/>
    </row>
    <row r="74" spans="1:15" s="28" customFormat="1" ht="13.5" customHeight="1" x14ac:dyDescent="0.15">
      <c r="B74" s="257"/>
      <c r="E74" s="257"/>
      <c r="F74" s="257"/>
      <c r="G74" s="70"/>
      <c r="H74" s="70"/>
      <c r="I74" s="70"/>
      <c r="J74" s="70"/>
      <c r="K74" s="259"/>
      <c r="O74" s="260"/>
    </row>
    <row r="75" spans="1:15" s="28" customFormat="1" ht="13.5" customHeight="1" x14ac:dyDescent="0.15">
      <c r="E75" s="257"/>
      <c r="F75" s="257"/>
      <c r="G75" s="70"/>
      <c r="H75" s="70"/>
      <c r="I75" s="70"/>
      <c r="J75" s="70"/>
      <c r="K75" s="259"/>
      <c r="O75" s="260"/>
    </row>
    <row r="76" spans="1:15" s="28" customFormat="1" ht="13.5" customHeight="1" x14ac:dyDescent="0.15">
      <c r="E76" s="257"/>
      <c r="F76" s="257"/>
      <c r="G76" s="70"/>
      <c r="H76" s="70"/>
      <c r="I76" s="70"/>
      <c r="J76" s="70"/>
      <c r="K76" s="259"/>
      <c r="O76" s="260"/>
    </row>
    <row r="77" spans="1:15" s="28" customFormat="1" ht="13.5" customHeight="1" x14ac:dyDescent="0.15">
      <c r="C77" s="4"/>
      <c r="D77" s="4"/>
      <c r="E77" s="97"/>
      <c r="F77" s="97"/>
      <c r="G77" s="70"/>
      <c r="H77" s="70"/>
      <c r="I77" s="70"/>
      <c r="J77" s="70"/>
      <c r="K77" s="259"/>
      <c r="O77" s="260"/>
    </row>
    <row r="78" spans="1:15" s="28" customFormat="1" ht="13.5" customHeight="1" x14ac:dyDescent="0.15">
      <c r="A78" s="257"/>
      <c r="E78" s="257"/>
      <c r="F78" s="257"/>
      <c r="G78" s="70"/>
      <c r="H78" s="70"/>
      <c r="I78" s="70"/>
      <c r="J78" s="70"/>
      <c r="K78" s="259"/>
      <c r="O78" s="260"/>
    </row>
    <row r="79" spans="1:15" s="28" customFormat="1" ht="13.5" customHeight="1" x14ac:dyDescent="0.15">
      <c r="A79" s="257"/>
      <c r="E79" s="257"/>
      <c r="F79" s="257"/>
      <c r="G79" s="70"/>
      <c r="H79" s="70"/>
      <c r="I79" s="70"/>
      <c r="J79" s="70"/>
      <c r="K79" s="259"/>
      <c r="O79" s="260"/>
    </row>
    <row r="80" spans="1:15" s="28" customFormat="1" ht="13.5" customHeight="1" x14ac:dyDescent="0.15">
      <c r="A80" s="257"/>
      <c r="E80" s="257"/>
      <c r="F80" s="257"/>
      <c r="G80" s="70"/>
      <c r="H80" s="70"/>
      <c r="I80" s="70"/>
      <c r="J80" s="70"/>
      <c r="K80" s="259"/>
      <c r="O80" s="260"/>
    </row>
    <row r="81" spans="1:15" s="28" customFormat="1" ht="13.5" customHeight="1" x14ac:dyDescent="0.15">
      <c r="A81" s="257"/>
      <c r="B81" s="257"/>
      <c r="C81" s="4"/>
      <c r="D81" s="4"/>
      <c r="E81" s="97"/>
      <c r="F81" s="97"/>
      <c r="G81" s="70"/>
      <c r="H81" s="70"/>
      <c r="I81" s="70"/>
      <c r="J81" s="70"/>
      <c r="K81" s="259"/>
      <c r="O81" s="260"/>
    </row>
    <row r="82" spans="1:15" s="28" customFormat="1" ht="13.5" customHeight="1" x14ac:dyDescent="0.15">
      <c r="A82" s="257"/>
      <c r="E82" s="257"/>
      <c r="F82" s="257"/>
      <c r="G82" s="70"/>
      <c r="H82" s="70"/>
      <c r="I82" s="70"/>
      <c r="J82" s="70"/>
      <c r="K82" s="259"/>
      <c r="O82" s="260"/>
    </row>
    <row r="83" spans="1:15" s="28" customFormat="1" ht="13.5" customHeight="1" x14ac:dyDescent="0.15">
      <c r="E83" s="257"/>
      <c r="F83" s="257"/>
      <c r="G83" s="70"/>
      <c r="H83" s="70"/>
      <c r="I83" s="70"/>
      <c r="J83" s="70"/>
      <c r="K83" s="259"/>
      <c r="O83" s="260"/>
    </row>
    <row r="84" spans="1:15" s="28" customFormat="1" ht="13.5" customHeight="1" x14ac:dyDescent="0.15">
      <c r="E84" s="257"/>
      <c r="F84" s="257"/>
      <c r="G84" s="70"/>
      <c r="H84" s="70"/>
      <c r="I84" s="70"/>
      <c r="J84" s="70"/>
      <c r="K84" s="259"/>
      <c r="O84" s="260"/>
    </row>
    <row r="85" spans="1:15" s="28" customFormat="1" ht="13.5" customHeight="1" x14ac:dyDescent="0.15">
      <c r="E85" s="257"/>
      <c r="F85" s="257"/>
      <c r="G85" s="70"/>
      <c r="H85" s="70"/>
      <c r="I85" s="70"/>
      <c r="J85" s="70"/>
      <c r="K85" s="259"/>
      <c r="O85" s="260"/>
    </row>
    <row r="86" spans="1:15" s="28" customFormat="1" ht="13.5" customHeight="1" x14ac:dyDescent="0.15">
      <c r="B86" s="257"/>
      <c r="E86" s="257"/>
      <c r="F86" s="257"/>
      <c r="G86" s="70"/>
      <c r="H86" s="70"/>
      <c r="I86" s="70"/>
      <c r="J86" s="70"/>
      <c r="K86" s="259"/>
      <c r="O86" s="260"/>
    </row>
    <row r="87" spans="1:15" s="28" customFormat="1" ht="13.5" customHeight="1" x14ac:dyDescent="0.15">
      <c r="E87" s="257"/>
      <c r="F87" s="257"/>
      <c r="G87" s="70"/>
      <c r="H87" s="70"/>
      <c r="I87" s="70"/>
      <c r="J87" s="70"/>
      <c r="K87" s="259"/>
      <c r="O87" s="260"/>
    </row>
    <row r="88" spans="1:15" s="28" customFormat="1" ht="13.5" customHeight="1" x14ac:dyDescent="0.15">
      <c r="C88" s="4"/>
      <c r="D88" s="4"/>
      <c r="E88" s="97"/>
      <c r="F88" s="97"/>
      <c r="G88" s="70"/>
      <c r="H88" s="70"/>
      <c r="I88" s="70"/>
      <c r="J88" s="70"/>
      <c r="K88" s="259"/>
      <c r="O88" s="260"/>
    </row>
    <row r="89" spans="1:15" s="28" customFormat="1" ht="13.5" customHeight="1" x14ac:dyDescent="0.15">
      <c r="E89" s="257"/>
      <c r="F89" s="257"/>
      <c r="G89" s="70"/>
      <c r="H89" s="70"/>
      <c r="I89" s="70"/>
      <c r="J89" s="70"/>
      <c r="K89" s="259"/>
      <c r="O89" s="260"/>
    </row>
    <row r="90" spans="1:15" s="28" customFormat="1" ht="13.5" customHeight="1" x14ac:dyDescent="0.15">
      <c r="E90" s="257"/>
      <c r="F90" s="257"/>
      <c r="G90" s="70"/>
      <c r="H90" s="70"/>
      <c r="I90" s="70"/>
      <c r="J90" s="70"/>
      <c r="K90" s="259"/>
      <c r="O90" s="260"/>
    </row>
    <row r="91" spans="1:15" s="28" customFormat="1" ht="13.5" customHeight="1" x14ac:dyDescent="0.15">
      <c r="B91" s="265"/>
      <c r="C91" s="265"/>
      <c r="D91" s="257"/>
      <c r="E91" s="257"/>
      <c r="F91" s="257"/>
      <c r="G91" s="70"/>
      <c r="H91" s="70"/>
      <c r="I91" s="70"/>
      <c r="J91" s="70"/>
      <c r="K91" s="259"/>
      <c r="O91" s="260"/>
    </row>
    <row r="92" spans="1:15" s="28" customFormat="1" ht="13.5" customHeight="1" x14ac:dyDescent="0.15">
      <c r="B92" s="265"/>
      <c r="C92" s="265"/>
      <c r="D92" s="257"/>
      <c r="E92" s="257"/>
      <c r="F92" s="257"/>
      <c r="G92" s="70"/>
      <c r="H92" s="70"/>
      <c r="I92" s="70"/>
      <c r="J92" s="70"/>
      <c r="K92" s="259"/>
      <c r="O92" s="260"/>
    </row>
    <row r="93" spans="1:15" s="28" customFormat="1" ht="13.5" customHeight="1" x14ac:dyDescent="0.15">
      <c r="C93" s="257"/>
      <c r="D93" s="257"/>
      <c r="E93" s="257"/>
      <c r="F93" s="257"/>
      <c r="G93" s="70"/>
      <c r="H93" s="70"/>
      <c r="I93" s="70"/>
      <c r="J93" s="70"/>
      <c r="K93" s="259"/>
      <c r="O93" s="260"/>
    </row>
    <row r="94" spans="1:15" s="28" customFormat="1" ht="13.5" customHeight="1" x14ac:dyDescent="0.15">
      <c r="A94" s="257"/>
      <c r="B94" s="257"/>
      <c r="C94" s="257"/>
      <c r="D94" s="257"/>
      <c r="E94" s="257"/>
      <c r="F94" s="257"/>
      <c r="G94" s="70"/>
      <c r="H94" s="70"/>
      <c r="I94" s="70"/>
      <c r="J94" s="70"/>
      <c r="K94" s="259"/>
      <c r="O94" s="260"/>
    </row>
    <row r="95" spans="1:15" s="28" customFormat="1" ht="13.5" customHeight="1" x14ac:dyDescent="0.15">
      <c r="A95" s="257"/>
      <c r="C95" s="257"/>
      <c r="D95" s="257"/>
      <c r="E95" s="257"/>
      <c r="F95" s="257"/>
      <c r="G95" s="70"/>
      <c r="H95" s="70"/>
      <c r="I95" s="70"/>
      <c r="J95" s="70"/>
      <c r="K95" s="259"/>
      <c r="O95" s="260"/>
    </row>
    <row r="96" spans="1:15" s="28" customFormat="1" ht="13.5" customHeight="1" x14ac:dyDescent="0.15">
      <c r="A96" s="257"/>
      <c r="C96" s="257"/>
      <c r="D96" s="257"/>
      <c r="E96" s="257"/>
      <c r="F96" s="257"/>
      <c r="G96" s="70"/>
      <c r="H96" s="70"/>
      <c r="I96" s="70"/>
      <c r="J96" s="70"/>
      <c r="K96" s="259"/>
      <c r="L96" s="218"/>
      <c r="O96" s="260"/>
    </row>
    <row r="97" spans="1:15" s="28" customFormat="1" ht="13.5" customHeight="1" x14ac:dyDescent="0.15">
      <c r="A97" s="257"/>
      <c r="B97" s="257"/>
      <c r="C97" s="257"/>
      <c r="D97" s="257"/>
      <c r="E97" s="257"/>
      <c r="F97" s="257"/>
      <c r="G97" s="70"/>
      <c r="H97" s="70"/>
      <c r="I97" s="70"/>
      <c r="J97" s="70"/>
      <c r="K97" s="259"/>
      <c r="L97" s="218"/>
      <c r="O97" s="260"/>
    </row>
    <row r="98" spans="1:15" s="28" customFormat="1" ht="13.5" customHeight="1" x14ac:dyDescent="0.15">
      <c r="C98" s="257"/>
      <c r="D98" s="257"/>
      <c r="E98" s="257"/>
      <c r="F98" s="257"/>
      <c r="G98" s="70"/>
      <c r="H98" s="70"/>
      <c r="I98" s="70"/>
      <c r="J98" s="70"/>
      <c r="K98" s="259"/>
      <c r="O98" s="260"/>
    </row>
    <row r="99" spans="1:15" s="28" customFormat="1" ht="13.5" customHeight="1" x14ac:dyDescent="0.15">
      <c r="B99" s="265"/>
      <c r="C99" s="265"/>
      <c r="D99" s="257"/>
      <c r="E99" s="257"/>
      <c r="F99" s="257"/>
      <c r="G99" s="70"/>
      <c r="H99" s="70"/>
      <c r="I99" s="70"/>
      <c r="J99" s="70"/>
      <c r="K99" s="259"/>
      <c r="O99" s="5"/>
    </row>
    <row r="100" spans="1:15" s="28" customFormat="1" ht="13.5" customHeight="1" x14ac:dyDescent="0.15">
      <c r="E100" s="257"/>
      <c r="F100" s="257"/>
      <c r="K100" s="4"/>
      <c r="O100" s="5"/>
    </row>
  </sheetData>
  <mergeCells count="24">
    <mergeCell ref="B99:C99"/>
    <mergeCell ref="B29:C29"/>
    <mergeCell ref="B52:C52"/>
    <mergeCell ref="B53:C53"/>
    <mergeCell ref="B63:C63"/>
    <mergeCell ref="B64:C64"/>
    <mergeCell ref="B65:C65"/>
    <mergeCell ref="B66:C66"/>
    <mergeCell ref="B67:C67"/>
    <mergeCell ref="B69:C69"/>
    <mergeCell ref="B91:C91"/>
    <mergeCell ref="B92:C92"/>
    <mergeCell ref="R18:R21"/>
    <mergeCell ref="B22:C22"/>
    <mergeCell ref="B28:C28"/>
    <mergeCell ref="B5:C5"/>
    <mergeCell ref="L5:M5"/>
    <mergeCell ref="B16:C16"/>
    <mergeCell ref="Q18:Q21"/>
    <mergeCell ref="B23:C23"/>
    <mergeCell ref="B24:C24"/>
    <mergeCell ref="B25:C25"/>
    <mergeCell ref="B26:C26"/>
    <mergeCell ref="B27:C27"/>
  </mergeCells>
  <phoneticPr fontId="2" type="noConversion"/>
  <printOptions horizontalCentered="1"/>
  <pageMargins left="0.19685039370078741" right="0.19685039370078741" top="1.1811023622047245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용.폐수(5월9일)</vt:lpstr>
      <vt:lpstr>'용.폐수(5월9일)'!Print_Area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KWON</dc:creator>
  <cp:lastModifiedBy>KBSYS</cp:lastModifiedBy>
  <dcterms:created xsi:type="dcterms:W3CDTF">2020-07-21T05:40:03Z</dcterms:created>
  <dcterms:modified xsi:type="dcterms:W3CDTF">2020-07-23T04:51:56Z</dcterms:modified>
</cp:coreProperties>
</file>