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3600" windowHeight="19400" activeTab="1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B18" i="1"/>
  <c r="J3" i="1"/>
  <c r="I3" i="1"/>
  <c r="H3" i="1"/>
  <c r="G3" i="1"/>
  <c r="K3" i="1"/>
  <c r="B12" i="2"/>
  <c r="N12" i="2"/>
  <c r="I8" i="1"/>
  <c r="H8" i="1"/>
  <c r="G8" i="1"/>
  <c r="F8" i="1"/>
  <c r="E8" i="1"/>
  <c r="D8" i="1"/>
  <c r="C8" i="1"/>
  <c r="D26" i="2"/>
  <c r="D27" i="2"/>
  <c r="D29" i="2"/>
  <c r="C31" i="2"/>
  <c r="B22" i="2"/>
  <c r="B21" i="2"/>
  <c r="B16" i="2"/>
  <c r="B15" i="2"/>
  <c r="N15" i="2"/>
  <c r="N16" i="2"/>
  <c r="B14" i="2"/>
  <c r="N14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C11" i="2"/>
  <c r="D11" i="2"/>
  <c r="B11" i="2"/>
  <c r="E11" i="2"/>
  <c r="F11" i="2"/>
  <c r="G11" i="2"/>
  <c r="H11" i="2"/>
  <c r="I11" i="2"/>
  <c r="J11" i="2"/>
  <c r="K11" i="2"/>
  <c r="L11" i="2"/>
  <c r="M11" i="2"/>
  <c r="N11" i="2"/>
  <c r="M5" i="2"/>
  <c r="L5" i="2"/>
  <c r="K5" i="2"/>
  <c r="J5" i="2"/>
  <c r="I5" i="2"/>
  <c r="H5" i="2"/>
  <c r="G5" i="2"/>
  <c r="F5" i="2"/>
  <c r="F3" i="2"/>
  <c r="M4" i="2"/>
  <c r="J4" i="2"/>
  <c r="K4" i="2"/>
  <c r="L4" i="2"/>
  <c r="I4" i="2"/>
  <c r="H4" i="2"/>
  <c r="G4" i="2"/>
  <c r="F4" i="2"/>
  <c r="B4" i="2"/>
  <c r="C4" i="2"/>
  <c r="D4" i="2"/>
  <c r="E4" i="2"/>
  <c r="N4" i="2"/>
  <c r="C5" i="2"/>
  <c r="D5" i="2"/>
  <c r="E5" i="2"/>
  <c r="B5" i="2"/>
  <c r="L3" i="2"/>
  <c r="J3" i="2"/>
  <c r="H3" i="2"/>
  <c r="D3" i="2"/>
  <c r="B3" i="2"/>
  <c r="M3" i="2"/>
  <c r="B19" i="1"/>
  <c r="B8" i="1"/>
  <c r="J8" i="1"/>
  <c r="K8" i="1"/>
  <c r="L8" i="1"/>
  <c r="M8" i="1"/>
  <c r="N8" i="1"/>
  <c r="B9" i="1"/>
  <c r="N9" i="1"/>
  <c r="N10" i="1"/>
  <c r="B11" i="1"/>
  <c r="N11" i="1"/>
  <c r="B12" i="1"/>
  <c r="N12" i="1"/>
  <c r="B13" i="1"/>
  <c r="N13" i="1"/>
  <c r="N14" i="1"/>
  <c r="M3" i="1"/>
  <c r="L3" i="1"/>
  <c r="N5" i="2"/>
  <c r="N3" i="1"/>
  <c r="N5" i="1"/>
  <c r="N16" i="1"/>
  <c r="N7" i="2"/>
  <c r="N17" i="2"/>
  <c r="C3" i="2"/>
  <c r="E3" i="2"/>
  <c r="G3" i="2"/>
  <c r="I3" i="2"/>
  <c r="K3" i="2"/>
  <c r="N3" i="2"/>
  <c r="N8" i="2"/>
  <c r="N19" i="2"/>
</calcChain>
</file>

<file path=xl/sharedStrings.xml><?xml version="1.0" encoding="utf-8"?>
<sst xmlns="http://schemas.openxmlformats.org/spreadsheetml/2006/main" count="42" uniqueCount="28">
  <si>
    <t xml:space="preserve">total </t>
  </si>
  <si>
    <t xml:space="preserve">revenus </t>
  </si>
  <si>
    <t xml:space="preserve">publicité </t>
  </si>
  <si>
    <t>total CA</t>
  </si>
  <si>
    <t xml:space="preserve">Charges </t>
  </si>
  <si>
    <t xml:space="preserve">salaires </t>
  </si>
  <si>
    <t>création d'entreprise</t>
  </si>
  <si>
    <t xml:space="preserve">locaux </t>
  </si>
  <si>
    <t>comptabilité</t>
  </si>
  <si>
    <t>assurance</t>
  </si>
  <si>
    <t xml:space="preserve">matériel </t>
  </si>
  <si>
    <t xml:space="preserve">total charges </t>
  </si>
  <si>
    <t xml:space="preserve">bénéfice </t>
  </si>
  <si>
    <t>prix licence v1</t>
  </si>
  <si>
    <t>nombre de ventes à l'année</t>
  </si>
  <si>
    <t>résultat exercice 2013</t>
  </si>
  <si>
    <t>prix licence V1</t>
  </si>
  <si>
    <t>prix licence V2</t>
  </si>
  <si>
    <t>passage V1/V2</t>
  </si>
  <si>
    <t xml:space="preserve">325 utilisateurs concernés en 2013 </t>
  </si>
  <si>
    <t>total de licences achetées qur 2014/2015</t>
  </si>
  <si>
    <t xml:space="preserve">ce qui représente </t>
  </si>
  <si>
    <t>nombre de licences V2 vendues en 2015</t>
  </si>
  <si>
    <t>nombre licences v1 vendues en 2015</t>
  </si>
  <si>
    <t>fonctionnement</t>
  </si>
  <si>
    <t>vente licence 280€</t>
  </si>
  <si>
    <t xml:space="preserve">vente licence 350€ </t>
  </si>
  <si>
    <t>sur un marché de plus de 2.000.000 développeurs indépendants dans le monde achetant déjà des licences concurrentes (1500€)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</si>
</sst>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40C]_-;\-* #,##0.00\ [$€-40C]_-;_-* &quot;-&quot;??\ [$€-40C]_-;_-@_-"/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164" fontId="0" fillId="0" borderId="0" xfId="0" applyNumberFormat="1"/>
    <xf numFmtId="0" fontId="1" fillId="3" borderId="0" xfId="0" applyFont="1" applyFill="1"/>
    <xf numFmtId="17" fontId="1" fillId="3" borderId="0" xfId="0" applyNumberFormat="1" applyFont="1" applyFill="1"/>
    <xf numFmtId="0" fontId="2" fillId="2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0" fontId="0" fillId="0" borderId="0" xfId="0"/>
    <xf numFmtId="164" fontId="0" fillId="0" borderId="0" xfId="0" applyNumberFormat="1"/>
    <xf numFmtId="0" fontId="1" fillId="3" borderId="0" xfId="0" applyFont="1" applyFill="1"/>
    <xf numFmtId="17" fontId="1" fillId="3" borderId="0" xfId="0" applyNumberFormat="1" applyFont="1" applyFill="1"/>
    <xf numFmtId="0" fontId="2" fillId="2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3" sqref="K3"/>
    </sheetView>
  </sheetViews>
  <sheetFormatPr baseColWidth="10" defaultRowHeight="14" x14ac:dyDescent="0"/>
  <cols>
    <col min="1" max="1" width="28.1640625" customWidth="1"/>
    <col min="10" max="10" width="14.1640625" customWidth="1"/>
    <col min="11" max="11" width="15" customWidth="1"/>
    <col min="12" max="14" width="11.83203125" bestFit="1" customWidth="1"/>
  </cols>
  <sheetData>
    <row r="1" spans="1:14">
      <c r="A1" s="3"/>
      <c r="B1" s="4">
        <v>41640</v>
      </c>
      <c r="C1" s="4">
        <v>41671</v>
      </c>
      <c r="D1" s="4">
        <v>41699</v>
      </c>
      <c r="E1" s="4">
        <v>41730</v>
      </c>
      <c r="F1" s="4">
        <v>41760</v>
      </c>
      <c r="G1" s="4">
        <v>41791</v>
      </c>
      <c r="H1" s="4">
        <v>41821</v>
      </c>
      <c r="I1" s="4">
        <v>41852</v>
      </c>
      <c r="J1" s="4">
        <v>41883</v>
      </c>
      <c r="K1" s="4">
        <v>41913</v>
      </c>
      <c r="L1" s="4">
        <v>41944</v>
      </c>
      <c r="M1" s="4">
        <v>41974</v>
      </c>
      <c r="N1" s="4" t="s">
        <v>0</v>
      </c>
    </row>
    <row r="2" spans="1:14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10" t="s">
        <v>25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f>0</f>
        <v>0</v>
      </c>
      <c r="H3" s="2">
        <f>0</f>
        <v>0</v>
      </c>
      <c r="I3" s="2">
        <f>0</f>
        <v>0</v>
      </c>
      <c r="J3" s="2">
        <f>20*B18</f>
        <v>5600</v>
      </c>
      <c r="K3" s="2">
        <f>50*B18</f>
        <v>14000</v>
      </c>
      <c r="L3" s="2">
        <f>80*B18</f>
        <v>22400</v>
      </c>
      <c r="M3" s="2">
        <f>85*B18</f>
        <v>23800</v>
      </c>
      <c r="N3" s="2">
        <f>SUM(B3:M3)</f>
        <v>65800</v>
      </c>
    </row>
    <row r="4" spans="1:14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N3</f>
        <v>65800</v>
      </c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5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>
      <c r="A8" s="1" t="s">
        <v>5</v>
      </c>
      <c r="B8" s="1">
        <f>0</f>
        <v>0</v>
      </c>
      <c r="C8" s="1">
        <f>0</f>
        <v>0</v>
      </c>
      <c r="D8" s="10">
        <f>0</f>
        <v>0</v>
      </c>
      <c r="E8" s="10">
        <f>0</f>
        <v>0</v>
      </c>
      <c r="F8" s="10">
        <f>0</f>
        <v>0</v>
      </c>
      <c r="G8" s="10">
        <f>0</f>
        <v>0</v>
      </c>
      <c r="H8" s="10">
        <f>0</f>
        <v>0</v>
      </c>
      <c r="I8" s="10">
        <f>0</f>
        <v>0</v>
      </c>
      <c r="J8" s="10">
        <f>4400</f>
        <v>4400</v>
      </c>
      <c r="K8" s="10">
        <f>4400</f>
        <v>4400</v>
      </c>
      <c r="L8" s="10">
        <f>4400</f>
        <v>4400</v>
      </c>
      <c r="M8" s="10">
        <f>4400</f>
        <v>4400</v>
      </c>
      <c r="N8" s="1">
        <f t="shared" ref="N8:N13" si="0">SUM(B8:M8)</f>
        <v>17600</v>
      </c>
    </row>
    <row r="9" spans="1:14">
      <c r="A9" s="1" t="s">
        <v>6</v>
      </c>
      <c r="B9" s="1">
        <f>1000</f>
        <v>1000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1000</v>
      </c>
    </row>
    <row r="10" spans="1:14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</row>
    <row r="11" spans="1:14">
      <c r="A11" s="1" t="s">
        <v>8</v>
      </c>
      <c r="B11" s="1">
        <f>3000</f>
        <v>3000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0">
        <f t="shared" si="0"/>
        <v>3000</v>
      </c>
    </row>
    <row r="12" spans="1:14">
      <c r="A12" s="1" t="s">
        <v>9</v>
      </c>
      <c r="B12" s="1">
        <f>1000</f>
        <v>1000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0">
        <f t="shared" si="0"/>
        <v>1000</v>
      </c>
    </row>
    <row r="13" spans="1:14">
      <c r="A13" s="1" t="s">
        <v>10</v>
      </c>
      <c r="B13" s="1">
        <f>3000</f>
        <v>3000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0">
        <f t="shared" si="0"/>
        <v>3000</v>
      </c>
    </row>
    <row r="14" spans="1:14">
      <c r="A14" s="6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>SUM(N8:N13)</f>
        <v>25600</v>
      </c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8" t="s">
        <v>12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>
        <f>N5-N14</f>
        <v>40200</v>
      </c>
    </row>
    <row r="18" spans="1:2">
      <c r="A18" s="10" t="s">
        <v>13</v>
      </c>
      <c r="B18">
        <f>280</f>
        <v>280</v>
      </c>
    </row>
    <row r="19" spans="1:2">
      <c r="A19" s="10" t="s">
        <v>14</v>
      </c>
      <c r="B19">
        <f>325</f>
        <v>325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24" sqref="B24"/>
    </sheetView>
  </sheetViews>
  <sheetFormatPr baseColWidth="10" defaultRowHeight="14" x14ac:dyDescent="0"/>
  <cols>
    <col min="1" max="1" width="22.33203125" customWidth="1"/>
    <col min="2" max="9" width="11.83203125" bestFit="1" customWidth="1"/>
    <col min="10" max="10" width="13.6640625" customWidth="1"/>
    <col min="11" max="11" width="14.33203125" customWidth="1"/>
    <col min="12" max="13" width="12.83203125" bestFit="1" customWidth="1"/>
    <col min="14" max="14" width="15.1640625" customWidth="1"/>
  </cols>
  <sheetData>
    <row r="1" spans="1:14">
      <c r="A1" s="12"/>
      <c r="B1" s="13">
        <v>42005</v>
      </c>
      <c r="C1" s="13">
        <v>42036</v>
      </c>
      <c r="D1" s="13">
        <v>42064</v>
      </c>
      <c r="E1" s="13">
        <v>42095</v>
      </c>
      <c r="F1" s="13">
        <v>42125</v>
      </c>
      <c r="G1" s="13">
        <v>42156</v>
      </c>
      <c r="H1" s="13">
        <v>42186</v>
      </c>
      <c r="I1" s="13">
        <v>42217</v>
      </c>
      <c r="J1" s="13">
        <v>42248</v>
      </c>
      <c r="K1" s="13">
        <v>42278</v>
      </c>
      <c r="L1" s="13">
        <v>42309</v>
      </c>
      <c r="M1" s="13">
        <v>42339</v>
      </c>
      <c r="N1" s="13" t="s">
        <v>0</v>
      </c>
    </row>
    <row r="2" spans="1:1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>
      <c r="A3" s="10" t="s">
        <v>25</v>
      </c>
      <c r="B3" s="11">
        <f>85*B21</f>
        <v>23800</v>
      </c>
      <c r="C3" s="11">
        <f>150*B21</f>
        <v>42000</v>
      </c>
      <c r="D3" s="11">
        <f>200*B21</f>
        <v>56000</v>
      </c>
      <c r="E3" s="11">
        <f>250*B21</f>
        <v>70000</v>
      </c>
      <c r="F3" s="11">
        <f>100*B21</f>
        <v>28000</v>
      </c>
      <c r="G3" s="11">
        <f>150*B21</f>
        <v>42000</v>
      </c>
      <c r="H3" s="11">
        <f>120*B21</f>
        <v>33600</v>
      </c>
      <c r="I3" s="11">
        <f>50*B21</f>
        <v>14000</v>
      </c>
      <c r="J3" s="11">
        <f>100*B21</f>
        <v>28000</v>
      </c>
      <c r="K3" s="11">
        <f>50*B21</f>
        <v>14000</v>
      </c>
      <c r="L3" s="11">
        <f>70*B21</f>
        <v>19600</v>
      </c>
      <c r="M3" s="11">
        <f>50*B21</f>
        <v>14000</v>
      </c>
      <c r="N3" s="11">
        <f>SUM(B3:M3)</f>
        <v>385000</v>
      </c>
    </row>
    <row r="4" spans="1:14" s="10" customFormat="1">
      <c r="A4" s="10" t="s">
        <v>18</v>
      </c>
      <c r="B4" s="11">
        <f>0</f>
        <v>0</v>
      </c>
      <c r="C4" s="11">
        <f>0</f>
        <v>0</v>
      </c>
      <c r="D4" s="11">
        <f>0</f>
        <v>0</v>
      </c>
      <c r="E4" s="11">
        <f>0</f>
        <v>0</v>
      </c>
      <c r="F4" s="11">
        <f>200*B23</f>
        <v>6000</v>
      </c>
      <c r="G4" s="11">
        <f>100*B23</f>
        <v>3000</v>
      </c>
      <c r="H4" s="11">
        <f>25*B23</f>
        <v>750</v>
      </c>
      <c r="I4" s="11">
        <f>0</f>
        <v>0</v>
      </c>
      <c r="J4" s="11">
        <f>0</f>
        <v>0</v>
      </c>
      <c r="K4" s="11">
        <f>0</f>
        <v>0</v>
      </c>
      <c r="L4" s="11">
        <f>0</f>
        <v>0</v>
      </c>
      <c r="M4" s="11">
        <f>0</f>
        <v>0</v>
      </c>
      <c r="N4" s="11">
        <f>SUM(B4:M4)</f>
        <v>9750</v>
      </c>
    </row>
    <row r="5" spans="1:14" s="10" customFormat="1">
      <c r="A5" s="10" t="s">
        <v>26</v>
      </c>
      <c r="B5" s="11">
        <f>0</f>
        <v>0</v>
      </c>
      <c r="C5" s="11">
        <f>0</f>
        <v>0</v>
      </c>
      <c r="D5" s="11">
        <f>0</f>
        <v>0</v>
      </c>
      <c r="E5" s="11">
        <f>0</f>
        <v>0</v>
      </c>
      <c r="F5" s="11">
        <f>100*B22</f>
        <v>35000</v>
      </c>
      <c r="G5" s="11">
        <f>150*B22</f>
        <v>52500</v>
      </c>
      <c r="H5" s="11">
        <f>200*B22</f>
        <v>70000</v>
      </c>
      <c r="I5" s="11">
        <f>100*B22</f>
        <v>35000</v>
      </c>
      <c r="J5" s="11">
        <f>300*B22</f>
        <v>105000</v>
      </c>
      <c r="K5" s="11">
        <f>350*B22</f>
        <v>122500</v>
      </c>
      <c r="L5" s="11">
        <f>400*B22</f>
        <v>140000</v>
      </c>
      <c r="M5" s="11">
        <f>450*B22</f>
        <v>157500</v>
      </c>
      <c r="N5" s="11">
        <f>SUM(B5:M5)</f>
        <v>717500</v>
      </c>
    </row>
    <row r="6" spans="1:14">
      <c r="A6" s="10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1:14" s="10" customFormat="1">
      <c r="A7" s="10" t="s">
        <v>15</v>
      </c>
      <c r="N7" s="11">
        <f>Feuil1!N16</f>
        <v>40200</v>
      </c>
    </row>
    <row r="8" spans="1:14">
      <c r="A8" s="15" t="s">
        <v>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>
        <f>SUM(N3:N7)</f>
        <v>1152450</v>
      </c>
    </row>
    <row r="9" spans="1:1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>
      <c r="A10" s="14" t="s">
        <v>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>
      <c r="A11" s="10" t="s">
        <v>5</v>
      </c>
      <c r="B11" s="10">
        <f>4200+6000</f>
        <v>10200</v>
      </c>
      <c r="C11" s="10">
        <f t="shared" ref="C11:M11" si="0">4200+6000</f>
        <v>10200</v>
      </c>
      <c r="D11" s="10">
        <f t="shared" si="0"/>
        <v>10200</v>
      </c>
      <c r="E11" s="10">
        <f t="shared" si="0"/>
        <v>10200</v>
      </c>
      <c r="F11" s="10">
        <f t="shared" si="0"/>
        <v>10200</v>
      </c>
      <c r="G11" s="10">
        <f t="shared" si="0"/>
        <v>10200</v>
      </c>
      <c r="H11" s="10">
        <f t="shared" si="0"/>
        <v>10200</v>
      </c>
      <c r="I11" s="10">
        <f t="shared" si="0"/>
        <v>10200</v>
      </c>
      <c r="J11" s="10">
        <f t="shared" si="0"/>
        <v>10200</v>
      </c>
      <c r="K11" s="10">
        <f t="shared" si="0"/>
        <v>10200</v>
      </c>
      <c r="L11" s="10">
        <f t="shared" si="0"/>
        <v>10200</v>
      </c>
      <c r="M11" s="10">
        <f t="shared" si="0"/>
        <v>10200</v>
      </c>
      <c r="N11" s="10">
        <f>SUM(B11:M11)</f>
        <v>122400</v>
      </c>
    </row>
    <row r="12" spans="1:14">
      <c r="A12" s="10" t="s">
        <v>6</v>
      </c>
      <c r="B12" s="10">
        <f>5000</f>
        <v>5000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f>SUM(B12:M12)</f>
        <v>5000</v>
      </c>
    </row>
    <row r="13" spans="1:14">
      <c r="A13" s="10" t="s">
        <v>7</v>
      </c>
      <c r="B13" s="10">
        <f>3000</f>
        <v>3000</v>
      </c>
      <c r="C13" s="10">
        <f>3000</f>
        <v>3000</v>
      </c>
      <c r="D13" s="10">
        <f>3000</f>
        <v>3000</v>
      </c>
      <c r="E13" s="10">
        <f>3000</f>
        <v>3000</v>
      </c>
      <c r="F13" s="10">
        <f>3000</f>
        <v>3000</v>
      </c>
      <c r="G13" s="10">
        <f>3000</f>
        <v>3000</v>
      </c>
      <c r="H13" s="10">
        <f>3000</f>
        <v>3000</v>
      </c>
      <c r="I13" s="10">
        <f>3000</f>
        <v>3000</v>
      </c>
      <c r="J13" s="10">
        <f>3000</f>
        <v>3000</v>
      </c>
      <c r="K13" s="10">
        <f>3000</f>
        <v>3000</v>
      </c>
      <c r="L13" s="10">
        <f>3000</f>
        <v>3000</v>
      </c>
      <c r="M13" s="10">
        <f>3000</f>
        <v>3000</v>
      </c>
      <c r="N13" s="10">
        <f>SUM(B13:M13)</f>
        <v>36000</v>
      </c>
    </row>
    <row r="14" spans="1:14">
      <c r="A14" s="10" t="s">
        <v>8</v>
      </c>
      <c r="B14" s="10">
        <f>3000</f>
        <v>3000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f>SUM(B14:M14)</f>
        <v>3000</v>
      </c>
    </row>
    <row r="15" spans="1:14">
      <c r="A15" s="10" t="s">
        <v>9</v>
      </c>
      <c r="B15" s="10">
        <f>2000</f>
        <v>2000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>
        <f t="shared" ref="N15:N16" si="1">SUM(B15:M15)</f>
        <v>2000</v>
      </c>
    </row>
    <row r="16" spans="1:14">
      <c r="A16" s="10" t="s">
        <v>24</v>
      </c>
      <c r="B16" s="10">
        <f>20000</f>
        <v>20000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f t="shared" si="1"/>
        <v>20000</v>
      </c>
    </row>
    <row r="17" spans="1:14">
      <c r="A17" s="15" t="s">
        <v>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>
        <f>SUM(N11:N16)</f>
        <v>188400</v>
      </c>
    </row>
    <row r="18" spans="1:1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>
      <c r="A19" s="17" t="s">
        <v>12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>SUM(N8-N17-N18)</f>
        <v>964050</v>
      </c>
    </row>
    <row r="21" spans="1:14">
      <c r="A21" s="10" t="s">
        <v>16</v>
      </c>
      <c r="B21">
        <f>280</f>
        <v>280</v>
      </c>
    </row>
    <row r="22" spans="1:14">
      <c r="A22" s="10" t="s">
        <v>17</v>
      </c>
      <c r="B22">
        <f>350</f>
        <v>350</v>
      </c>
    </row>
    <row r="23" spans="1:14">
      <c r="A23" s="10" t="s">
        <v>18</v>
      </c>
      <c r="B23">
        <f>30</f>
        <v>30</v>
      </c>
      <c r="C23" s="10"/>
      <c r="D23" t="s">
        <v>19</v>
      </c>
    </row>
    <row r="24" spans="1:14">
      <c r="A24" s="10"/>
    </row>
    <row r="26" spans="1:14">
      <c r="A26" s="10" t="s">
        <v>23</v>
      </c>
      <c r="D26">
        <f>1375</f>
        <v>1375</v>
      </c>
    </row>
    <row r="27" spans="1:14">
      <c r="A27" s="10" t="s">
        <v>22</v>
      </c>
      <c r="D27">
        <f>2050</f>
        <v>2050</v>
      </c>
    </row>
    <row r="29" spans="1:14">
      <c r="A29" s="10" t="s">
        <v>20</v>
      </c>
      <c r="D29">
        <f>305+D26+D27</f>
        <v>3730</v>
      </c>
    </row>
    <row r="30" spans="1:14">
      <c r="A30" s="10" t="s">
        <v>27</v>
      </c>
    </row>
    <row r="31" spans="1:14">
      <c r="A31" s="10" t="s">
        <v>21</v>
      </c>
      <c r="C31" s="19">
        <f>(D29*100/2000000)/100</f>
        <v>1.8649999999999999E-3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Julien Moreau-Mathis</cp:lastModifiedBy>
  <dcterms:created xsi:type="dcterms:W3CDTF">2013-12-23T16:47:21Z</dcterms:created>
  <dcterms:modified xsi:type="dcterms:W3CDTF">2014-02-22T23:42:15Z</dcterms:modified>
</cp:coreProperties>
</file>