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32780" windowHeight="20560" activeTab="1"/>
  </bookViews>
  <sheets>
    <sheet name="Feuil1" sheetId="1" r:id="rId1"/>
    <sheet name="Feuil2" sheetId="2" r:id="rId2"/>
    <sheet name="Feuil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7" i="2" l="1"/>
  <c r="D17" i="2"/>
  <c r="J15" i="1"/>
  <c r="N17" i="2"/>
  <c r="N19" i="2"/>
  <c r="N15" i="1"/>
  <c r="N16" i="1"/>
  <c r="N18" i="1"/>
  <c r="N8" i="2"/>
  <c r="N9" i="2"/>
  <c r="N21" i="2"/>
  <c r="N6" i="1"/>
  <c r="N5" i="1"/>
  <c r="J5" i="1"/>
  <c r="I5" i="1"/>
  <c r="D5" i="1"/>
  <c r="D15" i="1"/>
  <c r="H15" i="1"/>
  <c r="E5" i="1"/>
  <c r="F5" i="1"/>
  <c r="G5" i="1"/>
  <c r="H5" i="1"/>
  <c r="E15" i="1"/>
  <c r="F15" i="1"/>
  <c r="G15" i="1"/>
  <c r="C14" i="2"/>
  <c r="D14" i="2"/>
  <c r="E14" i="2"/>
  <c r="F14" i="2"/>
  <c r="G14" i="2"/>
  <c r="H14" i="2"/>
  <c r="I14" i="2"/>
  <c r="J14" i="2"/>
  <c r="K14" i="2"/>
  <c r="L14" i="2"/>
  <c r="M14" i="2"/>
  <c r="B14" i="2"/>
  <c r="B13" i="2"/>
  <c r="N13" i="2"/>
  <c r="J9" i="1"/>
  <c r="B21" i="1"/>
  <c r="M14" i="1"/>
  <c r="B14" i="1"/>
  <c r="L13" i="1"/>
  <c r="B12" i="1"/>
  <c r="B10" i="1"/>
  <c r="L10" i="1"/>
  <c r="N10" i="1"/>
  <c r="B26" i="2"/>
  <c r="H4" i="2"/>
  <c r="I3" i="1"/>
  <c r="H3" i="1"/>
  <c r="G3" i="1"/>
  <c r="I9" i="1"/>
  <c r="H9" i="1"/>
  <c r="G9" i="1"/>
  <c r="F9" i="1"/>
  <c r="E9" i="1"/>
  <c r="D9" i="1"/>
  <c r="C9" i="1"/>
  <c r="B25" i="2"/>
  <c r="L5" i="2"/>
  <c r="B24" i="2"/>
  <c r="F3" i="2"/>
  <c r="J3" i="1"/>
  <c r="B18" i="2"/>
  <c r="N18" i="2"/>
  <c r="D30" i="2"/>
  <c r="D29" i="2"/>
  <c r="B16" i="2"/>
  <c r="N16" i="2"/>
  <c r="B15" i="2"/>
  <c r="N15" i="2"/>
  <c r="C12" i="2"/>
  <c r="D12" i="2"/>
  <c r="E12" i="2"/>
  <c r="F12" i="2"/>
  <c r="G12" i="2"/>
  <c r="H12" i="2"/>
  <c r="I12" i="2"/>
  <c r="J12" i="2"/>
  <c r="K12" i="2"/>
  <c r="L12" i="2"/>
  <c r="M12" i="2"/>
  <c r="B12" i="2"/>
  <c r="M5" i="2"/>
  <c r="K5" i="2"/>
  <c r="I5" i="2"/>
  <c r="G5" i="2"/>
  <c r="F5" i="2"/>
  <c r="M4" i="2"/>
  <c r="J4" i="2"/>
  <c r="K4" i="2"/>
  <c r="L4" i="2"/>
  <c r="I4" i="2"/>
  <c r="C5" i="2"/>
  <c r="D5" i="2"/>
  <c r="E5" i="2"/>
  <c r="B5" i="2"/>
  <c r="C4" i="2"/>
  <c r="D4" i="2"/>
  <c r="E4" i="2"/>
  <c r="B4" i="2"/>
  <c r="J3" i="2"/>
  <c r="D3" i="2"/>
  <c r="M3" i="2"/>
  <c r="B22" i="1"/>
  <c r="K9" i="1"/>
  <c r="L9" i="1"/>
  <c r="M9" i="1"/>
  <c r="N14" i="1"/>
  <c r="N12" i="1"/>
  <c r="N11" i="1"/>
  <c r="B13" i="1"/>
  <c r="B9" i="1"/>
  <c r="N9" i="1"/>
  <c r="M3" i="1"/>
  <c r="L3" i="1"/>
  <c r="B3" i="2"/>
  <c r="H3" i="2"/>
  <c r="L3" i="2"/>
  <c r="N14" i="2"/>
  <c r="H5" i="2"/>
  <c r="J5" i="2"/>
  <c r="N5" i="2"/>
  <c r="D32" i="2"/>
  <c r="C34" i="2"/>
  <c r="N12" i="2"/>
  <c r="K3" i="1"/>
  <c r="N13" i="1"/>
  <c r="G4" i="2"/>
  <c r="F4" i="2"/>
  <c r="N3" i="1"/>
  <c r="C3" i="2"/>
  <c r="E3" i="2"/>
  <c r="G3" i="2"/>
  <c r="I3" i="2"/>
  <c r="K3" i="2"/>
  <c r="N4" i="2"/>
  <c r="N3" i="2"/>
</calcChain>
</file>

<file path=xl/sharedStrings.xml><?xml version="1.0" encoding="utf-8"?>
<sst xmlns="http://schemas.openxmlformats.org/spreadsheetml/2006/main" count="60" uniqueCount="44">
  <si>
    <t xml:space="preserve">total </t>
  </si>
  <si>
    <t xml:space="preserve">revenus </t>
  </si>
  <si>
    <t xml:space="preserve">publicité </t>
  </si>
  <si>
    <t>total CA</t>
  </si>
  <si>
    <t xml:space="preserve">Charges </t>
  </si>
  <si>
    <t xml:space="preserve">salaires </t>
  </si>
  <si>
    <t>création d'entreprise</t>
  </si>
  <si>
    <t xml:space="preserve">locaux </t>
  </si>
  <si>
    <t>comptabilité</t>
  </si>
  <si>
    <t>assurance</t>
  </si>
  <si>
    <t xml:space="preserve">matériel </t>
  </si>
  <si>
    <t xml:space="preserve">total charges </t>
  </si>
  <si>
    <t xml:space="preserve">bénéfice </t>
  </si>
  <si>
    <t>prix licence v1</t>
  </si>
  <si>
    <t>nombre de ventes à l'année</t>
  </si>
  <si>
    <t>résultat exercice 2013</t>
  </si>
  <si>
    <t>prix licence V1</t>
  </si>
  <si>
    <t>prix licence V2</t>
  </si>
  <si>
    <t>passage V1/V2</t>
  </si>
  <si>
    <t xml:space="preserve">325 utilisateurs concernés en 2013 </t>
  </si>
  <si>
    <t>total de licences achetées qur 2014/2015</t>
  </si>
  <si>
    <t xml:space="preserve">ce qui représente </t>
  </si>
  <si>
    <t>nombre de licences V2 vendues en 2015</t>
  </si>
  <si>
    <t>nombre licences v1 vendues en 2015</t>
  </si>
  <si>
    <t>fonctionnement</t>
  </si>
  <si>
    <t>vente licence 280€</t>
  </si>
  <si>
    <t xml:space="preserve">vente licence 350€ </t>
  </si>
  <si>
    <t xml:space="preserve">Démarrage des ventes en septembre : la V1 sortira en Juin mais les utilisateurs refuseront de payer la licence dès son lancement. Ils préféreront utiliser la version gratuite et ensuite si ils sont convaincus, acheter la licence commerciale. De plus le partenariat avec Microsoft devrait commencer en Septembre. </t>
  </si>
  <si>
    <t>Au mois de Novembre, nous serons dans l'obligation de changer le statut de l'entreprise (CA &gt; 32900€HT). La création d'une SARL demande un capital social, d’où les 1000€ de création d'entreprise. Il n'y a plus d'obligation de montant minimum de capital de social lors de la création d'une SARL. Mais ce montant est visible par tous il est donc important de mettre une certaine somme.</t>
  </si>
  <si>
    <t>IN’TECH INFO</t>
  </si>
  <si>
    <t>Financement extérieur IN'TECH INFO</t>
  </si>
  <si>
    <t xml:space="preserve">vente de licence: </t>
  </si>
  <si>
    <t xml:space="preserve">financement extérieur </t>
  </si>
  <si>
    <t xml:space="preserve">salaire: je ne toucherai de salaire qu'au moment ou les ventes démarreront, sachant que mon salaire passsera après le paiement de mon école. </t>
  </si>
  <si>
    <t>Salaires: le prjet devenant rentable, je commence à recruter. Un personne pour toutes les démarches administratives et marketing, et un développeur pour le logiciel en lui-même. Il y a donc 3 salaires.</t>
  </si>
  <si>
    <t>IN'TECH INFO</t>
  </si>
  <si>
    <t>Mon père (Michel Moreau) s'engage à payer le semestre 7 à IN'TECH INFO. Il s'agit de son investissement dans le projet CP3D</t>
  </si>
  <si>
    <t>Grâce à mon statut d'auto-entrepreneur j'ai la chance de pouvoir vendre ma prestation à une entreprise. Ici l'entreprise est CKAB qui a accepté de m'engager au moins jusq'en Septembre pour 2 jours par semaine afin de m'aider à financer mon projet CP3D.</t>
  </si>
  <si>
    <t>charges de fonctionnement: licences liées aux logiciels de développement (Visual Studio, conception 3D tel que 3DS Max, etc.), périphériques de développement et nouveaux périphériques (mobiles, consoles de jeux vidéos portables, ...)</t>
  </si>
  <si>
    <t>locaux: pour plus de crédibilité, des locaux sont indispensables. Cependant avec l'aide de l'école, nous aurions la possibilité d'avoir des locaux sans frais.</t>
  </si>
  <si>
    <t>comptabilité: un comptable sera nécessaire pour la SARL, nous avons fait faire des devis. Le prix moyen d'une compatbilité est de 3000€.</t>
  </si>
  <si>
    <t>matériel: selon l'évolution des ventes, un nouvel ordinateur sera indispensable pour continuer à développer CP3D de façon plus performante. Le matériel sera donc payé par les ventes du logiciel.</t>
  </si>
  <si>
    <t>sur un marché de plus de 500 000 développeurs indépendants dans le monde achetant déjà des licences concurrentes (1500€ avec Unity3D)</t>
  </si>
  <si>
    <t>des licenciés actuels de Unity3D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</si>
</sst>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40C]_-;\-* #,##0.00\ [$€-40C]_-;_-* &quot;-&quot;??\ [$€-40C]_-;_-@_-"/>
    <numFmt numFmtId="165" formatCode="0.000%"/>
  </numFmts>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sz val="11"/>
      <color rgb="FFFF0000"/>
      <name val="Calibri"/>
      <scheme val="minor"/>
    </font>
    <font>
      <u/>
      <sz val="11"/>
      <color theme="10"/>
      <name val="Calibri"/>
      <family val="2"/>
      <scheme val="minor"/>
    </font>
    <font>
      <u/>
      <sz val="11"/>
      <color theme="11"/>
      <name val="Calibri"/>
      <family val="2"/>
      <scheme val="minor"/>
    </font>
    <font>
      <sz val="11"/>
      <color rgb="FF000000"/>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rgb="FF00B0F0"/>
        <bgColor indexed="64"/>
      </patternFill>
    </fill>
    <fill>
      <patternFill patternType="solid">
        <fgColor rgb="FFC00000"/>
        <bgColor indexed="64"/>
      </patternFill>
    </fill>
  </fills>
  <borders count="1">
    <border>
      <left/>
      <right/>
      <top/>
      <bottom/>
      <diagonal/>
    </border>
  </borders>
  <cellStyleXfs count="6">
    <xf numFmtId="0" fontId="0" fillId="0" borderId="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0" fillId="0" borderId="0" xfId="0"/>
    <xf numFmtId="164" fontId="0" fillId="0" borderId="0" xfId="0" applyNumberFormat="1"/>
    <xf numFmtId="0" fontId="1" fillId="3" borderId="0" xfId="0" applyFont="1" applyFill="1"/>
    <xf numFmtId="17" fontId="1" fillId="3" borderId="0" xfId="0" applyNumberFormat="1" applyFont="1" applyFill="1"/>
    <xf numFmtId="0" fontId="2" fillId="2" borderId="0" xfId="0" applyFont="1" applyFill="1"/>
    <xf numFmtId="0" fontId="2" fillId="4" borderId="0" xfId="0" applyFont="1" applyFill="1"/>
    <xf numFmtId="164" fontId="2" fillId="4" borderId="0" xfId="0" applyNumberFormat="1" applyFont="1" applyFill="1"/>
    <xf numFmtId="0" fontId="1" fillId="5" borderId="0" xfId="0" applyFont="1" applyFill="1"/>
    <xf numFmtId="164" fontId="1" fillId="5" borderId="0" xfId="0" applyNumberFormat="1" applyFont="1" applyFill="1"/>
    <xf numFmtId="0" fontId="0" fillId="0" borderId="0" xfId="0"/>
    <xf numFmtId="164" fontId="0" fillId="0" borderId="0" xfId="0" applyNumberFormat="1"/>
    <xf numFmtId="0" fontId="1" fillId="3" borderId="0" xfId="0" applyFont="1" applyFill="1"/>
    <xf numFmtId="17" fontId="1" fillId="3" borderId="0" xfId="0" applyNumberFormat="1" applyFont="1" applyFill="1"/>
    <xf numFmtId="0" fontId="2" fillId="2" borderId="0" xfId="0" applyFont="1" applyFill="1"/>
    <xf numFmtId="0" fontId="2" fillId="4" borderId="0" xfId="0" applyFont="1" applyFill="1"/>
    <xf numFmtId="164" fontId="2" fillId="4" borderId="0" xfId="0" applyNumberFormat="1" applyFont="1" applyFill="1"/>
    <xf numFmtId="0" fontId="1" fillId="5" borderId="0" xfId="0" applyFont="1" applyFill="1"/>
    <xf numFmtId="164" fontId="1" fillId="5" borderId="0" xfId="0" applyNumberFormat="1" applyFont="1" applyFill="1"/>
    <xf numFmtId="165" fontId="0" fillId="0" borderId="0" xfId="1" applyNumberFormat="1" applyFont="1"/>
    <xf numFmtId="0" fontId="4" fillId="0" borderId="0" xfId="0" applyFont="1"/>
    <xf numFmtId="0" fontId="5" fillId="0" borderId="0" xfId="0" applyFont="1"/>
    <xf numFmtId="0" fontId="8" fillId="0" borderId="0" xfId="0" applyFont="1"/>
  </cellXfs>
  <cellStyles count="6">
    <cellStyle name="Followed Hyperlink" xfId="3" builtinId="9" hidden="1"/>
    <cellStyle name="Followed Hyperlink" xfId="5" builtinId="9" hidden="1"/>
    <cellStyle name="Hyperlink" xfId="2" builtinId="8" hidden="1"/>
    <cellStyle name="Hyperlink" xfId="4" builtinId="8" hidden="1"/>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A26" sqref="A26"/>
    </sheetView>
  </sheetViews>
  <sheetFormatPr baseColWidth="10" defaultRowHeight="14" x14ac:dyDescent="0"/>
  <cols>
    <col min="1" max="1" width="31.1640625" customWidth="1"/>
    <col min="10" max="10" width="14.1640625" customWidth="1"/>
    <col min="11" max="11" width="15" customWidth="1"/>
    <col min="12" max="14" width="11.83203125" bestFit="1" customWidth="1"/>
  </cols>
  <sheetData>
    <row r="1" spans="1:14">
      <c r="A1" s="3"/>
      <c r="B1" s="4">
        <v>41640</v>
      </c>
      <c r="C1" s="4">
        <v>41671</v>
      </c>
      <c r="D1" s="4">
        <v>41699</v>
      </c>
      <c r="E1" s="4">
        <v>41730</v>
      </c>
      <c r="F1" s="4">
        <v>41760</v>
      </c>
      <c r="G1" s="4">
        <v>41791</v>
      </c>
      <c r="H1" s="4">
        <v>41821</v>
      </c>
      <c r="I1" s="4">
        <v>41852</v>
      </c>
      <c r="J1" s="4">
        <v>41883</v>
      </c>
      <c r="K1" s="4">
        <v>41913</v>
      </c>
      <c r="L1" s="4">
        <v>41944</v>
      </c>
      <c r="M1" s="4">
        <v>41974</v>
      </c>
      <c r="N1" s="4" t="s">
        <v>0</v>
      </c>
    </row>
    <row r="2" spans="1:14">
      <c r="A2" s="5" t="s">
        <v>1</v>
      </c>
      <c r="B2" s="5"/>
      <c r="C2" s="5"/>
      <c r="D2" s="5"/>
      <c r="E2" s="5"/>
      <c r="F2" s="5"/>
      <c r="G2" s="5"/>
      <c r="H2" s="5"/>
      <c r="I2" s="5"/>
      <c r="J2" s="5"/>
      <c r="K2" s="5"/>
      <c r="L2" s="5"/>
      <c r="M2" s="5"/>
      <c r="N2" s="5"/>
    </row>
    <row r="3" spans="1:14">
      <c r="A3" s="10" t="s">
        <v>25</v>
      </c>
      <c r="B3" s="2">
        <v>0</v>
      </c>
      <c r="C3" s="2">
        <v>0</v>
      </c>
      <c r="D3" s="2">
        <v>0</v>
      </c>
      <c r="E3" s="2">
        <v>0</v>
      </c>
      <c r="F3" s="2">
        <v>0</v>
      </c>
      <c r="G3" s="2">
        <f>0</f>
        <v>0</v>
      </c>
      <c r="H3" s="2">
        <f>0</f>
        <v>0</v>
      </c>
      <c r="I3" s="2">
        <f>0</f>
        <v>0</v>
      </c>
      <c r="J3" s="2">
        <f>20*B21</f>
        <v>5600</v>
      </c>
      <c r="K3" s="2">
        <f>50*B21</f>
        <v>14000</v>
      </c>
      <c r="L3" s="2">
        <f>80*B21</f>
        <v>22400</v>
      </c>
      <c r="M3" s="2">
        <f>85*B21</f>
        <v>23800</v>
      </c>
      <c r="N3" s="2">
        <f>SUM(B3:M3)</f>
        <v>65800</v>
      </c>
    </row>
    <row r="4" spans="1:14">
      <c r="A4" s="1" t="s">
        <v>2</v>
      </c>
      <c r="B4" s="1"/>
      <c r="C4" s="1"/>
      <c r="D4" s="1"/>
      <c r="E4" s="1"/>
      <c r="F4" s="1"/>
      <c r="G4" s="1"/>
      <c r="H4" s="1"/>
      <c r="I4" s="1"/>
      <c r="J4" s="1"/>
      <c r="K4" s="1"/>
      <c r="L4" s="1"/>
      <c r="M4" s="1"/>
      <c r="N4" s="1"/>
    </row>
    <row r="5" spans="1:14" s="10" customFormat="1">
      <c r="A5" s="21" t="s">
        <v>30</v>
      </c>
      <c r="D5" s="20">
        <f>772</f>
        <v>772</v>
      </c>
      <c r="E5" s="20">
        <f t="shared" ref="E5:H5" si="0">1203.37</f>
        <v>1203.3699999999999</v>
      </c>
      <c r="F5" s="20">
        <f t="shared" si="0"/>
        <v>1203.3699999999999</v>
      </c>
      <c r="G5" s="20">
        <f t="shared" si="0"/>
        <v>1203.3699999999999</v>
      </c>
      <c r="H5" s="20">
        <f t="shared" si="0"/>
        <v>1203.3699999999999</v>
      </c>
      <c r="I5" s="20">
        <f>431.37</f>
        <v>431.37</v>
      </c>
      <c r="J5" s="20">
        <f>431.37</f>
        <v>431.37</v>
      </c>
      <c r="N5" s="10">
        <f>SUM(B5:M5)</f>
        <v>6448.2199999999993</v>
      </c>
    </row>
    <row r="6" spans="1:14">
      <c r="A6" s="6" t="s">
        <v>3</v>
      </c>
      <c r="B6" s="6"/>
      <c r="C6" s="6"/>
      <c r="D6" s="6"/>
      <c r="E6" s="6"/>
      <c r="F6" s="6"/>
      <c r="G6" s="6"/>
      <c r="H6" s="6"/>
      <c r="I6" s="6"/>
      <c r="J6" s="6"/>
      <c r="K6" s="6"/>
      <c r="L6" s="6"/>
      <c r="M6" s="6"/>
      <c r="N6" s="7">
        <f>SUM(N3:N5)</f>
        <v>72248.22</v>
      </c>
    </row>
    <row r="7" spans="1:14">
      <c r="A7" s="1"/>
      <c r="B7" s="1"/>
      <c r="C7" s="1"/>
      <c r="D7" s="1"/>
      <c r="E7" s="1"/>
      <c r="F7" s="1"/>
      <c r="G7" s="1"/>
      <c r="H7" s="1"/>
      <c r="I7" s="1"/>
      <c r="J7" s="1"/>
      <c r="K7" s="1"/>
      <c r="L7" s="1"/>
      <c r="M7" s="1"/>
      <c r="N7" s="1"/>
    </row>
    <row r="8" spans="1:14">
      <c r="A8" s="5" t="s">
        <v>4</v>
      </c>
      <c r="B8" s="5"/>
      <c r="C8" s="5"/>
      <c r="D8" s="5"/>
      <c r="E8" s="5"/>
      <c r="F8" s="5"/>
      <c r="G8" s="5"/>
      <c r="H8" s="5"/>
      <c r="I8" s="5"/>
      <c r="J8" s="5"/>
      <c r="K8" s="5"/>
      <c r="L8" s="5"/>
      <c r="M8" s="5"/>
      <c r="N8" s="5"/>
    </row>
    <row r="9" spans="1:14">
      <c r="A9" s="1" t="s">
        <v>5</v>
      </c>
      <c r="B9" s="1">
        <f>0</f>
        <v>0</v>
      </c>
      <c r="C9" s="1">
        <f>0</f>
        <v>0</v>
      </c>
      <c r="D9" s="10">
        <f>0</f>
        <v>0</v>
      </c>
      <c r="E9" s="10">
        <f>0</f>
        <v>0</v>
      </c>
      <c r="F9" s="10">
        <f>0</f>
        <v>0</v>
      </c>
      <c r="G9" s="10">
        <f>0</f>
        <v>0</v>
      </c>
      <c r="H9" s="10">
        <f>0</f>
        <v>0</v>
      </c>
      <c r="I9" s="10">
        <f>0</f>
        <v>0</v>
      </c>
      <c r="J9" s="10">
        <f>0</f>
        <v>0</v>
      </c>
      <c r="K9" s="10">
        <f>4400</f>
        <v>4400</v>
      </c>
      <c r="L9" s="10">
        <f>4400</f>
        <v>4400</v>
      </c>
      <c r="M9" s="10">
        <f>4400</f>
        <v>4400</v>
      </c>
      <c r="N9" s="1">
        <f t="shared" ref="N9:N14" si="1">SUM(B9:M9)</f>
        <v>13200</v>
      </c>
    </row>
    <row r="10" spans="1:14">
      <c r="A10" s="1" t="s">
        <v>6</v>
      </c>
      <c r="B10" s="1">
        <f>0</f>
        <v>0</v>
      </c>
      <c r="C10" s="1"/>
      <c r="D10" s="1"/>
      <c r="E10" s="1"/>
      <c r="F10" s="1"/>
      <c r="G10" s="1"/>
      <c r="H10" s="1"/>
      <c r="I10" s="1"/>
      <c r="J10" s="1"/>
      <c r="K10" s="1"/>
      <c r="L10" s="1">
        <f>1000</f>
        <v>1000</v>
      </c>
      <c r="M10" s="1"/>
      <c r="N10" s="1">
        <f t="shared" si="1"/>
        <v>1000</v>
      </c>
    </row>
    <row r="11" spans="1:14">
      <c r="A11" s="1" t="s">
        <v>7</v>
      </c>
      <c r="B11" s="1">
        <v>0</v>
      </c>
      <c r="C11" s="1">
        <v>0</v>
      </c>
      <c r="D11" s="1">
        <v>0</v>
      </c>
      <c r="E11" s="1">
        <v>0</v>
      </c>
      <c r="F11" s="1">
        <v>0</v>
      </c>
      <c r="G11" s="1">
        <v>0</v>
      </c>
      <c r="H11" s="1">
        <v>0</v>
      </c>
      <c r="I11" s="1">
        <v>0</v>
      </c>
      <c r="J11" s="1">
        <v>0</v>
      </c>
      <c r="K11" s="1">
        <v>0</v>
      </c>
      <c r="L11" s="1">
        <v>0</v>
      </c>
      <c r="M11" s="1">
        <v>0</v>
      </c>
      <c r="N11" s="1">
        <f t="shared" si="1"/>
        <v>0</v>
      </c>
    </row>
    <row r="12" spans="1:14">
      <c r="A12" s="1" t="s">
        <v>8</v>
      </c>
      <c r="B12" s="1">
        <f>0</f>
        <v>0</v>
      </c>
      <c r="C12" s="1"/>
      <c r="D12" s="1"/>
      <c r="E12" s="1"/>
      <c r="F12" s="1"/>
      <c r="G12" s="1"/>
      <c r="H12" s="1"/>
      <c r="I12" s="1"/>
      <c r="J12" s="1"/>
      <c r="K12" s="1"/>
      <c r="L12" s="1"/>
      <c r="M12" s="1"/>
      <c r="N12" s="10">
        <f t="shared" si="1"/>
        <v>0</v>
      </c>
    </row>
    <row r="13" spans="1:14">
      <c r="A13" s="1" t="s">
        <v>9</v>
      </c>
      <c r="B13" s="1">
        <f>1000</f>
        <v>1000</v>
      </c>
      <c r="C13" s="1"/>
      <c r="D13" s="1"/>
      <c r="E13" s="1"/>
      <c r="F13" s="1"/>
      <c r="G13" s="1"/>
      <c r="H13" s="1"/>
      <c r="I13" s="1"/>
      <c r="J13" s="1"/>
      <c r="K13" s="1"/>
      <c r="L13" s="1">
        <f>3000</f>
        <v>3000</v>
      </c>
      <c r="M13" s="1"/>
      <c r="N13" s="10">
        <f t="shared" si="1"/>
        <v>4000</v>
      </c>
    </row>
    <row r="14" spans="1:14">
      <c r="A14" s="1" t="s">
        <v>10</v>
      </c>
      <c r="B14" s="1">
        <f>0</f>
        <v>0</v>
      </c>
      <c r="C14" s="1"/>
      <c r="D14" s="1"/>
      <c r="E14" s="1"/>
      <c r="F14" s="1"/>
      <c r="G14" s="1"/>
      <c r="H14" s="1"/>
      <c r="I14" s="1"/>
      <c r="J14" s="1"/>
      <c r="K14" s="1"/>
      <c r="L14" s="1"/>
      <c r="M14" s="1">
        <f>3000</f>
        <v>3000</v>
      </c>
      <c r="N14" s="10">
        <f t="shared" si="1"/>
        <v>3000</v>
      </c>
    </row>
    <row r="15" spans="1:14" s="10" customFormat="1">
      <c r="A15" s="21" t="s">
        <v>29</v>
      </c>
      <c r="D15" s="20">
        <f>772</f>
        <v>772</v>
      </c>
      <c r="E15" s="20">
        <f>772</f>
        <v>772</v>
      </c>
      <c r="F15" s="20">
        <f>772</f>
        <v>772</v>
      </c>
      <c r="G15" s="20">
        <f>772</f>
        <v>772</v>
      </c>
      <c r="H15" s="20">
        <f>772</f>
        <v>772</v>
      </c>
      <c r="J15" s="20">
        <f>3860</f>
        <v>3860</v>
      </c>
      <c r="K15" s="20"/>
      <c r="L15" s="20"/>
      <c r="M15" s="20"/>
      <c r="N15" s="10">
        <f>SUM(B15:M15)</f>
        <v>7720</v>
      </c>
    </row>
    <row r="16" spans="1:14">
      <c r="A16" s="6" t="s">
        <v>11</v>
      </c>
      <c r="B16" s="6"/>
      <c r="C16" s="6"/>
      <c r="D16" s="6"/>
      <c r="E16" s="6"/>
      <c r="F16" s="6"/>
      <c r="G16" s="6"/>
      <c r="H16" s="6"/>
      <c r="I16" s="6"/>
      <c r="J16" s="6"/>
      <c r="K16" s="6"/>
      <c r="L16" s="6"/>
      <c r="M16" s="6"/>
      <c r="N16" s="6">
        <f>SUM(N9:N15)</f>
        <v>28920</v>
      </c>
    </row>
    <row r="17" spans="1:14">
      <c r="A17" s="1"/>
      <c r="B17" s="1"/>
      <c r="C17" s="1"/>
      <c r="D17" s="1"/>
      <c r="E17" s="1"/>
      <c r="F17" s="1"/>
      <c r="G17" s="1"/>
      <c r="H17" s="1"/>
      <c r="I17" s="1"/>
      <c r="J17" s="1"/>
      <c r="K17" s="1"/>
      <c r="L17" s="1"/>
      <c r="M17" s="1"/>
      <c r="N17" s="1"/>
    </row>
    <row r="18" spans="1:14">
      <c r="A18" s="8" t="s">
        <v>12</v>
      </c>
      <c r="B18" s="8"/>
      <c r="C18" s="8"/>
      <c r="D18" s="8"/>
      <c r="E18" s="8"/>
      <c r="F18" s="8"/>
      <c r="G18" s="8"/>
      <c r="H18" s="8"/>
      <c r="I18" s="8"/>
      <c r="J18" s="8"/>
      <c r="K18" s="8"/>
      <c r="L18" s="8"/>
      <c r="M18" s="8"/>
      <c r="N18" s="9">
        <f>N6-N16</f>
        <v>43328.22</v>
      </c>
    </row>
    <row r="20" spans="1:14" s="10" customFormat="1">
      <c r="A20" s="10" t="s">
        <v>31</v>
      </c>
    </row>
    <row r="21" spans="1:14">
      <c r="A21" s="10" t="s">
        <v>13</v>
      </c>
      <c r="B21">
        <f>280</f>
        <v>280</v>
      </c>
    </row>
    <row r="22" spans="1:14">
      <c r="A22" s="10" t="s">
        <v>14</v>
      </c>
      <c r="B22">
        <f>325</f>
        <v>325</v>
      </c>
    </row>
    <row r="23" spans="1:14" s="10" customFormat="1">
      <c r="A23" s="21" t="s">
        <v>32</v>
      </c>
      <c r="B23" s="20" t="s">
        <v>36</v>
      </c>
    </row>
    <row r="24" spans="1:14" s="10" customFormat="1">
      <c r="B24" s="20" t="s">
        <v>37</v>
      </c>
    </row>
    <row r="25" spans="1:14">
      <c r="A25" s="10" t="s">
        <v>33</v>
      </c>
    </row>
    <row r="26" spans="1:14">
      <c r="A26" s="10" t="s">
        <v>27</v>
      </c>
    </row>
    <row r="27" spans="1:14">
      <c r="A27" s="10" t="s">
        <v>28</v>
      </c>
    </row>
    <row r="29" spans="1:14">
      <c r="A29" s="10" t="s">
        <v>39</v>
      </c>
    </row>
    <row r="30" spans="1:14">
      <c r="A30" s="10" t="s">
        <v>40</v>
      </c>
    </row>
    <row r="31" spans="1:14">
      <c r="A31" s="10" t="s">
        <v>41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workbookViewId="0">
      <selection activeCell="G27" sqref="G27"/>
    </sheetView>
  </sheetViews>
  <sheetFormatPr baseColWidth="10" defaultRowHeight="14" x14ac:dyDescent="0"/>
  <cols>
    <col min="1" max="1" width="30.5" customWidth="1"/>
    <col min="2" max="9" width="11.83203125" bestFit="1" customWidth="1"/>
    <col min="10" max="10" width="13.6640625" customWidth="1"/>
    <col min="11" max="11" width="14.33203125" customWidth="1"/>
    <col min="12" max="13" width="12.83203125" bestFit="1" customWidth="1"/>
    <col min="14" max="14" width="15.1640625" customWidth="1"/>
  </cols>
  <sheetData>
    <row r="1" spans="1:14">
      <c r="A1" s="12"/>
      <c r="B1" s="13">
        <v>42005</v>
      </c>
      <c r="C1" s="13">
        <v>42036</v>
      </c>
      <c r="D1" s="13">
        <v>42064</v>
      </c>
      <c r="E1" s="13">
        <v>42095</v>
      </c>
      <c r="F1" s="13">
        <v>42125</v>
      </c>
      <c r="G1" s="13">
        <v>42156</v>
      </c>
      <c r="H1" s="13">
        <v>42186</v>
      </c>
      <c r="I1" s="13">
        <v>42217</v>
      </c>
      <c r="J1" s="13">
        <v>42248</v>
      </c>
      <c r="K1" s="13">
        <v>42278</v>
      </c>
      <c r="L1" s="13">
        <v>42309</v>
      </c>
      <c r="M1" s="13">
        <v>42339</v>
      </c>
      <c r="N1" s="13" t="s">
        <v>0</v>
      </c>
    </row>
    <row r="2" spans="1:14">
      <c r="A2" s="14" t="s">
        <v>1</v>
      </c>
      <c r="B2" s="14"/>
      <c r="C2" s="14"/>
      <c r="D2" s="14"/>
      <c r="E2" s="14"/>
      <c r="F2" s="14"/>
      <c r="G2" s="14"/>
      <c r="H2" s="14"/>
      <c r="I2" s="14"/>
      <c r="J2" s="14"/>
      <c r="K2" s="14"/>
      <c r="L2" s="14"/>
      <c r="M2" s="14"/>
      <c r="N2" s="14"/>
    </row>
    <row r="3" spans="1:14">
      <c r="A3" s="10" t="s">
        <v>25</v>
      </c>
      <c r="B3" s="11">
        <f>85*B24</f>
        <v>23800</v>
      </c>
      <c r="C3" s="11">
        <f>150*B24</f>
        <v>42000</v>
      </c>
      <c r="D3" s="11">
        <f>200*B24</f>
        <v>56000</v>
      </c>
      <c r="E3" s="11">
        <f>250*B24</f>
        <v>70000</v>
      </c>
      <c r="F3" s="11">
        <f>100*B24</f>
        <v>28000</v>
      </c>
      <c r="G3" s="11">
        <f>150*B24</f>
        <v>42000</v>
      </c>
      <c r="H3" s="11">
        <f>120*B24</f>
        <v>33600</v>
      </c>
      <c r="I3" s="11">
        <f>50*B24</f>
        <v>14000</v>
      </c>
      <c r="J3" s="11">
        <f>100*B24</f>
        <v>28000</v>
      </c>
      <c r="K3" s="11">
        <f>50*B24</f>
        <v>14000</v>
      </c>
      <c r="L3" s="11">
        <f>70*B24</f>
        <v>19600</v>
      </c>
      <c r="M3" s="11">
        <f>50*B24</f>
        <v>14000</v>
      </c>
      <c r="N3" s="11">
        <f>SUM(B3:M3)</f>
        <v>385000</v>
      </c>
    </row>
    <row r="4" spans="1:14" s="10" customFormat="1">
      <c r="A4" s="10" t="s">
        <v>18</v>
      </c>
      <c r="B4" s="11">
        <f>0</f>
        <v>0</v>
      </c>
      <c r="C4" s="11">
        <f>0</f>
        <v>0</v>
      </c>
      <c r="D4" s="11">
        <f>0</f>
        <v>0</v>
      </c>
      <c r="E4" s="11">
        <f>0</f>
        <v>0</v>
      </c>
      <c r="F4" s="11">
        <f>200*B26</f>
        <v>6000</v>
      </c>
      <c r="G4" s="11">
        <f>100*B26</f>
        <v>3000</v>
      </c>
      <c r="H4" s="11">
        <f>25*B26</f>
        <v>750</v>
      </c>
      <c r="I4" s="11">
        <f>0</f>
        <v>0</v>
      </c>
      <c r="J4" s="11">
        <f>0</f>
        <v>0</v>
      </c>
      <c r="K4" s="11">
        <f>0</f>
        <v>0</v>
      </c>
      <c r="L4" s="11">
        <f>0</f>
        <v>0</v>
      </c>
      <c r="M4" s="11">
        <f>0</f>
        <v>0</v>
      </c>
      <c r="N4" s="11">
        <f>SUM(B4:M4)</f>
        <v>9750</v>
      </c>
    </row>
    <row r="5" spans="1:14" s="10" customFormat="1">
      <c r="A5" s="10" t="s">
        <v>26</v>
      </c>
      <c r="B5" s="11">
        <f>0</f>
        <v>0</v>
      </c>
      <c r="C5" s="11">
        <f>0</f>
        <v>0</v>
      </c>
      <c r="D5" s="11">
        <f>0</f>
        <v>0</v>
      </c>
      <c r="E5" s="11">
        <f>0</f>
        <v>0</v>
      </c>
      <c r="F5" s="11">
        <f>100*B25</f>
        <v>35000</v>
      </c>
      <c r="G5" s="11">
        <f>150*B25</f>
        <v>52500</v>
      </c>
      <c r="H5" s="11">
        <f>200*B25</f>
        <v>70000</v>
      </c>
      <c r="I5" s="11">
        <f>100*B25</f>
        <v>35000</v>
      </c>
      <c r="J5" s="11">
        <f>300*B25</f>
        <v>105000</v>
      </c>
      <c r="K5" s="11">
        <f>350*B25</f>
        <v>122500</v>
      </c>
      <c r="L5" s="11">
        <f>400*B25</f>
        <v>140000</v>
      </c>
      <c r="M5" s="11">
        <f>450*B25</f>
        <v>157500</v>
      </c>
      <c r="N5" s="11">
        <f>SUM(B5:M5)</f>
        <v>717500</v>
      </c>
    </row>
    <row r="6" spans="1:14">
      <c r="A6" s="10" t="s">
        <v>2</v>
      </c>
      <c r="B6" s="10"/>
      <c r="C6" s="10"/>
      <c r="D6" s="10"/>
      <c r="E6" s="10"/>
      <c r="F6" s="10"/>
      <c r="G6" s="10"/>
      <c r="H6" s="10"/>
      <c r="I6" s="10"/>
      <c r="J6" s="10"/>
      <c r="K6" s="10"/>
      <c r="L6" s="10"/>
      <c r="M6" s="10"/>
      <c r="N6" s="11"/>
    </row>
    <row r="7" spans="1:14" s="10" customFormat="1">
      <c r="A7" s="20" t="s">
        <v>30</v>
      </c>
      <c r="B7" s="20"/>
      <c r="C7" s="20"/>
      <c r="D7" s="20"/>
      <c r="E7" s="20"/>
      <c r="F7" s="20"/>
      <c r="G7" s="20"/>
      <c r="H7" s="20"/>
      <c r="N7" s="11"/>
    </row>
    <row r="8" spans="1:14" s="10" customFormat="1">
      <c r="A8" s="10" t="s">
        <v>15</v>
      </c>
      <c r="N8" s="11">
        <f>Feuil1!N18</f>
        <v>43328.22</v>
      </c>
    </row>
    <row r="9" spans="1:14">
      <c r="A9" s="15" t="s">
        <v>3</v>
      </c>
      <c r="B9" s="15"/>
      <c r="C9" s="15"/>
      <c r="D9" s="15"/>
      <c r="E9" s="15"/>
      <c r="F9" s="15"/>
      <c r="G9" s="15"/>
      <c r="H9" s="15"/>
      <c r="I9" s="15"/>
      <c r="J9" s="15"/>
      <c r="K9" s="15"/>
      <c r="L9" s="15"/>
      <c r="M9" s="15"/>
      <c r="N9" s="16">
        <f>SUM(N3:N8)</f>
        <v>1155578.22</v>
      </c>
    </row>
    <row r="10" spans="1:14">
      <c r="A10" s="10"/>
      <c r="B10" s="10"/>
      <c r="C10" s="10"/>
      <c r="D10" s="10"/>
      <c r="E10" s="10"/>
      <c r="F10" s="10"/>
      <c r="G10" s="10"/>
      <c r="H10" s="10"/>
      <c r="I10" s="10"/>
      <c r="J10" s="10"/>
      <c r="K10" s="10"/>
      <c r="L10" s="10"/>
      <c r="M10" s="10"/>
      <c r="N10" s="10"/>
    </row>
    <row r="11" spans="1:14">
      <c r="A11" s="14" t="s">
        <v>4</v>
      </c>
      <c r="B11" s="14"/>
      <c r="C11" s="14"/>
      <c r="D11" s="14"/>
      <c r="E11" s="14"/>
      <c r="F11" s="14"/>
      <c r="G11" s="14"/>
      <c r="H11" s="14"/>
      <c r="I11" s="14"/>
      <c r="J11" s="14"/>
      <c r="K11" s="14"/>
      <c r="L11" s="14"/>
      <c r="M11" s="14"/>
      <c r="N11" s="14"/>
    </row>
    <row r="12" spans="1:14">
      <c r="A12" s="10" t="s">
        <v>5</v>
      </c>
      <c r="B12" s="10">
        <f>4200+6000</f>
        <v>10200</v>
      </c>
      <c r="C12" s="10">
        <f t="shared" ref="C12:M12" si="0">4200+6000</f>
        <v>10200</v>
      </c>
      <c r="D12" s="10">
        <f t="shared" si="0"/>
        <v>10200</v>
      </c>
      <c r="E12" s="10">
        <f t="shared" si="0"/>
        <v>10200</v>
      </c>
      <c r="F12" s="10">
        <f t="shared" si="0"/>
        <v>10200</v>
      </c>
      <c r="G12" s="10">
        <f t="shared" si="0"/>
        <v>10200</v>
      </c>
      <c r="H12" s="10">
        <f t="shared" si="0"/>
        <v>10200</v>
      </c>
      <c r="I12" s="10">
        <f t="shared" si="0"/>
        <v>10200</v>
      </c>
      <c r="J12" s="10">
        <f t="shared" si="0"/>
        <v>10200</v>
      </c>
      <c r="K12" s="10">
        <f t="shared" si="0"/>
        <v>10200</v>
      </c>
      <c r="L12" s="10">
        <f t="shared" si="0"/>
        <v>10200</v>
      </c>
      <c r="M12" s="10">
        <f t="shared" si="0"/>
        <v>10200</v>
      </c>
      <c r="N12" s="10">
        <f>SUM(B12:M12)</f>
        <v>122400</v>
      </c>
    </row>
    <row r="13" spans="1:14">
      <c r="A13" s="10" t="s">
        <v>6</v>
      </c>
      <c r="B13" s="10">
        <f>0</f>
        <v>0</v>
      </c>
      <c r="C13" s="10"/>
      <c r="D13" s="10"/>
      <c r="E13" s="10"/>
      <c r="F13" s="10"/>
      <c r="G13" s="10"/>
      <c r="H13" s="10"/>
      <c r="I13" s="10"/>
      <c r="J13" s="10"/>
      <c r="K13" s="10"/>
      <c r="L13" s="10"/>
      <c r="M13" s="10"/>
      <c r="N13" s="10">
        <f>SUM(B13:M13)</f>
        <v>0</v>
      </c>
    </row>
    <row r="14" spans="1:14">
      <c r="A14" s="10" t="s">
        <v>7</v>
      </c>
      <c r="B14" s="10">
        <f>0</f>
        <v>0</v>
      </c>
      <c r="C14" s="10">
        <f>0</f>
        <v>0</v>
      </c>
      <c r="D14" s="10">
        <f>0</f>
        <v>0</v>
      </c>
      <c r="E14" s="10">
        <f>0</f>
        <v>0</v>
      </c>
      <c r="F14" s="10">
        <f>0</f>
        <v>0</v>
      </c>
      <c r="G14" s="10">
        <f>0</f>
        <v>0</v>
      </c>
      <c r="H14" s="10">
        <f>0</f>
        <v>0</v>
      </c>
      <c r="I14" s="10">
        <f>0</f>
        <v>0</v>
      </c>
      <c r="J14" s="10">
        <f>0</f>
        <v>0</v>
      </c>
      <c r="K14" s="10">
        <f>0</f>
        <v>0</v>
      </c>
      <c r="L14" s="10">
        <f>0</f>
        <v>0</v>
      </c>
      <c r="M14" s="10">
        <f>0</f>
        <v>0</v>
      </c>
      <c r="N14" s="10">
        <f>SUM(B14:M14)</f>
        <v>0</v>
      </c>
    </row>
    <row r="15" spans="1:14">
      <c r="A15" s="10" t="s">
        <v>8</v>
      </c>
      <c r="B15" s="10">
        <f>3000</f>
        <v>3000</v>
      </c>
      <c r="C15" s="10"/>
      <c r="D15" s="10"/>
      <c r="E15" s="10"/>
      <c r="F15" s="10"/>
      <c r="G15" s="10"/>
      <c r="H15" s="10"/>
      <c r="I15" s="10"/>
      <c r="J15" s="10"/>
      <c r="K15" s="10"/>
      <c r="L15" s="10"/>
      <c r="M15" s="10"/>
      <c r="N15" s="10">
        <f>SUM(B15:M15)</f>
        <v>3000</v>
      </c>
    </row>
    <row r="16" spans="1:14">
      <c r="A16" s="10" t="s">
        <v>9</v>
      </c>
      <c r="B16" s="10">
        <f>2000</f>
        <v>2000</v>
      </c>
      <c r="C16" s="10"/>
      <c r="D16" s="10"/>
      <c r="E16" s="10"/>
      <c r="F16" s="10"/>
      <c r="G16" s="10"/>
      <c r="H16" s="10"/>
      <c r="I16" s="10"/>
      <c r="J16" s="10"/>
      <c r="K16" s="10"/>
      <c r="L16" s="10"/>
      <c r="M16" s="10"/>
      <c r="N16" s="10">
        <f t="shared" ref="N16:N18" si="1">SUM(B16:M16)</f>
        <v>2000</v>
      </c>
    </row>
    <row r="17" spans="1:14" s="10" customFormat="1">
      <c r="A17" s="20" t="s">
        <v>35</v>
      </c>
      <c r="D17" s="20">
        <f>3860</f>
        <v>3860</v>
      </c>
      <c r="J17" s="20">
        <f>3860</f>
        <v>3860</v>
      </c>
      <c r="N17" s="10">
        <f>SUM(B17:M17)</f>
        <v>7720</v>
      </c>
    </row>
    <row r="18" spans="1:14">
      <c r="A18" s="10" t="s">
        <v>24</v>
      </c>
      <c r="B18" s="10">
        <f>20000</f>
        <v>20000</v>
      </c>
      <c r="C18" s="10"/>
      <c r="D18" s="10"/>
      <c r="E18" s="10"/>
      <c r="F18" s="10"/>
      <c r="G18" s="10"/>
      <c r="H18" s="10"/>
      <c r="I18" s="10"/>
      <c r="J18" s="10"/>
      <c r="K18" s="10"/>
      <c r="L18" s="10"/>
      <c r="M18" s="10"/>
      <c r="N18" s="10">
        <f t="shared" si="1"/>
        <v>20000</v>
      </c>
    </row>
    <row r="19" spans="1:14">
      <c r="A19" s="15" t="s">
        <v>11</v>
      </c>
      <c r="B19" s="15"/>
      <c r="C19" s="15"/>
      <c r="D19" s="15"/>
      <c r="E19" s="15"/>
      <c r="F19" s="15"/>
      <c r="G19" s="15"/>
      <c r="H19" s="15"/>
      <c r="I19" s="15"/>
      <c r="J19" s="15"/>
      <c r="K19" s="15"/>
      <c r="L19" s="15"/>
      <c r="M19" s="15"/>
      <c r="N19" s="15">
        <f>SUM(N12:N18)</f>
        <v>155120</v>
      </c>
    </row>
    <row r="20" spans="1:14">
      <c r="A20" s="10"/>
      <c r="B20" s="10"/>
      <c r="C20" s="10"/>
      <c r="D20" s="10"/>
      <c r="E20" s="10"/>
      <c r="F20" s="10"/>
      <c r="G20" s="10"/>
      <c r="H20" s="10"/>
      <c r="I20" s="10"/>
      <c r="J20" s="10"/>
      <c r="K20" s="10"/>
      <c r="L20" s="10"/>
      <c r="M20" s="10"/>
      <c r="N20" s="10"/>
    </row>
    <row r="21" spans="1:14">
      <c r="A21" s="17" t="s">
        <v>12</v>
      </c>
      <c r="B21" s="17"/>
      <c r="C21" s="17"/>
      <c r="D21" s="17"/>
      <c r="E21" s="17"/>
      <c r="F21" s="17"/>
      <c r="G21" s="17"/>
      <c r="H21" s="17"/>
      <c r="I21" s="17"/>
      <c r="J21" s="17"/>
      <c r="K21" s="17"/>
      <c r="L21" s="17"/>
      <c r="M21" s="17"/>
      <c r="N21" s="18">
        <f>SUM(N9-N19)</f>
        <v>1000458.22</v>
      </c>
    </row>
    <row r="23" spans="1:14" s="10" customFormat="1">
      <c r="A23" s="10" t="s">
        <v>31</v>
      </c>
    </row>
    <row r="24" spans="1:14">
      <c r="A24" s="10" t="s">
        <v>16</v>
      </c>
      <c r="B24">
        <f>280</f>
        <v>280</v>
      </c>
      <c r="I24" s="10"/>
    </row>
    <row r="25" spans="1:14">
      <c r="A25" s="10" t="s">
        <v>17</v>
      </c>
      <c r="B25">
        <f>350</f>
        <v>350</v>
      </c>
    </row>
    <row r="26" spans="1:14">
      <c r="A26" s="10" t="s">
        <v>18</v>
      </c>
      <c r="B26">
        <f>30</f>
        <v>30</v>
      </c>
      <c r="C26" s="10"/>
      <c r="D26" t="s">
        <v>19</v>
      </c>
    </row>
    <row r="27" spans="1:14">
      <c r="A27" s="10"/>
    </row>
    <row r="29" spans="1:14">
      <c r="A29" s="10" t="s">
        <v>23</v>
      </c>
      <c r="D29">
        <f>1375</f>
        <v>1375</v>
      </c>
    </row>
    <row r="30" spans="1:14">
      <c r="A30" s="10" t="s">
        <v>22</v>
      </c>
      <c r="D30">
        <f>2050</f>
        <v>2050</v>
      </c>
    </row>
    <row r="32" spans="1:14">
      <c r="A32" s="10" t="s">
        <v>20</v>
      </c>
      <c r="D32">
        <f>305+D29+D30</f>
        <v>3730</v>
      </c>
    </row>
    <row r="33" spans="1:5">
      <c r="A33" s="10" t="s">
        <v>42</v>
      </c>
    </row>
    <row r="34" spans="1:5">
      <c r="A34" s="10" t="s">
        <v>21</v>
      </c>
      <c r="C34" s="19">
        <f>(D32*100/500000)/100</f>
        <v>7.4599999999999996E-3</v>
      </c>
      <c r="E34" s="22" t="s">
        <v>43</v>
      </c>
    </row>
    <row r="36" spans="1:5">
      <c r="A36" s="10" t="s">
        <v>34</v>
      </c>
    </row>
    <row r="37" spans="1:5">
      <c r="A37" s="10" t="s">
        <v>38</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dc:creator>
  <cp:lastModifiedBy>Julien Moreau-Mathis</cp:lastModifiedBy>
  <dcterms:created xsi:type="dcterms:W3CDTF">2013-12-23T16:47:21Z</dcterms:created>
  <dcterms:modified xsi:type="dcterms:W3CDTF">2014-03-13T22:51:29Z</dcterms:modified>
</cp:coreProperties>
</file>