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bli\Downloads\"/>
    </mc:Choice>
  </mc:AlternateContent>
  <xr:revisionPtr revIDLastSave="0" documentId="13_ncr:1_{E0075292-6F3E-4CBA-BABF-AF8F489CE5D0}" xr6:coauthVersionLast="47" xr6:coauthVersionMax="47" xr10:uidLastSave="{00000000-0000-0000-0000-000000000000}"/>
  <bookViews>
    <workbookView xWindow="-120" yWindow="-120" windowWidth="29040" windowHeight="15840" activeTab="3" xr2:uid="{7140362E-DFB9-4B76-9004-67B4D3C25C69}"/>
  </bookViews>
  <sheets>
    <sheet name="DOE Reaction Parameters" sheetId="3" r:id="rId1"/>
    <sheet name="Constant Potential" sheetId="2" r:id="rId2"/>
    <sheet name="Constant Current" sheetId="1" r:id="rId3"/>
    <sheet name="iControl Setup" sheetId="5" r:id="rId4"/>
  </sheets>
  <definedNames>
    <definedName name="Conc">'Constant Current'!$B$11</definedName>
    <definedName name="Empty">'Constant Current'!$B$9</definedName>
    <definedName name="Fill" localSheetId="1">'Constant Potential'!$B$8</definedName>
    <definedName name="Fill">'Constant Current'!$B$8</definedName>
    <definedName name="Fmol">'Constant Current'!$B$12</definedName>
    <definedName name="Pause">'Constant Current'!$B$13</definedName>
    <definedName name="Rxn" localSheetId="1">'Constant Potential'!$B$10</definedName>
    <definedName name="Rxn">'Constant Current'!#REF!</definedName>
    <definedName name="Vol">'Constant Current'!$B$6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5" l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13" i="5"/>
  <c r="F12" i="5"/>
  <c r="H11" i="5"/>
  <c r="H12" i="5"/>
  <c r="D35" i="5"/>
  <c r="D19" i="5"/>
  <c r="J279" i="1"/>
  <c r="J261" i="1"/>
  <c r="J243" i="1"/>
  <c r="J225" i="1"/>
  <c r="J207" i="1"/>
  <c r="J189" i="1"/>
  <c r="J171" i="1"/>
  <c r="J153" i="1"/>
  <c r="J135" i="1"/>
  <c r="J117" i="1"/>
  <c r="J99" i="1"/>
  <c r="J81" i="1"/>
  <c r="J63" i="1"/>
  <c r="J45" i="1"/>
  <c r="J27" i="1"/>
  <c r="J9" i="1"/>
  <c r="B10" i="2"/>
  <c r="B6" i="2"/>
  <c r="B8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B6" i="1"/>
  <c r="B8" i="1" s="1"/>
  <c r="E7" i="1" s="1"/>
  <c r="E8" i="1" s="1"/>
  <c r="E9" i="1" s="1"/>
  <c r="B9" i="1" l="1"/>
  <c r="B15" i="1"/>
  <c r="B16" i="1" s="1"/>
  <c r="O6" i="1"/>
  <c r="P6" i="1" s="1"/>
  <c r="O20" i="1"/>
  <c r="P20" i="1" s="1"/>
  <c r="O21" i="1"/>
  <c r="P21" i="1" s="1"/>
  <c r="O13" i="1"/>
  <c r="P13" i="1" s="1"/>
  <c r="O14" i="1"/>
  <c r="P14" i="1" s="1"/>
  <c r="O17" i="1"/>
  <c r="P17" i="1" s="1"/>
  <c r="O15" i="1"/>
  <c r="P15" i="1" s="1"/>
  <c r="O12" i="1"/>
  <c r="P12" i="1" s="1"/>
  <c r="O11" i="1"/>
  <c r="P11" i="1" s="1"/>
  <c r="O10" i="1"/>
  <c r="P10" i="1" s="1"/>
  <c r="O18" i="1"/>
  <c r="P18" i="1" s="1"/>
  <c r="O9" i="1"/>
  <c r="P9" i="1" s="1"/>
  <c r="O19" i="1"/>
  <c r="P19" i="1" s="1"/>
  <c r="O16" i="1"/>
  <c r="P16" i="1" s="1"/>
  <c r="O8" i="1"/>
  <c r="P8" i="1" s="1"/>
  <c r="O7" i="1"/>
  <c r="P7" i="1" s="1"/>
  <c r="E10" i="1" l="1"/>
  <c r="E11" i="1" s="1"/>
  <c r="E12" i="1" s="1"/>
  <c r="E13" i="1" s="1"/>
  <c r="P22" i="1"/>
  <c r="E14" i="1" l="1"/>
  <c r="H13" i="5" l="1"/>
  <c r="H23" i="5"/>
  <c r="H21" i="5"/>
  <c r="H20" i="5"/>
  <c r="H19" i="5"/>
  <c r="H14" i="5"/>
  <c r="H16" i="5"/>
  <c r="H22" i="5"/>
  <c r="H18" i="5"/>
  <c r="H15" i="5"/>
  <c r="H24" i="5"/>
  <c r="H25" i="5"/>
  <c r="H17" i="5"/>
  <c r="H26" i="5"/>
  <c r="E15" i="1"/>
  <c r="E16" i="1" s="1"/>
  <c r="E17" i="1" l="1"/>
  <c r="E18" i="1" s="1"/>
  <c r="E19" i="1" l="1"/>
  <c r="E20" i="1" s="1"/>
  <c r="E21" i="1" l="1"/>
  <c r="E22" i="1" l="1"/>
  <c r="E23" i="1" l="1"/>
  <c r="E24" i="1" s="1"/>
  <c r="E25" i="1" l="1"/>
  <c r="E26" i="1" l="1"/>
  <c r="E27" i="1" s="1"/>
  <c r="E28" i="1" s="1"/>
  <c r="E29" i="1" s="1"/>
  <c r="E30" i="1" s="1"/>
  <c r="E31" i="1" s="1"/>
  <c r="E32" i="1" l="1"/>
  <c r="E33" i="1" l="1"/>
  <c r="E34" i="1" s="1"/>
  <c r="E35" i="1" l="1"/>
  <c r="E36" i="1" l="1"/>
  <c r="E37" i="1" l="1"/>
  <c r="E38" i="1" s="1"/>
  <c r="E39" i="1" l="1"/>
  <c r="E40" i="1" l="1"/>
  <c r="E41" i="1" l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l="1"/>
  <c r="E296" i="1" s="1"/>
  <c r="E297" i="1" s="1"/>
  <c r="E298" i="1" s="1"/>
  <c r="E299" i="1" s="1"/>
  <c r="B294" i="1"/>
</calcChain>
</file>

<file path=xl/sharedStrings.xml><?xml version="1.0" encoding="utf-8"?>
<sst xmlns="http://schemas.openxmlformats.org/spreadsheetml/2006/main" count="435" uniqueCount="55">
  <si>
    <t>Pump 1</t>
  </si>
  <si>
    <t>Flow</t>
  </si>
  <si>
    <t>Stop</t>
  </si>
  <si>
    <t>Solvent</t>
  </si>
  <si>
    <t>Pump 2</t>
  </si>
  <si>
    <t>Reaction Solution Inlet</t>
  </si>
  <si>
    <t>Time (min)</t>
  </si>
  <si>
    <t>Rxn Vol (mL)</t>
  </si>
  <si>
    <t>Flow Rate (mL/min)</t>
  </si>
  <si>
    <t>Fill Time (min)</t>
  </si>
  <si>
    <t>Notes</t>
  </si>
  <si>
    <t>Start initial fill with reaction solution</t>
  </si>
  <si>
    <t>Post reaction emptying</t>
  </si>
  <si>
    <t>3x rinse with solvent</t>
  </si>
  <si>
    <t>Pump 3</t>
  </si>
  <si>
    <t>Reactor Outlet</t>
  </si>
  <si>
    <t>Currents (mA)</t>
  </si>
  <si>
    <t>Reaction Times (min)</t>
  </si>
  <si>
    <t>F/mol</t>
  </si>
  <si>
    <t>Concentration (M)</t>
  </si>
  <si>
    <t>Reaction Time (min)</t>
  </si>
  <si>
    <t>Pause Time (min)</t>
  </si>
  <si>
    <t>Time (h)</t>
  </si>
  <si>
    <t>Total</t>
  </si>
  <si>
    <t>h</t>
  </si>
  <si>
    <t>Range:</t>
  </si>
  <si>
    <t>20-60 C</t>
  </si>
  <si>
    <t>150-600 RPM</t>
  </si>
  <si>
    <t>20-100 mA</t>
  </si>
  <si>
    <t>Temperature (°C)</t>
  </si>
  <si>
    <t>Rotation (RPM)</t>
  </si>
  <si>
    <t>Current (mA)</t>
  </si>
  <si>
    <t>Reaction Charge</t>
  </si>
  <si>
    <t>C</t>
  </si>
  <si>
    <t>A h</t>
  </si>
  <si>
    <t>Phase</t>
  </si>
  <si>
    <t>Gamry Setup</t>
  </si>
  <si>
    <t>iControl Setup</t>
  </si>
  <si>
    <t>min</t>
  </si>
  <si>
    <t>Temp/stir delay</t>
  </si>
  <si>
    <t>Temp/Stir wait</t>
  </si>
  <si>
    <t>Temp</t>
  </si>
  <si>
    <t>Stir</t>
  </si>
  <si>
    <t>on</t>
  </si>
  <si>
    <t>off</t>
  </si>
  <si>
    <t>Empty Time</t>
  </si>
  <si>
    <t>Autosampler</t>
  </si>
  <si>
    <t>Pump 4</t>
  </si>
  <si>
    <t>Move to sample collection position</t>
  </si>
  <si>
    <t>potentiostat engaged</t>
  </si>
  <si>
    <t>move to waste collection position</t>
  </si>
  <si>
    <t>Total reaction time:</t>
  </si>
  <si>
    <t>Wrap-up</t>
  </si>
  <si>
    <t>Total iControl Time</t>
  </si>
  <si>
    <t>(at phase completion)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</si>
</sst>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trike/>
      <sz val="11"/>
      <color theme="1"/>
      <name val="Arial"/>
      <family val="2"/>
    </font>
    <font>
      <strike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0" fillId="2" borderId="0" xfId="0" applyFill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1" fontId="2" fillId="0" borderId="0" xfId="0" applyNumberFormat="1" applyFont="1"/>
    <xf numFmtId="1" fontId="4" fillId="0" borderId="0" xfId="0" applyNumberFormat="1" applyFont="1"/>
    <xf numFmtId="1" fontId="0" fillId="2" borderId="0" xfId="0" applyNumberFormat="1" applyFill="1"/>
    <xf numFmtId="164" fontId="0" fillId="2" borderId="0" xfId="0" applyNumberFormat="1" applyFill="1"/>
    <xf numFmtId="2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47FF-F41B-445B-A717-8B6909ECC948}">
  <dimension ref="A1:D18"/>
  <sheetViews>
    <sheetView zoomScale="175" zoomScaleNormal="175" workbookViewId="0">
      <selection activeCell="A5" sqref="A5"/>
    </sheetView>
  </sheetViews>
  <sheetFormatPr defaultRowHeight="15" x14ac:dyDescent="0.25"/>
  <cols>
    <col min="1" max="1" width="10.85546875" bestFit="1" customWidth="1"/>
    <col min="2" max="2" width="17.7109375" bestFit="1" customWidth="1"/>
    <col min="3" max="3" width="15.42578125" bestFit="1" customWidth="1"/>
    <col min="4" max="4" width="13.28515625" bestFit="1" customWidth="1"/>
  </cols>
  <sheetData>
    <row r="1" spans="1:4" x14ac:dyDescent="0.25">
      <c r="A1" s="6" t="s">
        <v>25</v>
      </c>
      <c r="B1" s="8" t="s">
        <v>26</v>
      </c>
      <c r="C1" s="8" t="s">
        <v>27</v>
      </c>
      <c r="D1" s="8" t="s">
        <v>28</v>
      </c>
    </row>
    <row r="3" spans="1:4" x14ac:dyDescent="0.25">
      <c r="A3" s="8" t="s">
        <v>35</v>
      </c>
      <c r="B3" s="8" t="s">
        <v>29</v>
      </c>
      <c r="C3" s="8" t="s">
        <v>30</v>
      </c>
      <c r="D3" s="8" t="s">
        <v>31</v>
      </c>
    </row>
    <row r="4" spans="1:4" x14ac:dyDescent="0.25">
      <c r="A4" s="6">
        <v>1</v>
      </c>
      <c r="B4" s="9">
        <v>20</v>
      </c>
      <c r="C4" s="9">
        <v>150</v>
      </c>
      <c r="D4" s="9">
        <v>20</v>
      </c>
    </row>
    <row r="5" spans="1:4" x14ac:dyDescent="0.25">
      <c r="A5" s="6">
        <v>2</v>
      </c>
      <c r="B5" s="9">
        <v>60</v>
      </c>
      <c r="C5" s="9">
        <v>150</v>
      </c>
      <c r="D5" s="9">
        <v>20</v>
      </c>
    </row>
    <row r="6" spans="1:4" x14ac:dyDescent="0.25">
      <c r="A6" s="6">
        <v>3</v>
      </c>
      <c r="B6" s="9">
        <v>20</v>
      </c>
      <c r="C6" s="9">
        <v>600</v>
      </c>
      <c r="D6" s="9">
        <v>20</v>
      </c>
    </row>
    <row r="7" spans="1:4" x14ac:dyDescent="0.25">
      <c r="A7" s="6">
        <v>4</v>
      </c>
      <c r="B7" s="9">
        <v>60</v>
      </c>
      <c r="C7" s="9">
        <v>600</v>
      </c>
      <c r="D7" s="9">
        <v>20</v>
      </c>
    </row>
    <row r="8" spans="1:4" x14ac:dyDescent="0.25">
      <c r="A8" s="6">
        <v>5</v>
      </c>
      <c r="B8" s="9">
        <v>20</v>
      </c>
      <c r="C8" s="9">
        <v>150</v>
      </c>
      <c r="D8" s="9">
        <v>100</v>
      </c>
    </row>
    <row r="9" spans="1:4" x14ac:dyDescent="0.25">
      <c r="A9" s="6">
        <v>6</v>
      </c>
      <c r="B9" s="9">
        <v>60</v>
      </c>
      <c r="C9" s="9">
        <v>150</v>
      </c>
      <c r="D9" s="9">
        <v>100</v>
      </c>
    </row>
    <row r="10" spans="1:4" x14ac:dyDescent="0.25">
      <c r="A10" s="6">
        <v>7</v>
      </c>
      <c r="B10" s="9">
        <v>20</v>
      </c>
      <c r="C10" s="9">
        <v>600</v>
      </c>
      <c r="D10" s="9">
        <v>100</v>
      </c>
    </row>
    <row r="11" spans="1:4" x14ac:dyDescent="0.25">
      <c r="A11" s="6">
        <v>8</v>
      </c>
      <c r="B11" s="9">
        <v>60</v>
      </c>
      <c r="C11" s="9">
        <v>600</v>
      </c>
      <c r="D11" s="9">
        <v>100</v>
      </c>
    </row>
    <row r="12" spans="1:4" x14ac:dyDescent="0.25">
      <c r="A12" s="6">
        <v>9</v>
      </c>
      <c r="B12" s="9">
        <v>40</v>
      </c>
      <c r="C12" s="9">
        <v>375</v>
      </c>
      <c r="D12" s="9">
        <v>60</v>
      </c>
    </row>
    <row r="13" spans="1:4" x14ac:dyDescent="0.25">
      <c r="A13" s="6">
        <v>10</v>
      </c>
      <c r="B13" s="9">
        <v>6.3641433898514208</v>
      </c>
      <c r="C13" s="9">
        <v>375</v>
      </c>
      <c r="D13" s="9">
        <v>60</v>
      </c>
    </row>
    <row r="14" spans="1:4" x14ac:dyDescent="0.25">
      <c r="A14" s="6">
        <v>11</v>
      </c>
      <c r="B14" s="9">
        <v>40</v>
      </c>
      <c r="C14" s="9">
        <v>753.40338686417147</v>
      </c>
      <c r="D14" s="9">
        <v>60</v>
      </c>
    </row>
    <row r="15" spans="1:4" x14ac:dyDescent="0.25">
      <c r="A15" s="6">
        <v>12</v>
      </c>
      <c r="B15" s="9">
        <v>40</v>
      </c>
      <c r="C15" s="9">
        <v>-3.403386864171523</v>
      </c>
      <c r="D15" s="9">
        <v>60</v>
      </c>
    </row>
    <row r="16" spans="1:4" x14ac:dyDescent="0.25">
      <c r="A16" s="6">
        <v>13</v>
      </c>
      <c r="B16" s="9">
        <v>40</v>
      </c>
      <c r="C16" s="9">
        <v>375</v>
      </c>
      <c r="D16" s="9">
        <v>127.27171322029716</v>
      </c>
    </row>
    <row r="17" spans="1:4" x14ac:dyDescent="0.25">
      <c r="A17" s="6">
        <v>14</v>
      </c>
      <c r="B17" s="9">
        <v>73.635856610148579</v>
      </c>
      <c r="C17" s="9">
        <v>375</v>
      </c>
      <c r="D17" s="9">
        <v>60</v>
      </c>
    </row>
    <row r="18" spans="1:4" ht="15.75" x14ac:dyDescent="0.25">
      <c r="A18" s="7">
        <v>15</v>
      </c>
      <c r="B18" s="10">
        <v>40</v>
      </c>
      <c r="C18" s="10">
        <v>375</v>
      </c>
      <c r="D18" s="10">
        <v>-7.2717132202971584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B54E-D354-4A2D-8DB2-27794CE87A76}">
  <dimension ref="A2:H21"/>
  <sheetViews>
    <sheetView zoomScale="145" zoomScaleNormal="145" workbookViewId="0">
      <selection activeCell="B10" sqref="B10"/>
    </sheetView>
  </sheetViews>
  <sheetFormatPr defaultRowHeight="15" x14ac:dyDescent="0.25"/>
  <cols>
    <col min="1" max="1" width="19" bestFit="1" customWidth="1"/>
    <col min="2" max="2" width="22" customWidth="1"/>
    <col min="4" max="4" width="9.28515625" bestFit="1" customWidth="1"/>
    <col min="6" max="7" width="9.85546875" customWidth="1"/>
    <col min="8" max="8" width="70.7109375" customWidth="1"/>
  </cols>
  <sheetData>
    <row r="2" spans="1:8" x14ac:dyDescent="0.25">
      <c r="A2" t="s">
        <v>0</v>
      </c>
      <c r="B2" t="s">
        <v>5</v>
      </c>
    </row>
    <row r="3" spans="1:8" x14ac:dyDescent="0.25">
      <c r="A3" t="s">
        <v>4</v>
      </c>
      <c r="B3" t="s">
        <v>15</v>
      </c>
    </row>
    <row r="4" spans="1:8" x14ac:dyDescent="0.25">
      <c r="A4" t="s">
        <v>14</v>
      </c>
      <c r="B4" t="s">
        <v>3</v>
      </c>
    </row>
    <row r="5" spans="1:8" x14ac:dyDescent="0.25">
      <c r="D5" s="1" t="s">
        <v>6</v>
      </c>
      <c r="E5" s="1" t="s">
        <v>0</v>
      </c>
      <c r="F5" s="1" t="s">
        <v>4</v>
      </c>
      <c r="G5" s="1" t="s">
        <v>14</v>
      </c>
      <c r="H5" s="1" t="s">
        <v>10</v>
      </c>
    </row>
    <row r="6" spans="1:8" x14ac:dyDescent="0.25">
      <c r="A6" t="s">
        <v>7</v>
      </c>
      <c r="B6">
        <f xml:space="preserve"> 10</f>
        <v>10</v>
      </c>
      <c r="D6">
        <v>0</v>
      </c>
      <c r="E6" t="s">
        <v>1</v>
      </c>
      <c r="H6" t="s">
        <v>11</v>
      </c>
    </row>
    <row r="7" spans="1:8" x14ac:dyDescent="0.25">
      <c r="A7" t="s">
        <v>8</v>
      </c>
      <c r="B7">
        <v>2</v>
      </c>
      <c r="D7">
        <f>Fill</f>
        <v>5</v>
      </c>
      <c r="E7" t="s">
        <v>2</v>
      </c>
    </row>
    <row r="8" spans="1:8" x14ac:dyDescent="0.25">
      <c r="A8" t="s">
        <v>9</v>
      </c>
      <c r="B8">
        <f>B6/B7</f>
        <v>5</v>
      </c>
      <c r="D8">
        <f>D7+Rxn</f>
        <v>125</v>
      </c>
      <c r="F8" t="s">
        <v>1</v>
      </c>
      <c r="H8" t="s">
        <v>12</v>
      </c>
    </row>
    <row r="9" spans="1:8" x14ac:dyDescent="0.25">
      <c r="D9">
        <f>D8+Fill</f>
        <v>130</v>
      </c>
      <c r="F9" t="s">
        <v>2</v>
      </c>
    </row>
    <row r="10" spans="1:8" x14ac:dyDescent="0.25">
      <c r="A10" t="s">
        <v>20</v>
      </c>
      <c r="B10">
        <f>2*60</f>
        <v>120</v>
      </c>
      <c r="D10">
        <f>D9</f>
        <v>130</v>
      </c>
      <c r="G10" t="s">
        <v>1</v>
      </c>
      <c r="H10" t="s">
        <v>13</v>
      </c>
    </row>
    <row r="11" spans="1:8" x14ac:dyDescent="0.25">
      <c r="A11" t="s">
        <v>21</v>
      </c>
      <c r="B11">
        <v>1E-3</v>
      </c>
      <c r="D11">
        <f>D10 + Fill</f>
        <v>135</v>
      </c>
      <c r="G11" t="s">
        <v>2</v>
      </c>
    </row>
    <row r="12" spans="1:8" x14ac:dyDescent="0.25">
      <c r="D12">
        <f>D11</f>
        <v>135</v>
      </c>
      <c r="F12" t="s">
        <v>1</v>
      </c>
    </row>
    <row r="13" spans="1:8" x14ac:dyDescent="0.25">
      <c r="D13">
        <f>D12 + Fill</f>
        <v>140</v>
      </c>
      <c r="F13" t="s">
        <v>2</v>
      </c>
    </row>
    <row r="14" spans="1:8" x14ac:dyDescent="0.25">
      <c r="D14">
        <f>D13</f>
        <v>140</v>
      </c>
      <c r="G14" t="s">
        <v>1</v>
      </c>
    </row>
    <row r="15" spans="1:8" x14ac:dyDescent="0.25">
      <c r="D15">
        <f>D14 + Fill</f>
        <v>145</v>
      </c>
      <c r="G15" t="s">
        <v>2</v>
      </c>
    </row>
    <row r="16" spans="1:8" x14ac:dyDescent="0.25">
      <c r="D16">
        <f>D15</f>
        <v>145</v>
      </c>
      <c r="F16" t="s">
        <v>1</v>
      </c>
    </row>
    <row r="17" spans="4:7" x14ac:dyDescent="0.25">
      <c r="D17">
        <f>D16 + Fill</f>
        <v>150</v>
      </c>
      <c r="F17" t="s">
        <v>2</v>
      </c>
    </row>
    <row r="18" spans="4:7" x14ac:dyDescent="0.25">
      <c r="D18">
        <f>D17</f>
        <v>150</v>
      </c>
      <c r="G18" t="s">
        <v>1</v>
      </c>
    </row>
    <row r="19" spans="4:7" x14ac:dyDescent="0.25">
      <c r="D19">
        <f>D18 + Fill</f>
        <v>155</v>
      </c>
      <c r="G19" t="s">
        <v>2</v>
      </c>
    </row>
    <row r="20" spans="4:7" x14ac:dyDescent="0.25">
      <c r="D20">
        <f>D19</f>
        <v>155</v>
      </c>
      <c r="F20" t="s">
        <v>1</v>
      </c>
    </row>
    <row r="21" spans="4:7" x14ac:dyDescent="0.25">
      <c r="D21">
        <f>D20 + Fill</f>
        <v>160</v>
      </c>
      <c r="F2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3F7F-9154-49F8-9D7E-50C6571E9196}">
  <dimension ref="A1:Q300"/>
  <sheetViews>
    <sheetView topLeftCell="A3" zoomScale="140" zoomScaleNormal="140" workbookViewId="0">
      <selection activeCell="F12" sqref="F12"/>
    </sheetView>
  </sheetViews>
  <sheetFormatPr defaultRowHeight="15" x14ac:dyDescent="0.25"/>
  <cols>
    <col min="1" max="1" width="18.28515625" bestFit="1" customWidth="1"/>
    <col min="2" max="2" width="22" customWidth="1"/>
    <col min="5" max="5" width="9.28515625" style="3" bestFit="1" customWidth="1"/>
    <col min="7" max="9" width="9.85546875" customWidth="1"/>
    <col min="10" max="10" width="12.28515625" bestFit="1" customWidth="1"/>
    <col min="11" max="11" width="32.85546875" customWidth="1"/>
    <col min="12" max="12" width="13.7109375" customWidth="1"/>
    <col min="14" max="14" width="13.28515625" bestFit="1" customWidth="1"/>
    <col min="15" max="15" width="20" bestFit="1" customWidth="1"/>
  </cols>
  <sheetData>
    <row r="1" spans="1:16" x14ac:dyDescent="0.25">
      <c r="E1"/>
    </row>
    <row r="2" spans="1:16" x14ac:dyDescent="0.25">
      <c r="A2" t="s">
        <v>0</v>
      </c>
      <c r="B2" t="s">
        <v>5</v>
      </c>
      <c r="E2"/>
    </row>
    <row r="3" spans="1:16" x14ac:dyDescent="0.25">
      <c r="A3" t="s">
        <v>4</v>
      </c>
      <c r="B3" t="s">
        <v>15</v>
      </c>
      <c r="E3"/>
    </row>
    <row r="4" spans="1:16" x14ac:dyDescent="0.25">
      <c r="A4" t="s">
        <v>14</v>
      </c>
      <c r="B4" t="s">
        <v>3</v>
      </c>
      <c r="E4"/>
    </row>
    <row r="5" spans="1:16" x14ac:dyDescent="0.25">
      <c r="D5" t="s">
        <v>35</v>
      </c>
      <c r="E5" s="1" t="s">
        <v>6</v>
      </c>
      <c r="F5" s="1" t="s">
        <v>0</v>
      </c>
      <c r="G5" s="1" t="s">
        <v>4</v>
      </c>
      <c r="H5" s="1" t="s">
        <v>14</v>
      </c>
      <c r="I5" s="1" t="s">
        <v>47</v>
      </c>
      <c r="J5" s="1" t="s">
        <v>46</v>
      </c>
      <c r="K5" s="1" t="s">
        <v>10</v>
      </c>
      <c r="L5" s="1"/>
      <c r="M5" s="2" t="s">
        <v>35</v>
      </c>
      <c r="N5" s="2" t="s">
        <v>16</v>
      </c>
      <c r="O5" s="2" t="s">
        <v>17</v>
      </c>
      <c r="P5" s="2" t="s">
        <v>22</v>
      </c>
    </row>
    <row r="6" spans="1:16" x14ac:dyDescent="0.25">
      <c r="A6" t="s">
        <v>7</v>
      </c>
      <c r="B6" s="4">
        <f xml:space="preserve"> 10</f>
        <v>10</v>
      </c>
      <c r="D6">
        <v>1</v>
      </c>
      <c r="E6" s="14">
        <v>0</v>
      </c>
      <c r="F6" t="s">
        <v>43</v>
      </c>
      <c r="K6" t="s">
        <v>11</v>
      </c>
      <c r="L6" s="14"/>
      <c r="M6">
        <v>1</v>
      </c>
      <c r="N6" s="3">
        <v>20</v>
      </c>
      <c r="O6" s="14">
        <f t="shared" ref="O6:O24" si="0" xml:space="preserve"> (Conc * (Vol*0.001) * Fmol * 96485/(N6*0.001))/60</f>
        <v>353.77833333333336</v>
      </c>
      <c r="P6" s="5">
        <f>O6/60</f>
        <v>5.8963055555555561</v>
      </c>
    </row>
    <row r="7" spans="1:16" x14ac:dyDescent="0.25">
      <c r="A7" t="s">
        <v>8</v>
      </c>
      <c r="B7" s="4">
        <v>20</v>
      </c>
      <c r="E7" s="14">
        <f>Fill</f>
        <v>0.5</v>
      </c>
      <c r="F7" t="s">
        <v>44</v>
      </c>
      <c r="L7" s="14"/>
      <c r="M7">
        <v>2</v>
      </c>
      <c r="N7" s="3">
        <v>20</v>
      </c>
      <c r="O7" s="14">
        <f t="shared" si="0"/>
        <v>353.77833333333336</v>
      </c>
      <c r="P7" s="5">
        <f t="shared" ref="P7:P24" si="1">O7/60</f>
        <v>5.8963055555555561</v>
      </c>
    </row>
    <row r="8" spans="1:16" x14ac:dyDescent="0.25">
      <c r="A8" t="s">
        <v>9</v>
      </c>
      <c r="B8" s="14">
        <f>B6/B7</f>
        <v>0.5</v>
      </c>
      <c r="E8" s="14">
        <f>E7+Pause</f>
        <v>0.51</v>
      </c>
      <c r="I8" t="s">
        <v>43</v>
      </c>
      <c r="K8" t="s">
        <v>49</v>
      </c>
      <c r="L8" s="14"/>
      <c r="M8">
        <v>3</v>
      </c>
      <c r="N8" s="3">
        <v>20</v>
      </c>
      <c r="O8" s="14">
        <f xml:space="preserve"> (Conc * (Vol*0.001) * Fmol * 96485/(N8*0.001))/60</f>
        <v>353.77833333333336</v>
      </c>
      <c r="P8" s="5">
        <f>O8/60</f>
        <v>5.8963055555555561</v>
      </c>
    </row>
    <row r="9" spans="1:16" x14ac:dyDescent="0.25">
      <c r="A9" t="s">
        <v>45</v>
      </c>
      <c r="B9">
        <f>Fill*3</f>
        <v>1.5</v>
      </c>
      <c r="E9" s="14">
        <f>E8+Pause</f>
        <v>0.52</v>
      </c>
      <c r="J9">
        <f>D6</f>
        <v>1</v>
      </c>
      <c r="K9" t="s">
        <v>48</v>
      </c>
      <c r="L9" s="14"/>
      <c r="M9">
        <v>4</v>
      </c>
      <c r="N9" s="3">
        <v>20</v>
      </c>
      <c r="O9" s="14">
        <f xml:space="preserve"> (Conc * (Vol*0.001) * Fmol * 96485/(N9*0.001))/60</f>
        <v>353.77833333333336</v>
      </c>
      <c r="P9" s="5">
        <f>O9/60</f>
        <v>5.8963055555555561</v>
      </c>
    </row>
    <row r="10" spans="1:16" x14ac:dyDescent="0.25">
      <c r="E10" s="14">
        <f xml:space="preserve"> E9 + IF(D6&lt;&gt;"",_xlfn.XLOOKUP(D6,$M$6:$M$21,$O$6:$O$21),"")</f>
        <v>354.29833333333335</v>
      </c>
      <c r="G10" t="s">
        <v>43</v>
      </c>
      <c r="K10" t="s">
        <v>12</v>
      </c>
      <c r="L10" s="14"/>
      <c r="M10">
        <v>5</v>
      </c>
      <c r="N10" s="3">
        <v>100</v>
      </c>
      <c r="O10" s="14">
        <f xml:space="preserve"> (Conc * (Vol*0.001) * Fmol * 96485/(N10*0.001))/60</f>
        <v>70.75566666666667</v>
      </c>
      <c r="P10" s="5">
        <f>O10/60</f>
        <v>1.1792611111111111</v>
      </c>
    </row>
    <row r="11" spans="1:16" x14ac:dyDescent="0.25">
      <c r="A11" t="s">
        <v>19</v>
      </c>
      <c r="B11" s="4">
        <v>0.2</v>
      </c>
      <c r="E11" s="14">
        <f>E10+Empty</f>
        <v>355.79833333333335</v>
      </c>
      <c r="G11" t="s">
        <v>44</v>
      </c>
      <c r="L11" s="14"/>
      <c r="M11">
        <v>6</v>
      </c>
      <c r="N11" s="3">
        <v>100</v>
      </c>
      <c r="O11" s="14">
        <f xml:space="preserve"> (Conc * (Vol*0.001) * Fmol * 96485/(N11*0.001))/60</f>
        <v>70.75566666666667</v>
      </c>
      <c r="P11" s="5">
        <f>O11/60</f>
        <v>1.1792611111111111</v>
      </c>
    </row>
    <row r="12" spans="1:16" x14ac:dyDescent="0.25">
      <c r="A12" t="s">
        <v>18</v>
      </c>
      <c r="B12" s="4">
        <v>2.2000000000000002</v>
      </c>
      <c r="E12" s="14">
        <f>E11+Pause</f>
        <v>355.80833333333334</v>
      </c>
      <c r="J12">
        <v>0</v>
      </c>
      <c r="K12" t="s">
        <v>50</v>
      </c>
      <c r="L12" s="14"/>
      <c r="M12">
        <v>7</v>
      </c>
      <c r="N12" s="3">
        <v>100</v>
      </c>
      <c r="O12" s="14">
        <f xml:space="preserve"> (Conc * (Vol*0.001) * Fmol * 96485/(N12*0.001))/60</f>
        <v>70.75566666666667</v>
      </c>
      <c r="P12" s="5">
        <f>O12/60</f>
        <v>1.1792611111111111</v>
      </c>
    </row>
    <row r="13" spans="1:16" x14ac:dyDescent="0.25">
      <c r="A13" t="s">
        <v>21</v>
      </c>
      <c r="B13">
        <v>0.01</v>
      </c>
      <c r="E13" s="14">
        <f>E12+Empty</f>
        <v>357.30833333333334</v>
      </c>
      <c r="H13" t="s">
        <v>43</v>
      </c>
      <c r="K13" t="s">
        <v>13</v>
      </c>
      <c r="L13" s="14"/>
      <c r="M13" s="4">
        <v>8</v>
      </c>
      <c r="N13" s="11">
        <v>20</v>
      </c>
      <c r="O13" s="15">
        <f xml:space="preserve"> (Conc * (Vol*0.001) * Fmol * 96485/(N13*0.001))/60</f>
        <v>353.77833333333336</v>
      </c>
      <c r="P13" s="12">
        <f>O13/60</f>
        <v>5.8963055555555561</v>
      </c>
    </row>
    <row r="14" spans="1:16" x14ac:dyDescent="0.25">
      <c r="E14" s="14">
        <f>E13 + Fill</f>
        <v>357.80833333333334</v>
      </c>
      <c r="H14" t="s">
        <v>44</v>
      </c>
      <c r="L14" s="14"/>
      <c r="M14">
        <v>9</v>
      </c>
      <c r="N14" s="3">
        <v>100</v>
      </c>
      <c r="O14" s="14">
        <f xml:space="preserve"> (Conc * (Vol*0.001) * Fmol * 96485/(N14*0.001))/60</f>
        <v>70.75566666666667</v>
      </c>
      <c r="P14" s="5">
        <f>O14/60</f>
        <v>1.1792611111111111</v>
      </c>
    </row>
    <row r="15" spans="1:16" x14ac:dyDescent="0.25">
      <c r="A15" t="s">
        <v>32</v>
      </c>
      <c r="B15" s="3">
        <f>(Conc*(Vol*0.001)*Fmol*96485)</f>
        <v>424.53400000000005</v>
      </c>
      <c r="C15" t="s">
        <v>33</v>
      </c>
      <c r="E15" s="14">
        <f>E14+Pause</f>
        <v>357.81833333333333</v>
      </c>
      <c r="G15" t="s">
        <v>43</v>
      </c>
      <c r="L15" s="14"/>
      <c r="M15">
        <v>10</v>
      </c>
      <c r="N15" s="3">
        <v>60</v>
      </c>
      <c r="O15" s="14">
        <f xml:space="preserve"> (Conc * (Vol*0.001) * Fmol * 96485/(N15*0.001))/60</f>
        <v>117.92611111111113</v>
      </c>
      <c r="P15" s="5">
        <f>O15/60</f>
        <v>1.9654351851851855</v>
      </c>
    </row>
    <row r="16" spans="1:16" x14ac:dyDescent="0.25">
      <c r="A16" t="s">
        <v>32</v>
      </c>
      <c r="B16" s="13">
        <f>B15/3600</f>
        <v>0.11792611111111112</v>
      </c>
      <c r="C16" t="s">
        <v>34</v>
      </c>
      <c r="E16" s="14">
        <f>E15 + Empty</f>
        <v>359.31833333333333</v>
      </c>
      <c r="G16" t="s">
        <v>44</v>
      </c>
      <c r="L16" s="14"/>
      <c r="M16">
        <v>11</v>
      </c>
      <c r="N16" s="3">
        <v>60</v>
      </c>
      <c r="O16" s="14">
        <f xml:space="preserve"> (Conc * (Vol*0.001) * Fmol * 96485/(N16*0.001))/60</f>
        <v>117.92611111111113</v>
      </c>
      <c r="P16" s="5">
        <f>O16/60</f>
        <v>1.9654351851851855</v>
      </c>
    </row>
    <row r="17" spans="4:17" x14ac:dyDescent="0.25">
      <c r="E17" s="14">
        <f>E16+Pause</f>
        <v>359.32833333333332</v>
      </c>
      <c r="H17" t="s">
        <v>43</v>
      </c>
      <c r="L17" s="14"/>
      <c r="M17">
        <v>12</v>
      </c>
      <c r="N17" s="3">
        <v>60</v>
      </c>
      <c r="O17" s="14">
        <f xml:space="preserve"> (Conc * (Vol*0.001) * Fmol * 96485/(N17*0.001))/60</f>
        <v>117.92611111111113</v>
      </c>
      <c r="P17" s="5">
        <f>O17/60</f>
        <v>1.9654351851851855</v>
      </c>
    </row>
    <row r="18" spans="4:17" x14ac:dyDescent="0.25">
      <c r="E18" s="14">
        <f>E17 + Fill</f>
        <v>359.82833333333332</v>
      </c>
      <c r="H18" t="s">
        <v>44</v>
      </c>
      <c r="L18" s="14"/>
      <c r="M18">
        <v>13</v>
      </c>
      <c r="N18" s="3">
        <v>60</v>
      </c>
      <c r="O18" s="14">
        <f xml:space="preserve"> (Conc * (Vol*0.001) * Fmol * 96485/(N18*0.001))/60</f>
        <v>117.92611111111113</v>
      </c>
      <c r="P18" s="5">
        <f>O18/60</f>
        <v>1.9654351851851855</v>
      </c>
    </row>
    <row r="19" spans="4:17" x14ac:dyDescent="0.25">
      <c r="E19" s="14">
        <f>E18+Pause</f>
        <v>359.83833333333331</v>
      </c>
      <c r="G19" t="s">
        <v>43</v>
      </c>
      <c r="L19" s="14"/>
      <c r="M19">
        <v>14</v>
      </c>
      <c r="N19" s="3">
        <v>127.27171322029716</v>
      </c>
      <c r="O19" s="14">
        <f xml:space="preserve"> (Conc * (Vol*0.001) * Fmol * 96485/(N19*0.001))/60</f>
        <v>55.594181044922593</v>
      </c>
      <c r="P19" s="5">
        <f>O19/60</f>
        <v>0.92656968408204321</v>
      </c>
    </row>
    <row r="20" spans="4:17" x14ac:dyDescent="0.25">
      <c r="E20" s="14">
        <f>E19 + Empty</f>
        <v>361.33833333333331</v>
      </c>
      <c r="G20" t="s">
        <v>44</v>
      </c>
      <c r="L20" s="14"/>
      <c r="M20">
        <v>15</v>
      </c>
      <c r="N20" s="3">
        <v>60</v>
      </c>
      <c r="O20" s="14">
        <f xml:space="preserve"> (Conc * (Vol*0.001) * Fmol * 96485/(N20*0.001))/60</f>
        <v>117.92611111111113</v>
      </c>
      <c r="P20" s="5">
        <f>O20/60</f>
        <v>1.9654351851851855</v>
      </c>
    </row>
    <row r="21" spans="4:17" x14ac:dyDescent="0.25">
      <c r="E21" s="14">
        <f>E20+Pause</f>
        <v>361.3483333333333</v>
      </c>
      <c r="H21" t="s">
        <v>43</v>
      </c>
      <c r="L21" s="14"/>
      <c r="M21" s="4">
        <v>16</v>
      </c>
      <c r="N21" s="11">
        <v>20</v>
      </c>
      <c r="O21" s="15">
        <f xml:space="preserve"> (Conc * (Vol*0.001) * Fmol * 96485/(N21*0.001))/60</f>
        <v>353.77833333333336</v>
      </c>
      <c r="P21" s="12">
        <f>O21/60</f>
        <v>5.8963055555555561</v>
      </c>
    </row>
    <row r="22" spans="4:17" x14ac:dyDescent="0.25">
      <c r="E22" s="14">
        <f>E21 + Fill</f>
        <v>361.8483333333333</v>
      </c>
      <c r="H22" t="s">
        <v>44</v>
      </c>
      <c r="L22" s="14"/>
      <c r="O22" t="s">
        <v>23</v>
      </c>
      <c r="P22" s="5">
        <f>SUM(P6:P21)</f>
        <v>50.84862338778575</v>
      </c>
      <c r="Q22" t="s">
        <v>24</v>
      </c>
    </row>
    <row r="23" spans="4:17" x14ac:dyDescent="0.25">
      <c r="E23" s="14">
        <f>E22+Pause</f>
        <v>361.85833333333329</v>
      </c>
      <c r="G23" t="s">
        <v>43</v>
      </c>
      <c r="L23" s="14"/>
    </row>
    <row r="24" spans="4:17" x14ac:dyDescent="0.25">
      <c r="E24" s="14">
        <f>E23 + Empty</f>
        <v>363.35833333333329</v>
      </c>
      <c r="G24" t="s">
        <v>44</v>
      </c>
      <c r="L24" s="14"/>
    </row>
    <row r="25" spans="4:17" x14ac:dyDescent="0.25">
      <c r="D25">
        <v>2</v>
      </c>
      <c r="E25" s="14">
        <f>E24 + Pause</f>
        <v>363.36833333333328</v>
      </c>
      <c r="F25" t="s">
        <v>43</v>
      </c>
      <c r="K25" t="s">
        <v>11</v>
      </c>
      <c r="L25" s="14"/>
    </row>
    <row r="26" spans="4:17" x14ac:dyDescent="0.25">
      <c r="E26" s="14">
        <f xml:space="preserve"> E25 + Fill</f>
        <v>363.86833333333328</v>
      </c>
      <c r="F26" t="s">
        <v>44</v>
      </c>
      <c r="L26" s="14"/>
    </row>
    <row r="27" spans="4:17" x14ac:dyDescent="0.25">
      <c r="E27" s="14">
        <f>E26+Pause</f>
        <v>363.87833333333327</v>
      </c>
      <c r="J27">
        <f>D25</f>
        <v>2</v>
      </c>
      <c r="K27" t="s">
        <v>48</v>
      </c>
      <c r="L27" s="14"/>
    </row>
    <row r="28" spans="4:17" x14ac:dyDescent="0.25">
      <c r="E28" s="14">
        <f xml:space="preserve"> E27 + IF(D25&lt;&gt;"",_xlfn.XLOOKUP(D25,$M$6:$M$21,$O$6:$O$21),"")</f>
        <v>717.65666666666664</v>
      </c>
      <c r="G28" t="s">
        <v>43</v>
      </c>
      <c r="K28" t="s">
        <v>12</v>
      </c>
      <c r="L28" s="14"/>
    </row>
    <row r="29" spans="4:17" x14ac:dyDescent="0.25">
      <c r="E29" s="14">
        <f>E28+Empty</f>
        <v>719.15666666666664</v>
      </c>
      <c r="G29" t="s">
        <v>44</v>
      </c>
      <c r="L29" s="14"/>
    </row>
    <row r="30" spans="4:17" x14ac:dyDescent="0.25">
      <c r="E30" s="14">
        <f>E29+Pause</f>
        <v>719.16666666666663</v>
      </c>
      <c r="J30">
        <v>0</v>
      </c>
      <c r="K30" t="s">
        <v>50</v>
      </c>
      <c r="L30" s="14"/>
    </row>
    <row r="31" spans="4:17" x14ac:dyDescent="0.25">
      <c r="E31" s="14">
        <f>E30+Empty</f>
        <v>720.66666666666663</v>
      </c>
      <c r="H31" t="s">
        <v>43</v>
      </c>
      <c r="K31" t="s">
        <v>13</v>
      </c>
      <c r="L31" s="14"/>
    </row>
    <row r="32" spans="4:17" x14ac:dyDescent="0.25">
      <c r="E32" s="14">
        <f>E31 + Fill</f>
        <v>721.16666666666663</v>
      </c>
      <c r="H32" t="s">
        <v>44</v>
      </c>
      <c r="L32" s="14"/>
    </row>
    <row r="33" spans="4:12" x14ac:dyDescent="0.25">
      <c r="E33" s="14">
        <f>E32+Pause</f>
        <v>721.17666666666662</v>
      </c>
      <c r="G33" t="s">
        <v>43</v>
      </c>
      <c r="L33" s="14"/>
    </row>
    <row r="34" spans="4:12" x14ac:dyDescent="0.25">
      <c r="E34" s="14">
        <f>E33 + Empty</f>
        <v>722.67666666666662</v>
      </c>
      <c r="G34" t="s">
        <v>44</v>
      </c>
      <c r="L34" s="14"/>
    </row>
    <row r="35" spans="4:12" x14ac:dyDescent="0.25">
      <c r="E35" s="14">
        <f>E34+Pause</f>
        <v>722.68666666666661</v>
      </c>
      <c r="H35" t="s">
        <v>43</v>
      </c>
      <c r="L35" s="14"/>
    </row>
    <row r="36" spans="4:12" x14ac:dyDescent="0.25">
      <c r="E36" s="14">
        <f>E35 + Fill</f>
        <v>723.18666666666661</v>
      </c>
      <c r="H36" t="s">
        <v>44</v>
      </c>
      <c r="L36" s="14"/>
    </row>
    <row r="37" spans="4:12" x14ac:dyDescent="0.25">
      <c r="E37" s="14">
        <f>E36+Pause</f>
        <v>723.1966666666666</v>
      </c>
      <c r="G37" t="s">
        <v>43</v>
      </c>
      <c r="L37" s="14"/>
    </row>
    <row r="38" spans="4:12" x14ac:dyDescent="0.25">
      <c r="E38" s="14">
        <f>E37 + Empty</f>
        <v>724.6966666666666</v>
      </c>
      <c r="G38" t="s">
        <v>44</v>
      </c>
      <c r="L38" s="14"/>
    </row>
    <row r="39" spans="4:12" x14ac:dyDescent="0.25">
      <c r="E39" s="14">
        <f>E38+Pause</f>
        <v>724.70666666666659</v>
      </c>
      <c r="H39" t="s">
        <v>43</v>
      </c>
      <c r="L39" s="14"/>
    </row>
    <row r="40" spans="4:12" x14ac:dyDescent="0.25">
      <c r="E40" s="14">
        <f>E39 + Fill</f>
        <v>725.20666666666659</v>
      </c>
      <c r="H40" t="s">
        <v>44</v>
      </c>
      <c r="L40" s="14"/>
    </row>
    <row r="41" spans="4:12" x14ac:dyDescent="0.25">
      <c r="E41" s="14">
        <f>E40+Pause</f>
        <v>725.21666666666658</v>
      </c>
      <c r="G41" t="s">
        <v>43</v>
      </c>
      <c r="L41" s="14"/>
    </row>
    <row r="42" spans="4:12" x14ac:dyDescent="0.25">
      <c r="E42" s="14">
        <f>E41 + Empty</f>
        <v>726.71666666666658</v>
      </c>
      <c r="G42" t="s">
        <v>44</v>
      </c>
      <c r="L42" s="14"/>
    </row>
    <row r="43" spans="4:12" x14ac:dyDescent="0.25">
      <c r="D43">
        <v>3</v>
      </c>
      <c r="E43" s="14">
        <f>E42 + Pause</f>
        <v>726.72666666666657</v>
      </c>
      <c r="F43" t="s">
        <v>43</v>
      </c>
      <c r="K43" t="s">
        <v>11</v>
      </c>
      <c r="L43" s="14"/>
    </row>
    <row r="44" spans="4:12" x14ac:dyDescent="0.25">
      <c r="E44" s="14">
        <f xml:space="preserve"> E43 + Fill</f>
        <v>727.22666666666657</v>
      </c>
      <c r="F44" t="s">
        <v>44</v>
      </c>
      <c r="L44" s="14"/>
    </row>
    <row r="45" spans="4:12" x14ac:dyDescent="0.25">
      <c r="E45" s="14">
        <f>E44+Pause</f>
        <v>727.23666666666657</v>
      </c>
      <c r="J45">
        <f>D43</f>
        <v>3</v>
      </c>
      <c r="K45" t="s">
        <v>48</v>
      </c>
      <c r="L45" s="14"/>
    </row>
    <row r="46" spans="4:12" x14ac:dyDescent="0.25">
      <c r="E46" s="14">
        <f xml:space="preserve"> E45 + IF(D43&lt;&gt;"",_xlfn.XLOOKUP(D43,$M$6:$M$21,$O$6:$O$21),"")</f>
        <v>1081.0149999999999</v>
      </c>
      <c r="G46" t="s">
        <v>43</v>
      </c>
      <c r="K46" t="s">
        <v>12</v>
      </c>
      <c r="L46" s="14"/>
    </row>
    <row r="47" spans="4:12" x14ac:dyDescent="0.25">
      <c r="E47" s="14">
        <f>E46+Empty</f>
        <v>1082.5149999999999</v>
      </c>
      <c r="G47" t="s">
        <v>44</v>
      </c>
      <c r="L47" s="14"/>
    </row>
    <row r="48" spans="4:12" x14ac:dyDescent="0.25">
      <c r="E48" s="14">
        <f>E47+Pause</f>
        <v>1082.5249999999999</v>
      </c>
      <c r="J48">
        <v>0</v>
      </c>
      <c r="K48" t="s">
        <v>50</v>
      </c>
      <c r="L48" s="14"/>
    </row>
    <row r="49" spans="4:12" x14ac:dyDescent="0.25">
      <c r="E49" s="14">
        <f>E48+Empty</f>
        <v>1084.0249999999999</v>
      </c>
      <c r="H49" t="s">
        <v>43</v>
      </c>
      <c r="K49" t="s">
        <v>13</v>
      </c>
      <c r="L49" s="14"/>
    </row>
    <row r="50" spans="4:12" x14ac:dyDescent="0.25">
      <c r="E50" s="14">
        <f>E49 + Fill</f>
        <v>1084.5249999999999</v>
      </c>
      <c r="H50" t="s">
        <v>44</v>
      </c>
      <c r="L50" s="14"/>
    </row>
    <row r="51" spans="4:12" x14ac:dyDescent="0.25">
      <c r="E51" s="14">
        <f>E50+Pause</f>
        <v>1084.5349999999999</v>
      </c>
      <c r="G51" t="s">
        <v>43</v>
      </c>
      <c r="L51" s="14"/>
    </row>
    <row r="52" spans="4:12" x14ac:dyDescent="0.25">
      <c r="E52" s="14">
        <f>E51 + Empty</f>
        <v>1086.0349999999999</v>
      </c>
      <c r="G52" t="s">
        <v>44</v>
      </c>
      <c r="L52" s="14"/>
    </row>
    <row r="53" spans="4:12" x14ac:dyDescent="0.25">
      <c r="E53" s="14">
        <f>E52+Pause</f>
        <v>1086.0449999999998</v>
      </c>
      <c r="H53" t="s">
        <v>43</v>
      </c>
      <c r="L53" s="14"/>
    </row>
    <row r="54" spans="4:12" x14ac:dyDescent="0.25">
      <c r="E54" s="14">
        <f>E53 + Fill</f>
        <v>1086.5449999999998</v>
      </c>
      <c r="H54" t="s">
        <v>44</v>
      </c>
      <c r="L54" s="14"/>
    </row>
    <row r="55" spans="4:12" x14ac:dyDescent="0.25">
      <c r="E55" s="14">
        <f>E54+Pause</f>
        <v>1086.5549999999998</v>
      </c>
      <c r="G55" t="s">
        <v>43</v>
      </c>
      <c r="L55" s="14"/>
    </row>
    <row r="56" spans="4:12" x14ac:dyDescent="0.25">
      <c r="E56" s="14">
        <f>E55 + Empty</f>
        <v>1088.0549999999998</v>
      </c>
      <c r="G56" t="s">
        <v>44</v>
      </c>
      <c r="L56" s="14"/>
    </row>
    <row r="57" spans="4:12" x14ac:dyDescent="0.25">
      <c r="E57" s="14">
        <f>E56+Pause</f>
        <v>1088.0649999999998</v>
      </c>
      <c r="H57" t="s">
        <v>43</v>
      </c>
      <c r="L57" s="14"/>
    </row>
    <row r="58" spans="4:12" x14ac:dyDescent="0.25">
      <c r="E58" s="14">
        <f>E57 + Fill</f>
        <v>1088.5649999999998</v>
      </c>
      <c r="H58" t="s">
        <v>44</v>
      </c>
      <c r="L58" s="14"/>
    </row>
    <row r="59" spans="4:12" x14ac:dyDescent="0.25">
      <c r="E59" s="14">
        <f>E58+Pause</f>
        <v>1088.5749999999998</v>
      </c>
      <c r="G59" t="s">
        <v>43</v>
      </c>
      <c r="L59" s="14"/>
    </row>
    <row r="60" spans="4:12" x14ac:dyDescent="0.25">
      <c r="E60" s="14">
        <f>E59 + Empty</f>
        <v>1090.0749999999998</v>
      </c>
      <c r="G60" t="s">
        <v>44</v>
      </c>
      <c r="L60" s="14"/>
    </row>
    <row r="61" spans="4:12" x14ac:dyDescent="0.25">
      <c r="D61">
        <v>4</v>
      </c>
      <c r="E61" s="14">
        <f>E60 + Pause</f>
        <v>1090.0849999999998</v>
      </c>
      <c r="F61" t="s">
        <v>43</v>
      </c>
      <c r="K61" t="s">
        <v>11</v>
      </c>
      <c r="L61" s="14"/>
    </row>
    <row r="62" spans="4:12" x14ac:dyDescent="0.25">
      <c r="E62" s="14">
        <f xml:space="preserve"> E61 + Fill</f>
        <v>1090.5849999999998</v>
      </c>
      <c r="F62" t="s">
        <v>44</v>
      </c>
      <c r="L62" s="14"/>
    </row>
    <row r="63" spans="4:12" x14ac:dyDescent="0.25">
      <c r="E63" s="14">
        <f>E62+Pause</f>
        <v>1090.5949999999998</v>
      </c>
      <c r="J63">
        <f>D61</f>
        <v>4</v>
      </c>
      <c r="K63" t="s">
        <v>48</v>
      </c>
      <c r="L63" s="14"/>
    </row>
    <row r="64" spans="4:12" x14ac:dyDescent="0.25">
      <c r="E64" s="14">
        <f xml:space="preserve"> E63 + IF(D61&lt;&gt;"",_xlfn.XLOOKUP(D61,$M$6:$M$21,$O$6:$O$21),"")</f>
        <v>1444.3733333333332</v>
      </c>
      <c r="G64" t="s">
        <v>43</v>
      </c>
      <c r="K64" t="s">
        <v>12</v>
      </c>
      <c r="L64" s="14"/>
    </row>
    <row r="65" spans="4:12" x14ac:dyDescent="0.25">
      <c r="E65" s="14">
        <f>E64+Empty</f>
        <v>1445.8733333333332</v>
      </c>
      <c r="G65" t="s">
        <v>44</v>
      </c>
      <c r="L65" s="14"/>
    </row>
    <row r="66" spans="4:12" x14ac:dyDescent="0.25">
      <c r="E66" s="14">
        <f>E65+Pause</f>
        <v>1445.8833333333332</v>
      </c>
      <c r="J66">
        <v>0</v>
      </c>
      <c r="K66" t="s">
        <v>50</v>
      </c>
      <c r="L66" s="14"/>
    </row>
    <row r="67" spans="4:12" x14ac:dyDescent="0.25">
      <c r="E67" s="14">
        <f>E66+Empty</f>
        <v>1447.3833333333332</v>
      </c>
      <c r="H67" t="s">
        <v>43</v>
      </c>
      <c r="K67" t="s">
        <v>13</v>
      </c>
      <c r="L67" s="14"/>
    </row>
    <row r="68" spans="4:12" x14ac:dyDescent="0.25">
      <c r="E68" s="14">
        <f>E67 + Fill</f>
        <v>1447.8833333333332</v>
      </c>
      <c r="H68" t="s">
        <v>44</v>
      </c>
      <c r="L68" s="14"/>
    </row>
    <row r="69" spans="4:12" x14ac:dyDescent="0.25">
      <c r="E69" s="14">
        <f>E68+Pause</f>
        <v>1447.8933333333332</v>
      </c>
      <c r="G69" t="s">
        <v>43</v>
      </c>
      <c r="L69" s="14"/>
    </row>
    <row r="70" spans="4:12" x14ac:dyDescent="0.25">
      <c r="E70" s="14">
        <f>E69 + Empty</f>
        <v>1449.3933333333332</v>
      </c>
      <c r="G70" t="s">
        <v>44</v>
      </c>
      <c r="L70" s="14"/>
    </row>
    <row r="71" spans="4:12" x14ac:dyDescent="0.25">
      <c r="E71" s="14">
        <f>E70+Pause</f>
        <v>1449.4033333333332</v>
      </c>
      <c r="H71" t="s">
        <v>43</v>
      </c>
      <c r="L71" s="14"/>
    </row>
    <row r="72" spans="4:12" x14ac:dyDescent="0.25">
      <c r="E72" s="14">
        <f>E71 + Fill</f>
        <v>1449.9033333333332</v>
      </c>
      <c r="H72" t="s">
        <v>44</v>
      </c>
      <c r="L72" s="14"/>
    </row>
    <row r="73" spans="4:12" x14ac:dyDescent="0.25">
      <c r="E73" s="14">
        <f>E72+Pause</f>
        <v>1449.9133333333332</v>
      </c>
      <c r="G73" t="s">
        <v>43</v>
      </c>
      <c r="L73" s="14"/>
    </row>
    <row r="74" spans="4:12" x14ac:dyDescent="0.25">
      <c r="E74" s="14">
        <f>E73 + Empty</f>
        <v>1451.4133333333332</v>
      </c>
      <c r="G74" t="s">
        <v>44</v>
      </c>
      <c r="L74" s="14"/>
    </row>
    <row r="75" spans="4:12" x14ac:dyDescent="0.25">
      <c r="E75" s="14">
        <f>E74+Pause</f>
        <v>1451.4233333333332</v>
      </c>
      <c r="H75" t="s">
        <v>43</v>
      </c>
      <c r="L75" s="14"/>
    </row>
    <row r="76" spans="4:12" x14ac:dyDescent="0.25">
      <c r="E76" s="14">
        <f>E75 + Fill</f>
        <v>1451.9233333333332</v>
      </c>
      <c r="H76" t="s">
        <v>44</v>
      </c>
      <c r="L76" s="14"/>
    </row>
    <row r="77" spans="4:12" x14ac:dyDescent="0.25">
      <c r="E77" s="14">
        <f>E76+Pause</f>
        <v>1451.9333333333332</v>
      </c>
      <c r="G77" t="s">
        <v>43</v>
      </c>
      <c r="L77" s="14"/>
    </row>
    <row r="78" spans="4:12" x14ac:dyDescent="0.25">
      <c r="E78" s="14">
        <f>E77 + Empty</f>
        <v>1453.4333333333332</v>
      </c>
      <c r="G78" t="s">
        <v>44</v>
      </c>
      <c r="L78" s="14"/>
    </row>
    <row r="79" spans="4:12" x14ac:dyDescent="0.25">
      <c r="D79">
        <v>5</v>
      </c>
      <c r="E79" s="14">
        <f>E78 + Pause</f>
        <v>1453.4433333333332</v>
      </c>
      <c r="F79" t="s">
        <v>43</v>
      </c>
      <c r="K79" t="s">
        <v>11</v>
      </c>
      <c r="L79" s="14"/>
    </row>
    <row r="80" spans="4:12" x14ac:dyDescent="0.25">
      <c r="E80" s="14">
        <f xml:space="preserve"> E79 + Fill</f>
        <v>1453.9433333333332</v>
      </c>
      <c r="F80" t="s">
        <v>44</v>
      </c>
      <c r="L80" s="14"/>
    </row>
    <row r="81" spans="5:12" x14ac:dyDescent="0.25">
      <c r="E81" s="14">
        <f>E80+Pause</f>
        <v>1453.9533333333331</v>
      </c>
      <c r="J81">
        <f>D79</f>
        <v>5</v>
      </c>
      <c r="K81" t="s">
        <v>48</v>
      </c>
      <c r="L81" s="14"/>
    </row>
    <row r="82" spans="5:12" x14ac:dyDescent="0.25">
      <c r="E82" s="14">
        <f xml:space="preserve"> E81 + IF(D79&lt;&gt;"",_xlfn.XLOOKUP(D79,$M$6:$M$21,$O$6:$O$21),"")</f>
        <v>1524.7089999999998</v>
      </c>
      <c r="G82" t="s">
        <v>43</v>
      </c>
      <c r="K82" t="s">
        <v>12</v>
      </c>
      <c r="L82" s="14"/>
    </row>
    <row r="83" spans="5:12" x14ac:dyDescent="0.25">
      <c r="E83" s="14">
        <f>E82+Empty</f>
        <v>1526.2089999999998</v>
      </c>
      <c r="G83" t="s">
        <v>44</v>
      </c>
      <c r="L83" s="14"/>
    </row>
    <row r="84" spans="5:12" x14ac:dyDescent="0.25">
      <c r="E84" s="14">
        <f>E83+Pause</f>
        <v>1526.2189999999998</v>
      </c>
      <c r="J84">
        <v>0</v>
      </c>
      <c r="K84" t="s">
        <v>50</v>
      </c>
      <c r="L84" s="14"/>
    </row>
    <row r="85" spans="5:12" x14ac:dyDescent="0.25">
      <c r="E85" s="14">
        <f>E84+Empty</f>
        <v>1527.7189999999998</v>
      </c>
      <c r="H85" t="s">
        <v>43</v>
      </c>
      <c r="K85" t="s">
        <v>13</v>
      </c>
      <c r="L85" s="14"/>
    </row>
    <row r="86" spans="5:12" x14ac:dyDescent="0.25">
      <c r="E86" s="14">
        <f>E85 + Fill</f>
        <v>1528.2189999999998</v>
      </c>
      <c r="H86" t="s">
        <v>44</v>
      </c>
      <c r="L86" s="14"/>
    </row>
    <row r="87" spans="5:12" x14ac:dyDescent="0.25">
      <c r="E87" s="14">
        <f>E86+Pause</f>
        <v>1528.2289999999998</v>
      </c>
      <c r="G87" t="s">
        <v>43</v>
      </c>
      <c r="L87" s="14"/>
    </row>
    <row r="88" spans="5:12" x14ac:dyDescent="0.25">
      <c r="E88" s="14">
        <f>E87 + Empty</f>
        <v>1529.7289999999998</v>
      </c>
      <c r="G88" t="s">
        <v>44</v>
      </c>
      <c r="L88" s="14"/>
    </row>
    <row r="89" spans="5:12" x14ac:dyDescent="0.25">
      <c r="E89" s="14">
        <f>E88+Pause</f>
        <v>1529.7389999999998</v>
      </c>
      <c r="H89" t="s">
        <v>43</v>
      </c>
      <c r="L89" s="14"/>
    </row>
    <row r="90" spans="5:12" x14ac:dyDescent="0.25">
      <c r="E90" s="14">
        <f>E89 + Fill</f>
        <v>1530.2389999999998</v>
      </c>
      <c r="H90" t="s">
        <v>44</v>
      </c>
      <c r="L90" s="14"/>
    </row>
    <row r="91" spans="5:12" x14ac:dyDescent="0.25">
      <c r="E91" s="14">
        <f>E90+Pause</f>
        <v>1530.2489999999998</v>
      </c>
      <c r="G91" t="s">
        <v>43</v>
      </c>
      <c r="L91" s="14"/>
    </row>
    <row r="92" spans="5:12" x14ac:dyDescent="0.25">
      <c r="E92" s="14">
        <f>E91 + Empty</f>
        <v>1531.7489999999998</v>
      </c>
      <c r="G92" t="s">
        <v>44</v>
      </c>
      <c r="L92" s="14"/>
    </row>
    <row r="93" spans="5:12" x14ac:dyDescent="0.25">
      <c r="E93" s="14">
        <f>E92+Pause</f>
        <v>1531.7589999999998</v>
      </c>
      <c r="H93" t="s">
        <v>43</v>
      </c>
      <c r="L93" s="14"/>
    </row>
    <row r="94" spans="5:12" x14ac:dyDescent="0.25">
      <c r="E94" s="14">
        <f>E93 + Fill</f>
        <v>1532.2589999999998</v>
      </c>
      <c r="H94" t="s">
        <v>44</v>
      </c>
      <c r="L94" s="14"/>
    </row>
    <row r="95" spans="5:12" x14ac:dyDescent="0.25">
      <c r="E95" s="14">
        <f>E94+Pause</f>
        <v>1532.2689999999998</v>
      </c>
      <c r="G95" t="s">
        <v>43</v>
      </c>
      <c r="L95" s="14"/>
    </row>
    <row r="96" spans="5:12" x14ac:dyDescent="0.25">
      <c r="E96" s="14">
        <f>E95 + Empty</f>
        <v>1533.7689999999998</v>
      </c>
      <c r="G96" t="s">
        <v>44</v>
      </c>
      <c r="L96" s="14"/>
    </row>
    <row r="97" spans="4:12" x14ac:dyDescent="0.25">
      <c r="D97">
        <v>6</v>
      </c>
      <c r="E97" s="14">
        <f>E96 + Pause</f>
        <v>1533.7789999999998</v>
      </c>
      <c r="F97" t="s">
        <v>43</v>
      </c>
      <c r="K97" t="s">
        <v>11</v>
      </c>
      <c r="L97" s="14"/>
    </row>
    <row r="98" spans="4:12" x14ac:dyDescent="0.25">
      <c r="E98" s="14">
        <f xml:space="preserve"> E97 + Fill</f>
        <v>1534.2789999999998</v>
      </c>
      <c r="F98" t="s">
        <v>44</v>
      </c>
      <c r="L98" s="14"/>
    </row>
    <row r="99" spans="4:12" x14ac:dyDescent="0.25">
      <c r="E99" s="14">
        <f>E98+Pause</f>
        <v>1534.2889999999998</v>
      </c>
      <c r="J99">
        <f>D97</f>
        <v>6</v>
      </c>
      <c r="K99" t="s">
        <v>48</v>
      </c>
      <c r="L99" s="14"/>
    </row>
    <row r="100" spans="4:12" x14ac:dyDescent="0.25">
      <c r="E100" s="14">
        <f xml:space="preserve"> E99 + IF(D97&lt;&gt;"",_xlfn.XLOOKUP(D97,$M$6:$M$21,$O$6:$O$21),"")</f>
        <v>1605.0446666666664</v>
      </c>
      <c r="G100" t="s">
        <v>43</v>
      </c>
      <c r="K100" t="s">
        <v>12</v>
      </c>
      <c r="L100" s="14"/>
    </row>
    <row r="101" spans="4:12" x14ac:dyDescent="0.25">
      <c r="E101" s="14">
        <f>E100+Empty</f>
        <v>1606.5446666666664</v>
      </c>
      <c r="G101" t="s">
        <v>44</v>
      </c>
      <c r="L101" s="14"/>
    </row>
    <row r="102" spans="4:12" x14ac:dyDescent="0.25">
      <c r="E102" s="14">
        <f>E101+Pause</f>
        <v>1606.5546666666664</v>
      </c>
      <c r="J102">
        <v>0</v>
      </c>
      <c r="K102" t="s">
        <v>50</v>
      </c>
      <c r="L102" s="14"/>
    </row>
    <row r="103" spans="4:12" x14ac:dyDescent="0.25">
      <c r="E103" s="14">
        <f>E102+Empty</f>
        <v>1608.0546666666664</v>
      </c>
      <c r="H103" t="s">
        <v>43</v>
      </c>
      <c r="K103" t="s">
        <v>13</v>
      </c>
      <c r="L103" s="14"/>
    </row>
    <row r="104" spans="4:12" x14ac:dyDescent="0.25">
      <c r="E104" s="14">
        <f>E103 + Fill</f>
        <v>1608.5546666666664</v>
      </c>
      <c r="H104" t="s">
        <v>44</v>
      </c>
      <c r="L104" s="14"/>
    </row>
    <row r="105" spans="4:12" x14ac:dyDescent="0.25">
      <c r="E105" s="14">
        <f>E104+Pause</f>
        <v>1608.5646666666664</v>
      </c>
      <c r="G105" t="s">
        <v>43</v>
      </c>
      <c r="L105" s="14"/>
    </row>
    <row r="106" spans="4:12" x14ac:dyDescent="0.25">
      <c r="E106" s="14">
        <f>E105 + Empty</f>
        <v>1610.0646666666664</v>
      </c>
      <c r="G106" t="s">
        <v>44</v>
      </c>
      <c r="L106" s="14"/>
    </row>
    <row r="107" spans="4:12" x14ac:dyDescent="0.25">
      <c r="E107" s="14">
        <f>E106+Pause</f>
        <v>1610.0746666666664</v>
      </c>
      <c r="H107" t="s">
        <v>43</v>
      </c>
      <c r="L107" s="14"/>
    </row>
    <row r="108" spans="4:12" x14ac:dyDescent="0.25">
      <c r="E108" s="14">
        <f>E107 + Fill</f>
        <v>1610.5746666666664</v>
      </c>
      <c r="H108" t="s">
        <v>44</v>
      </c>
      <c r="L108" s="14"/>
    </row>
    <row r="109" spans="4:12" x14ac:dyDescent="0.25">
      <c r="E109" s="14">
        <f>E108+Pause</f>
        <v>1610.5846666666664</v>
      </c>
      <c r="G109" t="s">
        <v>43</v>
      </c>
      <c r="L109" s="14"/>
    </row>
    <row r="110" spans="4:12" x14ac:dyDescent="0.25">
      <c r="E110" s="14">
        <f>E109 + Empty</f>
        <v>1612.0846666666664</v>
      </c>
      <c r="G110" t="s">
        <v>44</v>
      </c>
      <c r="L110" s="14"/>
    </row>
    <row r="111" spans="4:12" x14ac:dyDescent="0.25">
      <c r="E111" s="14">
        <f>E110+Pause</f>
        <v>1612.0946666666664</v>
      </c>
      <c r="H111" t="s">
        <v>43</v>
      </c>
      <c r="L111" s="14"/>
    </row>
    <row r="112" spans="4:12" x14ac:dyDescent="0.25">
      <c r="E112" s="14">
        <f>E111 + Fill</f>
        <v>1612.5946666666664</v>
      </c>
      <c r="H112" t="s">
        <v>44</v>
      </c>
      <c r="L112" s="14"/>
    </row>
    <row r="113" spans="4:12" x14ac:dyDescent="0.25">
      <c r="E113" s="14">
        <f>E112+Pause</f>
        <v>1612.6046666666664</v>
      </c>
      <c r="G113" t="s">
        <v>43</v>
      </c>
      <c r="L113" s="14"/>
    </row>
    <row r="114" spans="4:12" x14ac:dyDescent="0.25">
      <c r="E114" s="14">
        <f>E113 + Empty</f>
        <v>1614.1046666666664</v>
      </c>
      <c r="G114" t="s">
        <v>44</v>
      </c>
      <c r="L114" s="14"/>
    </row>
    <row r="115" spans="4:12" x14ac:dyDescent="0.25">
      <c r="D115">
        <v>7</v>
      </c>
      <c r="E115" s="14">
        <f>E114 + Pause</f>
        <v>1614.1146666666664</v>
      </c>
      <c r="F115" t="s">
        <v>43</v>
      </c>
      <c r="K115" t="s">
        <v>11</v>
      </c>
      <c r="L115" s="14"/>
    </row>
    <row r="116" spans="4:12" x14ac:dyDescent="0.25">
      <c r="E116" s="14">
        <f xml:space="preserve"> E115 + Fill</f>
        <v>1614.6146666666664</v>
      </c>
      <c r="F116" t="s">
        <v>44</v>
      </c>
      <c r="L116" s="14"/>
    </row>
    <row r="117" spans="4:12" x14ac:dyDescent="0.25">
      <c r="E117" s="14">
        <f>E116+Pause</f>
        <v>1614.6246666666664</v>
      </c>
      <c r="J117">
        <f>D115</f>
        <v>7</v>
      </c>
      <c r="K117" t="s">
        <v>48</v>
      </c>
      <c r="L117" s="14"/>
    </row>
    <row r="118" spans="4:12" x14ac:dyDescent="0.25">
      <c r="E118" s="14">
        <f xml:space="preserve"> E117 + IF(D115&lt;&gt;"",_xlfn.XLOOKUP(D115,$M$6:$M$21,$O$6:$O$21),"")</f>
        <v>1685.3803333333331</v>
      </c>
      <c r="G118" t="s">
        <v>43</v>
      </c>
      <c r="K118" t="s">
        <v>12</v>
      </c>
      <c r="L118" s="14"/>
    </row>
    <row r="119" spans="4:12" x14ac:dyDescent="0.25">
      <c r="E119" s="14">
        <f>E118+Empty</f>
        <v>1686.8803333333331</v>
      </c>
      <c r="G119" t="s">
        <v>44</v>
      </c>
      <c r="L119" s="14"/>
    </row>
    <row r="120" spans="4:12" x14ac:dyDescent="0.25">
      <c r="E120" s="14">
        <f>E119+Pause</f>
        <v>1686.890333333333</v>
      </c>
      <c r="J120">
        <v>0</v>
      </c>
      <c r="K120" t="s">
        <v>50</v>
      </c>
      <c r="L120" s="14"/>
    </row>
    <row r="121" spans="4:12" x14ac:dyDescent="0.25">
      <c r="E121" s="14">
        <f>E120+Empty</f>
        <v>1688.390333333333</v>
      </c>
      <c r="H121" t="s">
        <v>43</v>
      </c>
      <c r="K121" t="s">
        <v>13</v>
      </c>
      <c r="L121" s="14"/>
    </row>
    <row r="122" spans="4:12" x14ac:dyDescent="0.25">
      <c r="E122" s="14">
        <f>E121 + Fill</f>
        <v>1688.890333333333</v>
      </c>
      <c r="H122" t="s">
        <v>44</v>
      </c>
      <c r="L122" s="14"/>
    </row>
    <row r="123" spans="4:12" x14ac:dyDescent="0.25">
      <c r="E123" s="14">
        <f>E122+Pause</f>
        <v>1688.900333333333</v>
      </c>
      <c r="G123" t="s">
        <v>43</v>
      </c>
      <c r="L123" s="14"/>
    </row>
    <row r="124" spans="4:12" x14ac:dyDescent="0.25">
      <c r="E124" s="14">
        <f>E123 + Empty</f>
        <v>1690.400333333333</v>
      </c>
      <c r="G124" t="s">
        <v>44</v>
      </c>
      <c r="L124" s="14"/>
    </row>
    <row r="125" spans="4:12" x14ac:dyDescent="0.25">
      <c r="E125" s="14">
        <f>E124+Pause</f>
        <v>1690.410333333333</v>
      </c>
      <c r="H125" t="s">
        <v>43</v>
      </c>
      <c r="L125" s="14"/>
    </row>
    <row r="126" spans="4:12" x14ac:dyDescent="0.25">
      <c r="E126" s="14">
        <f>E125 + Fill</f>
        <v>1690.910333333333</v>
      </c>
      <c r="H126" t="s">
        <v>44</v>
      </c>
      <c r="L126" s="14"/>
    </row>
    <row r="127" spans="4:12" x14ac:dyDescent="0.25">
      <c r="E127" s="14">
        <f>E126+Pause</f>
        <v>1690.920333333333</v>
      </c>
      <c r="G127" t="s">
        <v>43</v>
      </c>
      <c r="L127" s="14"/>
    </row>
    <row r="128" spans="4:12" x14ac:dyDescent="0.25">
      <c r="E128" s="14">
        <f>E127 + Empty</f>
        <v>1692.420333333333</v>
      </c>
      <c r="G128" t="s">
        <v>44</v>
      </c>
      <c r="L128" s="14"/>
    </row>
    <row r="129" spans="4:12" x14ac:dyDescent="0.25">
      <c r="E129" s="14">
        <f>E128+Pause</f>
        <v>1692.430333333333</v>
      </c>
      <c r="H129" t="s">
        <v>43</v>
      </c>
      <c r="L129" s="14"/>
    </row>
    <row r="130" spans="4:12" x14ac:dyDescent="0.25">
      <c r="E130" s="14">
        <f>E129 + Fill</f>
        <v>1692.930333333333</v>
      </c>
      <c r="H130" t="s">
        <v>44</v>
      </c>
      <c r="L130" s="14"/>
    </row>
    <row r="131" spans="4:12" x14ac:dyDescent="0.25">
      <c r="E131" s="14">
        <f>E130+Pause</f>
        <v>1692.940333333333</v>
      </c>
      <c r="G131" t="s">
        <v>43</v>
      </c>
      <c r="L131" s="14"/>
    </row>
    <row r="132" spans="4:12" x14ac:dyDescent="0.25">
      <c r="E132" s="14">
        <f>E131 + Empty</f>
        <v>1694.440333333333</v>
      </c>
      <c r="G132" t="s">
        <v>44</v>
      </c>
      <c r="L132" s="14"/>
    </row>
    <row r="133" spans="4:12" x14ac:dyDescent="0.25">
      <c r="D133">
        <v>8</v>
      </c>
      <c r="E133" s="14">
        <f>E132 + Pause</f>
        <v>1694.450333333333</v>
      </c>
      <c r="F133" t="s">
        <v>43</v>
      </c>
      <c r="K133" t="s">
        <v>11</v>
      </c>
      <c r="L133" s="14"/>
    </row>
    <row r="134" spans="4:12" x14ac:dyDescent="0.25">
      <c r="E134" s="14">
        <f xml:space="preserve"> E133 + Fill</f>
        <v>1694.950333333333</v>
      </c>
      <c r="F134" t="s">
        <v>44</v>
      </c>
      <c r="L134" s="14"/>
    </row>
    <row r="135" spans="4:12" x14ac:dyDescent="0.25">
      <c r="E135" s="14">
        <f>E134+Pause</f>
        <v>1694.960333333333</v>
      </c>
      <c r="J135">
        <f>D133</f>
        <v>8</v>
      </c>
      <c r="K135" t="s">
        <v>48</v>
      </c>
      <c r="L135" s="14"/>
    </row>
    <row r="136" spans="4:12" x14ac:dyDescent="0.25">
      <c r="E136" s="14">
        <f xml:space="preserve"> E135 + IF(D133&lt;&gt;"",_xlfn.XLOOKUP(D133,$M$6:$M$21,$O$6:$O$21),"")</f>
        <v>2048.7386666666662</v>
      </c>
      <c r="G136" t="s">
        <v>43</v>
      </c>
      <c r="K136" t="s">
        <v>12</v>
      </c>
      <c r="L136" s="14"/>
    </row>
    <row r="137" spans="4:12" x14ac:dyDescent="0.25">
      <c r="E137" s="14">
        <f>E136+Empty</f>
        <v>2050.2386666666662</v>
      </c>
      <c r="G137" t="s">
        <v>44</v>
      </c>
      <c r="L137" s="14"/>
    </row>
    <row r="138" spans="4:12" x14ac:dyDescent="0.25">
      <c r="E138" s="14">
        <f>E137+Pause</f>
        <v>2050.2486666666664</v>
      </c>
      <c r="J138">
        <v>0</v>
      </c>
      <c r="K138" t="s">
        <v>50</v>
      </c>
      <c r="L138" s="14"/>
    </row>
    <row r="139" spans="4:12" x14ac:dyDescent="0.25">
      <c r="E139" s="14">
        <f>E138+Empty</f>
        <v>2051.7486666666664</v>
      </c>
      <c r="H139" t="s">
        <v>43</v>
      </c>
      <c r="K139" t="s">
        <v>13</v>
      </c>
      <c r="L139" s="14"/>
    </row>
    <row r="140" spans="4:12" x14ac:dyDescent="0.25">
      <c r="E140" s="14">
        <f>E139 + Fill</f>
        <v>2052.2486666666664</v>
      </c>
      <c r="H140" t="s">
        <v>44</v>
      </c>
      <c r="L140" s="14"/>
    </row>
    <row r="141" spans="4:12" x14ac:dyDescent="0.25">
      <c r="E141" s="14">
        <f>E140+Pause</f>
        <v>2052.2586666666666</v>
      </c>
      <c r="G141" t="s">
        <v>43</v>
      </c>
      <c r="L141" s="14"/>
    </row>
    <row r="142" spans="4:12" x14ac:dyDescent="0.25">
      <c r="E142" s="14">
        <f>E141 + Empty</f>
        <v>2053.7586666666666</v>
      </c>
      <c r="G142" t="s">
        <v>44</v>
      </c>
      <c r="L142" s="14"/>
    </row>
    <row r="143" spans="4:12" x14ac:dyDescent="0.25">
      <c r="E143" s="14">
        <f>E142+Pause</f>
        <v>2053.7686666666668</v>
      </c>
      <c r="H143" t="s">
        <v>43</v>
      </c>
      <c r="L143" s="14"/>
    </row>
    <row r="144" spans="4:12" x14ac:dyDescent="0.25">
      <c r="E144" s="14">
        <f>E143 + Fill</f>
        <v>2054.2686666666668</v>
      </c>
      <c r="H144" t="s">
        <v>44</v>
      </c>
      <c r="L144" s="14"/>
    </row>
    <row r="145" spans="4:12" x14ac:dyDescent="0.25">
      <c r="E145" s="14">
        <f>E144+Pause</f>
        <v>2054.278666666667</v>
      </c>
      <c r="G145" t="s">
        <v>43</v>
      </c>
      <c r="L145" s="14"/>
    </row>
    <row r="146" spans="4:12" x14ac:dyDescent="0.25">
      <c r="E146" s="14">
        <f>E145 + Empty</f>
        <v>2055.778666666667</v>
      </c>
      <c r="G146" t="s">
        <v>44</v>
      </c>
      <c r="L146" s="14"/>
    </row>
    <row r="147" spans="4:12" x14ac:dyDescent="0.25">
      <c r="E147" s="14">
        <f>E146+Pause</f>
        <v>2055.7886666666673</v>
      </c>
      <c r="H147" t="s">
        <v>43</v>
      </c>
      <c r="L147" s="14"/>
    </row>
    <row r="148" spans="4:12" x14ac:dyDescent="0.25">
      <c r="E148" s="14">
        <f>E147 + Fill</f>
        <v>2056.2886666666673</v>
      </c>
      <c r="H148" t="s">
        <v>44</v>
      </c>
      <c r="L148" s="14"/>
    </row>
    <row r="149" spans="4:12" x14ac:dyDescent="0.25">
      <c r="E149" s="14">
        <f>E148+Pause</f>
        <v>2056.2986666666675</v>
      </c>
      <c r="G149" t="s">
        <v>43</v>
      </c>
      <c r="L149" s="14"/>
    </row>
    <row r="150" spans="4:12" x14ac:dyDescent="0.25">
      <c r="E150" s="14">
        <f>E149 + Empty</f>
        <v>2057.7986666666675</v>
      </c>
      <c r="G150" t="s">
        <v>44</v>
      </c>
      <c r="L150" s="14"/>
    </row>
    <row r="151" spans="4:12" x14ac:dyDescent="0.25">
      <c r="D151">
        <v>9</v>
      </c>
      <c r="E151" s="14">
        <f>E150 + Pause</f>
        <v>2057.8086666666677</v>
      </c>
      <c r="F151" t="s">
        <v>43</v>
      </c>
      <c r="K151" t="s">
        <v>11</v>
      </c>
      <c r="L151" s="14"/>
    </row>
    <row r="152" spans="4:12" x14ac:dyDescent="0.25">
      <c r="E152" s="14">
        <f xml:space="preserve"> E151 + Fill</f>
        <v>2058.3086666666677</v>
      </c>
      <c r="F152" t="s">
        <v>44</v>
      </c>
      <c r="L152" s="14"/>
    </row>
    <row r="153" spans="4:12" x14ac:dyDescent="0.25">
      <c r="E153" s="14">
        <f>E152+Pause</f>
        <v>2058.3186666666679</v>
      </c>
      <c r="J153">
        <f>D151</f>
        <v>9</v>
      </c>
      <c r="K153" t="s">
        <v>48</v>
      </c>
      <c r="L153" s="14"/>
    </row>
    <row r="154" spans="4:12" x14ac:dyDescent="0.25">
      <c r="E154" s="14">
        <f xml:space="preserve"> E153 + IF(D151&lt;&gt;"",_xlfn.XLOOKUP(D151,$M$6:$M$21,$O$6:$O$21),"")</f>
        <v>2129.0743333333344</v>
      </c>
      <c r="G154" t="s">
        <v>43</v>
      </c>
      <c r="K154" t="s">
        <v>12</v>
      </c>
      <c r="L154" s="14"/>
    </row>
    <row r="155" spans="4:12" x14ac:dyDescent="0.25">
      <c r="E155" s="14">
        <f>E154+Empty</f>
        <v>2130.5743333333344</v>
      </c>
      <c r="G155" t="s">
        <v>44</v>
      </c>
      <c r="L155" s="14"/>
    </row>
    <row r="156" spans="4:12" x14ac:dyDescent="0.25">
      <c r="E156" s="14">
        <f>E155+Pause</f>
        <v>2130.5843333333346</v>
      </c>
      <c r="J156">
        <v>0</v>
      </c>
      <c r="K156" t="s">
        <v>50</v>
      </c>
      <c r="L156" s="14"/>
    </row>
    <row r="157" spans="4:12" x14ac:dyDescent="0.25">
      <c r="E157" s="14">
        <f>E156+Empty</f>
        <v>2132.0843333333346</v>
      </c>
      <c r="H157" t="s">
        <v>43</v>
      </c>
      <c r="K157" t="s">
        <v>13</v>
      </c>
      <c r="L157" s="14"/>
    </row>
    <row r="158" spans="4:12" x14ac:dyDescent="0.25">
      <c r="E158" s="14">
        <f>E157 + Fill</f>
        <v>2132.5843333333346</v>
      </c>
      <c r="H158" t="s">
        <v>44</v>
      </c>
      <c r="L158" s="14"/>
    </row>
    <row r="159" spans="4:12" x14ac:dyDescent="0.25">
      <c r="E159" s="14">
        <f>E158+Pause</f>
        <v>2132.5943333333348</v>
      </c>
      <c r="G159" t="s">
        <v>43</v>
      </c>
      <c r="L159" s="14"/>
    </row>
    <row r="160" spans="4:12" x14ac:dyDescent="0.25">
      <c r="E160" s="14">
        <f>E159 + Empty</f>
        <v>2134.0943333333348</v>
      </c>
      <c r="G160" t="s">
        <v>44</v>
      </c>
      <c r="L160" s="14"/>
    </row>
    <row r="161" spans="4:12" x14ac:dyDescent="0.25">
      <c r="E161" s="14">
        <f>E160+Pause</f>
        <v>2134.104333333335</v>
      </c>
      <c r="H161" t="s">
        <v>43</v>
      </c>
      <c r="L161" s="14"/>
    </row>
    <row r="162" spans="4:12" x14ac:dyDescent="0.25">
      <c r="E162" s="14">
        <f>E161 + Fill</f>
        <v>2134.604333333335</v>
      </c>
      <c r="H162" t="s">
        <v>44</v>
      </c>
      <c r="L162" s="14"/>
    </row>
    <row r="163" spans="4:12" x14ac:dyDescent="0.25">
      <c r="E163" s="14">
        <f>E162+Pause</f>
        <v>2134.6143333333353</v>
      </c>
      <c r="G163" t="s">
        <v>43</v>
      </c>
      <c r="L163" s="14"/>
    </row>
    <row r="164" spans="4:12" x14ac:dyDescent="0.25">
      <c r="E164" s="14">
        <f>E163 + Empty</f>
        <v>2136.1143333333353</v>
      </c>
      <c r="G164" t="s">
        <v>44</v>
      </c>
      <c r="L164" s="14"/>
    </row>
    <row r="165" spans="4:12" x14ac:dyDescent="0.25">
      <c r="E165" s="14">
        <f>E164+Pause</f>
        <v>2136.1243333333355</v>
      </c>
      <c r="H165" t="s">
        <v>43</v>
      </c>
      <c r="L165" s="14"/>
    </row>
    <row r="166" spans="4:12" x14ac:dyDescent="0.25">
      <c r="E166" s="14">
        <f>E165 + Fill</f>
        <v>2136.6243333333355</v>
      </c>
      <c r="H166" t="s">
        <v>44</v>
      </c>
      <c r="L166" s="14"/>
    </row>
    <row r="167" spans="4:12" x14ac:dyDescent="0.25">
      <c r="E167" s="14">
        <f>E166+Pause</f>
        <v>2136.6343333333357</v>
      </c>
      <c r="G167" t="s">
        <v>43</v>
      </c>
      <c r="L167" s="14"/>
    </row>
    <row r="168" spans="4:12" x14ac:dyDescent="0.25">
      <c r="E168" s="14">
        <f>E167 + Empty</f>
        <v>2138.1343333333357</v>
      </c>
      <c r="G168" t="s">
        <v>44</v>
      </c>
      <c r="L168" s="14"/>
    </row>
    <row r="169" spans="4:12" x14ac:dyDescent="0.25">
      <c r="D169">
        <v>10</v>
      </c>
      <c r="E169" s="14">
        <f>E168 + Pause</f>
        <v>2138.1443333333359</v>
      </c>
      <c r="F169" t="s">
        <v>43</v>
      </c>
      <c r="K169" t="s">
        <v>11</v>
      </c>
      <c r="L169" s="14"/>
    </row>
    <row r="170" spans="4:12" x14ac:dyDescent="0.25">
      <c r="E170" s="14">
        <f xml:space="preserve"> E169 + Fill</f>
        <v>2138.6443333333359</v>
      </c>
      <c r="F170" t="s">
        <v>44</v>
      </c>
      <c r="L170" s="14"/>
    </row>
    <row r="171" spans="4:12" x14ac:dyDescent="0.25">
      <c r="E171" s="14">
        <f>E170+Pause</f>
        <v>2138.6543333333361</v>
      </c>
      <c r="J171">
        <f>D169</f>
        <v>10</v>
      </c>
      <c r="K171" t="s">
        <v>48</v>
      </c>
      <c r="L171" s="14"/>
    </row>
    <row r="172" spans="4:12" x14ac:dyDescent="0.25">
      <c r="E172" s="14">
        <f xml:space="preserve"> E171 + IF(D169&lt;&gt;"",_xlfn.XLOOKUP(D169,$M$6:$M$21,$O$6:$O$21),"")</f>
        <v>2256.580444444447</v>
      </c>
      <c r="G172" t="s">
        <v>43</v>
      </c>
      <c r="K172" t="s">
        <v>12</v>
      </c>
      <c r="L172" s="14"/>
    </row>
    <row r="173" spans="4:12" x14ac:dyDescent="0.25">
      <c r="E173" s="14">
        <f>E172+Empty</f>
        <v>2258.080444444447</v>
      </c>
      <c r="G173" t="s">
        <v>44</v>
      </c>
      <c r="L173" s="14"/>
    </row>
    <row r="174" spans="4:12" x14ac:dyDescent="0.25">
      <c r="E174" s="14">
        <f>E173+Pause</f>
        <v>2258.0904444444473</v>
      </c>
      <c r="J174">
        <v>0</v>
      </c>
      <c r="K174" t="s">
        <v>50</v>
      </c>
      <c r="L174" s="14"/>
    </row>
    <row r="175" spans="4:12" x14ac:dyDescent="0.25">
      <c r="E175" s="14">
        <f>E174+Empty</f>
        <v>2259.5904444444473</v>
      </c>
      <c r="H175" t="s">
        <v>43</v>
      </c>
      <c r="K175" t="s">
        <v>13</v>
      </c>
      <c r="L175" s="14"/>
    </row>
    <row r="176" spans="4:12" x14ac:dyDescent="0.25">
      <c r="E176" s="14">
        <f>E175 + Fill</f>
        <v>2260.0904444444473</v>
      </c>
      <c r="H176" t="s">
        <v>44</v>
      </c>
      <c r="L176" s="14"/>
    </row>
    <row r="177" spans="4:12" x14ac:dyDescent="0.25">
      <c r="E177" s="14">
        <f>E176+Pause</f>
        <v>2260.1004444444475</v>
      </c>
      <c r="G177" t="s">
        <v>43</v>
      </c>
      <c r="L177" s="14"/>
    </row>
    <row r="178" spans="4:12" x14ac:dyDescent="0.25">
      <c r="E178" s="14">
        <f>E177 + Empty</f>
        <v>2261.6004444444475</v>
      </c>
      <c r="G178" t="s">
        <v>44</v>
      </c>
      <c r="L178" s="14"/>
    </row>
    <row r="179" spans="4:12" x14ac:dyDescent="0.25">
      <c r="E179" s="14">
        <f>E178+Pause</f>
        <v>2261.6104444444477</v>
      </c>
      <c r="H179" t="s">
        <v>43</v>
      </c>
      <c r="L179" s="14"/>
    </row>
    <row r="180" spans="4:12" x14ac:dyDescent="0.25">
      <c r="E180" s="14">
        <f>E179 + Fill</f>
        <v>2262.1104444444477</v>
      </c>
      <c r="H180" t="s">
        <v>44</v>
      </c>
      <c r="L180" s="14"/>
    </row>
    <row r="181" spans="4:12" x14ac:dyDescent="0.25">
      <c r="E181" s="14">
        <f>E180+Pause</f>
        <v>2262.1204444444479</v>
      </c>
      <c r="G181" t="s">
        <v>43</v>
      </c>
      <c r="L181" s="14"/>
    </row>
    <row r="182" spans="4:12" x14ac:dyDescent="0.25">
      <c r="E182" s="14">
        <f>E181 + Empty</f>
        <v>2263.6204444444479</v>
      </c>
      <c r="G182" t="s">
        <v>44</v>
      </c>
      <c r="L182" s="14"/>
    </row>
    <row r="183" spans="4:12" x14ac:dyDescent="0.25">
      <c r="E183" s="14">
        <f>E182+Pause</f>
        <v>2263.6304444444481</v>
      </c>
      <c r="H183" t="s">
        <v>43</v>
      </c>
      <c r="L183" s="14"/>
    </row>
    <row r="184" spans="4:12" x14ac:dyDescent="0.25">
      <c r="E184" s="14">
        <f>E183 + Fill</f>
        <v>2264.1304444444481</v>
      </c>
      <c r="H184" t="s">
        <v>44</v>
      </c>
      <c r="L184" s="14"/>
    </row>
    <row r="185" spans="4:12" x14ac:dyDescent="0.25">
      <c r="E185" s="14">
        <f>E184+Pause</f>
        <v>2264.1404444444483</v>
      </c>
      <c r="G185" t="s">
        <v>43</v>
      </c>
      <c r="L185" s="14"/>
    </row>
    <row r="186" spans="4:12" x14ac:dyDescent="0.25">
      <c r="E186" s="14">
        <f>E185 + Empty</f>
        <v>2265.6404444444483</v>
      </c>
      <c r="G186" t="s">
        <v>44</v>
      </c>
      <c r="L186" s="14"/>
    </row>
    <row r="187" spans="4:12" x14ac:dyDescent="0.25">
      <c r="D187">
        <v>11</v>
      </c>
      <c r="E187" s="14">
        <f>E186 + Pause</f>
        <v>2265.6504444444486</v>
      </c>
      <c r="F187" t="s">
        <v>43</v>
      </c>
      <c r="K187" t="s">
        <v>11</v>
      </c>
      <c r="L187" s="14"/>
    </row>
    <row r="188" spans="4:12" x14ac:dyDescent="0.25">
      <c r="E188" s="14">
        <f xml:space="preserve"> E187 + Fill</f>
        <v>2266.1504444444486</v>
      </c>
      <c r="F188" t="s">
        <v>44</v>
      </c>
      <c r="L188" s="14"/>
    </row>
    <row r="189" spans="4:12" x14ac:dyDescent="0.25">
      <c r="E189" s="14">
        <f>E188+Pause</f>
        <v>2266.1604444444488</v>
      </c>
      <c r="J189">
        <f>D187</f>
        <v>11</v>
      </c>
      <c r="K189" t="s">
        <v>48</v>
      </c>
      <c r="L189" s="14"/>
    </row>
    <row r="190" spans="4:12" x14ac:dyDescent="0.25">
      <c r="E190" s="14">
        <f xml:space="preserve"> E189 + IF(D187&lt;&gt;"",_xlfn.XLOOKUP(D187,$M$6:$M$21,$O$6:$O$21),"")</f>
        <v>2384.0865555555597</v>
      </c>
      <c r="G190" t="s">
        <v>43</v>
      </c>
      <c r="K190" t="s">
        <v>12</v>
      </c>
      <c r="L190" s="14"/>
    </row>
    <row r="191" spans="4:12" x14ac:dyDescent="0.25">
      <c r="E191" s="14">
        <f>E190+Empty</f>
        <v>2385.5865555555597</v>
      </c>
      <c r="G191" t="s">
        <v>44</v>
      </c>
      <c r="L191" s="14"/>
    </row>
    <row r="192" spans="4:12" x14ac:dyDescent="0.25">
      <c r="E192" s="14">
        <f>E191+Pause</f>
        <v>2385.5965555555599</v>
      </c>
      <c r="J192">
        <v>0</v>
      </c>
      <c r="K192" t="s">
        <v>50</v>
      </c>
      <c r="L192" s="14"/>
    </row>
    <row r="193" spans="4:12" x14ac:dyDescent="0.25">
      <c r="E193" s="14">
        <f>E192+Empty</f>
        <v>2387.0965555555599</v>
      </c>
      <c r="H193" t="s">
        <v>43</v>
      </c>
      <c r="K193" t="s">
        <v>13</v>
      </c>
      <c r="L193" s="14"/>
    </row>
    <row r="194" spans="4:12" x14ac:dyDescent="0.25">
      <c r="E194" s="14">
        <f>E193 + Fill</f>
        <v>2387.5965555555599</v>
      </c>
      <c r="H194" t="s">
        <v>44</v>
      </c>
      <c r="L194" s="14"/>
    </row>
    <row r="195" spans="4:12" x14ac:dyDescent="0.25">
      <c r="E195" s="14">
        <f>E194+Pause</f>
        <v>2387.6065555555601</v>
      </c>
      <c r="G195" t="s">
        <v>43</v>
      </c>
      <c r="L195" s="14"/>
    </row>
    <row r="196" spans="4:12" x14ac:dyDescent="0.25">
      <c r="E196" s="14">
        <f>E195 + Empty</f>
        <v>2389.1065555555601</v>
      </c>
      <c r="G196" t="s">
        <v>44</v>
      </c>
      <c r="L196" s="14"/>
    </row>
    <row r="197" spans="4:12" x14ac:dyDescent="0.25">
      <c r="E197" s="14">
        <f>E196+Pause</f>
        <v>2389.1165555555604</v>
      </c>
      <c r="H197" t="s">
        <v>43</v>
      </c>
      <c r="L197" s="14"/>
    </row>
    <row r="198" spans="4:12" x14ac:dyDescent="0.25">
      <c r="E198" s="14">
        <f>E197 + Fill</f>
        <v>2389.6165555555604</v>
      </c>
      <c r="H198" t="s">
        <v>44</v>
      </c>
      <c r="L198" s="14"/>
    </row>
    <row r="199" spans="4:12" x14ac:dyDescent="0.25">
      <c r="E199" s="14">
        <f>E198+Pause</f>
        <v>2389.6265555555606</v>
      </c>
      <c r="G199" t="s">
        <v>43</v>
      </c>
      <c r="L199" s="14"/>
    </row>
    <row r="200" spans="4:12" x14ac:dyDescent="0.25">
      <c r="E200" s="14">
        <f>E199 + Empty</f>
        <v>2391.1265555555606</v>
      </c>
      <c r="G200" t="s">
        <v>44</v>
      </c>
      <c r="L200" s="14"/>
    </row>
    <row r="201" spans="4:12" x14ac:dyDescent="0.25">
      <c r="E201" s="14">
        <f>E200+Pause</f>
        <v>2391.1365555555608</v>
      </c>
      <c r="H201" t="s">
        <v>43</v>
      </c>
      <c r="L201" s="14"/>
    </row>
    <row r="202" spans="4:12" x14ac:dyDescent="0.25">
      <c r="E202" s="14">
        <f>E201 + Fill</f>
        <v>2391.6365555555608</v>
      </c>
      <c r="H202" t="s">
        <v>44</v>
      </c>
      <c r="L202" s="14"/>
    </row>
    <row r="203" spans="4:12" x14ac:dyDescent="0.25">
      <c r="E203" s="14">
        <f>E202+Pause</f>
        <v>2391.646555555561</v>
      </c>
      <c r="G203" t="s">
        <v>43</v>
      </c>
      <c r="L203" s="14"/>
    </row>
    <row r="204" spans="4:12" x14ac:dyDescent="0.25">
      <c r="E204" s="14">
        <f>E203 + Empty</f>
        <v>2393.146555555561</v>
      </c>
      <c r="G204" t="s">
        <v>44</v>
      </c>
      <c r="L204" s="14"/>
    </row>
    <row r="205" spans="4:12" x14ac:dyDescent="0.25">
      <c r="D205">
        <v>12</v>
      </c>
      <c r="E205" s="14">
        <f>E204 + Pause</f>
        <v>2393.1565555555612</v>
      </c>
      <c r="F205" t="s">
        <v>43</v>
      </c>
      <c r="K205" t="s">
        <v>11</v>
      </c>
      <c r="L205" s="14"/>
    </row>
    <row r="206" spans="4:12" x14ac:dyDescent="0.25">
      <c r="E206" s="14">
        <f xml:space="preserve"> E205 + Fill</f>
        <v>2393.6565555555612</v>
      </c>
      <c r="F206" t="s">
        <v>44</v>
      </c>
      <c r="L206" s="14"/>
    </row>
    <row r="207" spans="4:12" x14ac:dyDescent="0.25">
      <c r="E207" s="14">
        <f>E206+Pause</f>
        <v>2393.6665555555614</v>
      </c>
      <c r="J207">
        <f>D205</f>
        <v>12</v>
      </c>
      <c r="K207" t="s">
        <v>48</v>
      </c>
      <c r="L207" s="14"/>
    </row>
    <row r="208" spans="4:12" x14ac:dyDescent="0.25">
      <c r="E208" s="14">
        <f xml:space="preserve"> E207 + IF(D205&lt;&gt;"",_xlfn.XLOOKUP(D205,$M$6:$M$21,$O$6:$O$21),"")</f>
        <v>2511.5926666666724</v>
      </c>
      <c r="G208" t="s">
        <v>43</v>
      </c>
      <c r="K208" t="s">
        <v>12</v>
      </c>
      <c r="L208" s="14"/>
    </row>
    <row r="209" spans="4:12" x14ac:dyDescent="0.25">
      <c r="E209" s="14">
        <f>E208+Empty</f>
        <v>2513.0926666666724</v>
      </c>
      <c r="G209" t="s">
        <v>44</v>
      </c>
      <c r="L209" s="14"/>
    </row>
    <row r="210" spans="4:12" x14ac:dyDescent="0.25">
      <c r="E210" s="14">
        <f>E209+Pause</f>
        <v>2513.1026666666726</v>
      </c>
      <c r="J210">
        <v>0</v>
      </c>
      <c r="K210" t="s">
        <v>50</v>
      </c>
      <c r="L210" s="14"/>
    </row>
    <row r="211" spans="4:12" x14ac:dyDescent="0.25">
      <c r="E211" s="14">
        <f>E210+Empty</f>
        <v>2514.6026666666726</v>
      </c>
      <c r="H211" t="s">
        <v>43</v>
      </c>
      <c r="K211" t="s">
        <v>13</v>
      </c>
      <c r="L211" s="14"/>
    </row>
    <row r="212" spans="4:12" x14ac:dyDescent="0.25">
      <c r="E212" s="14">
        <f>E211 + Fill</f>
        <v>2515.1026666666726</v>
      </c>
      <c r="H212" t="s">
        <v>44</v>
      </c>
      <c r="L212" s="14"/>
    </row>
    <row r="213" spans="4:12" x14ac:dyDescent="0.25">
      <c r="E213" s="14">
        <f>E212+Pause</f>
        <v>2515.1126666666728</v>
      </c>
      <c r="G213" t="s">
        <v>43</v>
      </c>
      <c r="L213" s="14"/>
    </row>
    <row r="214" spans="4:12" x14ac:dyDescent="0.25">
      <c r="E214" s="14">
        <f>E213 + Empty</f>
        <v>2516.6126666666728</v>
      </c>
      <c r="G214" t="s">
        <v>44</v>
      </c>
      <c r="L214" s="14"/>
    </row>
    <row r="215" spans="4:12" x14ac:dyDescent="0.25">
      <c r="E215" s="14">
        <f>E214+Pause</f>
        <v>2516.622666666673</v>
      </c>
      <c r="H215" t="s">
        <v>43</v>
      </c>
      <c r="L215" s="14"/>
    </row>
    <row r="216" spans="4:12" x14ac:dyDescent="0.25">
      <c r="E216" s="14">
        <f>E215 + Fill</f>
        <v>2517.122666666673</v>
      </c>
      <c r="H216" t="s">
        <v>44</v>
      </c>
      <c r="L216" s="14"/>
    </row>
    <row r="217" spans="4:12" x14ac:dyDescent="0.25">
      <c r="E217" s="14">
        <f>E216+Pause</f>
        <v>2517.1326666666732</v>
      </c>
      <c r="G217" t="s">
        <v>43</v>
      </c>
      <c r="L217" s="14"/>
    </row>
    <row r="218" spans="4:12" x14ac:dyDescent="0.25">
      <c r="E218" s="14">
        <f>E217 + Empty</f>
        <v>2518.6326666666732</v>
      </c>
      <c r="G218" t="s">
        <v>44</v>
      </c>
      <c r="L218" s="14"/>
    </row>
    <row r="219" spans="4:12" x14ac:dyDescent="0.25">
      <c r="E219" s="14">
        <f>E218+Pause</f>
        <v>2518.6426666666734</v>
      </c>
      <c r="H219" t="s">
        <v>43</v>
      </c>
      <c r="L219" s="14"/>
    </row>
    <row r="220" spans="4:12" x14ac:dyDescent="0.25">
      <c r="E220" s="14">
        <f>E219 + Fill</f>
        <v>2519.1426666666734</v>
      </c>
      <c r="H220" t="s">
        <v>44</v>
      </c>
      <c r="L220" s="14"/>
    </row>
    <row r="221" spans="4:12" x14ac:dyDescent="0.25">
      <c r="E221" s="14">
        <f>E220+Pause</f>
        <v>2519.1526666666737</v>
      </c>
      <c r="G221" t="s">
        <v>43</v>
      </c>
      <c r="L221" s="14"/>
    </row>
    <row r="222" spans="4:12" x14ac:dyDescent="0.25">
      <c r="E222" s="14">
        <f>E221 + Empty</f>
        <v>2520.6526666666737</v>
      </c>
      <c r="G222" t="s">
        <v>44</v>
      </c>
      <c r="L222" s="14"/>
    </row>
    <row r="223" spans="4:12" x14ac:dyDescent="0.25">
      <c r="D223">
        <v>13</v>
      </c>
      <c r="E223" s="14">
        <f>E222 + Pause</f>
        <v>2520.6626666666739</v>
      </c>
      <c r="F223" t="s">
        <v>43</v>
      </c>
      <c r="K223" t="s">
        <v>11</v>
      </c>
      <c r="L223" s="14"/>
    </row>
    <row r="224" spans="4:12" x14ac:dyDescent="0.25">
      <c r="E224" s="14">
        <f xml:space="preserve"> E223 + Fill</f>
        <v>2521.1626666666739</v>
      </c>
      <c r="F224" t="s">
        <v>44</v>
      </c>
      <c r="L224" s="14"/>
    </row>
    <row r="225" spans="5:12" x14ac:dyDescent="0.25">
      <c r="E225" s="14">
        <f>E224+Pause</f>
        <v>2521.1726666666741</v>
      </c>
      <c r="J225">
        <f>D223</f>
        <v>13</v>
      </c>
      <c r="K225" t="s">
        <v>48</v>
      </c>
      <c r="L225" s="14"/>
    </row>
    <row r="226" spans="5:12" x14ac:dyDescent="0.25">
      <c r="E226" s="14">
        <f xml:space="preserve"> E225 + IF(D223&lt;&gt;"",_xlfn.XLOOKUP(D223,$M$6:$M$21,$O$6:$O$21),"")</f>
        <v>2639.098777777785</v>
      </c>
      <c r="G226" t="s">
        <v>43</v>
      </c>
      <c r="K226" t="s">
        <v>12</v>
      </c>
      <c r="L226" s="14"/>
    </row>
    <row r="227" spans="5:12" x14ac:dyDescent="0.25">
      <c r="E227" s="14">
        <f>E226+Empty</f>
        <v>2640.598777777785</v>
      </c>
      <c r="G227" t="s">
        <v>44</v>
      </c>
      <c r="L227" s="14"/>
    </row>
    <row r="228" spans="5:12" x14ac:dyDescent="0.25">
      <c r="E228" s="14">
        <f>E227+Pause</f>
        <v>2640.6087777777852</v>
      </c>
      <c r="J228">
        <v>0</v>
      </c>
      <c r="K228" t="s">
        <v>50</v>
      </c>
      <c r="L228" s="14"/>
    </row>
    <row r="229" spans="5:12" x14ac:dyDescent="0.25">
      <c r="E229" s="14">
        <f>E228+Empty</f>
        <v>2642.1087777777852</v>
      </c>
      <c r="H229" t="s">
        <v>43</v>
      </c>
      <c r="K229" t="s">
        <v>13</v>
      </c>
      <c r="L229" s="14"/>
    </row>
    <row r="230" spans="5:12" x14ac:dyDescent="0.25">
      <c r="E230" s="14">
        <f>E229 + Fill</f>
        <v>2642.6087777777852</v>
      </c>
      <c r="H230" t="s">
        <v>44</v>
      </c>
      <c r="L230" s="14"/>
    </row>
    <row r="231" spans="5:12" x14ac:dyDescent="0.25">
      <c r="E231" s="14">
        <f>E230+Pause</f>
        <v>2642.6187777777855</v>
      </c>
      <c r="G231" t="s">
        <v>43</v>
      </c>
      <c r="L231" s="14"/>
    </row>
    <row r="232" spans="5:12" x14ac:dyDescent="0.25">
      <c r="E232" s="14">
        <f>E231 + Empty</f>
        <v>2644.1187777777855</v>
      </c>
      <c r="G232" t="s">
        <v>44</v>
      </c>
      <c r="L232" s="14"/>
    </row>
    <row r="233" spans="5:12" x14ac:dyDescent="0.25">
      <c r="E233" s="14">
        <f>E232+Pause</f>
        <v>2644.1287777777857</v>
      </c>
      <c r="H233" t="s">
        <v>43</v>
      </c>
      <c r="L233" s="14"/>
    </row>
    <row r="234" spans="5:12" x14ac:dyDescent="0.25">
      <c r="E234" s="14">
        <f>E233 + Fill</f>
        <v>2644.6287777777857</v>
      </c>
      <c r="H234" t="s">
        <v>44</v>
      </c>
      <c r="L234" s="14"/>
    </row>
    <row r="235" spans="5:12" x14ac:dyDescent="0.25">
      <c r="E235" s="14">
        <f>E234+Pause</f>
        <v>2644.6387777777859</v>
      </c>
      <c r="G235" t="s">
        <v>43</v>
      </c>
      <c r="L235" s="14"/>
    </row>
    <row r="236" spans="5:12" x14ac:dyDescent="0.25">
      <c r="E236" s="14">
        <f>E235 + Empty</f>
        <v>2646.1387777777859</v>
      </c>
      <c r="G236" t="s">
        <v>44</v>
      </c>
      <c r="L236" s="14"/>
    </row>
    <row r="237" spans="5:12" x14ac:dyDescent="0.25">
      <c r="E237" s="14">
        <f>E236+Pause</f>
        <v>2646.1487777777861</v>
      </c>
      <c r="H237" t="s">
        <v>43</v>
      </c>
      <c r="L237" s="14"/>
    </row>
    <row r="238" spans="5:12" x14ac:dyDescent="0.25">
      <c r="E238" s="14">
        <f>E237 + Fill</f>
        <v>2646.6487777777861</v>
      </c>
      <c r="H238" t="s">
        <v>44</v>
      </c>
      <c r="L238" s="14"/>
    </row>
    <row r="239" spans="5:12" x14ac:dyDescent="0.25">
      <c r="E239" s="14">
        <f>E238+Pause</f>
        <v>2646.6587777777863</v>
      </c>
      <c r="G239" t="s">
        <v>43</v>
      </c>
      <c r="L239" s="14"/>
    </row>
    <row r="240" spans="5:12" x14ac:dyDescent="0.25">
      <c r="E240" s="14">
        <f>E239 + Empty</f>
        <v>2648.1587777777863</v>
      </c>
      <c r="G240" t="s">
        <v>44</v>
      </c>
      <c r="L240" s="14"/>
    </row>
    <row r="241" spans="4:12" x14ac:dyDescent="0.25">
      <c r="D241">
        <v>14</v>
      </c>
      <c r="E241" s="14">
        <f>E240 + Pause</f>
        <v>2648.1687777777865</v>
      </c>
      <c r="F241" t="s">
        <v>43</v>
      </c>
      <c r="K241" t="s">
        <v>11</v>
      </c>
      <c r="L241" s="14"/>
    </row>
    <row r="242" spans="4:12" x14ac:dyDescent="0.25">
      <c r="E242" s="14">
        <f xml:space="preserve"> E241 + Fill</f>
        <v>2648.6687777777865</v>
      </c>
      <c r="F242" t="s">
        <v>44</v>
      </c>
      <c r="L242" s="14"/>
    </row>
    <row r="243" spans="4:12" x14ac:dyDescent="0.25">
      <c r="E243" s="14">
        <f>E242+Pause</f>
        <v>2648.6787777777868</v>
      </c>
      <c r="J243">
        <f>D241</f>
        <v>14</v>
      </c>
      <c r="K243" t="s">
        <v>48</v>
      </c>
      <c r="L243" s="14"/>
    </row>
    <row r="244" spans="4:12" x14ac:dyDescent="0.25">
      <c r="E244" s="14">
        <f xml:space="preserve"> E243 + IF(D241&lt;&gt;"",_xlfn.XLOOKUP(D241,$M$6:$M$21,$O$6:$O$21),"")</f>
        <v>2704.2729588227094</v>
      </c>
      <c r="G244" t="s">
        <v>43</v>
      </c>
      <c r="K244" t="s">
        <v>12</v>
      </c>
      <c r="L244" s="14"/>
    </row>
    <row r="245" spans="4:12" x14ac:dyDescent="0.25">
      <c r="E245" s="14">
        <f>E244+Empty</f>
        <v>2705.7729588227094</v>
      </c>
      <c r="G245" t="s">
        <v>44</v>
      </c>
      <c r="L245" s="14"/>
    </row>
    <row r="246" spans="4:12" x14ac:dyDescent="0.25">
      <c r="E246" s="14">
        <f>E245+Pause</f>
        <v>2705.7829588227096</v>
      </c>
      <c r="J246">
        <v>0</v>
      </c>
      <c r="K246" t="s">
        <v>50</v>
      </c>
      <c r="L246" s="14"/>
    </row>
    <row r="247" spans="4:12" x14ac:dyDescent="0.25">
      <c r="E247" s="14">
        <f>E246+Empty</f>
        <v>2707.2829588227096</v>
      </c>
      <c r="H247" t="s">
        <v>43</v>
      </c>
      <c r="K247" t="s">
        <v>13</v>
      </c>
      <c r="L247" s="14"/>
    </row>
    <row r="248" spans="4:12" x14ac:dyDescent="0.25">
      <c r="E248" s="14">
        <f>E247 + Fill</f>
        <v>2707.7829588227096</v>
      </c>
      <c r="H248" t="s">
        <v>44</v>
      </c>
      <c r="L248" s="14"/>
    </row>
    <row r="249" spans="4:12" x14ac:dyDescent="0.25">
      <c r="E249" s="14">
        <f>E248+Pause</f>
        <v>2707.7929588227098</v>
      </c>
      <c r="G249" t="s">
        <v>43</v>
      </c>
      <c r="L249" s="14"/>
    </row>
    <row r="250" spans="4:12" x14ac:dyDescent="0.25">
      <c r="E250" s="14">
        <f>E249 + Empty</f>
        <v>2709.2929588227098</v>
      </c>
      <c r="G250" t="s">
        <v>44</v>
      </c>
      <c r="L250" s="14"/>
    </row>
    <row r="251" spans="4:12" x14ac:dyDescent="0.25">
      <c r="E251" s="14">
        <f>E250+Pause</f>
        <v>2709.30295882271</v>
      </c>
      <c r="H251" t="s">
        <v>43</v>
      </c>
      <c r="L251" s="14"/>
    </row>
    <row r="252" spans="4:12" x14ac:dyDescent="0.25">
      <c r="E252" s="14">
        <f>E251 + Fill</f>
        <v>2709.80295882271</v>
      </c>
      <c r="H252" t="s">
        <v>44</v>
      </c>
      <c r="L252" s="14"/>
    </row>
    <row r="253" spans="4:12" x14ac:dyDescent="0.25">
      <c r="E253" s="14">
        <f>E252+Pause</f>
        <v>2709.8129588227102</v>
      </c>
      <c r="G253" t="s">
        <v>43</v>
      </c>
      <c r="L253" s="14"/>
    </row>
    <row r="254" spans="4:12" x14ac:dyDescent="0.25">
      <c r="E254" s="14">
        <f>E253 + Empty</f>
        <v>2711.3129588227102</v>
      </c>
      <c r="G254" t="s">
        <v>44</v>
      </c>
      <c r="L254" s="14"/>
    </row>
    <row r="255" spans="4:12" x14ac:dyDescent="0.25">
      <c r="E255" s="14">
        <f>E254+Pause</f>
        <v>2711.3229588227105</v>
      </c>
      <c r="H255" t="s">
        <v>43</v>
      </c>
      <c r="L255" s="14"/>
    </row>
    <row r="256" spans="4:12" x14ac:dyDescent="0.25">
      <c r="E256" s="14">
        <f>E255 + Fill</f>
        <v>2711.8229588227105</v>
      </c>
      <c r="H256" t="s">
        <v>44</v>
      </c>
      <c r="L256" s="14"/>
    </row>
    <row r="257" spans="4:12" x14ac:dyDescent="0.25">
      <c r="E257" s="14">
        <f>E256+Pause</f>
        <v>2711.8329588227107</v>
      </c>
      <c r="G257" t="s">
        <v>43</v>
      </c>
      <c r="L257" s="14"/>
    </row>
    <row r="258" spans="4:12" x14ac:dyDescent="0.25">
      <c r="E258" s="14">
        <f>E257 + Empty</f>
        <v>2713.3329588227107</v>
      </c>
      <c r="G258" t="s">
        <v>44</v>
      </c>
      <c r="L258" s="14"/>
    </row>
    <row r="259" spans="4:12" x14ac:dyDescent="0.25">
      <c r="D259">
        <v>15</v>
      </c>
      <c r="E259" s="14">
        <f>E258 + Pause</f>
        <v>2713.3429588227109</v>
      </c>
      <c r="F259" t="s">
        <v>43</v>
      </c>
      <c r="K259" t="s">
        <v>11</v>
      </c>
      <c r="L259" s="14"/>
    </row>
    <row r="260" spans="4:12" x14ac:dyDescent="0.25">
      <c r="E260" s="14">
        <f xml:space="preserve"> E259 + Fill</f>
        <v>2713.8429588227109</v>
      </c>
      <c r="F260" t="s">
        <v>44</v>
      </c>
      <c r="L260" s="14"/>
    </row>
    <row r="261" spans="4:12" x14ac:dyDescent="0.25">
      <c r="E261" s="14">
        <f>E260+Pause</f>
        <v>2713.8529588227111</v>
      </c>
      <c r="J261">
        <f>D259</f>
        <v>15</v>
      </c>
      <c r="K261" t="s">
        <v>48</v>
      </c>
      <c r="L261" s="14"/>
    </row>
    <row r="262" spans="4:12" x14ac:dyDescent="0.25">
      <c r="E262" s="14">
        <f xml:space="preserve"> E261 + IF(D259&lt;&gt;"",_xlfn.XLOOKUP(D259,$M$6:$M$21,$O$6:$O$21),"")</f>
        <v>2831.779069933822</v>
      </c>
      <c r="G262" t="s">
        <v>43</v>
      </c>
      <c r="K262" t="s">
        <v>12</v>
      </c>
      <c r="L262" s="14"/>
    </row>
    <row r="263" spans="4:12" x14ac:dyDescent="0.25">
      <c r="E263" s="14">
        <f>E262+Empty</f>
        <v>2833.279069933822</v>
      </c>
      <c r="G263" t="s">
        <v>44</v>
      </c>
      <c r="L263" s="14"/>
    </row>
    <row r="264" spans="4:12" x14ac:dyDescent="0.25">
      <c r="E264" s="14">
        <f>E263+Pause</f>
        <v>2833.2890699338222</v>
      </c>
      <c r="J264">
        <v>0</v>
      </c>
      <c r="K264" t="s">
        <v>50</v>
      </c>
      <c r="L264" s="14"/>
    </row>
    <row r="265" spans="4:12" x14ac:dyDescent="0.25">
      <c r="E265" s="14">
        <f>E264+Empty</f>
        <v>2834.7890699338222</v>
      </c>
      <c r="H265" t="s">
        <v>43</v>
      </c>
      <c r="K265" t="s">
        <v>13</v>
      </c>
      <c r="L265" s="14"/>
    </row>
    <row r="266" spans="4:12" x14ac:dyDescent="0.25">
      <c r="E266" s="14">
        <f>E265 + Fill</f>
        <v>2835.2890699338222</v>
      </c>
      <c r="H266" t="s">
        <v>44</v>
      </c>
      <c r="L266" s="14"/>
    </row>
    <row r="267" spans="4:12" x14ac:dyDescent="0.25">
      <c r="E267" s="14">
        <f>E266+Pause</f>
        <v>2835.2990699338225</v>
      </c>
      <c r="G267" t="s">
        <v>43</v>
      </c>
      <c r="L267" s="14"/>
    </row>
    <row r="268" spans="4:12" x14ac:dyDescent="0.25">
      <c r="E268" s="14">
        <f>E267 + Empty</f>
        <v>2836.7990699338225</v>
      </c>
      <c r="G268" t="s">
        <v>44</v>
      </c>
    </row>
    <row r="269" spans="4:12" x14ac:dyDescent="0.25">
      <c r="E269" s="14">
        <f>E268+Pause</f>
        <v>2836.8090699338227</v>
      </c>
      <c r="H269" t="s">
        <v>43</v>
      </c>
    </row>
    <row r="270" spans="4:12" x14ac:dyDescent="0.25">
      <c r="E270" s="14">
        <f>E269 + Fill</f>
        <v>2837.3090699338227</v>
      </c>
      <c r="H270" t="s">
        <v>44</v>
      </c>
    </row>
    <row r="271" spans="4:12" x14ac:dyDescent="0.25">
      <c r="E271" s="14">
        <f>E270+Pause</f>
        <v>2837.3190699338229</v>
      </c>
      <c r="G271" t="s">
        <v>43</v>
      </c>
    </row>
    <row r="272" spans="4:12" x14ac:dyDescent="0.25">
      <c r="E272" s="14">
        <f>E271 + Empty</f>
        <v>2838.8190699338229</v>
      </c>
      <c r="G272" t="s">
        <v>44</v>
      </c>
    </row>
    <row r="273" spans="4:11" x14ac:dyDescent="0.25">
      <c r="E273" s="14">
        <f>E272+Pause</f>
        <v>2838.8290699338231</v>
      </c>
      <c r="H273" t="s">
        <v>43</v>
      </c>
    </row>
    <row r="274" spans="4:11" x14ac:dyDescent="0.25">
      <c r="E274" s="14">
        <f>E273 + Fill</f>
        <v>2839.3290699338231</v>
      </c>
      <c r="H274" t="s">
        <v>44</v>
      </c>
    </row>
    <row r="275" spans="4:11" x14ac:dyDescent="0.25">
      <c r="E275" s="14">
        <f>E274+Pause</f>
        <v>2839.3390699338233</v>
      </c>
      <c r="G275" t="s">
        <v>43</v>
      </c>
    </row>
    <row r="276" spans="4:11" x14ac:dyDescent="0.25">
      <c r="E276" s="14">
        <f>E275 + Empty</f>
        <v>2840.8390699338233</v>
      </c>
      <c r="G276" t="s">
        <v>44</v>
      </c>
    </row>
    <row r="277" spans="4:11" x14ac:dyDescent="0.25">
      <c r="D277">
        <v>16</v>
      </c>
      <c r="E277" s="14">
        <f>E276 + Pause</f>
        <v>2840.8490699338236</v>
      </c>
      <c r="F277" t="s">
        <v>43</v>
      </c>
      <c r="K277" t="s">
        <v>11</v>
      </c>
    </row>
    <row r="278" spans="4:11" x14ac:dyDescent="0.25">
      <c r="E278" s="14">
        <f xml:space="preserve"> E277 + Fill</f>
        <v>2841.3490699338236</v>
      </c>
      <c r="F278" t="s">
        <v>44</v>
      </c>
    </row>
    <row r="279" spans="4:11" x14ac:dyDescent="0.25">
      <c r="E279" s="14">
        <f>E278+Pause</f>
        <v>2841.3590699338238</v>
      </c>
      <c r="J279">
        <f>D277</f>
        <v>16</v>
      </c>
      <c r="K279" t="s">
        <v>48</v>
      </c>
    </row>
    <row r="280" spans="4:11" x14ac:dyDescent="0.25">
      <c r="E280" s="14">
        <f xml:space="preserve"> E279 + IF(D277&lt;&gt;"",_xlfn.XLOOKUP(D277,$M$6:$M$21,$O$6:$O$21),"")</f>
        <v>3195.137403267157</v>
      </c>
      <c r="G280" t="s">
        <v>43</v>
      </c>
      <c r="K280" t="s">
        <v>12</v>
      </c>
    </row>
    <row r="281" spans="4:11" x14ac:dyDescent="0.25">
      <c r="E281" s="14">
        <f>E280+Empty</f>
        <v>3196.637403267157</v>
      </c>
      <c r="G281" t="s">
        <v>44</v>
      </c>
    </row>
    <row r="282" spans="4:11" x14ac:dyDescent="0.25">
      <c r="E282" s="14">
        <f>E281+Pause</f>
        <v>3196.6474032671572</v>
      </c>
      <c r="J282">
        <v>0</v>
      </c>
      <c r="K282" t="s">
        <v>50</v>
      </c>
    </row>
    <row r="283" spans="4:11" x14ac:dyDescent="0.25">
      <c r="E283" s="14">
        <f>E282+Empty</f>
        <v>3198.1474032671572</v>
      </c>
      <c r="H283" t="s">
        <v>43</v>
      </c>
      <c r="K283" t="s">
        <v>13</v>
      </c>
    </row>
    <row r="284" spans="4:11" x14ac:dyDescent="0.25">
      <c r="E284" s="14">
        <f>E283 + Fill</f>
        <v>3198.6474032671572</v>
      </c>
      <c r="H284" t="s">
        <v>44</v>
      </c>
    </row>
    <row r="285" spans="4:11" x14ac:dyDescent="0.25">
      <c r="E285" s="14">
        <f>E284+Pause</f>
        <v>3198.6574032671574</v>
      </c>
      <c r="G285" t="s">
        <v>43</v>
      </c>
    </row>
    <row r="286" spans="4:11" x14ac:dyDescent="0.25">
      <c r="E286" s="14">
        <f>E285 + Empty</f>
        <v>3200.1574032671574</v>
      </c>
      <c r="G286" t="s">
        <v>44</v>
      </c>
    </row>
    <row r="287" spans="4:11" x14ac:dyDescent="0.25">
      <c r="E287" s="14">
        <f>E286+Pause</f>
        <v>3200.1674032671576</v>
      </c>
      <c r="H287" t="s">
        <v>43</v>
      </c>
    </row>
    <row r="288" spans="4:11" x14ac:dyDescent="0.25">
      <c r="E288" s="14">
        <f>E287 + Fill</f>
        <v>3200.6674032671576</v>
      </c>
      <c r="H288" t="s">
        <v>44</v>
      </c>
    </row>
    <row r="289" spans="1:10" x14ac:dyDescent="0.25">
      <c r="E289" s="14">
        <f>E288+Pause</f>
        <v>3200.6774032671578</v>
      </c>
      <c r="G289" t="s">
        <v>43</v>
      </c>
    </row>
    <row r="290" spans="1:10" x14ac:dyDescent="0.25">
      <c r="E290" s="14">
        <f>E289 + Empty</f>
        <v>3202.1774032671578</v>
      </c>
      <c r="G290" t="s">
        <v>44</v>
      </c>
    </row>
    <row r="291" spans="1:10" x14ac:dyDescent="0.25">
      <c r="E291" s="14">
        <f>E290+Pause</f>
        <v>3202.1874032671581</v>
      </c>
      <c r="H291" t="s">
        <v>43</v>
      </c>
    </row>
    <row r="292" spans="1:10" x14ac:dyDescent="0.25">
      <c r="E292" s="14">
        <f>E291 + Fill</f>
        <v>3202.6874032671581</v>
      </c>
      <c r="H292" t="s">
        <v>44</v>
      </c>
    </row>
    <row r="293" spans="1:10" x14ac:dyDescent="0.25">
      <c r="E293" s="14">
        <f>E292+Pause</f>
        <v>3202.6974032671583</v>
      </c>
      <c r="G293" t="s">
        <v>43</v>
      </c>
    </row>
    <row r="294" spans="1:10" x14ac:dyDescent="0.25">
      <c r="A294" t="s">
        <v>51</v>
      </c>
      <c r="B294" s="5">
        <f>E294/60</f>
        <v>53.40329005445264</v>
      </c>
      <c r="C294" t="s">
        <v>24</v>
      </c>
      <c r="E294" s="14">
        <f>E293 + Empty</f>
        <v>3204.1974032671583</v>
      </c>
      <c r="G294" t="s">
        <v>44</v>
      </c>
    </row>
    <row r="295" spans="1:10" x14ac:dyDescent="0.25">
      <c r="D295" t="s">
        <v>52</v>
      </c>
      <c r="E295" s="14">
        <f>E294+Pause</f>
        <v>3204.2074032671585</v>
      </c>
      <c r="F295" t="s">
        <v>44</v>
      </c>
    </row>
    <row r="296" spans="1:10" x14ac:dyDescent="0.25">
      <c r="E296" s="14">
        <f>E295+Pause</f>
        <v>3204.2174032671587</v>
      </c>
      <c r="G296" t="s">
        <v>44</v>
      </c>
    </row>
    <row r="297" spans="1:10" x14ac:dyDescent="0.25">
      <c r="E297" s="14">
        <f>E296+Pause</f>
        <v>3204.2274032671589</v>
      </c>
      <c r="H297" t="s">
        <v>44</v>
      </c>
    </row>
    <row r="298" spans="1:10" x14ac:dyDescent="0.25">
      <c r="E298" s="14">
        <f>E297+Pause</f>
        <v>3204.2374032671592</v>
      </c>
      <c r="I298" t="s">
        <v>44</v>
      </c>
    </row>
    <row r="299" spans="1:10" x14ac:dyDescent="0.25">
      <c r="E299" s="14">
        <f>E298+Pause</f>
        <v>3204.2474032671594</v>
      </c>
      <c r="J299">
        <v>0</v>
      </c>
    </row>
    <row r="300" spans="1:10" x14ac:dyDescent="0.25">
      <c r="E30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3A7D-7E0B-4C29-974C-AB459FB1BEAB}">
  <dimension ref="A1:O290"/>
  <sheetViews>
    <sheetView tabSelected="1" zoomScale="150" zoomScaleNormal="150" workbookViewId="0">
      <selection activeCell="F8" sqref="F8"/>
    </sheetView>
  </sheetViews>
  <sheetFormatPr defaultRowHeight="15" x14ac:dyDescent="0.25"/>
  <cols>
    <col min="2" max="2" width="10.5703125" bestFit="1" customWidth="1"/>
    <col min="3" max="3" width="8.5703125" bestFit="1" customWidth="1"/>
    <col min="4" max="4" width="12" bestFit="1" customWidth="1"/>
    <col min="5" max="5" width="13.42578125" bestFit="1" customWidth="1"/>
    <col min="6" max="6" width="20.7109375" bestFit="1" customWidth="1"/>
    <col min="7" max="7" width="10.28515625" customWidth="1"/>
    <col min="8" max="8" width="13.7109375" bestFit="1" customWidth="1"/>
    <col min="9" max="9" width="12.140625" customWidth="1"/>
    <col min="13" max="13" width="13.28515625" bestFit="1" customWidth="1"/>
    <col min="14" max="14" width="20" bestFit="1" customWidth="1"/>
  </cols>
  <sheetData>
    <row r="1" spans="1:15" x14ac:dyDescent="0.25">
      <c r="A1" t="s">
        <v>35</v>
      </c>
      <c r="B1" t="s">
        <v>6</v>
      </c>
      <c r="D1" t="s">
        <v>36</v>
      </c>
    </row>
    <row r="2" spans="1:15" x14ac:dyDescent="0.25">
      <c r="A2">
        <v>1</v>
      </c>
      <c r="B2" s="14">
        <v>0</v>
      </c>
      <c r="C2" s="5"/>
      <c r="E2" s="14"/>
      <c r="L2" s="16" t="s">
        <v>35</v>
      </c>
      <c r="M2" s="16" t="s">
        <v>16</v>
      </c>
      <c r="N2" s="16" t="s">
        <v>17</v>
      </c>
      <c r="O2" s="16" t="s">
        <v>22</v>
      </c>
    </row>
    <row r="3" spans="1:15" x14ac:dyDescent="0.25">
      <c r="B3" s="14">
        <v>0.5</v>
      </c>
      <c r="C3" s="5"/>
      <c r="D3" s="14"/>
      <c r="E3" s="14"/>
      <c r="H3" t="s">
        <v>39</v>
      </c>
      <c r="I3">
        <v>5</v>
      </c>
      <c r="J3" t="s">
        <v>38</v>
      </c>
      <c r="L3">
        <v>1</v>
      </c>
      <c r="M3" s="3">
        <v>20</v>
      </c>
      <c r="N3" s="14">
        <v>353.77833333333336</v>
      </c>
      <c r="O3" s="5">
        <v>5.8963055555555561</v>
      </c>
    </row>
    <row r="4" spans="1:15" x14ac:dyDescent="0.25">
      <c r="B4" s="14">
        <v>0.51</v>
      </c>
      <c r="C4" s="5"/>
      <c r="E4" s="14"/>
      <c r="L4">
        <v>2</v>
      </c>
      <c r="M4" s="3">
        <v>20</v>
      </c>
      <c r="N4" s="14">
        <v>353.77833333333336</v>
      </c>
      <c r="O4" s="5">
        <v>5.8963055555555561</v>
      </c>
    </row>
    <row r="5" spans="1:15" x14ac:dyDescent="0.25">
      <c r="B5" s="14">
        <v>0.52</v>
      </c>
      <c r="C5" s="5"/>
      <c r="L5">
        <v>3</v>
      </c>
      <c r="M5" s="3">
        <v>20</v>
      </c>
      <c r="N5" s="14">
        <v>353.77833333333336</v>
      </c>
      <c r="O5" s="5">
        <v>5.8963055555555561</v>
      </c>
    </row>
    <row r="6" spans="1:15" x14ac:dyDescent="0.25">
      <c r="B6" s="14">
        <v>354.29833333333335</v>
      </c>
      <c r="C6" s="5"/>
      <c r="L6">
        <v>4</v>
      </c>
      <c r="M6" s="3">
        <v>20</v>
      </c>
      <c r="N6" s="14">
        <v>353.77833333333336</v>
      </c>
      <c r="O6" s="5">
        <v>5.8963055555555561</v>
      </c>
    </row>
    <row r="7" spans="1:15" x14ac:dyDescent="0.25">
      <c r="B7" s="14">
        <v>355.79833333333335</v>
      </c>
      <c r="C7" s="5"/>
      <c r="L7">
        <v>5</v>
      </c>
      <c r="M7" s="3">
        <v>100</v>
      </c>
      <c r="N7" s="14">
        <v>70.75566666666667</v>
      </c>
      <c r="O7" s="5">
        <v>1.1792611111111111</v>
      </c>
    </row>
    <row r="8" spans="1:15" x14ac:dyDescent="0.25">
      <c r="B8" s="14">
        <v>355.80833333333334</v>
      </c>
      <c r="C8" s="5"/>
      <c r="L8">
        <v>6</v>
      </c>
      <c r="M8" s="3">
        <v>100</v>
      </c>
      <c r="N8" s="14">
        <v>70.75566666666667</v>
      </c>
      <c r="O8" s="5">
        <v>1.1792611111111111</v>
      </c>
    </row>
    <row r="9" spans="1:15" x14ac:dyDescent="0.25">
      <c r="B9" s="14">
        <v>357.30833333333334</v>
      </c>
      <c r="C9" s="5"/>
      <c r="G9" s="17" t="s">
        <v>37</v>
      </c>
      <c r="H9" s="17"/>
      <c r="I9" s="17"/>
      <c r="L9">
        <v>7</v>
      </c>
      <c r="M9" s="3">
        <v>100</v>
      </c>
      <c r="N9" s="14">
        <v>70.75566666666667</v>
      </c>
      <c r="O9" s="5">
        <v>1.1792611111111111</v>
      </c>
    </row>
    <row r="10" spans="1:15" x14ac:dyDescent="0.25">
      <c r="B10" s="14">
        <v>357.80833333333334</v>
      </c>
      <c r="C10" s="5"/>
      <c r="F10" s="1" t="s">
        <v>53</v>
      </c>
      <c r="G10" s="1" t="s">
        <v>35</v>
      </c>
      <c r="H10" s="1" t="s">
        <v>40</v>
      </c>
      <c r="I10" s="1" t="s">
        <v>41</v>
      </c>
      <c r="J10" s="1" t="s">
        <v>42</v>
      </c>
      <c r="L10">
        <v>8</v>
      </c>
      <c r="M10" s="3">
        <v>20</v>
      </c>
      <c r="N10" s="14">
        <v>353.77833333333336</v>
      </c>
      <c r="O10" s="5">
        <v>5.8963055555555561</v>
      </c>
    </row>
    <row r="11" spans="1:15" x14ac:dyDescent="0.25">
      <c r="B11" s="14">
        <v>357.81833333333333</v>
      </c>
      <c r="C11" s="5"/>
      <c r="F11" s="1" t="s">
        <v>54</v>
      </c>
      <c r="G11">
        <v>1</v>
      </c>
      <c r="H11" s="14">
        <f xml:space="preserve"> N3 + $D$19 + Pause - $I$3</f>
        <v>358.36833333333328</v>
      </c>
      <c r="I11" s="18">
        <v>20</v>
      </c>
      <c r="J11" s="18">
        <v>150</v>
      </c>
      <c r="L11">
        <v>9</v>
      </c>
      <c r="M11" s="3">
        <v>100</v>
      </c>
      <c r="N11" s="14">
        <v>70.75566666666667</v>
      </c>
      <c r="O11" s="5">
        <v>1.1792611111111111</v>
      </c>
    </row>
    <row r="12" spans="1:15" x14ac:dyDescent="0.25">
      <c r="B12" s="14">
        <v>359.31833333333333</v>
      </c>
      <c r="C12" s="5"/>
      <c r="F12" s="19">
        <f>H12+5+H11+5</f>
        <v>726.72666666666657</v>
      </c>
      <c r="G12">
        <v>2</v>
      </c>
      <c r="H12" s="14">
        <f xml:space="preserve"> N4 + $D$19 - $I$3</f>
        <v>358.35833333333329</v>
      </c>
      <c r="I12" s="18">
        <v>60</v>
      </c>
      <c r="J12" s="18">
        <v>150</v>
      </c>
      <c r="L12">
        <v>10</v>
      </c>
      <c r="M12" s="3">
        <v>60</v>
      </c>
      <c r="N12" s="14">
        <v>117.92611111111113</v>
      </c>
      <c r="O12" s="5">
        <v>1.9654351851851855</v>
      </c>
    </row>
    <row r="13" spans="1:15" x14ac:dyDescent="0.25">
      <c r="B13" s="14">
        <v>359.32833333333332</v>
      </c>
      <c r="C13" s="5"/>
      <c r="F13" s="19">
        <f>F12+H13+5</f>
        <v>1090.0849999999998</v>
      </c>
      <c r="G13">
        <v>3</v>
      </c>
      <c r="H13" s="14">
        <f t="shared" ref="H13:H26" si="0" xml:space="preserve"> N5 + $D$19 - $I$3</f>
        <v>358.35833333333329</v>
      </c>
      <c r="I13" s="18">
        <v>20</v>
      </c>
      <c r="J13" s="18">
        <v>600</v>
      </c>
      <c r="L13">
        <v>11</v>
      </c>
      <c r="M13" s="3">
        <v>60</v>
      </c>
      <c r="N13" s="14">
        <v>117.92611111111113</v>
      </c>
      <c r="O13" s="5">
        <v>1.9654351851851855</v>
      </c>
    </row>
    <row r="14" spans="1:15" x14ac:dyDescent="0.25">
      <c r="B14" s="14">
        <v>359.82833333333332</v>
      </c>
      <c r="C14" s="5"/>
      <c r="F14" s="19">
        <f t="shared" ref="F14:F26" si="1">F13+H14+5</f>
        <v>1453.4433333333332</v>
      </c>
      <c r="G14">
        <v>4</v>
      </c>
      <c r="H14" s="14">
        <f t="shared" si="0"/>
        <v>358.35833333333329</v>
      </c>
      <c r="I14" s="18">
        <v>60</v>
      </c>
      <c r="J14" s="18">
        <v>600</v>
      </c>
      <c r="L14">
        <v>12</v>
      </c>
      <c r="M14" s="3">
        <v>60</v>
      </c>
      <c r="N14" s="14">
        <v>117.92611111111113</v>
      </c>
      <c r="O14" s="5">
        <v>1.9654351851851855</v>
      </c>
    </row>
    <row r="15" spans="1:15" x14ac:dyDescent="0.25">
      <c r="B15" s="14">
        <v>359.83833333333331</v>
      </c>
      <c r="C15" s="5"/>
      <c r="F15" s="19">
        <f t="shared" si="1"/>
        <v>1533.7789999999998</v>
      </c>
      <c r="G15">
        <v>5</v>
      </c>
      <c r="H15" s="14">
        <f t="shared" si="0"/>
        <v>75.335666666666597</v>
      </c>
      <c r="I15" s="18">
        <v>20</v>
      </c>
      <c r="J15" s="18">
        <v>150</v>
      </c>
      <c r="L15">
        <v>13</v>
      </c>
      <c r="M15" s="3">
        <v>60</v>
      </c>
      <c r="N15" s="14">
        <v>117.92611111111113</v>
      </c>
      <c r="O15" s="5">
        <v>1.9654351851851855</v>
      </c>
    </row>
    <row r="16" spans="1:15" x14ac:dyDescent="0.25">
      <c r="B16" s="14">
        <v>361.33833333333331</v>
      </c>
      <c r="C16" s="5"/>
      <c r="F16" s="19">
        <f t="shared" si="1"/>
        <v>1614.1146666666664</v>
      </c>
      <c r="G16">
        <v>6</v>
      </c>
      <c r="H16" s="14">
        <f t="shared" si="0"/>
        <v>75.335666666666597</v>
      </c>
      <c r="I16" s="18">
        <v>60</v>
      </c>
      <c r="J16" s="18">
        <v>150</v>
      </c>
      <c r="L16">
        <v>14</v>
      </c>
      <c r="M16" s="3">
        <v>127.27171322029716</v>
      </c>
      <c r="N16" s="14">
        <v>55.594181044922593</v>
      </c>
      <c r="O16" s="5">
        <v>0.92656968408204321</v>
      </c>
    </row>
    <row r="17" spans="1:15" x14ac:dyDescent="0.25">
      <c r="B17" s="14">
        <v>361.3483333333333</v>
      </c>
      <c r="C17" s="5"/>
      <c r="F17" s="19">
        <f t="shared" si="1"/>
        <v>1694.450333333333</v>
      </c>
      <c r="G17">
        <v>7</v>
      </c>
      <c r="H17" s="14">
        <f t="shared" si="0"/>
        <v>75.335666666666597</v>
      </c>
      <c r="I17" s="18">
        <v>20</v>
      </c>
      <c r="J17" s="18">
        <v>600</v>
      </c>
      <c r="L17">
        <v>15</v>
      </c>
      <c r="M17" s="3">
        <v>60</v>
      </c>
      <c r="N17" s="14">
        <v>117.92611111111113</v>
      </c>
      <c r="O17" s="5">
        <v>1.9654351851851855</v>
      </c>
    </row>
    <row r="18" spans="1:15" x14ac:dyDescent="0.25">
      <c r="B18" s="14">
        <v>361.8483333333333</v>
      </c>
      <c r="C18" s="5"/>
      <c r="E18" s="14"/>
      <c r="F18" s="19">
        <f t="shared" si="1"/>
        <v>2057.8086666666663</v>
      </c>
      <c r="G18">
        <v>8</v>
      </c>
      <c r="H18" s="14">
        <f t="shared" si="0"/>
        <v>358.35833333333329</v>
      </c>
      <c r="I18" s="18">
        <v>20</v>
      </c>
      <c r="J18" s="18">
        <v>150</v>
      </c>
      <c r="L18">
        <v>16</v>
      </c>
      <c r="M18" s="3">
        <v>20</v>
      </c>
      <c r="N18" s="14">
        <v>353.77833333333336</v>
      </c>
      <c r="O18" s="5">
        <v>5.8963055555555561</v>
      </c>
    </row>
    <row r="19" spans="1:15" x14ac:dyDescent="0.25">
      <c r="B19" s="14">
        <v>361.85833333333329</v>
      </c>
      <c r="C19" s="5"/>
      <c r="D19" s="14">
        <f>B23-B6</f>
        <v>9.5799999999999272</v>
      </c>
      <c r="E19" s="14"/>
      <c r="F19" s="19">
        <f t="shared" si="1"/>
        <v>2138.1443333333327</v>
      </c>
      <c r="G19">
        <v>9</v>
      </c>
      <c r="H19" s="14">
        <f t="shared" si="0"/>
        <v>75.335666666666597</v>
      </c>
      <c r="I19" s="18">
        <v>60</v>
      </c>
      <c r="J19" s="18">
        <v>600</v>
      </c>
    </row>
    <row r="20" spans="1:15" x14ac:dyDescent="0.25">
      <c r="B20" s="14">
        <v>363.35833333333329</v>
      </c>
      <c r="C20" s="5"/>
      <c r="E20" s="14"/>
      <c r="F20" s="19">
        <f t="shared" si="1"/>
        <v>2265.6504444444436</v>
      </c>
      <c r="G20">
        <v>10</v>
      </c>
      <c r="H20" s="14">
        <f t="shared" si="0"/>
        <v>122.50611111111105</v>
      </c>
      <c r="I20" s="18">
        <v>40</v>
      </c>
      <c r="J20" s="18">
        <v>375</v>
      </c>
    </row>
    <row r="21" spans="1:15" x14ac:dyDescent="0.25">
      <c r="A21">
        <v>2</v>
      </c>
      <c r="B21" s="14">
        <v>363.36833333333328</v>
      </c>
      <c r="C21" s="5"/>
      <c r="F21" s="19">
        <f t="shared" si="1"/>
        <v>2393.1565555555544</v>
      </c>
      <c r="G21">
        <v>11</v>
      </c>
      <c r="H21" s="14">
        <f t="shared" si="0"/>
        <v>122.50611111111105</v>
      </c>
      <c r="I21" s="18">
        <v>6.3641433898514208</v>
      </c>
      <c r="J21" s="18">
        <v>375</v>
      </c>
    </row>
    <row r="22" spans="1:15" x14ac:dyDescent="0.25">
      <c r="B22" s="14">
        <v>363.86833333333328</v>
      </c>
      <c r="C22" s="5"/>
      <c r="F22" s="19">
        <f t="shared" si="1"/>
        <v>2520.6626666666652</v>
      </c>
      <c r="G22">
        <v>12</v>
      </c>
      <c r="H22" s="14">
        <f t="shared" si="0"/>
        <v>122.50611111111105</v>
      </c>
      <c r="I22" s="18">
        <v>40</v>
      </c>
      <c r="J22" s="18">
        <v>753.40338686417147</v>
      </c>
    </row>
    <row r="23" spans="1:15" x14ac:dyDescent="0.25">
      <c r="B23" s="14">
        <v>363.87833333333327</v>
      </c>
      <c r="C23" s="5"/>
      <c r="F23" s="19">
        <f t="shared" si="1"/>
        <v>2648.1687777777761</v>
      </c>
      <c r="G23">
        <v>13</v>
      </c>
      <c r="H23" s="14">
        <f t="shared" si="0"/>
        <v>122.50611111111105</v>
      </c>
      <c r="I23" s="18">
        <v>40</v>
      </c>
      <c r="J23" s="18">
        <v>0</v>
      </c>
    </row>
    <row r="24" spans="1:15" x14ac:dyDescent="0.25">
      <c r="B24" s="14">
        <v>717.65666666666664</v>
      </c>
      <c r="C24" s="5"/>
      <c r="F24" s="19">
        <f t="shared" si="1"/>
        <v>2713.3429588226986</v>
      </c>
      <c r="G24">
        <v>14</v>
      </c>
      <c r="H24" s="14">
        <f t="shared" si="0"/>
        <v>60.17418104492252</v>
      </c>
      <c r="I24" s="18">
        <v>40</v>
      </c>
      <c r="J24" s="18">
        <v>375</v>
      </c>
    </row>
    <row r="25" spans="1:15" x14ac:dyDescent="0.25">
      <c r="B25" s="14">
        <v>719.15666666666664</v>
      </c>
      <c r="C25" s="5"/>
      <c r="F25" s="19">
        <f t="shared" si="1"/>
        <v>2840.8490699338095</v>
      </c>
      <c r="G25">
        <v>15</v>
      </c>
      <c r="H25" s="14">
        <f t="shared" si="0"/>
        <v>122.50611111111105</v>
      </c>
      <c r="I25" s="18">
        <v>73.635856610148579</v>
      </c>
      <c r="J25" s="18">
        <v>375</v>
      </c>
    </row>
    <row r="26" spans="1:15" x14ac:dyDescent="0.25">
      <c r="B26" s="14">
        <v>719.16666666666663</v>
      </c>
      <c r="C26" s="5"/>
      <c r="F26" s="19">
        <f t="shared" si="1"/>
        <v>3204.2074032671426</v>
      </c>
      <c r="G26">
        <v>16</v>
      </c>
      <c r="H26" s="14">
        <f t="shared" si="0"/>
        <v>358.35833333333329</v>
      </c>
      <c r="I26" s="18">
        <v>20</v>
      </c>
      <c r="J26" s="18">
        <v>150</v>
      </c>
    </row>
    <row r="27" spans="1:15" x14ac:dyDescent="0.25">
      <c r="B27" s="14">
        <v>720.66666666666663</v>
      </c>
      <c r="C27" s="5"/>
    </row>
    <row r="28" spans="1:15" x14ac:dyDescent="0.25">
      <c r="B28" s="14">
        <v>721.16666666666663</v>
      </c>
      <c r="C28" s="5"/>
    </row>
    <row r="29" spans="1:15" x14ac:dyDescent="0.25">
      <c r="B29" s="14">
        <v>721.17666666666662</v>
      </c>
      <c r="C29" s="5"/>
    </row>
    <row r="30" spans="1:15" x14ac:dyDescent="0.25">
      <c r="B30" s="14">
        <v>722.67666666666662</v>
      </c>
      <c r="C30" s="5"/>
    </row>
    <row r="31" spans="1:15" x14ac:dyDescent="0.25">
      <c r="B31" s="14">
        <v>722.68666666666661</v>
      </c>
      <c r="C31" s="5"/>
    </row>
    <row r="32" spans="1:15" x14ac:dyDescent="0.25">
      <c r="B32" s="14">
        <v>723.18666666666661</v>
      </c>
      <c r="C32" s="5"/>
    </row>
    <row r="33" spans="1:4" x14ac:dyDescent="0.25">
      <c r="B33" s="14">
        <v>723.1966666666666</v>
      </c>
      <c r="C33" s="5"/>
    </row>
    <row r="34" spans="1:4" x14ac:dyDescent="0.25">
      <c r="B34" s="14">
        <v>724.6966666666666</v>
      </c>
      <c r="C34" s="5"/>
    </row>
    <row r="35" spans="1:4" x14ac:dyDescent="0.25">
      <c r="B35" s="14">
        <v>724.70666666666659</v>
      </c>
      <c r="C35" s="5"/>
      <c r="D35" s="14">
        <f>B41-B24</f>
        <v>9.5799999999999272</v>
      </c>
    </row>
    <row r="36" spans="1:4" x14ac:dyDescent="0.25">
      <c r="B36" s="14">
        <v>725.20666666666659</v>
      </c>
      <c r="C36" s="5"/>
    </row>
    <row r="37" spans="1:4" x14ac:dyDescent="0.25">
      <c r="B37" s="14">
        <v>725.21666666666658</v>
      </c>
      <c r="C37" s="5"/>
    </row>
    <row r="38" spans="1:4" x14ac:dyDescent="0.25">
      <c r="B38" s="14">
        <v>726.71666666666658</v>
      </c>
      <c r="C38" s="5"/>
    </row>
    <row r="39" spans="1:4" x14ac:dyDescent="0.25">
      <c r="A39">
        <v>3</v>
      </c>
      <c r="B39" s="14">
        <v>726.72666666666657</v>
      </c>
      <c r="C39" s="5"/>
    </row>
    <row r="40" spans="1:4" x14ac:dyDescent="0.25">
      <c r="B40" s="14">
        <v>727.22666666666657</v>
      </c>
      <c r="C40" s="5"/>
    </row>
    <row r="41" spans="1:4" x14ac:dyDescent="0.25">
      <c r="B41" s="14">
        <v>727.23666666666657</v>
      </c>
      <c r="C41" s="5"/>
    </row>
    <row r="42" spans="1:4" x14ac:dyDescent="0.25">
      <c r="B42" s="14">
        <v>1081.0149999999999</v>
      </c>
      <c r="C42" s="5"/>
    </row>
    <row r="43" spans="1:4" x14ac:dyDescent="0.25">
      <c r="B43" s="14">
        <v>1082.5149999999999</v>
      </c>
      <c r="C43" s="5"/>
    </row>
    <row r="44" spans="1:4" x14ac:dyDescent="0.25">
      <c r="B44" s="14">
        <v>1082.5249999999999</v>
      </c>
      <c r="C44" s="5"/>
    </row>
    <row r="45" spans="1:4" x14ac:dyDescent="0.25">
      <c r="B45" s="14">
        <v>1084.0249999999999</v>
      </c>
      <c r="C45" s="5"/>
    </row>
    <row r="46" spans="1:4" x14ac:dyDescent="0.25">
      <c r="B46" s="14">
        <v>1084.5249999999999</v>
      </c>
      <c r="C46" s="5"/>
    </row>
    <row r="47" spans="1:4" x14ac:dyDescent="0.25">
      <c r="B47" s="14">
        <v>1084.5349999999999</v>
      </c>
      <c r="C47" s="5"/>
    </row>
    <row r="48" spans="1:4" x14ac:dyDescent="0.25">
      <c r="B48" s="14">
        <v>1086.0349999999999</v>
      </c>
      <c r="C48" s="5"/>
    </row>
    <row r="49" spans="1:4" x14ac:dyDescent="0.25">
      <c r="B49" s="14">
        <v>1086.0449999999998</v>
      </c>
      <c r="C49" s="5"/>
    </row>
    <row r="50" spans="1:4" x14ac:dyDescent="0.25">
      <c r="B50" s="14">
        <v>1086.5449999999998</v>
      </c>
      <c r="C50" s="5"/>
    </row>
    <row r="51" spans="1:4" x14ac:dyDescent="0.25">
      <c r="B51" s="14">
        <v>1086.5549999999998</v>
      </c>
      <c r="C51" s="5"/>
      <c r="D51" s="14"/>
    </row>
    <row r="52" spans="1:4" x14ac:dyDescent="0.25">
      <c r="B52" s="14">
        <v>1088.0549999999998</v>
      </c>
      <c r="C52" s="5"/>
    </row>
    <row r="53" spans="1:4" x14ac:dyDescent="0.25">
      <c r="B53" s="14">
        <v>1088.0649999999998</v>
      </c>
      <c r="C53" s="5"/>
    </row>
    <row r="54" spans="1:4" x14ac:dyDescent="0.25">
      <c r="B54" s="14">
        <v>1088.5649999999998</v>
      </c>
      <c r="C54" s="5"/>
    </row>
    <row r="55" spans="1:4" x14ac:dyDescent="0.25">
      <c r="B55" s="14">
        <v>1088.5749999999998</v>
      </c>
      <c r="C55" s="5"/>
    </row>
    <row r="56" spans="1:4" x14ac:dyDescent="0.25">
      <c r="B56" s="14">
        <v>1090.0749999999998</v>
      </c>
      <c r="C56" s="5"/>
    </row>
    <row r="57" spans="1:4" x14ac:dyDescent="0.25">
      <c r="A57">
        <v>4</v>
      </c>
      <c r="B57" s="14">
        <v>1090.0849999999998</v>
      </c>
      <c r="C57" s="5"/>
    </row>
    <row r="58" spans="1:4" x14ac:dyDescent="0.25">
      <c r="B58" s="14">
        <v>1090.5849999999998</v>
      </c>
      <c r="C58" s="5"/>
    </row>
    <row r="59" spans="1:4" x14ac:dyDescent="0.25">
      <c r="B59" s="14">
        <v>1090.5949999999998</v>
      </c>
      <c r="C59" s="5"/>
    </row>
    <row r="60" spans="1:4" x14ac:dyDescent="0.25">
      <c r="B60" s="14">
        <v>1444.3733333333332</v>
      </c>
      <c r="C60" s="5"/>
    </row>
    <row r="61" spans="1:4" x14ac:dyDescent="0.25">
      <c r="B61" s="14">
        <v>1445.8733333333332</v>
      </c>
      <c r="C61" s="5"/>
    </row>
    <row r="62" spans="1:4" x14ac:dyDescent="0.25">
      <c r="B62" s="14">
        <v>1445.8833333333332</v>
      </c>
      <c r="C62" s="5"/>
    </row>
    <row r="63" spans="1:4" x14ac:dyDescent="0.25">
      <c r="B63" s="14">
        <v>1447.3833333333332</v>
      </c>
      <c r="C63" s="5"/>
    </row>
    <row r="64" spans="1:4" x14ac:dyDescent="0.25">
      <c r="B64" s="14">
        <v>1447.8833333333332</v>
      </c>
      <c r="C64" s="5"/>
    </row>
    <row r="65" spans="1:4" x14ac:dyDescent="0.25">
      <c r="B65" s="14">
        <v>1447.8933333333332</v>
      </c>
      <c r="C65" s="5"/>
    </row>
    <row r="66" spans="1:4" x14ac:dyDescent="0.25">
      <c r="B66" s="14">
        <v>1449.3933333333332</v>
      </c>
      <c r="C66" s="5"/>
    </row>
    <row r="67" spans="1:4" x14ac:dyDescent="0.25">
      <c r="B67" s="14">
        <v>1449.4033333333332</v>
      </c>
      <c r="C67" s="5"/>
      <c r="D67" s="14"/>
    </row>
    <row r="68" spans="1:4" x14ac:dyDescent="0.25">
      <c r="B68" s="14">
        <v>1449.9033333333332</v>
      </c>
      <c r="C68" s="5"/>
    </row>
    <row r="69" spans="1:4" x14ac:dyDescent="0.25">
      <c r="B69" s="14">
        <v>1449.9133333333332</v>
      </c>
      <c r="C69" s="5"/>
    </row>
    <row r="70" spans="1:4" x14ac:dyDescent="0.25">
      <c r="B70" s="14">
        <v>1451.4133333333332</v>
      </c>
      <c r="C70" s="5"/>
    </row>
    <row r="71" spans="1:4" x14ac:dyDescent="0.25">
      <c r="B71" s="14">
        <v>1451.4233333333332</v>
      </c>
      <c r="C71" s="5"/>
    </row>
    <row r="72" spans="1:4" x14ac:dyDescent="0.25">
      <c r="B72" s="14">
        <v>1451.9233333333332</v>
      </c>
      <c r="C72" s="5"/>
    </row>
    <row r="73" spans="1:4" x14ac:dyDescent="0.25">
      <c r="B73" s="14">
        <v>1451.9333333333332</v>
      </c>
      <c r="C73" s="5"/>
    </row>
    <row r="74" spans="1:4" x14ac:dyDescent="0.25">
      <c r="B74" s="14">
        <v>1453.4333333333332</v>
      </c>
      <c r="C74" s="5"/>
    </row>
    <row r="75" spans="1:4" x14ac:dyDescent="0.25">
      <c r="A75">
        <v>5</v>
      </c>
      <c r="B75" s="14">
        <v>1453.4433333333332</v>
      </c>
      <c r="C75" s="5"/>
    </row>
    <row r="76" spans="1:4" x14ac:dyDescent="0.25">
      <c r="B76" s="14">
        <v>1453.9433333333332</v>
      </c>
      <c r="C76" s="5"/>
    </row>
    <row r="77" spans="1:4" x14ac:dyDescent="0.25">
      <c r="B77" s="14">
        <v>1453.9533333333331</v>
      </c>
      <c r="C77" s="5"/>
    </row>
    <row r="78" spans="1:4" x14ac:dyDescent="0.25">
      <c r="B78" s="14">
        <v>1524.7089999999998</v>
      </c>
      <c r="C78" s="5"/>
    </row>
    <row r="79" spans="1:4" x14ac:dyDescent="0.25">
      <c r="B79" s="14">
        <v>1526.2089999999998</v>
      </c>
      <c r="C79" s="5"/>
    </row>
    <row r="80" spans="1:4" x14ac:dyDescent="0.25">
      <c r="B80" s="14">
        <v>1526.2189999999998</v>
      </c>
      <c r="C80" s="5"/>
    </row>
    <row r="81" spans="1:3" x14ac:dyDescent="0.25">
      <c r="B81" s="14">
        <v>1527.7189999999998</v>
      </c>
      <c r="C81" s="5"/>
    </row>
    <row r="82" spans="1:3" x14ac:dyDescent="0.25">
      <c r="B82" s="14">
        <v>1528.2189999999998</v>
      </c>
      <c r="C82" s="5"/>
    </row>
    <row r="83" spans="1:3" x14ac:dyDescent="0.25">
      <c r="B83" s="14">
        <v>1528.2289999999998</v>
      </c>
      <c r="C83" s="5"/>
    </row>
    <row r="84" spans="1:3" x14ac:dyDescent="0.25">
      <c r="B84" s="14">
        <v>1529.7289999999998</v>
      </c>
      <c r="C84" s="5"/>
    </row>
    <row r="85" spans="1:3" x14ac:dyDescent="0.25">
      <c r="B85" s="14">
        <v>1529.7389999999998</v>
      </c>
      <c r="C85" s="5"/>
    </row>
    <row r="86" spans="1:3" x14ac:dyDescent="0.25">
      <c r="B86" s="14">
        <v>1530.2389999999998</v>
      </c>
      <c r="C86" s="5"/>
    </row>
    <row r="87" spans="1:3" x14ac:dyDescent="0.25">
      <c r="B87" s="14">
        <v>1530.2489999999998</v>
      </c>
      <c r="C87" s="5"/>
    </row>
    <row r="88" spans="1:3" x14ac:dyDescent="0.25">
      <c r="B88" s="14">
        <v>1531.7489999999998</v>
      </c>
      <c r="C88" s="5"/>
    </row>
    <row r="89" spans="1:3" x14ac:dyDescent="0.25">
      <c r="B89" s="14">
        <v>1531.7589999999998</v>
      </c>
      <c r="C89" s="5"/>
    </row>
    <row r="90" spans="1:3" x14ac:dyDescent="0.25">
      <c r="B90" s="14">
        <v>1532.2589999999998</v>
      </c>
      <c r="C90" s="5"/>
    </row>
    <row r="91" spans="1:3" x14ac:dyDescent="0.25">
      <c r="B91" s="14">
        <v>1532.2689999999998</v>
      </c>
      <c r="C91" s="5"/>
    </row>
    <row r="92" spans="1:3" x14ac:dyDescent="0.25">
      <c r="B92" s="14">
        <v>1533.7689999999998</v>
      </c>
      <c r="C92" s="5"/>
    </row>
    <row r="93" spans="1:3" x14ac:dyDescent="0.25">
      <c r="A93">
        <v>6</v>
      </c>
      <c r="B93" s="14">
        <v>1533.7789999999998</v>
      </c>
      <c r="C93" s="5"/>
    </row>
    <row r="94" spans="1:3" x14ac:dyDescent="0.25">
      <c r="B94" s="14">
        <v>1534.2789999999998</v>
      </c>
      <c r="C94" s="5"/>
    </row>
    <row r="95" spans="1:3" x14ac:dyDescent="0.25">
      <c r="B95" s="14">
        <v>1534.2889999999998</v>
      </c>
      <c r="C95" s="5"/>
    </row>
    <row r="96" spans="1:3" x14ac:dyDescent="0.25">
      <c r="B96" s="14">
        <v>1605.0446666666664</v>
      </c>
      <c r="C96" s="5"/>
    </row>
    <row r="97" spans="1:3" x14ac:dyDescent="0.25">
      <c r="B97" s="14">
        <v>1606.5446666666664</v>
      </c>
      <c r="C97" s="5"/>
    </row>
    <row r="98" spans="1:3" x14ac:dyDescent="0.25">
      <c r="B98" s="14">
        <v>1606.5546666666664</v>
      </c>
      <c r="C98" s="5"/>
    </row>
    <row r="99" spans="1:3" x14ac:dyDescent="0.25">
      <c r="B99" s="14">
        <v>1608.0546666666664</v>
      </c>
      <c r="C99" s="5"/>
    </row>
    <row r="100" spans="1:3" x14ac:dyDescent="0.25">
      <c r="B100" s="14">
        <v>1608.5546666666664</v>
      </c>
      <c r="C100" s="5"/>
    </row>
    <row r="101" spans="1:3" x14ac:dyDescent="0.25">
      <c r="B101" s="14">
        <v>1608.5646666666664</v>
      </c>
      <c r="C101" s="5"/>
    </row>
    <row r="102" spans="1:3" x14ac:dyDescent="0.25">
      <c r="B102" s="14">
        <v>1610.0646666666664</v>
      </c>
      <c r="C102" s="5"/>
    </row>
    <row r="103" spans="1:3" x14ac:dyDescent="0.25">
      <c r="B103" s="14">
        <v>1610.0746666666664</v>
      </c>
      <c r="C103" s="5"/>
    </row>
    <row r="104" spans="1:3" x14ac:dyDescent="0.25">
      <c r="B104" s="14">
        <v>1610.5746666666664</v>
      </c>
      <c r="C104" s="5"/>
    </row>
    <row r="105" spans="1:3" x14ac:dyDescent="0.25">
      <c r="B105" s="14">
        <v>1610.5846666666664</v>
      </c>
      <c r="C105" s="5"/>
    </row>
    <row r="106" spans="1:3" x14ac:dyDescent="0.25">
      <c r="B106" s="14">
        <v>1612.0846666666664</v>
      </c>
      <c r="C106" s="5"/>
    </row>
    <row r="107" spans="1:3" x14ac:dyDescent="0.25">
      <c r="B107" s="14">
        <v>1612.0946666666664</v>
      </c>
      <c r="C107" s="5"/>
    </row>
    <row r="108" spans="1:3" x14ac:dyDescent="0.25">
      <c r="B108" s="14">
        <v>1612.5946666666664</v>
      </c>
      <c r="C108" s="5"/>
    </row>
    <row r="109" spans="1:3" x14ac:dyDescent="0.25">
      <c r="B109" s="14">
        <v>1612.6046666666664</v>
      </c>
      <c r="C109" s="5"/>
    </row>
    <row r="110" spans="1:3" x14ac:dyDescent="0.25">
      <c r="B110" s="14">
        <v>1614.1046666666664</v>
      </c>
      <c r="C110" s="5"/>
    </row>
    <row r="111" spans="1:3" x14ac:dyDescent="0.25">
      <c r="A111">
        <v>7</v>
      </c>
      <c r="B111" s="14">
        <v>1614.1146666666664</v>
      </c>
      <c r="C111" s="5"/>
    </row>
    <row r="112" spans="1:3" x14ac:dyDescent="0.25">
      <c r="B112" s="14">
        <v>1614.6146666666664</v>
      </c>
      <c r="C112" s="5"/>
    </row>
    <row r="113" spans="2:3" x14ac:dyDescent="0.25">
      <c r="B113" s="14">
        <v>1614.6246666666664</v>
      </c>
      <c r="C113" s="5"/>
    </row>
    <row r="114" spans="2:3" x14ac:dyDescent="0.25">
      <c r="B114" s="14">
        <v>1685.3803333333331</v>
      </c>
      <c r="C114" s="5"/>
    </row>
    <row r="115" spans="2:3" x14ac:dyDescent="0.25">
      <c r="B115" s="14">
        <v>1686.8803333333331</v>
      </c>
      <c r="C115" s="5"/>
    </row>
    <row r="116" spans="2:3" x14ac:dyDescent="0.25">
      <c r="B116" s="14">
        <v>1686.890333333333</v>
      </c>
      <c r="C116" s="5"/>
    </row>
    <row r="117" spans="2:3" x14ac:dyDescent="0.25">
      <c r="B117" s="14">
        <v>1688.390333333333</v>
      </c>
      <c r="C117" s="5"/>
    </row>
    <row r="118" spans="2:3" x14ac:dyDescent="0.25">
      <c r="B118" s="14">
        <v>1688.890333333333</v>
      </c>
      <c r="C118" s="5"/>
    </row>
    <row r="119" spans="2:3" x14ac:dyDescent="0.25">
      <c r="B119" s="14">
        <v>1688.900333333333</v>
      </c>
      <c r="C119" s="5"/>
    </row>
    <row r="120" spans="2:3" x14ac:dyDescent="0.25">
      <c r="B120" s="14">
        <v>1690.400333333333</v>
      </c>
      <c r="C120" s="5"/>
    </row>
    <row r="121" spans="2:3" x14ac:dyDescent="0.25">
      <c r="B121" s="14">
        <v>1690.410333333333</v>
      </c>
      <c r="C121" s="5"/>
    </row>
    <row r="122" spans="2:3" x14ac:dyDescent="0.25">
      <c r="B122" s="14">
        <v>1690.910333333333</v>
      </c>
      <c r="C122" s="5"/>
    </row>
    <row r="123" spans="2:3" x14ac:dyDescent="0.25">
      <c r="B123" s="14">
        <v>1690.920333333333</v>
      </c>
      <c r="C123" s="5"/>
    </row>
    <row r="124" spans="2:3" x14ac:dyDescent="0.25">
      <c r="B124" s="14">
        <v>1692.420333333333</v>
      </c>
      <c r="C124" s="5"/>
    </row>
    <row r="125" spans="2:3" x14ac:dyDescent="0.25">
      <c r="B125" s="14">
        <v>1692.430333333333</v>
      </c>
      <c r="C125" s="5"/>
    </row>
    <row r="126" spans="2:3" x14ac:dyDescent="0.25">
      <c r="B126" s="14">
        <v>1692.930333333333</v>
      </c>
      <c r="C126" s="5"/>
    </row>
    <row r="127" spans="2:3" x14ac:dyDescent="0.25">
      <c r="B127" s="14">
        <v>1692.940333333333</v>
      </c>
      <c r="C127" s="5"/>
    </row>
    <row r="128" spans="2:3" x14ac:dyDescent="0.25">
      <c r="B128" s="14">
        <v>1694.440333333333</v>
      </c>
      <c r="C128" s="5"/>
    </row>
    <row r="129" spans="1:3" x14ac:dyDescent="0.25">
      <c r="A129">
        <v>8</v>
      </c>
      <c r="B129" s="14">
        <v>1694.450333333333</v>
      </c>
      <c r="C129" s="5"/>
    </row>
    <row r="130" spans="1:3" x14ac:dyDescent="0.25">
      <c r="B130" s="14">
        <v>1694.950333333333</v>
      </c>
      <c r="C130" s="5"/>
    </row>
    <row r="131" spans="1:3" x14ac:dyDescent="0.25">
      <c r="B131" s="14">
        <v>1694.960333333333</v>
      </c>
      <c r="C131" s="5"/>
    </row>
    <row r="132" spans="1:3" x14ac:dyDescent="0.25">
      <c r="B132" s="14">
        <v>2048.7386666666662</v>
      </c>
      <c r="C132" s="5"/>
    </row>
    <row r="133" spans="1:3" x14ac:dyDescent="0.25">
      <c r="B133" s="14">
        <v>2050.2386666666662</v>
      </c>
      <c r="C133" s="5"/>
    </row>
    <row r="134" spans="1:3" x14ac:dyDescent="0.25">
      <c r="B134" s="14">
        <v>2050.2486666666664</v>
      </c>
      <c r="C134" s="5"/>
    </row>
    <row r="135" spans="1:3" x14ac:dyDescent="0.25">
      <c r="B135" s="14">
        <v>2051.7486666666664</v>
      </c>
      <c r="C135" s="5"/>
    </row>
    <row r="136" spans="1:3" x14ac:dyDescent="0.25">
      <c r="B136" s="14">
        <v>2052.2486666666664</v>
      </c>
      <c r="C136" s="5"/>
    </row>
    <row r="137" spans="1:3" x14ac:dyDescent="0.25">
      <c r="B137" s="14">
        <v>2052.2586666666666</v>
      </c>
      <c r="C137" s="5"/>
    </row>
    <row r="138" spans="1:3" x14ac:dyDescent="0.25">
      <c r="B138" s="14">
        <v>2053.7586666666666</v>
      </c>
      <c r="C138" s="5"/>
    </row>
    <row r="139" spans="1:3" x14ac:dyDescent="0.25">
      <c r="B139" s="14">
        <v>2053.7686666666668</v>
      </c>
      <c r="C139" s="5"/>
    </row>
    <row r="140" spans="1:3" x14ac:dyDescent="0.25">
      <c r="B140" s="14">
        <v>2054.2686666666668</v>
      </c>
      <c r="C140" s="5"/>
    </row>
    <row r="141" spans="1:3" x14ac:dyDescent="0.25">
      <c r="B141" s="14">
        <v>2054.278666666667</v>
      </c>
      <c r="C141" s="5"/>
    </row>
    <row r="142" spans="1:3" x14ac:dyDescent="0.25">
      <c r="B142" s="14">
        <v>2055.778666666667</v>
      </c>
      <c r="C142" s="5"/>
    </row>
    <row r="143" spans="1:3" x14ac:dyDescent="0.25">
      <c r="B143" s="14">
        <v>2055.7886666666673</v>
      </c>
      <c r="C143" s="5"/>
    </row>
    <row r="144" spans="1:3" x14ac:dyDescent="0.25">
      <c r="B144" s="14">
        <v>2056.2886666666673</v>
      </c>
      <c r="C144" s="5"/>
    </row>
    <row r="145" spans="1:3" x14ac:dyDescent="0.25">
      <c r="B145" s="14">
        <v>2056.2986666666675</v>
      </c>
      <c r="C145" s="5"/>
    </row>
    <row r="146" spans="1:3" x14ac:dyDescent="0.25">
      <c r="B146" s="14">
        <v>2057.7986666666675</v>
      </c>
      <c r="C146" s="5"/>
    </row>
    <row r="147" spans="1:3" x14ac:dyDescent="0.25">
      <c r="A147">
        <v>9</v>
      </c>
      <c r="B147" s="14">
        <v>2057.8086666666677</v>
      </c>
      <c r="C147" s="5"/>
    </row>
    <row r="148" spans="1:3" x14ac:dyDescent="0.25">
      <c r="B148" s="14">
        <v>2058.3086666666677</v>
      </c>
      <c r="C148" s="5"/>
    </row>
    <row r="149" spans="1:3" x14ac:dyDescent="0.25">
      <c r="B149" s="14">
        <v>2058.3186666666679</v>
      </c>
      <c r="C149" s="5"/>
    </row>
    <row r="150" spans="1:3" x14ac:dyDescent="0.25">
      <c r="B150" s="14">
        <v>2129.0743333333344</v>
      </c>
      <c r="C150" s="5"/>
    </row>
    <row r="151" spans="1:3" x14ac:dyDescent="0.25">
      <c r="B151" s="14">
        <v>2130.5743333333344</v>
      </c>
      <c r="C151" s="5"/>
    </row>
    <row r="152" spans="1:3" x14ac:dyDescent="0.25">
      <c r="B152" s="14">
        <v>2130.5843333333346</v>
      </c>
      <c r="C152" s="5"/>
    </row>
    <row r="153" spans="1:3" x14ac:dyDescent="0.25">
      <c r="B153" s="14">
        <v>2132.0843333333346</v>
      </c>
      <c r="C153" s="5"/>
    </row>
    <row r="154" spans="1:3" x14ac:dyDescent="0.25">
      <c r="B154" s="14">
        <v>2132.5843333333346</v>
      </c>
      <c r="C154" s="5"/>
    </row>
    <row r="155" spans="1:3" x14ac:dyDescent="0.25">
      <c r="B155" s="14">
        <v>2132.5943333333348</v>
      </c>
      <c r="C155" s="5"/>
    </row>
    <row r="156" spans="1:3" x14ac:dyDescent="0.25">
      <c r="B156" s="14">
        <v>2134.0943333333348</v>
      </c>
      <c r="C156" s="5"/>
    </row>
    <row r="157" spans="1:3" x14ac:dyDescent="0.25">
      <c r="B157" s="14">
        <v>2134.104333333335</v>
      </c>
      <c r="C157" s="5"/>
    </row>
    <row r="158" spans="1:3" x14ac:dyDescent="0.25">
      <c r="B158" s="14">
        <v>2134.604333333335</v>
      </c>
      <c r="C158" s="5"/>
    </row>
    <row r="159" spans="1:3" x14ac:dyDescent="0.25">
      <c r="B159" s="14">
        <v>2134.6143333333353</v>
      </c>
      <c r="C159" s="5"/>
    </row>
    <row r="160" spans="1:3" x14ac:dyDescent="0.25">
      <c r="B160" s="14">
        <v>2136.1143333333353</v>
      </c>
      <c r="C160" s="5"/>
    </row>
    <row r="161" spans="1:3" x14ac:dyDescent="0.25">
      <c r="B161" s="14">
        <v>2136.1243333333355</v>
      </c>
      <c r="C161" s="5"/>
    </row>
    <row r="162" spans="1:3" x14ac:dyDescent="0.25">
      <c r="B162" s="14">
        <v>2136.6243333333355</v>
      </c>
      <c r="C162" s="5"/>
    </row>
    <row r="163" spans="1:3" x14ac:dyDescent="0.25">
      <c r="B163" s="14">
        <v>2136.6343333333357</v>
      </c>
      <c r="C163" s="5"/>
    </row>
    <row r="164" spans="1:3" x14ac:dyDescent="0.25">
      <c r="B164" s="14">
        <v>2138.1343333333357</v>
      </c>
      <c r="C164" s="5"/>
    </row>
    <row r="165" spans="1:3" x14ac:dyDescent="0.25">
      <c r="A165">
        <v>10</v>
      </c>
      <c r="B165" s="14">
        <v>2138.1443333333359</v>
      </c>
      <c r="C165" s="5"/>
    </row>
    <row r="166" spans="1:3" x14ac:dyDescent="0.25">
      <c r="B166" s="14">
        <v>2138.6443333333359</v>
      </c>
      <c r="C166" s="5"/>
    </row>
    <row r="167" spans="1:3" x14ac:dyDescent="0.25">
      <c r="B167" s="14">
        <v>2138.6543333333361</v>
      </c>
      <c r="C167" s="5"/>
    </row>
    <row r="168" spans="1:3" x14ac:dyDescent="0.25">
      <c r="B168" s="14">
        <v>2256.580444444447</v>
      </c>
      <c r="C168" s="5"/>
    </row>
    <row r="169" spans="1:3" x14ac:dyDescent="0.25">
      <c r="B169" s="14">
        <v>2258.080444444447</v>
      </c>
      <c r="C169" s="5"/>
    </row>
    <row r="170" spans="1:3" x14ac:dyDescent="0.25">
      <c r="B170" s="14">
        <v>2258.0904444444473</v>
      </c>
      <c r="C170" s="5"/>
    </row>
    <row r="171" spans="1:3" x14ac:dyDescent="0.25">
      <c r="B171" s="14">
        <v>2259.5904444444473</v>
      </c>
      <c r="C171" s="5"/>
    </row>
    <row r="172" spans="1:3" x14ac:dyDescent="0.25">
      <c r="B172" s="14">
        <v>2260.0904444444473</v>
      </c>
      <c r="C172" s="5"/>
    </row>
    <row r="173" spans="1:3" x14ac:dyDescent="0.25">
      <c r="B173" s="14">
        <v>2260.1004444444475</v>
      </c>
      <c r="C173" s="5"/>
    </row>
    <row r="174" spans="1:3" x14ac:dyDescent="0.25">
      <c r="B174" s="14">
        <v>2261.6004444444475</v>
      </c>
      <c r="C174" s="5"/>
    </row>
    <row r="175" spans="1:3" x14ac:dyDescent="0.25">
      <c r="B175" s="14">
        <v>2261.6104444444477</v>
      </c>
      <c r="C175" s="5"/>
    </row>
    <row r="176" spans="1:3" x14ac:dyDescent="0.25">
      <c r="B176" s="14">
        <v>2262.1104444444477</v>
      </c>
      <c r="C176" s="5"/>
    </row>
    <row r="177" spans="1:3" x14ac:dyDescent="0.25">
      <c r="B177" s="14">
        <v>2262.1204444444479</v>
      </c>
      <c r="C177" s="5"/>
    </row>
    <row r="178" spans="1:3" x14ac:dyDescent="0.25">
      <c r="B178" s="14">
        <v>2263.6204444444479</v>
      </c>
      <c r="C178" s="5"/>
    </row>
    <row r="179" spans="1:3" x14ac:dyDescent="0.25">
      <c r="B179" s="14">
        <v>2263.6304444444481</v>
      </c>
      <c r="C179" s="5"/>
    </row>
    <row r="180" spans="1:3" x14ac:dyDescent="0.25">
      <c r="B180" s="14">
        <v>2264.1304444444481</v>
      </c>
      <c r="C180" s="5"/>
    </row>
    <row r="181" spans="1:3" x14ac:dyDescent="0.25">
      <c r="B181" s="14">
        <v>2264.1404444444483</v>
      </c>
      <c r="C181" s="5"/>
    </row>
    <row r="182" spans="1:3" x14ac:dyDescent="0.25">
      <c r="B182" s="14">
        <v>2265.6404444444483</v>
      </c>
      <c r="C182" s="5"/>
    </row>
    <row r="183" spans="1:3" x14ac:dyDescent="0.25">
      <c r="A183">
        <v>11</v>
      </c>
      <c r="B183" s="14">
        <v>2265.6504444444486</v>
      </c>
      <c r="C183" s="5"/>
    </row>
    <row r="184" spans="1:3" x14ac:dyDescent="0.25">
      <c r="B184" s="14">
        <v>2266.1504444444486</v>
      </c>
      <c r="C184" s="5"/>
    </row>
    <row r="185" spans="1:3" x14ac:dyDescent="0.25">
      <c r="B185" s="14">
        <v>2266.1604444444488</v>
      </c>
      <c r="C185" s="5"/>
    </row>
    <row r="186" spans="1:3" x14ac:dyDescent="0.25">
      <c r="B186" s="14">
        <v>2384.0865555555597</v>
      </c>
      <c r="C186" s="5"/>
    </row>
    <row r="187" spans="1:3" x14ac:dyDescent="0.25">
      <c r="B187" s="14">
        <v>2385.5865555555597</v>
      </c>
      <c r="C187" s="5"/>
    </row>
    <row r="188" spans="1:3" x14ac:dyDescent="0.25">
      <c r="B188" s="14">
        <v>2385.5965555555599</v>
      </c>
      <c r="C188" s="5"/>
    </row>
    <row r="189" spans="1:3" x14ac:dyDescent="0.25">
      <c r="B189" s="14">
        <v>2387.0965555555599</v>
      </c>
      <c r="C189" s="5"/>
    </row>
    <row r="190" spans="1:3" x14ac:dyDescent="0.25">
      <c r="B190" s="14">
        <v>2387.5965555555599</v>
      </c>
      <c r="C190" s="5"/>
    </row>
    <row r="191" spans="1:3" x14ac:dyDescent="0.25">
      <c r="B191" s="14">
        <v>2387.6065555555601</v>
      </c>
      <c r="C191" s="5"/>
    </row>
    <row r="192" spans="1:3" x14ac:dyDescent="0.25">
      <c r="B192" s="14">
        <v>2389.1065555555601</v>
      </c>
      <c r="C192" s="5"/>
    </row>
    <row r="193" spans="1:3" x14ac:dyDescent="0.25">
      <c r="B193" s="14">
        <v>2389.1165555555604</v>
      </c>
      <c r="C193" s="5"/>
    </row>
    <row r="194" spans="1:3" x14ac:dyDescent="0.25">
      <c r="B194" s="14">
        <v>2389.6165555555604</v>
      </c>
      <c r="C194" s="5"/>
    </row>
    <row r="195" spans="1:3" x14ac:dyDescent="0.25">
      <c r="B195" s="14">
        <v>2389.6265555555606</v>
      </c>
      <c r="C195" s="5"/>
    </row>
    <row r="196" spans="1:3" x14ac:dyDescent="0.25">
      <c r="B196" s="14">
        <v>2391.1265555555606</v>
      </c>
      <c r="C196" s="5"/>
    </row>
    <row r="197" spans="1:3" x14ac:dyDescent="0.25">
      <c r="B197" s="14">
        <v>2391.1365555555608</v>
      </c>
      <c r="C197" s="5"/>
    </row>
    <row r="198" spans="1:3" x14ac:dyDescent="0.25">
      <c r="B198" s="14">
        <v>2391.6365555555608</v>
      </c>
      <c r="C198" s="5"/>
    </row>
    <row r="199" spans="1:3" x14ac:dyDescent="0.25">
      <c r="B199" s="14">
        <v>2391.646555555561</v>
      </c>
      <c r="C199" s="5"/>
    </row>
    <row r="200" spans="1:3" x14ac:dyDescent="0.25">
      <c r="B200" s="14">
        <v>2393.146555555561</v>
      </c>
      <c r="C200" s="5"/>
    </row>
    <row r="201" spans="1:3" x14ac:dyDescent="0.25">
      <c r="A201">
        <v>12</v>
      </c>
      <c r="B201" s="14">
        <v>2393.1565555555612</v>
      </c>
      <c r="C201" s="5"/>
    </row>
    <row r="202" spans="1:3" x14ac:dyDescent="0.25">
      <c r="B202" s="14">
        <v>2393.6565555555612</v>
      </c>
      <c r="C202" s="5"/>
    </row>
    <row r="203" spans="1:3" x14ac:dyDescent="0.25">
      <c r="B203" s="14">
        <v>2393.6665555555614</v>
      </c>
      <c r="C203" s="5"/>
    </row>
    <row r="204" spans="1:3" x14ac:dyDescent="0.25">
      <c r="B204" s="14">
        <v>2511.5926666666724</v>
      </c>
      <c r="C204" s="5"/>
    </row>
    <row r="205" spans="1:3" x14ac:dyDescent="0.25">
      <c r="B205" s="14">
        <v>2513.0926666666724</v>
      </c>
      <c r="C205" s="5"/>
    </row>
    <row r="206" spans="1:3" x14ac:dyDescent="0.25">
      <c r="B206" s="14">
        <v>2513.1026666666726</v>
      </c>
      <c r="C206" s="5"/>
    </row>
    <row r="207" spans="1:3" x14ac:dyDescent="0.25">
      <c r="B207" s="14">
        <v>2514.6026666666726</v>
      </c>
      <c r="C207" s="5"/>
    </row>
    <row r="208" spans="1:3" x14ac:dyDescent="0.25">
      <c r="B208" s="14">
        <v>2515.1026666666726</v>
      </c>
      <c r="C208" s="5"/>
    </row>
    <row r="209" spans="1:3" x14ac:dyDescent="0.25">
      <c r="B209" s="14">
        <v>2515.1126666666728</v>
      </c>
      <c r="C209" s="5"/>
    </row>
    <row r="210" spans="1:3" x14ac:dyDescent="0.25">
      <c r="B210" s="14">
        <v>2516.6126666666728</v>
      </c>
      <c r="C210" s="5"/>
    </row>
    <row r="211" spans="1:3" x14ac:dyDescent="0.25">
      <c r="B211" s="14">
        <v>2516.622666666673</v>
      </c>
      <c r="C211" s="5"/>
    </row>
    <row r="212" spans="1:3" x14ac:dyDescent="0.25">
      <c r="B212" s="14">
        <v>2517.122666666673</v>
      </c>
      <c r="C212" s="5"/>
    </row>
    <row r="213" spans="1:3" x14ac:dyDescent="0.25">
      <c r="B213" s="14">
        <v>2517.1326666666732</v>
      </c>
      <c r="C213" s="5"/>
    </row>
    <row r="214" spans="1:3" x14ac:dyDescent="0.25">
      <c r="B214" s="14">
        <v>2518.6326666666732</v>
      </c>
      <c r="C214" s="5"/>
    </row>
    <row r="215" spans="1:3" x14ac:dyDescent="0.25">
      <c r="B215" s="14">
        <v>2518.6426666666734</v>
      </c>
      <c r="C215" s="5"/>
    </row>
    <row r="216" spans="1:3" x14ac:dyDescent="0.25">
      <c r="B216" s="14">
        <v>2519.1426666666734</v>
      </c>
      <c r="C216" s="5"/>
    </row>
    <row r="217" spans="1:3" x14ac:dyDescent="0.25">
      <c r="B217" s="14">
        <v>2519.1526666666737</v>
      </c>
      <c r="C217" s="5"/>
    </row>
    <row r="218" spans="1:3" x14ac:dyDescent="0.25">
      <c r="B218" s="14">
        <v>2520.6526666666737</v>
      </c>
      <c r="C218" s="5"/>
    </row>
    <row r="219" spans="1:3" x14ac:dyDescent="0.25">
      <c r="A219">
        <v>13</v>
      </c>
      <c r="B219" s="14">
        <v>2520.6626666666739</v>
      </c>
      <c r="C219" s="5"/>
    </row>
    <row r="220" spans="1:3" x14ac:dyDescent="0.25">
      <c r="B220" s="14">
        <v>2521.1626666666739</v>
      </c>
      <c r="C220" s="5"/>
    </row>
    <row r="221" spans="1:3" x14ac:dyDescent="0.25">
      <c r="B221" s="14">
        <v>2521.1726666666741</v>
      </c>
      <c r="C221" s="5"/>
    </row>
    <row r="222" spans="1:3" x14ac:dyDescent="0.25">
      <c r="B222" s="14">
        <v>2639.098777777785</v>
      </c>
      <c r="C222" s="5"/>
    </row>
    <row r="223" spans="1:3" x14ac:dyDescent="0.25">
      <c r="B223" s="14">
        <v>2640.598777777785</v>
      </c>
      <c r="C223" s="5"/>
    </row>
    <row r="224" spans="1:3" x14ac:dyDescent="0.25">
      <c r="B224" s="14">
        <v>2640.6087777777852</v>
      </c>
      <c r="C224" s="5"/>
    </row>
    <row r="225" spans="1:3" x14ac:dyDescent="0.25">
      <c r="B225" s="14">
        <v>2642.1087777777852</v>
      </c>
      <c r="C225" s="5"/>
    </row>
    <row r="226" spans="1:3" x14ac:dyDescent="0.25">
      <c r="B226" s="14">
        <v>2642.6087777777852</v>
      </c>
      <c r="C226" s="5"/>
    </row>
    <row r="227" spans="1:3" x14ac:dyDescent="0.25">
      <c r="B227" s="14">
        <v>2642.6187777777855</v>
      </c>
      <c r="C227" s="5"/>
    </row>
    <row r="228" spans="1:3" x14ac:dyDescent="0.25">
      <c r="B228" s="14">
        <v>2644.1187777777855</v>
      </c>
      <c r="C228" s="5"/>
    </row>
    <row r="229" spans="1:3" x14ac:dyDescent="0.25">
      <c r="B229" s="14">
        <v>2644.1287777777857</v>
      </c>
      <c r="C229" s="5"/>
    </row>
    <row r="230" spans="1:3" x14ac:dyDescent="0.25">
      <c r="B230" s="14">
        <v>2644.6287777777857</v>
      </c>
      <c r="C230" s="5"/>
    </row>
    <row r="231" spans="1:3" x14ac:dyDescent="0.25">
      <c r="B231" s="14">
        <v>2644.6387777777859</v>
      </c>
      <c r="C231" s="5"/>
    </row>
    <row r="232" spans="1:3" x14ac:dyDescent="0.25">
      <c r="B232" s="14">
        <v>2646.1387777777859</v>
      </c>
      <c r="C232" s="5"/>
    </row>
    <row r="233" spans="1:3" x14ac:dyDescent="0.25">
      <c r="B233" s="14">
        <v>2646.1487777777861</v>
      </c>
      <c r="C233" s="5"/>
    </row>
    <row r="234" spans="1:3" x14ac:dyDescent="0.25">
      <c r="B234" s="14">
        <v>2646.6487777777861</v>
      </c>
      <c r="C234" s="5"/>
    </row>
    <row r="235" spans="1:3" x14ac:dyDescent="0.25">
      <c r="B235" s="14">
        <v>2646.6587777777863</v>
      </c>
      <c r="C235" s="5"/>
    </row>
    <row r="236" spans="1:3" x14ac:dyDescent="0.25">
      <c r="B236" s="14">
        <v>2648.1587777777863</v>
      </c>
      <c r="C236" s="5"/>
    </row>
    <row r="237" spans="1:3" x14ac:dyDescent="0.25">
      <c r="A237">
        <v>14</v>
      </c>
      <c r="B237" s="14">
        <v>2648.1687777777865</v>
      </c>
      <c r="C237" s="5"/>
    </row>
    <row r="238" spans="1:3" x14ac:dyDescent="0.25">
      <c r="B238" s="14">
        <v>2648.6687777777865</v>
      </c>
      <c r="C238" s="5"/>
    </row>
    <row r="239" spans="1:3" x14ac:dyDescent="0.25">
      <c r="B239" s="14">
        <v>2648.6787777777868</v>
      </c>
      <c r="C239" s="5"/>
    </row>
    <row r="240" spans="1:3" x14ac:dyDescent="0.25">
      <c r="B240" s="14">
        <v>2704.2729588227094</v>
      </c>
      <c r="C240" s="5"/>
    </row>
    <row r="241" spans="1:3" x14ac:dyDescent="0.25">
      <c r="B241" s="14">
        <v>2705.7729588227094</v>
      </c>
      <c r="C241" s="5"/>
    </row>
    <row r="242" spans="1:3" x14ac:dyDescent="0.25">
      <c r="B242" s="14">
        <v>2705.7829588227096</v>
      </c>
      <c r="C242" s="5"/>
    </row>
    <row r="243" spans="1:3" x14ac:dyDescent="0.25">
      <c r="B243" s="14">
        <v>2707.2829588227096</v>
      </c>
      <c r="C243" s="5"/>
    </row>
    <row r="244" spans="1:3" x14ac:dyDescent="0.25">
      <c r="B244" s="14">
        <v>2707.7829588227096</v>
      </c>
      <c r="C244" s="5"/>
    </row>
    <row r="245" spans="1:3" x14ac:dyDescent="0.25">
      <c r="B245" s="14">
        <v>2707.7929588227098</v>
      </c>
      <c r="C245" s="5"/>
    </row>
    <row r="246" spans="1:3" x14ac:dyDescent="0.25">
      <c r="B246" s="14">
        <v>2709.2929588227098</v>
      </c>
      <c r="C246" s="5"/>
    </row>
    <row r="247" spans="1:3" x14ac:dyDescent="0.25">
      <c r="B247" s="14">
        <v>2709.30295882271</v>
      </c>
      <c r="C247" s="5"/>
    </row>
    <row r="248" spans="1:3" x14ac:dyDescent="0.25">
      <c r="B248" s="14">
        <v>2709.80295882271</v>
      </c>
      <c r="C248" s="5"/>
    </row>
    <row r="249" spans="1:3" x14ac:dyDescent="0.25">
      <c r="B249" s="14">
        <v>2709.8129588227102</v>
      </c>
      <c r="C249" s="5"/>
    </row>
    <row r="250" spans="1:3" x14ac:dyDescent="0.25">
      <c r="B250" s="14">
        <v>2711.3129588227102</v>
      </c>
      <c r="C250" s="5"/>
    </row>
    <row r="251" spans="1:3" x14ac:dyDescent="0.25">
      <c r="B251" s="14">
        <v>2711.3229588227105</v>
      </c>
      <c r="C251" s="5"/>
    </row>
    <row r="252" spans="1:3" x14ac:dyDescent="0.25">
      <c r="B252" s="14">
        <v>2711.8229588227105</v>
      </c>
      <c r="C252" s="5"/>
    </row>
    <row r="253" spans="1:3" x14ac:dyDescent="0.25">
      <c r="B253" s="14">
        <v>2711.8329588227107</v>
      </c>
      <c r="C253" s="5"/>
    </row>
    <row r="254" spans="1:3" x14ac:dyDescent="0.25">
      <c r="B254" s="14">
        <v>2713.3329588227107</v>
      </c>
      <c r="C254" s="5"/>
    </row>
    <row r="255" spans="1:3" x14ac:dyDescent="0.25">
      <c r="A255">
        <v>15</v>
      </c>
      <c r="B255" s="14">
        <v>2713.3429588227109</v>
      </c>
      <c r="C255" s="5"/>
    </row>
    <row r="256" spans="1:3" x14ac:dyDescent="0.25">
      <c r="B256" s="14">
        <v>2713.8429588227109</v>
      </c>
      <c r="C256" s="5"/>
    </row>
    <row r="257" spans="2:3" x14ac:dyDescent="0.25">
      <c r="B257" s="14">
        <v>2713.8529588227111</v>
      </c>
      <c r="C257" s="5"/>
    </row>
    <row r="258" spans="2:3" x14ac:dyDescent="0.25">
      <c r="B258" s="14">
        <v>2831.779069933822</v>
      </c>
    </row>
    <row r="259" spans="2:3" x14ac:dyDescent="0.25">
      <c r="B259" s="14">
        <v>2833.279069933822</v>
      </c>
    </row>
    <row r="260" spans="2:3" x14ac:dyDescent="0.25">
      <c r="B260" s="14">
        <v>2833.2890699338222</v>
      </c>
    </row>
    <row r="261" spans="2:3" x14ac:dyDescent="0.25">
      <c r="B261" s="14">
        <v>2834.7890699338222</v>
      </c>
    </row>
    <row r="262" spans="2:3" x14ac:dyDescent="0.25">
      <c r="B262" s="14">
        <v>2835.2890699338222</v>
      </c>
    </row>
    <row r="263" spans="2:3" x14ac:dyDescent="0.25">
      <c r="B263" s="14">
        <v>2835.2990699338225</v>
      </c>
    </row>
    <row r="264" spans="2:3" x14ac:dyDescent="0.25">
      <c r="B264" s="14">
        <v>2836.7990699338225</v>
      </c>
    </row>
    <row r="265" spans="2:3" x14ac:dyDescent="0.25">
      <c r="B265" s="14">
        <v>2836.8090699338227</v>
      </c>
    </row>
    <row r="266" spans="2:3" x14ac:dyDescent="0.25">
      <c r="B266" s="14">
        <v>2837.3090699338227</v>
      </c>
    </row>
    <row r="267" spans="2:3" x14ac:dyDescent="0.25">
      <c r="B267" s="14">
        <v>2837.3190699338229</v>
      </c>
    </row>
    <row r="268" spans="2:3" x14ac:dyDescent="0.25">
      <c r="B268" s="14">
        <v>2838.8190699338229</v>
      </c>
    </row>
    <row r="269" spans="2:3" x14ac:dyDescent="0.25">
      <c r="B269" s="14">
        <v>2838.8290699338231</v>
      </c>
    </row>
    <row r="270" spans="2:3" x14ac:dyDescent="0.25">
      <c r="B270" s="14">
        <v>2839.3290699338231</v>
      </c>
    </row>
    <row r="271" spans="2:3" x14ac:dyDescent="0.25">
      <c r="B271" s="14">
        <v>2839.3390699338233</v>
      </c>
    </row>
    <row r="272" spans="2:3" x14ac:dyDescent="0.25">
      <c r="B272" s="14">
        <v>2840.8390699338233</v>
      </c>
    </row>
    <row r="273" spans="1:2" x14ac:dyDescent="0.25">
      <c r="A273">
        <v>16</v>
      </c>
      <c r="B273" s="14">
        <v>2840.8490699338236</v>
      </c>
    </row>
    <row r="274" spans="1:2" x14ac:dyDescent="0.25">
      <c r="B274" s="14">
        <v>2841.3490699338236</v>
      </c>
    </row>
    <row r="275" spans="1:2" x14ac:dyDescent="0.25">
      <c r="B275" s="14">
        <v>2841.3590699338238</v>
      </c>
    </row>
    <row r="276" spans="1:2" x14ac:dyDescent="0.25">
      <c r="B276" s="14">
        <v>3195.137403267157</v>
      </c>
    </row>
    <row r="277" spans="1:2" x14ac:dyDescent="0.25">
      <c r="B277" s="14">
        <v>3196.637403267157</v>
      </c>
    </row>
    <row r="278" spans="1:2" x14ac:dyDescent="0.25">
      <c r="B278" s="14">
        <v>3196.6474032671572</v>
      </c>
    </row>
    <row r="279" spans="1:2" x14ac:dyDescent="0.25">
      <c r="B279" s="14">
        <v>3198.1474032671572</v>
      </c>
    </row>
    <row r="280" spans="1:2" x14ac:dyDescent="0.25">
      <c r="B280" s="14">
        <v>3198.6474032671572</v>
      </c>
    </row>
    <row r="281" spans="1:2" x14ac:dyDescent="0.25">
      <c r="B281" s="14">
        <v>3198.6574032671574</v>
      </c>
    </row>
    <row r="282" spans="1:2" x14ac:dyDescent="0.25">
      <c r="B282" s="14">
        <v>3200.1574032671574</v>
      </c>
    </row>
    <row r="283" spans="1:2" x14ac:dyDescent="0.25">
      <c r="B283" s="14">
        <v>3200.1674032671576</v>
      </c>
    </row>
    <row r="284" spans="1:2" x14ac:dyDescent="0.25">
      <c r="B284" s="14">
        <v>3200.6674032671576</v>
      </c>
    </row>
    <row r="285" spans="1:2" x14ac:dyDescent="0.25">
      <c r="B285" s="14">
        <v>3200.6774032671578</v>
      </c>
    </row>
    <row r="286" spans="1:2" x14ac:dyDescent="0.25">
      <c r="B286" s="14">
        <v>3202.1774032671578</v>
      </c>
    </row>
    <row r="287" spans="1:2" x14ac:dyDescent="0.25">
      <c r="B287" s="14">
        <v>3202.1874032671581</v>
      </c>
    </row>
    <row r="288" spans="1:2" x14ac:dyDescent="0.25">
      <c r="B288" s="14">
        <v>3202.6874032671581</v>
      </c>
    </row>
    <row r="289" spans="2:2" x14ac:dyDescent="0.25">
      <c r="B289" s="14">
        <v>3202.6974032671583</v>
      </c>
    </row>
    <row r="290" spans="2:2" x14ac:dyDescent="0.25">
      <c r="B290" s="14">
        <v>3204.1974032671583</v>
      </c>
    </row>
  </sheetData>
  <mergeCells count="1">
    <mergeCell ref="G9:I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DOE Reaction Parameters</vt:lpstr>
      <vt:lpstr>Constant Potential</vt:lpstr>
      <vt:lpstr>Constant Current</vt:lpstr>
      <vt:lpstr>iControl Setup</vt:lpstr>
      <vt:lpstr>Conc</vt:lpstr>
      <vt:lpstr>Empty</vt:lpstr>
      <vt:lpstr>'Constant Potential'!Fill</vt:lpstr>
      <vt:lpstr>Fill</vt:lpstr>
      <vt:lpstr>Fmol</vt:lpstr>
      <vt:lpstr>Pause</vt:lpstr>
      <vt:lpstr>'Constant Potential'!Rxn</vt:lpstr>
      <vt:lpstr>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R JOHNSON</dc:creator>
  <cp:lastModifiedBy>Mathew Johnson</cp:lastModifiedBy>
  <dcterms:created xsi:type="dcterms:W3CDTF">2024-06-11T21:09:07Z</dcterms:created>
  <dcterms:modified xsi:type="dcterms:W3CDTF">2024-09-17T06:41:52Z</dcterms:modified>
</cp:coreProperties>
</file>