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enfritz/Google Drive/Research/IEL/Projects/bevo_iaq/Important_Documents/"/>
    </mc:Choice>
  </mc:AlternateContent>
  <xr:revisionPtr revIDLastSave="0" documentId="13_ncr:1_{50F03E68-DFC4-D345-A0C4-F748A193A2E1}" xr6:coauthVersionLast="45" xr6:coauthVersionMax="45" xr10:uidLastSave="{00000000-0000-0000-0000-000000000000}"/>
  <bookViews>
    <workbookView xWindow="0" yWindow="460" windowWidth="28800" windowHeight="16080" xr2:uid="{7BD9F167-FFFC-1744-BC8E-DFE7BF7352B7}"/>
  </bookViews>
  <sheets>
    <sheet name="BEACON_IA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1" l="1"/>
  <c r="E46" i="1"/>
  <c r="E45" i="1"/>
  <c r="E44" i="1"/>
  <c r="E42" i="1" l="1"/>
  <c r="F42" i="1" s="1"/>
  <c r="E41" i="1"/>
  <c r="F41" i="1" s="1"/>
  <c r="F18" i="1" l="1"/>
  <c r="E51" i="1"/>
  <c r="D51" i="1"/>
  <c r="F50" i="1"/>
  <c r="E49" i="1"/>
  <c r="F49" i="1" s="1"/>
  <c r="E48" i="1"/>
  <c r="F48" i="1" s="1"/>
  <c r="F46" i="1"/>
  <c r="F45" i="1"/>
  <c r="F44" i="1"/>
  <c r="E43" i="1"/>
  <c r="F43" i="1"/>
  <c r="E38" i="1"/>
  <c r="F38" i="1" s="1"/>
  <c r="E39" i="1"/>
  <c r="F39" i="1" s="1"/>
  <c r="E40" i="1"/>
  <c r="F40" i="1" s="1"/>
  <c r="E37" i="1"/>
  <c r="F37" i="1" s="1"/>
  <c r="E36" i="1"/>
  <c r="F36" i="1" s="1"/>
  <c r="E35" i="1"/>
  <c r="F35" i="1" s="1"/>
  <c r="E31" i="1"/>
  <c r="E32" i="1" s="1"/>
  <c r="E30" i="1"/>
  <c r="F30" i="1" s="1"/>
  <c r="E28" i="1"/>
  <c r="F28" i="1" s="1"/>
  <c r="E25" i="1"/>
  <c r="F25" i="1" s="1"/>
  <c r="E27" i="1"/>
  <c r="F27" i="1" s="1"/>
  <c r="E29" i="1"/>
  <c r="F29" i="1" s="1"/>
  <c r="E26" i="1"/>
  <c r="F26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F11" i="1"/>
  <c r="F12" i="1"/>
  <c r="F13" i="1"/>
  <c r="F14" i="1"/>
  <c r="F15" i="1"/>
  <c r="F17" i="1"/>
  <c r="F10" i="1"/>
  <c r="E16" i="1"/>
  <c r="F16" i="1" s="1"/>
  <c r="F51" i="1" l="1"/>
  <c r="F31" i="1"/>
  <c r="F32" i="1"/>
  <c r="E33" i="1"/>
  <c r="E34" i="1" l="1"/>
  <c r="F34" i="1" s="1"/>
  <c r="F33" i="1"/>
  <c r="F52" i="1" s="1"/>
</calcChain>
</file>

<file path=xl/sharedStrings.xml><?xml version="1.0" encoding="utf-8"?>
<sst xmlns="http://schemas.openxmlformats.org/spreadsheetml/2006/main" count="286" uniqueCount="149">
  <si>
    <t>Part</t>
  </si>
  <si>
    <t>Amount</t>
  </si>
  <si>
    <t>Part ID</t>
  </si>
  <si>
    <t>S</t>
  </si>
  <si>
    <t>Sensirion SVM30</t>
  </si>
  <si>
    <t>Sensirion SPS30</t>
  </si>
  <si>
    <t>Sensirion SCD30</t>
  </si>
  <si>
    <t>Adafruit TSL2591</t>
  </si>
  <si>
    <t>SPEC DGS CO</t>
  </si>
  <si>
    <t>C</t>
  </si>
  <si>
    <t>Fan</t>
  </si>
  <si>
    <t>Raspberry Pi 3B+</t>
  </si>
  <si>
    <t>W</t>
  </si>
  <si>
    <t>H</t>
  </si>
  <si>
    <t>M</t>
  </si>
  <si>
    <t>Double-Sided Poster Tape</t>
  </si>
  <si>
    <t>Link</t>
  </si>
  <si>
    <t>https://www.digikey.com/product-detail/en/SPS30/1649-1106-ND/9598990?WT.z_cid=ref_netcomponents_dkc_buynow&amp;utm_source=netcomponents&amp;utm_medium=aggregator&amp;utm_campaign=buynow</t>
  </si>
  <si>
    <t>https://www.digikey.com/products/en/sensors-transducers/gas-sensors/530?k=SVM30</t>
  </si>
  <si>
    <t>https://www.digikey.com/product-detail/en/sensirion-ag/SCD30/1649-1098-ND/8445334</t>
  </si>
  <si>
    <t>https://www.digikey.com/products/en?keywords=Adafruit%20tsl2591</t>
  </si>
  <si>
    <t>https://www.spec-sensors.com/product/digital-co-sensor/</t>
  </si>
  <si>
    <t>https://www.spec-sensors.com/product/digital-gas-sensor-module-no2/</t>
  </si>
  <si>
    <t>SPEC DGS NO2</t>
  </si>
  <si>
    <t>https://www.amazon.com/dp/B0792BW2VH/?coliid=I19ANSYL20X6LK&amp;colid=35KWPX6NA5OOB&amp;psc=1&amp;ref_=lv_ov_lig_dp_it</t>
  </si>
  <si>
    <t>https://www.amazon.com/dp/B07VMDWPT2/?coliid=I1A0QRR76W1G5P&amp;colid=35KWPX6NA5OOB&amp;psc=1&amp;ref_=lv_ov_lig_dp_it</t>
  </si>
  <si>
    <t>Brass Hexagon Hex Spacer M3 X 15mm + 6mm</t>
  </si>
  <si>
    <t>https://www.amazon.com/dp/B07WR5ZD8G/?coliid=I1FTDMT4ZOALNG&amp;colid=35KWPX6NA5OOB&amp;psc=1&amp;ref_=lv_ov_lig_dp_it</t>
  </si>
  <si>
    <t>-</t>
  </si>
  <si>
    <t>Brass Hexagon Hex Spacer M3 X 6mm + 4mm</t>
  </si>
  <si>
    <t>https://www.amazon.com/dp/B07WR55GKT/?coliid=I1FTDMT4ZOALNG&amp;colid=35KWPX6NA5OOB&amp;ref_=lv_ov_lig_dp_it&amp;th=1</t>
  </si>
  <si>
    <t>https://www.amazon.com/uxcell-Female-Thread-Standoff-Spacer/dp/B07H3VGJZ1/ref=sr_1_22?keywords=m2+x+6%2B3mm+spacers&amp;qid=1576009140&amp;s=hi&amp;sr=1-22</t>
  </si>
  <si>
    <t>Brass Hexagon Hex Spacer M2 X 6mm + 3mm</t>
  </si>
  <si>
    <t>M3 x 6mm Screws</t>
  </si>
  <si>
    <t>https://www.amazon.com/dp/B01KFQ3OOM/?coliid=I1GJMPSHN4IEVF&amp;colid=35KWPX6NA5OOB&amp;psc=1&amp;ref_=lv_ov_lig_dp_it</t>
  </si>
  <si>
    <t>M2 x 3mm Screws</t>
  </si>
  <si>
    <t>https://www.amazon.com/Uxcell-a16051600ux0412-Stainless-Phillips-Machine/dp/B01IZ3F4CM/ref=sr_1_fkmr0_1?keywords=M2x3+mm+316+Stainless+Steel+Metric+Phillips+Pan+Head+Machine+Screws+Bolts&amp;qid=1576009561&amp;s=industrial&amp;sr=1-1-fkmr0</t>
  </si>
  <si>
    <t>0.1" (2.54mm) Crimp Connector Housing: 1x8</t>
  </si>
  <si>
    <t>0.1" (2.54mm) Crimp Connector Housing: 1x4</t>
  </si>
  <si>
    <t>0.1" (2.54mm) Crimp Connector Housing: 1x2</t>
  </si>
  <si>
    <t>https://www.pololu.com/product/1903</t>
  </si>
  <si>
    <t>0.1" (2.54mm) Crimp Connector Housing: 1x5</t>
  </si>
  <si>
    <t>0.1" (2.54mm) Crimp Connector Housing: 1x1</t>
  </si>
  <si>
    <t>https://www.pololu.com/product/1900</t>
  </si>
  <si>
    <t>https://www.pololu.com/product/1901</t>
  </si>
  <si>
    <t>https://www.pololu.com/product/1904</t>
  </si>
  <si>
    <t>https://www.pololu.com/product/1907</t>
  </si>
  <si>
    <t>https://www.pololu.com/product/1913</t>
  </si>
  <si>
    <t>0.1" (2.54mm) Crimp Connector Housing: 2x5</t>
  </si>
  <si>
    <t>https://www.pololu.com/product/1813</t>
  </si>
  <si>
    <t>https://www.pololu.com/product/1815</t>
  </si>
  <si>
    <t>https://www.pololu.com/product/1814</t>
  </si>
  <si>
    <t>https://www.pololu.com/product/1810</t>
  </si>
  <si>
    <t>https://www.pololu.com/product/3349</t>
  </si>
  <si>
    <t>https://www.pololu.com/product/3346</t>
  </si>
  <si>
    <t>Wires with Pre-Crimped Terminals F-F 6" Orange</t>
  </si>
  <si>
    <t>Wires with Pre-Crimped Terminals F-F 6" Green</t>
  </si>
  <si>
    <t>Wires with Pre-Crimped Terminals F-F 6" Yellow</t>
  </si>
  <si>
    <t>Wires with Pre-Crimped Terminals F-F 6" Black</t>
  </si>
  <si>
    <t>Wires with Pre-Crimped Terminals M-F 3" White</t>
  </si>
  <si>
    <t>Wires with Pre-Crimped Terminals M-F 3" Blue</t>
  </si>
  <si>
    <t>Wires with Pre-Crimped Terminals F-F 2" Black</t>
  </si>
  <si>
    <t>https://www.pololu.com/product/3930</t>
  </si>
  <si>
    <t>https://www.pololu.com/product/3932</t>
  </si>
  <si>
    <t>Wires with Pre-Crimped Terminals F-F 2" Red</t>
  </si>
  <si>
    <t>Wires with Pre-Crimped Terminals F-F 2" Green</t>
  </si>
  <si>
    <t>Wires with Pre-Crimped Terminals F-F 2" Yellow</t>
  </si>
  <si>
    <t>https://www.pololu.com/product/3934</t>
  </si>
  <si>
    <t>https://www.pololu.com/product/3935</t>
  </si>
  <si>
    <t>Printed Circuit Board</t>
  </si>
  <si>
    <t>https://www.pcbway.com</t>
  </si>
  <si>
    <t>Shipping - PCBway.com</t>
  </si>
  <si>
    <t>https://www.pololu.com/cart?submit=view_cart#shipping-estimate</t>
  </si>
  <si>
    <t>Shipping - DigiKey.com</t>
  </si>
  <si>
    <t>https://www.digikey.com/ordering/guest/Shipping</t>
  </si>
  <si>
    <t>https://www.amazon.com/Adiyer-Stainless-Phillips-Countersunk-Tapping/dp/B07VSVM9ZP/ref=sr_1_1_sspa?keywords=m2+10mm+wood+screws&amp;qid=1576017761&amp;s=hi&amp;sr=1-1-spons&amp;psc=1&amp;spLa=ZW5jcnlwdGVkUXVhbGlmaWVyPUEyR1lDRU1BTE5XTlo0JmVuY3J5cHRlZElkPUEwNjI3MzQ4MUtES1VLSkhVWElNOSZlbmNyeXB0ZWRBZElkPUEwOTc5OTA3MVdSMVA1TUNQU1oxQyZ3aWRnZXROYW1lPXNwX2F0ZiZhY3Rpb249Y2xpY2tSZWRpcmVjdCZkb05vdExvZ0NsaWNrPXRydWU=</t>
  </si>
  <si>
    <t>https://www.amazon.com/Adiyer-Stainless-Phillips-Countersunk-Tapping/dp/B07VSTDJ7Q/ref=sr_1_1_sspa?keywords=M2%2B8mm%2Bwood%2Bscrew&amp;qid=1576017861&amp;sr=8-1-spons&amp;spLa=ZW5jcnlwdGVkUXVhbGlmaWVyPUEzTUdCSzBaNEVBREExJmVuY3J5cHRlZElkPUEwODM1NTEwMkFOSEU2WFEyWUZOTSZlbmNyeXB0ZWRBZElkPUEwOTc5OTA3MVdSMVA1TUNQU1oxQyZ3aWRnZXROYW1lPXNwX2F0ZiZhY3Rpb249Y2xpY2tSZWRpcmVjdCZkb05vdExvZ0NsaWNrPXRydWU&amp;th=1</t>
  </si>
  <si>
    <t>M2 8mm Stainless Steel Wood Screws</t>
  </si>
  <si>
    <t>M2 10mm Stainless Steel Wood Screws</t>
  </si>
  <si>
    <t>Wood for Housing</t>
  </si>
  <si>
    <t>Total</t>
  </si>
  <si>
    <t>Beacon IAQ Component List</t>
  </si>
  <si>
    <t>Key</t>
  </si>
  <si>
    <t>Sensor</t>
  </si>
  <si>
    <t>Component</t>
  </si>
  <si>
    <t>Wires</t>
  </si>
  <si>
    <t>Hardware</t>
  </si>
  <si>
    <t>Miscellaneous</t>
  </si>
  <si>
    <t>Y</t>
  </si>
  <si>
    <t>N</t>
  </si>
  <si>
    <t>Order Sites</t>
  </si>
  <si>
    <t>digikey</t>
  </si>
  <si>
    <t>amazon</t>
  </si>
  <si>
    <t>pololu</t>
  </si>
  <si>
    <t>pcbway</t>
  </si>
  <si>
    <t>Spec</t>
  </si>
  <si>
    <t>Ready?</t>
  </si>
  <si>
    <t>Ordered?</t>
  </si>
  <si>
    <t>https://www.amazon.com/CanaKit-Raspberry-Supply-Adapter-Listed/dp/B00MARDJZ4/ref=pd_bxgy_147_img_2/135-0782472-8089457?_encoding=UTF8&amp;pd_rd_i=B00MARDJZ4&amp;pd_rd_r=b41cdddf-7d20-4161-b912-f27d5653b69b&amp;pd_rd_w=YIIEo&amp;pd_rd_wg=3kwIx&amp;pf_rd_p=09627863-9889-4290-b90a-5e9f86682449&amp;pf_rd_r=ZG1KR770RP9ZJP1WGVJ6&amp;psc=1&amp;refRID=ZG1KR770RP9ZJP1WGVJ6</t>
  </si>
  <si>
    <t>Raspberry Pi 3B+ Power Supply</t>
  </si>
  <si>
    <t>https://www.digikey.com/product-detail/en/RASPBERRY+PI+3/1690-1000-ND/6152799/?itemSeq=311998676</t>
  </si>
  <si>
    <t>8 GB Micro SD Card</t>
  </si>
  <si>
    <t>https://www.amazon.com/dp/B00200K1TS/?coliid=I32PCNVWG6ZNSA&amp;colid=35KWPX6NA5OOB&amp;psc=1&amp;ref_=lv_ov_lig_dp_it</t>
  </si>
  <si>
    <t>https://www.amazon.com/dp/B0738CWZPF/?coliid=I10LYEF8REQY88&amp;colid=35KWPX6NA5OOB&amp;psc=1&amp;ref_=lv_ov_lig_dp_it</t>
  </si>
  <si>
    <t>https://www.amazon.com/dp/B0732MMD7K/?coliid=IOUQ9MK9N2KYK&amp;colid=35KWPX6NA5OOB&amp;psc=1&amp;ref_=lv_ov_lig_dp_it</t>
  </si>
  <si>
    <t>2.0MM 4 Pin Female Single Connector with Flat Wires 100MM 26AWG</t>
  </si>
  <si>
    <t>1.5MM 5 Pin Female Single Connector with Flat Wires 150MM 28AWG</t>
  </si>
  <si>
    <t>Added?</t>
  </si>
  <si>
    <t>Purchased?</t>
  </si>
  <si>
    <t>Measures PM</t>
  </si>
  <si>
    <t>Measures TVOC</t>
  </si>
  <si>
    <t>Measures CO2</t>
  </si>
  <si>
    <t>Measures light level</t>
  </si>
  <si>
    <t>Measures CO</t>
  </si>
  <si>
    <t>Measures NO2</t>
  </si>
  <si>
    <t>Heat management</t>
  </si>
  <si>
    <t>micro-computer</t>
  </si>
  <si>
    <t>power source</t>
  </si>
  <si>
    <t>hold SPS30 and SVM30 in place</t>
  </si>
  <si>
    <t>Part Description/Purpose</t>
  </si>
  <si>
    <t>mount Rpi</t>
  </si>
  <si>
    <t>mount SCD30</t>
  </si>
  <si>
    <t>GND to SEL (SCD30)</t>
  </si>
  <si>
    <t>Vin/GND and SDA/SCL on TSL</t>
  </si>
  <si>
    <t>SCD30 connection to PCB</t>
  </si>
  <si>
    <t>TSL/Rpi connections to PCB and PCB to SCD30 connection</t>
  </si>
  <si>
    <t>SPEC connection to sensor and to USB</t>
  </si>
  <si>
    <t>PCB to Rpi connection</t>
  </si>
  <si>
    <t>PCB/RPi Vin</t>
  </si>
  <si>
    <t>PCB/RPi SCL</t>
  </si>
  <si>
    <t>PCB/RPi SDA</t>
  </si>
  <si>
    <t>PCB/RPi GND</t>
  </si>
  <si>
    <t>USB/SPEC1</t>
  </si>
  <si>
    <t>USB/SPEC2</t>
  </si>
  <si>
    <t>PCB/SCD30 GND and SEL and PCB/TSL GND</t>
  </si>
  <si>
    <t>PCB/SCD30 Vin and PCB/TSL Vin</t>
  </si>
  <si>
    <t>PCB/SCD30 SCL and PCB/TSL SCL</t>
  </si>
  <si>
    <t>PCB/SCD30 SDA and PCB/TSL SDA</t>
  </si>
  <si>
    <t>PCB/SPS30</t>
  </si>
  <si>
    <t>PCB/SVM30</t>
  </si>
  <si>
    <t>RPI to sensors</t>
  </si>
  <si>
    <t>put housing together</t>
  </si>
  <si>
    <t>mount SPEC and TSL sensors</t>
  </si>
  <si>
    <t>Rpi storage</t>
  </si>
  <si>
    <t>Cost/Item</t>
  </si>
  <si>
    <t>Price per Beacon</t>
  </si>
  <si>
    <t>Shipping - Amazon.com</t>
  </si>
  <si>
    <t>Shipping - Pololu.com</t>
  </si>
  <si>
    <t>www.amazon.com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</si>
</sst>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44" fontId="0" fillId="0" borderId="0" xfId="1" applyFont="1"/>
    <xf numFmtId="0" fontId="0" fillId="0" borderId="0" xfId="0" quotePrefix="1"/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5" xfId="0" applyFill="1" applyBorder="1"/>
    <xf numFmtId="0" fontId="0" fillId="6" borderId="6" xfId="0" applyFill="1" applyBorder="1"/>
    <xf numFmtId="0" fontId="3" fillId="0" borderId="9" xfId="0" applyFont="1" applyBorder="1"/>
    <xf numFmtId="0" fontId="3" fillId="0" borderId="11" xfId="0" applyFont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4" fillId="6" borderId="15" xfId="2" applyFill="1" applyBorder="1"/>
    <xf numFmtId="0" fontId="4" fillId="5" borderId="15" xfId="2" applyFill="1" applyBorder="1"/>
    <xf numFmtId="0" fontId="0" fillId="3" borderId="16" xfId="0" applyFill="1" applyBorder="1"/>
    <xf numFmtId="0" fontId="0" fillId="3" borderId="18" xfId="0" applyFill="1" applyBorder="1"/>
    <xf numFmtId="0" fontId="3" fillId="0" borderId="10" xfId="0" applyFont="1" applyBorder="1" applyAlignment="1">
      <alignment horizontal="center"/>
    </xf>
    <xf numFmtId="44" fontId="3" fillId="0" borderId="10" xfId="1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44" fontId="0" fillId="2" borderId="8" xfId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4" fontId="0" fillId="5" borderId="7" xfId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4" fontId="0" fillId="3" borderId="17" xfId="1" applyFont="1" applyFill="1" applyBorder="1" applyAlignment="1">
      <alignment horizontal="center"/>
    </xf>
    <xf numFmtId="44" fontId="4" fillId="4" borderId="15" xfId="2" applyNumberFormat="1" applyFill="1" applyBorder="1"/>
    <xf numFmtId="0" fontId="2" fillId="0" borderId="1" xfId="0" applyFont="1" applyBorder="1"/>
    <xf numFmtId="0" fontId="2" fillId="0" borderId="19" xfId="0" applyFont="1" applyBorder="1"/>
    <xf numFmtId="0" fontId="2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20" xfId="0" applyBorder="1"/>
    <xf numFmtId="0" fontId="0" fillId="0" borderId="6" xfId="0" applyBorder="1"/>
    <xf numFmtId="0" fontId="0" fillId="0" borderId="1" xfId="0" applyBorder="1"/>
    <xf numFmtId="0" fontId="0" fillId="0" borderId="19" xfId="0" applyBorder="1"/>
    <xf numFmtId="0" fontId="0" fillId="0" borderId="2" xfId="0" applyBorder="1"/>
    <xf numFmtId="0" fontId="3" fillId="0" borderId="21" xfId="0" applyFont="1" applyBorder="1"/>
    <xf numFmtId="0" fontId="0" fillId="2" borderId="22" xfId="0" applyFill="1" applyBorder="1"/>
    <xf numFmtId="0" fontId="0" fillId="2" borderId="23" xfId="0" applyFill="1" applyBorder="1"/>
    <xf numFmtId="0" fontId="0" fillId="3" borderId="23" xfId="0" applyFill="1" applyBorder="1"/>
    <xf numFmtId="0" fontId="0" fillId="6" borderId="23" xfId="0" applyFill="1" applyBorder="1"/>
    <xf numFmtId="0" fontId="0" fillId="5" borderId="23" xfId="0" applyFill="1" applyBorder="1"/>
    <xf numFmtId="0" fontId="0" fillId="4" borderId="23" xfId="0" applyFill="1" applyBorder="1"/>
    <xf numFmtId="0" fontId="0" fillId="3" borderId="24" xfId="0" applyFill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1903" TargetMode="External"/><Relationship Id="rId2" Type="http://schemas.openxmlformats.org/officeDocument/2006/relationships/hyperlink" Target="https://www.amazon.com/Adiyer-Stainless-Phillips-Countersunk-Tapping/dp/B07VSVM9ZP/ref=sr_1_1_sspa?keywords=m2+10mm+wood+screws&amp;qid=1576017761&amp;s=hi&amp;sr=1-1-spons&amp;psc=1&amp;spLa=ZW5jcnlwdGVkUXVhbGlmaWVyPUEyR1lDRU1BTE5XTlo0JmVuY3J5cHRlZElkPUEwNjI3MzQ4MUtES1VLSkhVWElNOSZlbmNyeXB0ZWRBZElkPUEwOTc5OTA3MVdSMVA1TUNQU1oxQyZ3aWRnZXROYW1lPXNwX2F0ZiZhY3Rpb249Y2xpY2tSZWRpcmVjdCZkb05vdExvZ0NsaWNrPXRydWU=" TargetMode="External"/><Relationship Id="rId1" Type="http://schemas.openxmlformats.org/officeDocument/2006/relationships/hyperlink" Target="https://www.pololu.com/cart?submit=view_cart" TargetMode="External"/><Relationship Id="rId4" Type="http://schemas.openxmlformats.org/officeDocument/2006/relationships/hyperlink" Target="http://www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A4BC-CD52-C544-BC25-D87F7F426AEE}">
  <dimension ref="A1:J52"/>
  <sheetViews>
    <sheetView tabSelected="1" topLeftCell="A33" workbookViewId="0">
      <selection activeCell="B55" sqref="B55"/>
    </sheetView>
  </sheetViews>
  <sheetFormatPr baseColWidth="10" defaultRowHeight="16" x14ac:dyDescent="0.2"/>
  <cols>
    <col min="1" max="1" width="60.6640625" bestFit="1" customWidth="1"/>
    <col min="2" max="2" width="49" bestFit="1" customWidth="1"/>
    <col min="3" max="3" width="9" bestFit="1" customWidth="1"/>
    <col min="4" max="4" width="12.83203125" bestFit="1" customWidth="1"/>
    <col min="5" max="5" width="14" style="1" bestFit="1" customWidth="1"/>
    <col min="6" max="6" width="22.33203125" style="1" bestFit="1" customWidth="1"/>
    <col min="7" max="7" width="22.6640625" customWidth="1"/>
  </cols>
  <sheetData>
    <row r="1" spans="1:10" ht="25" thickBot="1" x14ac:dyDescent="0.35">
      <c r="A1" s="3" t="s">
        <v>81</v>
      </c>
      <c r="B1" s="3"/>
    </row>
    <row r="2" spans="1:10" ht="17" thickBot="1" x14ac:dyDescent="0.25">
      <c r="C2" s="70" t="s">
        <v>82</v>
      </c>
      <c r="D2" s="71"/>
      <c r="H2" s="49" t="s">
        <v>90</v>
      </c>
      <c r="I2" s="50" t="s">
        <v>96</v>
      </c>
      <c r="J2" s="51" t="s">
        <v>97</v>
      </c>
    </row>
    <row r="3" spans="1:10" x14ac:dyDescent="0.2">
      <c r="C3" s="4" t="s">
        <v>3</v>
      </c>
      <c r="D3" s="5" t="s">
        <v>83</v>
      </c>
      <c r="H3" s="58" t="s">
        <v>91</v>
      </c>
      <c r="I3" s="59" t="s">
        <v>88</v>
      </c>
      <c r="J3" s="60" t="s">
        <v>88</v>
      </c>
    </row>
    <row r="4" spans="1:10" x14ac:dyDescent="0.2">
      <c r="C4" s="6" t="s">
        <v>9</v>
      </c>
      <c r="D4" s="7" t="s">
        <v>84</v>
      </c>
      <c r="H4" s="52" t="s">
        <v>92</v>
      </c>
      <c r="I4" s="53" t="s">
        <v>88</v>
      </c>
      <c r="J4" s="54" t="s">
        <v>88</v>
      </c>
    </row>
    <row r="5" spans="1:10" x14ac:dyDescent="0.2">
      <c r="C5" s="8" t="s">
        <v>12</v>
      </c>
      <c r="D5" s="9" t="s">
        <v>85</v>
      </c>
      <c r="H5" s="52" t="s">
        <v>93</v>
      </c>
      <c r="I5" s="53" t="s">
        <v>88</v>
      </c>
      <c r="J5" s="54" t="s">
        <v>88</v>
      </c>
    </row>
    <row r="6" spans="1:10" x14ac:dyDescent="0.2">
      <c r="C6" s="10" t="s">
        <v>13</v>
      </c>
      <c r="D6" s="11" t="s">
        <v>86</v>
      </c>
      <c r="H6" s="52" t="s">
        <v>94</v>
      </c>
      <c r="I6" s="53" t="s">
        <v>88</v>
      </c>
      <c r="J6" s="54" t="s">
        <v>88</v>
      </c>
    </row>
    <row r="7" spans="1:10" ht="17" thickBot="1" x14ac:dyDescent="0.25">
      <c r="C7" s="12" t="s">
        <v>14</v>
      </c>
      <c r="D7" s="13" t="s">
        <v>87</v>
      </c>
      <c r="H7" s="55" t="s">
        <v>95</v>
      </c>
      <c r="I7" s="56" t="s">
        <v>88</v>
      </c>
      <c r="J7" s="57" t="s">
        <v>89</v>
      </c>
    </row>
    <row r="8" spans="1:10" ht="17" thickBot="1" x14ac:dyDescent="0.25"/>
    <row r="9" spans="1:10" ht="22" thickBot="1" x14ac:dyDescent="0.3">
      <c r="A9" s="14" t="s">
        <v>0</v>
      </c>
      <c r="B9" s="61" t="s">
        <v>119</v>
      </c>
      <c r="C9" s="32" t="s">
        <v>2</v>
      </c>
      <c r="D9" s="32" t="s">
        <v>1</v>
      </c>
      <c r="E9" s="33" t="s">
        <v>144</v>
      </c>
      <c r="F9" s="33" t="s">
        <v>145</v>
      </c>
      <c r="G9" s="15" t="s">
        <v>16</v>
      </c>
      <c r="H9" t="s">
        <v>107</v>
      </c>
      <c r="I9" t="s">
        <v>108</v>
      </c>
    </row>
    <row r="10" spans="1:10" x14ac:dyDescent="0.2">
      <c r="A10" s="16" t="s">
        <v>5</v>
      </c>
      <c r="B10" s="62" t="s">
        <v>109</v>
      </c>
      <c r="C10" s="34" t="s">
        <v>3</v>
      </c>
      <c r="D10" s="34">
        <v>1</v>
      </c>
      <c r="E10" s="35">
        <v>46.71</v>
      </c>
      <c r="F10" s="35">
        <f t="shared" ref="F10:F22" si="0">D10*E10</f>
        <v>46.71</v>
      </c>
      <c r="G10" s="17" t="s">
        <v>17</v>
      </c>
      <c r="H10" t="s">
        <v>88</v>
      </c>
      <c r="I10" t="s">
        <v>88</v>
      </c>
    </row>
    <row r="11" spans="1:10" x14ac:dyDescent="0.2">
      <c r="A11" s="18" t="s">
        <v>4</v>
      </c>
      <c r="B11" s="63" t="s">
        <v>110</v>
      </c>
      <c r="C11" s="36" t="s">
        <v>3</v>
      </c>
      <c r="D11" s="36">
        <v>1</v>
      </c>
      <c r="E11" s="37">
        <v>24.26</v>
      </c>
      <c r="F11" s="37">
        <f t="shared" si="0"/>
        <v>24.26</v>
      </c>
      <c r="G11" s="19" t="s">
        <v>18</v>
      </c>
      <c r="H11" t="s">
        <v>88</v>
      </c>
      <c r="I11" t="s">
        <v>88</v>
      </c>
    </row>
    <row r="12" spans="1:10" x14ac:dyDescent="0.2">
      <c r="A12" s="18" t="s">
        <v>6</v>
      </c>
      <c r="B12" s="63" t="s">
        <v>111</v>
      </c>
      <c r="C12" s="36" t="s">
        <v>3</v>
      </c>
      <c r="D12" s="36">
        <v>1</v>
      </c>
      <c r="E12" s="37">
        <v>57.5</v>
      </c>
      <c r="F12" s="37">
        <f t="shared" si="0"/>
        <v>57.5</v>
      </c>
      <c r="G12" s="19" t="s">
        <v>19</v>
      </c>
      <c r="H12" t="s">
        <v>88</v>
      </c>
      <c r="I12" t="s">
        <v>88</v>
      </c>
    </row>
    <row r="13" spans="1:10" x14ac:dyDescent="0.2">
      <c r="A13" s="18" t="s">
        <v>7</v>
      </c>
      <c r="B13" s="63" t="s">
        <v>112</v>
      </c>
      <c r="C13" s="36" t="s">
        <v>3</v>
      </c>
      <c r="D13" s="36">
        <v>1</v>
      </c>
      <c r="E13" s="37">
        <v>6.95</v>
      </c>
      <c r="F13" s="37">
        <f t="shared" si="0"/>
        <v>6.95</v>
      </c>
      <c r="G13" s="19" t="s">
        <v>20</v>
      </c>
      <c r="H13" t="s">
        <v>88</v>
      </c>
      <c r="I13" t="s">
        <v>88</v>
      </c>
    </row>
    <row r="14" spans="1:10" x14ac:dyDescent="0.2">
      <c r="A14" s="18" t="s">
        <v>8</v>
      </c>
      <c r="B14" s="63" t="s">
        <v>113</v>
      </c>
      <c r="C14" s="36" t="s">
        <v>3</v>
      </c>
      <c r="D14" s="36">
        <v>1</v>
      </c>
      <c r="E14" s="37">
        <v>75</v>
      </c>
      <c r="F14" s="37">
        <f t="shared" si="0"/>
        <v>75</v>
      </c>
      <c r="G14" s="19" t="s">
        <v>21</v>
      </c>
      <c r="H14" t="s">
        <v>88</v>
      </c>
      <c r="I14" t="s">
        <v>88</v>
      </c>
    </row>
    <row r="15" spans="1:10" x14ac:dyDescent="0.2">
      <c r="A15" s="18" t="s">
        <v>23</v>
      </c>
      <c r="B15" s="63" t="s">
        <v>114</v>
      </c>
      <c r="C15" s="36" t="s">
        <v>3</v>
      </c>
      <c r="D15" s="36">
        <v>1</v>
      </c>
      <c r="E15" s="37">
        <v>75</v>
      </c>
      <c r="F15" s="37">
        <f t="shared" si="0"/>
        <v>75</v>
      </c>
      <c r="G15" s="19" t="s">
        <v>22</v>
      </c>
      <c r="H15" t="s">
        <v>88</v>
      </c>
      <c r="I15" t="s">
        <v>88</v>
      </c>
    </row>
    <row r="16" spans="1:10" x14ac:dyDescent="0.2">
      <c r="A16" s="20" t="s">
        <v>10</v>
      </c>
      <c r="B16" s="64" t="s">
        <v>115</v>
      </c>
      <c r="C16" s="38" t="s">
        <v>9</v>
      </c>
      <c r="D16" s="38">
        <v>1</v>
      </c>
      <c r="E16" s="39">
        <f>10.98/4</f>
        <v>2.7450000000000001</v>
      </c>
      <c r="F16" s="39">
        <f t="shared" si="0"/>
        <v>2.7450000000000001</v>
      </c>
      <c r="G16" s="21" t="s">
        <v>24</v>
      </c>
      <c r="H16" t="s">
        <v>88</v>
      </c>
      <c r="I16" t="s">
        <v>88</v>
      </c>
    </row>
    <row r="17" spans="1:9" x14ac:dyDescent="0.2">
      <c r="A17" s="20" t="s">
        <v>11</v>
      </c>
      <c r="B17" s="64" t="s">
        <v>116</v>
      </c>
      <c r="C17" s="38" t="s">
        <v>9</v>
      </c>
      <c r="D17" s="38">
        <v>1</v>
      </c>
      <c r="E17" s="39">
        <v>40</v>
      </c>
      <c r="F17" s="39">
        <f t="shared" si="0"/>
        <v>40</v>
      </c>
      <c r="G17" s="21" t="s">
        <v>100</v>
      </c>
      <c r="H17" t="s">
        <v>88</v>
      </c>
      <c r="I17" t="s">
        <v>88</v>
      </c>
    </row>
    <row r="18" spans="1:9" x14ac:dyDescent="0.2">
      <c r="A18" s="20" t="s">
        <v>99</v>
      </c>
      <c r="B18" s="64" t="s">
        <v>117</v>
      </c>
      <c r="C18" s="38" t="s">
        <v>9</v>
      </c>
      <c r="D18" s="38">
        <v>1</v>
      </c>
      <c r="E18" s="39">
        <v>9.99</v>
      </c>
      <c r="F18" s="39">
        <f t="shared" si="0"/>
        <v>9.99</v>
      </c>
      <c r="G18" s="21" t="s">
        <v>98</v>
      </c>
      <c r="H18" t="s">
        <v>88</v>
      </c>
      <c r="I18" t="s">
        <v>88</v>
      </c>
    </row>
    <row r="19" spans="1:9" x14ac:dyDescent="0.2">
      <c r="A19" s="22" t="s">
        <v>15</v>
      </c>
      <c r="B19" s="65" t="s">
        <v>118</v>
      </c>
      <c r="C19" s="40" t="s">
        <v>14</v>
      </c>
      <c r="D19" s="40">
        <v>1</v>
      </c>
      <c r="E19" s="41">
        <f>7.99/(12*9.85)</f>
        <v>6.759729272419629E-2</v>
      </c>
      <c r="F19" s="41">
        <f t="shared" si="0"/>
        <v>6.759729272419629E-2</v>
      </c>
      <c r="G19" s="23" t="s">
        <v>25</v>
      </c>
      <c r="H19" t="s">
        <v>88</v>
      </c>
      <c r="I19" t="s">
        <v>88</v>
      </c>
    </row>
    <row r="20" spans="1:9" x14ac:dyDescent="0.2">
      <c r="A20" s="24" t="s">
        <v>26</v>
      </c>
      <c r="B20" s="66" t="s">
        <v>120</v>
      </c>
      <c r="C20" s="42" t="s">
        <v>13</v>
      </c>
      <c r="D20" s="42">
        <v>4</v>
      </c>
      <c r="E20" s="43">
        <f>9.99/50</f>
        <v>0.19980000000000001</v>
      </c>
      <c r="F20" s="43">
        <f t="shared" si="0"/>
        <v>0.79920000000000002</v>
      </c>
      <c r="G20" s="25" t="s">
        <v>27</v>
      </c>
      <c r="H20" t="s">
        <v>88</v>
      </c>
      <c r="I20" t="s">
        <v>88</v>
      </c>
    </row>
    <row r="21" spans="1:9" x14ac:dyDescent="0.2">
      <c r="A21" s="24" t="s">
        <v>29</v>
      </c>
      <c r="B21" s="66" t="s">
        <v>120</v>
      </c>
      <c r="C21" s="42" t="s">
        <v>13</v>
      </c>
      <c r="D21" s="42">
        <v>4</v>
      </c>
      <c r="E21" s="43">
        <f>5.96/20</f>
        <v>0.29799999999999999</v>
      </c>
      <c r="F21" s="43">
        <f t="shared" si="0"/>
        <v>1.1919999999999999</v>
      </c>
      <c r="G21" s="25" t="s">
        <v>30</v>
      </c>
      <c r="H21" t="s">
        <v>88</v>
      </c>
      <c r="I21" t="s">
        <v>88</v>
      </c>
    </row>
    <row r="22" spans="1:9" x14ac:dyDescent="0.2">
      <c r="A22" s="24" t="s">
        <v>32</v>
      </c>
      <c r="B22" s="66" t="s">
        <v>121</v>
      </c>
      <c r="C22" s="42" t="s">
        <v>13</v>
      </c>
      <c r="D22" s="42">
        <v>2</v>
      </c>
      <c r="E22" s="43">
        <f>5.79/50</f>
        <v>0.1158</v>
      </c>
      <c r="F22" s="43">
        <f t="shared" si="0"/>
        <v>0.2316</v>
      </c>
      <c r="G22" s="25" t="s">
        <v>31</v>
      </c>
      <c r="H22" t="s">
        <v>88</v>
      </c>
      <c r="I22" t="s">
        <v>88</v>
      </c>
    </row>
    <row r="23" spans="1:9" x14ac:dyDescent="0.2">
      <c r="A23" s="24" t="s">
        <v>33</v>
      </c>
      <c r="B23" s="66" t="s">
        <v>120</v>
      </c>
      <c r="C23" s="42" t="s">
        <v>13</v>
      </c>
      <c r="D23" s="42">
        <v>4</v>
      </c>
      <c r="E23" s="43">
        <f>5.99/60</f>
        <v>9.9833333333333343E-2</v>
      </c>
      <c r="F23" s="43">
        <f t="shared" ref="F23:F51" si="1">E23*D23</f>
        <v>0.39933333333333337</v>
      </c>
      <c r="G23" s="25" t="s">
        <v>34</v>
      </c>
      <c r="H23" t="s">
        <v>88</v>
      </c>
      <c r="I23" t="s">
        <v>88</v>
      </c>
    </row>
    <row r="24" spans="1:9" x14ac:dyDescent="0.2">
      <c r="A24" s="24" t="s">
        <v>35</v>
      </c>
      <c r="B24" s="66" t="s">
        <v>121</v>
      </c>
      <c r="C24" s="42" t="s">
        <v>13</v>
      </c>
      <c r="D24" s="42">
        <v>2</v>
      </c>
      <c r="E24" s="43">
        <f>5.99/80</f>
        <v>7.4874999999999997E-2</v>
      </c>
      <c r="F24" s="43">
        <f t="shared" si="1"/>
        <v>0.14974999999999999</v>
      </c>
      <c r="G24" s="25" t="s">
        <v>36</v>
      </c>
      <c r="H24" t="s">
        <v>88</v>
      </c>
      <c r="I24" t="s">
        <v>88</v>
      </c>
    </row>
    <row r="25" spans="1:9" x14ac:dyDescent="0.2">
      <c r="A25" s="26" t="s">
        <v>42</v>
      </c>
      <c r="B25" s="67" t="s">
        <v>122</v>
      </c>
      <c r="C25" s="44" t="s">
        <v>12</v>
      </c>
      <c r="D25" s="44">
        <v>1</v>
      </c>
      <c r="E25" s="45">
        <f>0.59/25</f>
        <v>2.3599999999999999E-2</v>
      </c>
      <c r="F25" s="45">
        <f t="shared" si="1"/>
        <v>2.3599999999999999E-2</v>
      </c>
      <c r="G25" s="27" t="s">
        <v>43</v>
      </c>
      <c r="H25" t="s">
        <v>89</v>
      </c>
      <c r="I25" t="s">
        <v>89</v>
      </c>
    </row>
    <row r="26" spans="1:9" x14ac:dyDescent="0.2">
      <c r="A26" s="26" t="s">
        <v>39</v>
      </c>
      <c r="B26" s="67" t="s">
        <v>123</v>
      </c>
      <c r="C26" s="44" t="s">
        <v>12</v>
      </c>
      <c r="D26" s="44">
        <v>2</v>
      </c>
      <c r="E26" s="45">
        <f>0.69/25</f>
        <v>2.76E-2</v>
      </c>
      <c r="F26" s="45">
        <f t="shared" si="1"/>
        <v>5.5199999999999999E-2</v>
      </c>
      <c r="G26" s="27" t="s">
        <v>44</v>
      </c>
      <c r="H26" t="s">
        <v>89</v>
      </c>
      <c r="I26" t="s">
        <v>89</v>
      </c>
    </row>
    <row r="27" spans="1:9" x14ac:dyDescent="0.2">
      <c r="A27" s="26" t="s">
        <v>38</v>
      </c>
      <c r="B27" s="67" t="s">
        <v>125</v>
      </c>
      <c r="C27" s="44" t="s">
        <v>12</v>
      </c>
      <c r="D27" s="44">
        <v>3</v>
      </c>
      <c r="E27" s="45">
        <f>0.59/10</f>
        <v>5.8999999999999997E-2</v>
      </c>
      <c r="F27" s="45">
        <f t="shared" si="1"/>
        <v>0.17699999999999999</v>
      </c>
      <c r="G27" s="48" t="s">
        <v>40</v>
      </c>
      <c r="H27" t="s">
        <v>89</v>
      </c>
      <c r="I27" t="s">
        <v>89</v>
      </c>
    </row>
    <row r="28" spans="1:9" x14ac:dyDescent="0.2">
      <c r="A28" s="26" t="s">
        <v>41</v>
      </c>
      <c r="B28" s="67" t="s">
        <v>124</v>
      </c>
      <c r="C28" s="44" t="s">
        <v>12</v>
      </c>
      <c r="D28" s="44">
        <v>1</v>
      </c>
      <c r="E28" s="45">
        <f>0.69/10</f>
        <v>6.8999999999999992E-2</v>
      </c>
      <c r="F28" s="45">
        <f t="shared" si="1"/>
        <v>6.8999999999999992E-2</v>
      </c>
      <c r="G28" s="27" t="s">
        <v>45</v>
      </c>
      <c r="H28" t="s">
        <v>89</v>
      </c>
      <c r="I28" t="s">
        <v>89</v>
      </c>
    </row>
    <row r="29" spans="1:9" x14ac:dyDescent="0.2">
      <c r="A29" s="26" t="s">
        <v>37</v>
      </c>
      <c r="B29" s="67" t="s">
        <v>126</v>
      </c>
      <c r="C29" s="44" t="s">
        <v>12</v>
      </c>
      <c r="D29" s="44">
        <v>4</v>
      </c>
      <c r="E29" s="45">
        <f>0.99/10</f>
        <v>9.9000000000000005E-2</v>
      </c>
      <c r="F29" s="45">
        <f t="shared" si="1"/>
        <v>0.39600000000000002</v>
      </c>
      <c r="G29" s="27" t="s">
        <v>46</v>
      </c>
      <c r="H29" t="s">
        <v>88</v>
      </c>
      <c r="I29" t="s">
        <v>88</v>
      </c>
    </row>
    <row r="30" spans="1:9" x14ac:dyDescent="0.2">
      <c r="A30" s="26" t="s">
        <v>48</v>
      </c>
      <c r="B30" s="67" t="s">
        <v>127</v>
      </c>
      <c r="C30" s="44" t="s">
        <v>12</v>
      </c>
      <c r="D30" s="44">
        <v>1</v>
      </c>
      <c r="E30" s="45">
        <f>0.69/5</f>
        <v>0.13799999999999998</v>
      </c>
      <c r="F30" s="45">
        <f t="shared" si="1"/>
        <v>0.13799999999999998</v>
      </c>
      <c r="G30" s="27" t="s">
        <v>47</v>
      </c>
      <c r="H30" t="s">
        <v>89</v>
      </c>
      <c r="I30" t="s">
        <v>89</v>
      </c>
    </row>
    <row r="31" spans="1:9" x14ac:dyDescent="0.2">
      <c r="A31" s="26" t="s">
        <v>55</v>
      </c>
      <c r="B31" s="67" t="s">
        <v>128</v>
      </c>
      <c r="C31" s="44" t="s">
        <v>12</v>
      </c>
      <c r="D31" s="44">
        <v>1</v>
      </c>
      <c r="E31" s="45">
        <f>2.49/10</f>
        <v>0.24900000000000003</v>
      </c>
      <c r="F31" s="45">
        <f t="shared" si="1"/>
        <v>0.24900000000000003</v>
      </c>
      <c r="G31" s="27" t="s">
        <v>49</v>
      </c>
      <c r="H31" t="s">
        <v>88</v>
      </c>
      <c r="I31" t="s">
        <v>88</v>
      </c>
    </row>
    <row r="32" spans="1:9" x14ac:dyDescent="0.2">
      <c r="A32" s="26" t="s">
        <v>56</v>
      </c>
      <c r="B32" s="67" t="s">
        <v>129</v>
      </c>
      <c r="C32" s="44" t="s">
        <v>12</v>
      </c>
      <c r="D32" s="44">
        <v>1</v>
      </c>
      <c r="E32" s="45">
        <f>E31</f>
        <v>0.24900000000000003</v>
      </c>
      <c r="F32" s="45">
        <f t="shared" si="1"/>
        <v>0.24900000000000003</v>
      </c>
      <c r="G32" s="27" t="s">
        <v>50</v>
      </c>
      <c r="H32" t="s">
        <v>88</v>
      </c>
      <c r="I32" t="s">
        <v>88</v>
      </c>
    </row>
    <row r="33" spans="1:9" x14ac:dyDescent="0.2">
      <c r="A33" s="26" t="s">
        <v>57</v>
      </c>
      <c r="B33" s="67" t="s">
        <v>130</v>
      </c>
      <c r="C33" s="44" t="s">
        <v>12</v>
      </c>
      <c r="D33" s="44">
        <v>1</v>
      </c>
      <c r="E33" s="45">
        <f>E32</f>
        <v>0.24900000000000003</v>
      </c>
      <c r="F33" s="45">
        <f t="shared" si="1"/>
        <v>0.24900000000000003</v>
      </c>
      <c r="G33" s="27" t="s">
        <v>51</v>
      </c>
      <c r="H33" t="s">
        <v>88</v>
      </c>
      <c r="I33" t="s">
        <v>88</v>
      </c>
    </row>
    <row r="34" spans="1:9" x14ac:dyDescent="0.2">
      <c r="A34" s="26" t="s">
        <v>58</v>
      </c>
      <c r="B34" s="67" t="s">
        <v>131</v>
      </c>
      <c r="C34" s="44" t="s">
        <v>12</v>
      </c>
      <c r="D34" s="44">
        <v>1</v>
      </c>
      <c r="E34" s="45">
        <f>E33</f>
        <v>0.24900000000000003</v>
      </c>
      <c r="F34" s="45">
        <f t="shared" si="1"/>
        <v>0.24900000000000003</v>
      </c>
      <c r="G34" s="27" t="s">
        <v>52</v>
      </c>
      <c r="H34" t="s">
        <v>88</v>
      </c>
      <c r="I34" t="s">
        <v>88</v>
      </c>
    </row>
    <row r="35" spans="1:9" x14ac:dyDescent="0.2">
      <c r="A35" s="26" t="s">
        <v>59</v>
      </c>
      <c r="B35" s="67" t="s">
        <v>132</v>
      </c>
      <c r="C35" s="44" t="s">
        <v>12</v>
      </c>
      <c r="D35" s="44">
        <v>8</v>
      </c>
      <c r="E35" s="45">
        <f>2.35/10</f>
        <v>0.23500000000000001</v>
      </c>
      <c r="F35" s="45">
        <f t="shared" si="1"/>
        <v>1.8800000000000001</v>
      </c>
      <c r="G35" s="27" t="s">
        <v>53</v>
      </c>
      <c r="H35" t="s">
        <v>88</v>
      </c>
      <c r="I35" t="s">
        <v>88</v>
      </c>
    </row>
    <row r="36" spans="1:9" x14ac:dyDescent="0.2">
      <c r="A36" s="26" t="s">
        <v>60</v>
      </c>
      <c r="B36" s="67" t="s">
        <v>133</v>
      </c>
      <c r="C36" s="44" t="s">
        <v>12</v>
      </c>
      <c r="D36" s="44">
        <v>8</v>
      </c>
      <c r="E36" s="45">
        <f>2.35/10</f>
        <v>0.23500000000000001</v>
      </c>
      <c r="F36" s="45">
        <f t="shared" si="1"/>
        <v>1.8800000000000001</v>
      </c>
      <c r="G36" s="27" t="s">
        <v>54</v>
      </c>
      <c r="H36" t="s">
        <v>88</v>
      </c>
      <c r="I36" t="s">
        <v>88</v>
      </c>
    </row>
    <row r="37" spans="1:9" x14ac:dyDescent="0.2">
      <c r="A37" s="26" t="s">
        <v>61</v>
      </c>
      <c r="B37" s="67" t="s">
        <v>134</v>
      </c>
      <c r="C37" s="44" t="s">
        <v>12</v>
      </c>
      <c r="D37" s="44">
        <v>3</v>
      </c>
      <c r="E37" s="45">
        <f>2.15/10</f>
        <v>0.215</v>
      </c>
      <c r="F37" s="45">
        <f t="shared" si="1"/>
        <v>0.64500000000000002</v>
      </c>
      <c r="G37" s="27" t="s">
        <v>62</v>
      </c>
      <c r="H37" t="s">
        <v>88</v>
      </c>
      <c r="I37" t="s">
        <v>88</v>
      </c>
    </row>
    <row r="38" spans="1:9" x14ac:dyDescent="0.2">
      <c r="A38" s="26" t="s">
        <v>64</v>
      </c>
      <c r="B38" s="67" t="s">
        <v>135</v>
      </c>
      <c r="C38" s="44" t="s">
        <v>12</v>
      </c>
      <c r="D38" s="44">
        <v>2</v>
      </c>
      <c r="E38" s="45">
        <f t="shared" ref="E38:E40" si="2">2.15/10</f>
        <v>0.215</v>
      </c>
      <c r="F38" s="45">
        <f t="shared" si="1"/>
        <v>0.43</v>
      </c>
      <c r="G38" s="27" t="s">
        <v>63</v>
      </c>
      <c r="H38" t="s">
        <v>88</v>
      </c>
      <c r="I38" t="s">
        <v>88</v>
      </c>
    </row>
    <row r="39" spans="1:9" x14ac:dyDescent="0.2">
      <c r="A39" s="26" t="s">
        <v>65</v>
      </c>
      <c r="B39" s="67" t="s">
        <v>136</v>
      </c>
      <c r="C39" s="44" t="s">
        <v>12</v>
      </c>
      <c r="D39" s="44">
        <v>2</v>
      </c>
      <c r="E39" s="45">
        <f t="shared" si="2"/>
        <v>0.215</v>
      </c>
      <c r="F39" s="45">
        <f t="shared" si="1"/>
        <v>0.43</v>
      </c>
      <c r="G39" s="27" t="s">
        <v>68</v>
      </c>
      <c r="H39" t="s">
        <v>88</v>
      </c>
      <c r="I39" t="s">
        <v>88</v>
      </c>
    </row>
    <row r="40" spans="1:9" x14ac:dyDescent="0.2">
      <c r="A40" s="26" t="s">
        <v>66</v>
      </c>
      <c r="B40" s="67" t="s">
        <v>137</v>
      </c>
      <c r="C40" s="44" t="s">
        <v>12</v>
      </c>
      <c r="D40" s="44">
        <v>2</v>
      </c>
      <c r="E40" s="45">
        <f t="shared" si="2"/>
        <v>0.215</v>
      </c>
      <c r="F40" s="45">
        <f t="shared" si="1"/>
        <v>0.43</v>
      </c>
      <c r="G40" s="27" t="s">
        <v>67</v>
      </c>
      <c r="H40" t="s">
        <v>88</v>
      </c>
      <c r="I40" t="s">
        <v>88</v>
      </c>
    </row>
    <row r="41" spans="1:9" x14ac:dyDescent="0.2">
      <c r="A41" s="26" t="s">
        <v>106</v>
      </c>
      <c r="B41" s="67" t="s">
        <v>138</v>
      </c>
      <c r="C41" s="44" t="s">
        <v>12</v>
      </c>
      <c r="D41" s="44">
        <v>1</v>
      </c>
      <c r="E41" s="45">
        <f>7.98/12</f>
        <v>0.66500000000000004</v>
      </c>
      <c r="F41" s="45">
        <f t="shared" si="1"/>
        <v>0.66500000000000004</v>
      </c>
      <c r="G41" s="27" t="s">
        <v>103</v>
      </c>
      <c r="H41" t="s">
        <v>88</v>
      </c>
      <c r="I41" t="s">
        <v>88</v>
      </c>
    </row>
    <row r="42" spans="1:9" x14ac:dyDescent="0.2">
      <c r="A42" s="26" t="s">
        <v>105</v>
      </c>
      <c r="B42" s="67" t="s">
        <v>139</v>
      </c>
      <c r="C42" s="44" t="s">
        <v>12</v>
      </c>
      <c r="D42" s="44">
        <v>1</v>
      </c>
      <c r="E42" s="45">
        <f>7.98/15</f>
        <v>0.53200000000000003</v>
      </c>
      <c r="F42" s="45">
        <f t="shared" si="1"/>
        <v>0.53200000000000003</v>
      </c>
      <c r="G42" s="27" t="s">
        <v>104</v>
      </c>
      <c r="H42" t="s">
        <v>88</v>
      </c>
      <c r="I42" t="s">
        <v>88</v>
      </c>
    </row>
    <row r="43" spans="1:9" x14ac:dyDescent="0.2">
      <c r="A43" s="20" t="s">
        <v>69</v>
      </c>
      <c r="B43" s="64" t="s">
        <v>140</v>
      </c>
      <c r="C43" s="38" t="s">
        <v>9</v>
      </c>
      <c r="D43" s="38">
        <v>1</v>
      </c>
      <c r="E43" s="39">
        <f>16/20</f>
        <v>0.8</v>
      </c>
      <c r="F43" s="39">
        <f t="shared" si="1"/>
        <v>0.8</v>
      </c>
      <c r="G43" s="21" t="s">
        <v>70</v>
      </c>
      <c r="H43" t="s">
        <v>88</v>
      </c>
      <c r="I43" t="s">
        <v>88</v>
      </c>
    </row>
    <row r="44" spans="1:9" x14ac:dyDescent="0.2">
      <c r="A44" s="22" t="s">
        <v>71</v>
      </c>
      <c r="B44" s="65"/>
      <c r="C44" s="40" t="s">
        <v>14</v>
      </c>
      <c r="D44" s="40">
        <v>1</v>
      </c>
      <c r="E44" s="41">
        <f>19/40</f>
        <v>0.47499999999999998</v>
      </c>
      <c r="F44" s="41">
        <f t="shared" si="1"/>
        <v>0.47499999999999998</v>
      </c>
      <c r="G44" s="23" t="s">
        <v>70</v>
      </c>
      <c r="H44" s="2" t="s">
        <v>28</v>
      </c>
      <c r="I44" s="2" t="s">
        <v>28</v>
      </c>
    </row>
    <row r="45" spans="1:9" x14ac:dyDescent="0.2">
      <c r="A45" s="22" t="s">
        <v>147</v>
      </c>
      <c r="B45" s="65"/>
      <c r="C45" s="40" t="s">
        <v>14</v>
      </c>
      <c r="D45" s="40">
        <v>1</v>
      </c>
      <c r="E45" s="41">
        <f>5/40</f>
        <v>0.125</v>
      </c>
      <c r="F45" s="41">
        <f t="shared" si="1"/>
        <v>0.125</v>
      </c>
      <c r="G45" s="28" t="s">
        <v>72</v>
      </c>
      <c r="H45" s="2" t="s">
        <v>28</v>
      </c>
      <c r="I45" s="2" t="s">
        <v>28</v>
      </c>
    </row>
    <row r="46" spans="1:9" x14ac:dyDescent="0.2">
      <c r="A46" s="22" t="s">
        <v>73</v>
      </c>
      <c r="B46" s="65"/>
      <c r="C46" s="40" t="s">
        <v>14</v>
      </c>
      <c r="D46" s="40">
        <v>1</v>
      </c>
      <c r="E46" s="41">
        <f>8.99/40</f>
        <v>0.22475000000000001</v>
      </c>
      <c r="F46" s="41">
        <f t="shared" si="1"/>
        <v>0.22475000000000001</v>
      </c>
      <c r="G46" s="23" t="s">
        <v>74</v>
      </c>
      <c r="H46" s="2" t="s">
        <v>28</v>
      </c>
      <c r="I46" s="2" t="s">
        <v>28</v>
      </c>
    </row>
    <row r="47" spans="1:9" x14ac:dyDescent="0.2">
      <c r="A47" s="22" t="s">
        <v>146</v>
      </c>
      <c r="B47" s="65"/>
      <c r="C47" s="40" t="s">
        <v>14</v>
      </c>
      <c r="D47" s="40">
        <v>1</v>
      </c>
      <c r="E47" s="41">
        <v>0</v>
      </c>
      <c r="F47" s="41">
        <f t="shared" si="1"/>
        <v>0</v>
      </c>
      <c r="G47" s="28" t="s">
        <v>148</v>
      </c>
      <c r="H47" s="2" t="s">
        <v>28</v>
      </c>
      <c r="I47" s="2" t="s">
        <v>28</v>
      </c>
    </row>
    <row r="48" spans="1:9" x14ac:dyDescent="0.2">
      <c r="A48" s="24" t="s">
        <v>78</v>
      </c>
      <c r="B48" s="66" t="s">
        <v>141</v>
      </c>
      <c r="C48" s="42" t="s">
        <v>13</v>
      </c>
      <c r="D48" s="42">
        <v>12</v>
      </c>
      <c r="E48" s="43">
        <f>7.2/100</f>
        <v>7.2000000000000008E-2</v>
      </c>
      <c r="F48" s="43">
        <f t="shared" si="1"/>
        <v>0.8640000000000001</v>
      </c>
      <c r="G48" s="29" t="s">
        <v>75</v>
      </c>
      <c r="H48" t="s">
        <v>88</v>
      </c>
      <c r="I48" t="s">
        <v>88</v>
      </c>
    </row>
    <row r="49" spans="1:9" x14ac:dyDescent="0.2">
      <c r="A49" s="24" t="s">
        <v>77</v>
      </c>
      <c r="B49" s="66" t="s">
        <v>142</v>
      </c>
      <c r="C49" s="42" t="s">
        <v>13</v>
      </c>
      <c r="D49" s="42">
        <v>4</v>
      </c>
      <c r="E49" s="43">
        <f>7/100</f>
        <v>7.0000000000000007E-2</v>
      </c>
      <c r="F49" s="43">
        <f t="shared" si="1"/>
        <v>0.28000000000000003</v>
      </c>
      <c r="G49" s="25" t="s">
        <v>76</v>
      </c>
      <c r="H49" t="s">
        <v>88</v>
      </c>
      <c r="I49" t="s">
        <v>88</v>
      </c>
    </row>
    <row r="50" spans="1:9" x14ac:dyDescent="0.2">
      <c r="A50" s="20" t="s">
        <v>101</v>
      </c>
      <c r="B50" s="64" t="s">
        <v>143</v>
      </c>
      <c r="C50" s="38" t="s">
        <v>9</v>
      </c>
      <c r="D50" s="38">
        <v>1</v>
      </c>
      <c r="E50" s="39">
        <v>3.82</v>
      </c>
      <c r="F50" s="39">
        <f t="shared" si="1"/>
        <v>3.82</v>
      </c>
      <c r="G50" s="21" t="s">
        <v>102</v>
      </c>
      <c r="H50" t="s">
        <v>88</v>
      </c>
      <c r="I50" t="s">
        <v>88</v>
      </c>
    </row>
    <row r="51" spans="1:9" ht="17" thickBot="1" x14ac:dyDescent="0.25">
      <c r="A51" s="30" t="s">
        <v>79</v>
      </c>
      <c r="B51" s="68"/>
      <c r="C51" s="46" t="s">
        <v>9</v>
      </c>
      <c r="D51" s="46">
        <f>1</f>
        <v>1</v>
      </c>
      <c r="E51" s="47">
        <f>5.16/4</f>
        <v>1.29</v>
      </c>
      <c r="F51" s="47">
        <f t="shared" si="1"/>
        <v>1.29</v>
      </c>
      <c r="G51" s="31"/>
      <c r="H51" s="2" t="s">
        <v>28</v>
      </c>
      <c r="I51" s="2" t="s">
        <v>28</v>
      </c>
    </row>
    <row r="52" spans="1:9" x14ac:dyDescent="0.2">
      <c r="A52" s="69" t="s">
        <v>80</v>
      </c>
      <c r="B52" s="69"/>
      <c r="C52" s="69"/>
      <c r="D52" s="69"/>
      <c r="E52" s="69"/>
      <c r="F52" s="1">
        <f>SUM(F10:F51)</f>
        <v>357.6200306260576</v>
      </c>
    </row>
  </sheetData>
  <mergeCells count="2">
    <mergeCell ref="A52:E52"/>
    <mergeCell ref="C2:D2"/>
  </mergeCells>
  <hyperlinks>
    <hyperlink ref="G45" r:id="rId1" location="shipping-estimate" xr:uid="{936C8A8D-5899-404F-8CD0-80610CA9332C}"/>
    <hyperlink ref="G48" r:id="rId2" display="https://www.amazon.com/Adiyer-Stainless-Phillips-Countersunk-Tapping/dp/B07VSVM9ZP/ref=sr_1_1_sspa?keywords=m2+10mm+wood+screws&amp;qid=1576017761&amp;s=hi&amp;sr=1-1-spons&amp;psc=1&amp;spLa=ZW5jcnlwdGVkUXVhbGlmaWVyPUEyR1lDRU1BTE5XTlo0JmVuY3J5cHRlZElkPUEwNjI3MzQ4MUtES1VLSkhVWElNOSZlbmNyeXB0ZWRBZElkPUEwOTc5OTA3MVdSMVA1TUNQU1oxQyZ3aWRnZXROYW1lPXNwX2F0ZiZhY3Rpb249Y2xpY2tSZWRpcmVjdCZkb05vdExvZ0NsaWNrPXRydWU=" xr:uid="{8BA7C019-7D73-174A-9F60-6C56DA48A3C7}"/>
    <hyperlink ref="G27" r:id="rId3" xr:uid="{9898932F-206F-8047-A040-01385F905E2B}"/>
    <hyperlink ref="G47" r:id="rId4" xr:uid="{8C816692-8A58-874A-9DBB-D5F28B2756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BEACON_IAQ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Hagen E</dc:creator>
  <cp:lastModifiedBy>Fritz, Hagen E</cp:lastModifiedBy>
  <dcterms:created xsi:type="dcterms:W3CDTF">2019-12-10T19:41:08Z</dcterms:created>
  <dcterms:modified xsi:type="dcterms:W3CDTF">2019-12-12T16:16:41Z</dcterms:modified>
</cp:coreProperties>
</file>