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CCD702CE-8026-49D6-9BAE-9C1550357BC6}" xr6:coauthVersionLast="43" xr6:coauthVersionMax="43" xr10:uidLastSave="{00000000-0000-0000-0000-000000000000}"/>
  <bookViews>
    <workbookView xWindow="16000" yWindow="250" windowWidth="22940" windowHeight="18360" tabRatio="747" firstSheet="9" activeTab="2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GRAPH" sheetId="10" r:id="rId10"/>
    <sheet name="Period DATA" sheetId="24" r:id="rId11"/>
    <sheet name="Period" sheetId="16" r:id="rId12"/>
    <sheet name="Products" sheetId="26"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 name="sizing" sheetId="27" r:id="rId22"/>
  </sheets>
  <definedNames>
    <definedName name="_xlnm._FilterDatabase" localSheetId="12"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2">Products!$D$39</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0">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<sst xmlns="http://schemas.openxmlformats.org/spreadsheetml/2006/main" count="2046" uniqueCount="1104">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</sst>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98">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s>
  <fills count="2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41" fontId="76" fillId="0" borderId="0" applyFont="0" applyFill="0" applyBorder="0" applyAlignment="0" applyProtection="0"/>
    <xf numFmtId="9" fontId="76" fillId="0" borderId="0" applyFont="0" applyFill="0" applyBorder="0" applyAlignment="0" applyProtection="0"/>
  </cellStyleXfs>
  <cellXfs count="431">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0" borderId="48" xfId="0" applyFont="1" applyBorder="1"/>
    <xf numFmtId="0" fontId="14" fillId="0" borderId="49" xfId="0" applyFont="1" applyBorder="1"/>
    <xf numFmtId="0" fontId="14" fillId="14" borderId="46" xfId="0" applyFont="1" applyFill="1" applyBorder="1"/>
    <xf numFmtId="0" fontId="14" fillId="0" borderId="46" xfId="0" applyFont="1" applyBorder="1"/>
    <xf numFmtId="0" fontId="14" fillId="14" borderId="50" xfId="0" applyFont="1" applyFill="1" applyBorder="1"/>
    <xf numFmtId="0" fontId="14" fillId="0" borderId="51" xfId="0" applyFont="1" applyBorder="1"/>
    <xf numFmtId="0" fontId="14"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xf numFmtId="0" fontId="3" fillId="4" borderId="0" xfId="3" applyFont="1" applyFill="1"/>
    <xf numFmtId="0" fontId="14"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7" fillId="0" borderId="0" xfId="0" applyFont="1" applyAlignment="1">
      <alignment vertical="center"/>
    </xf>
    <xf numFmtId="0" fontId="77" fillId="0" borderId="36" xfId="0" applyFont="1" applyBorder="1" applyAlignment="1">
      <alignment vertical="center"/>
    </xf>
    <xf numFmtId="0" fontId="77" fillId="7" borderId="2" xfId="0" applyFont="1" applyFill="1" applyBorder="1" applyAlignment="1">
      <alignment vertical="center"/>
    </xf>
    <xf numFmtId="0" fontId="77" fillId="7" borderId="36" xfId="0" applyFont="1" applyFill="1" applyBorder="1" applyAlignment="1">
      <alignment vertical="center"/>
    </xf>
    <xf numFmtId="0" fontId="77" fillId="7" borderId="38" xfId="0" applyFont="1" applyFill="1" applyBorder="1" applyAlignment="1">
      <alignment vertical="center"/>
    </xf>
    <xf numFmtId="166" fontId="78" fillId="18" borderId="1" xfId="0" applyNumberFormat="1" applyFont="1" applyFill="1" applyBorder="1"/>
    <xf numFmtId="166" fontId="78" fillId="19" borderId="1" xfId="0" applyNumberFormat="1" applyFont="1" applyFill="1" applyBorder="1"/>
    <xf numFmtId="49" fontId="78" fillId="19" borderId="1" xfId="0" quotePrefix="1" applyNumberFormat="1" applyFont="1" applyFill="1" applyBorder="1"/>
    <xf numFmtId="49" fontId="78" fillId="19" borderId="1" xfId="0" applyNumberFormat="1" applyFont="1" applyFill="1" applyBorder="1"/>
    <xf numFmtId="166" fontId="78" fillId="18" borderId="53" xfId="0" applyNumberFormat="1" applyFont="1" applyFill="1" applyBorder="1"/>
    <xf numFmtId="49" fontId="78" fillId="18" borderId="18" xfId="0" applyNumberFormat="1" applyFont="1" applyFill="1" applyBorder="1"/>
    <xf numFmtId="49" fontId="78" fillId="18" borderId="54" xfId="0" applyNumberFormat="1" applyFont="1" applyFill="1" applyBorder="1"/>
    <xf numFmtId="166" fontId="78" fillId="4" borderId="1" xfId="0" applyNumberFormat="1" applyFont="1" applyFill="1" applyBorder="1"/>
    <xf numFmtId="166" fontId="78" fillId="19" borderId="45" xfId="0" applyNumberFormat="1" applyFont="1" applyFill="1" applyBorder="1"/>
    <xf numFmtId="166" fontId="78" fillId="19" borderId="20" xfId="0" applyNumberFormat="1" applyFont="1" applyFill="1" applyBorder="1"/>
    <xf numFmtId="166" fontId="78" fillId="19" borderId="26" xfId="0" applyNumberFormat="1" applyFont="1" applyFill="1" applyBorder="1"/>
    <xf numFmtId="166" fontId="78" fillId="19" borderId="46" xfId="0" applyNumberFormat="1" applyFont="1" applyFill="1" applyBorder="1"/>
    <xf numFmtId="166" fontId="78" fillId="4" borderId="14" xfId="0" applyNumberFormat="1" applyFont="1" applyFill="1" applyBorder="1"/>
    <xf numFmtId="166" fontId="78" fillId="4" borderId="17" xfId="0" applyNumberFormat="1" applyFont="1" applyFill="1" applyBorder="1"/>
    <xf numFmtId="166" fontId="78" fillId="4" borderId="15" xfId="0" applyNumberFormat="1" applyFont="1" applyFill="1" applyBorder="1"/>
    <xf numFmtId="166" fontId="78" fillId="4" borderId="4" xfId="0" applyNumberFormat="1" applyFont="1" applyFill="1" applyBorder="1"/>
    <xf numFmtId="166" fontId="78" fillId="4" borderId="5" xfId="0" applyNumberFormat="1" applyFont="1" applyFill="1" applyBorder="1"/>
    <xf numFmtId="166" fontId="78" fillId="4" borderId="6" xfId="0" applyNumberFormat="1" applyFont="1" applyFill="1" applyBorder="1"/>
    <xf numFmtId="166" fontId="78" fillId="4" borderId="18" xfId="0" applyNumberFormat="1" applyFont="1" applyFill="1" applyBorder="1"/>
    <xf numFmtId="166" fontId="78" fillId="4" borderId="7" xfId="0" applyNumberFormat="1" applyFont="1" applyFill="1" applyBorder="1"/>
    <xf numFmtId="49" fontId="78" fillId="19" borderId="53" xfId="0" applyNumberFormat="1" applyFont="1" applyFill="1" applyBorder="1"/>
    <xf numFmtId="49" fontId="78" fillId="18" borderId="55" xfId="0" applyNumberFormat="1" applyFont="1" applyFill="1" applyBorder="1"/>
    <xf numFmtId="49" fontId="78" fillId="18" borderId="56" xfId="0" applyNumberFormat="1" applyFont="1" applyFill="1" applyBorder="1"/>
    <xf numFmtId="49" fontId="78" fillId="19" borderId="20" xfId="0" quotePrefix="1" applyNumberFormat="1" applyFont="1" applyFill="1" applyBorder="1"/>
    <xf numFmtId="0" fontId="0" fillId="19" borderId="46" xfId="0" applyFill="1" applyBorder="1"/>
    <xf numFmtId="0" fontId="0" fillId="19" borderId="47" xfId="0" applyFill="1" applyBorder="1"/>
    <xf numFmtId="0" fontId="79" fillId="0" borderId="0" xfId="0" applyFont="1" applyAlignment="1">
      <alignment vertical="center"/>
    </xf>
    <xf numFmtId="0" fontId="82" fillId="0" borderId="0" xfId="0" applyFont="1"/>
    <xf numFmtId="49" fontId="83" fillId="6" borderId="20" xfId="1" quotePrefix="1" applyNumberFormat="1" applyFont="1" applyBorder="1"/>
    <xf numFmtId="0" fontId="84" fillId="0" borderId="0" xfId="0" applyFont="1" applyAlignment="1">
      <alignment vertical="center"/>
    </xf>
    <xf numFmtId="0" fontId="84" fillId="17" borderId="0" xfId="0" applyFont="1" applyFill="1" applyAlignment="1">
      <alignment vertical="center"/>
    </xf>
    <xf numFmtId="166" fontId="78" fillId="20" borderId="1" xfId="0" applyNumberFormat="1" applyFont="1" applyFill="1" applyBorder="1"/>
    <xf numFmtId="166" fontId="78" fillId="18" borderId="20" xfId="0" applyNumberFormat="1" applyFont="1" applyFill="1" applyBorder="1"/>
    <xf numFmtId="166" fontId="78" fillId="18" borderId="6" xfId="0" applyNumberFormat="1" applyFont="1" applyFill="1" applyBorder="1"/>
    <xf numFmtId="166" fontId="78" fillId="18" borderId="18" xfId="0" applyNumberFormat="1" applyFont="1" applyFill="1" applyBorder="1"/>
    <xf numFmtId="166" fontId="78" fillId="18" borderId="7" xfId="0" applyNumberFormat="1" applyFont="1" applyFill="1" applyBorder="1"/>
    <xf numFmtId="166" fontId="78"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5" fillId="21" borderId="0" xfId="0" applyFont="1" applyFill="1"/>
    <xf numFmtId="0" fontId="87" fillId="0" borderId="0" xfId="0" applyFont="1" applyAlignment="1">
      <alignment vertical="center"/>
    </xf>
    <xf numFmtId="0" fontId="87" fillId="0" borderId="0" xfId="0" quotePrefix="1" applyFont="1" applyAlignment="1">
      <alignment vertical="center"/>
    </xf>
    <xf numFmtId="0" fontId="89" fillId="21" borderId="0" xfId="0" applyFont="1" applyFill="1" applyAlignment="1">
      <alignment horizontal="center"/>
    </xf>
    <xf numFmtId="0" fontId="91" fillId="0" borderId="0" xfId="0" applyFont="1"/>
    <xf numFmtId="0" fontId="92" fillId="0" borderId="0" xfId="0" applyFont="1"/>
    <xf numFmtId="0" fontId="93" fillId="0" borderId="0" xfId="0" applyFont="1"/>
    <xf numFmtId="0" fontId="94" fillId="0" borderId="0" xfId="0" applyFont="1" applyAlignment="1">
      <alignment vertical="center"/>
    </xf>
    <xf numFmtId="0" fontId="56" fillId="0" borderId="0" xfId="0" applyFont="1" applyBorder="1" applyAlignment="1">
      <alignment horizontal="left"/>
    </xf>
    <xf numFmtId="0" fontId="14" fillId="0" borderId="0" xfId="0" applyFont="1" applyBorder="1" applyAlignment="1">
      <alignment horizontal="left"/>
    </xf>
    <xf numFmtId="0" fontId="14" fillId="14" borderId="2" xfId="0" applyFont="1" applyFill="1" applyBorder="1"/>
    <xf numFmtId="0" fontId="29" fillId="14" borderId="8" xfId="0" applyFont="1" applyFill="1" applyBorder="1"/>
    <xf numFmtId="0" fontId="56" fillId="0" borderId="36" xfId="0" applyFont="1" applyBorder="1"/>
    <xf numFmtId="0" fontId="14" fillId="0" borderId="37" xfId="0" applyFont="1" applyBorder="1"/>
    <xf numFmtId="0" fontId="14" fillId="0" borderId="10" xfId="0" applyFont="1" applyBorder="1" applyAlignment="1">
      <alignment horizontal="left"/>
    </xf>
    <xf numFmtId="0" fontId="14" fillId="14" borderId="3" xfId="0" applyFont="1" applyFill="1" applyBorder="1"/>
    <xf numFmtId="0" fontId="14" fillId="14" borderId="0" xfId="0" applyFont="1" applyFill="1"/>
    <xf numFmtId="0" fontId="14" fillId="0" borderId="0" xfId="0" applyFont="1" applyAlignment="1">
      <alignment horizontal="left"/>
    </xf>
    <xf numFmtId="0" fontId="14" fillId="0" borderId="57" xfId="0" applyFont="1" applyBorder="1"/>
    <xf numFmtId="0" fontId="14" fillId="14" borderId="58" xfId="0" applyFont="1" applyFill="1" applyBorder="1"/>
    <xf numFmtId="0" fontId="14" fillId="14" borderId="16" xfId="0" applyFont="1" applyFill="1" applyBorder="1"/>
    <xf numFmtId="0" fontId="14" fillId="14" borderId="9" xfId="0" applyFont="1" applyFill="1" applyBorder="1"/>
    <xf numFmtId="0" fontId="14" fillId="0" borderId="59" xfId="0" applyFont="1" applyBorder="1"/>
    <xf numFmtId="0" fontId="14" fillId="0" borderId="1" xfId="0" applyFont="1" applyBorder="1"/>
    <xf numFmtId="0" fontId="14" fillId="0" borderId="5" xfId="0" applyFont="1" applyBorder="1" applyAlignment="1">
      <alignment horizontal="left"/>
    </xf>
    <xf numFmtId="0" fontId="14" fillId="0" borderId="18" xfId="0" applyFont="1" applyBorder="1"/>
    <xf numFmtId="0" fontId="14" fillId="0" borderId="7" xfId="0" applyFont="1" applyBorder="1" applyAlignment="1">
      <alignment horizontal="left"/>
    </xf>
    <xf numFmtId="0" fontId="14" fillId="0" borderId="53" xfId="0" applyFont="1" applyBorder="1"/>
    <xf numFmtId="0" fontId="14" fillId="0" borderId="60" xfId="0" applyFont="1" applyBorder="1"/>
    <xf numFmtId="0" fontId="95" fillId="0" borderId="0" xfId="0" applyFont="1" applyAlignment="1">
      <alignment vertical="center"/>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0" fontId="14" fillId="0" borderId="0" xfId="0" applyFont="1" applyBorder="1"/>
    <xf numFmtId="0" fontId="14" fillId="0" borderId="10" xfId="0" applyFont="1" applyBorder="1"/>
    <xf numFmtId="1" fontId="14" fillId="0" borderId="36" xfId="0" applyNumberFormat="1" applyFont="1" applyBorder="1" applyAlignment="1">
      <alignment horizontal="left"/>
    </xf>
    <xf numFmtId="1" fontId="14" fillId="0" borderId="38" xfId="0" applyNumberFormat="1" applyFont="1" applyBorder="1" applyAlignment="1">
      <alignment horizontal="left"/>
    </xf>
    <xf numFmtId="167" fontId="14" fillId="0" borderId="36" xfId="0" applyNumberFormat="1" applyFont="1" applyBorder="1" applyAlignment="1">
      <alignment horizontal="left"/>
    </xf>
    <xf numFmtId="0" fontId="78" fillId="0" borderId="0" xfId="0" applyFont="1"/>
    <xf numFmtId="0" fontId="34" fillId="0" borderId="0" xfId="0" applyFont="1"/>
    <xf numFmtId="0" fontId="43" fillId="0" borderId="0" xfId="0" applyFont="1" applyAlignment="1">
      <alignment horizontal="right" vertical="center" readingOrder="1"/>
    </xf>
    <xf numFmtId="0" fontId="43" fillId="0" borderId="1" xfId="0" applyFont="1" applyBorder="1" applyAlignment="1">
      <alignment horizontal="right" vertical="center" readingOrder="1"/>
    </xf>
    <xf numFmtId="0" fontId="96" fillId="0" borderId="1" xfId="0" applyFont="1" applyBorder="1" applyAlignment="1">
      <alignment horizontal="right" vertical="center" readingOrder="1"/>
    </xf>
    <xf numFmtId="0" fontId="0" fillId="0" borderId="41" xfId="0" applyBorder="1"/>
    <xf numFmtId="0" fontId="78" fillId="0" borderId="42" xfId="0" applyFont="1" applyBorder="1"/>
    <xf numFmtId="0" fontId="43" fillId="0" borderId="43" xfId="0" applyFont="1" applyBorder="1" applyAlignment="1">
      <alignment horizontal="right" vertical="center" readingOrder="1"/>
    </xf>
    <xf numFmtId="0" fontId="0" fillId="0" borderId="45" xfId="0" applyBorder="1"/>
    <xf numFmtId="0" fontId="78" fillId="0" borderId="26" xfId="0" applyFont="1" applyBorder="1"/>
    <xf numFmtId="0" fontId="43" fillId="0" borderId="39" xfId="0" applyFont="1" applyBorder="1" applyAlignment="1">
      <alignment horizontal="right" vertical="center" readingOrder="1"/>
    </xf>
    <xf numFmtId="0" fontId="0" fillId="0" borderId="42" xfId="0" applyBorder="1"/>
    <xf numFmtId="0" fontId="14" fillId="19" borderId="2" xfId="0" applyFont="1" applyFill="1" applyBorder="1"/>
    <xf numFmtId="0" fontId="14" fillId="19" borderId="8" xfId="0" applyFont="1" applyFill="1" applyBorder="1"/>
    <xf numFmtId="0" fontId="14" fillId="19" borderId="3" xfId="0" applyFont="1" applyFill="1" applyBorder="1"/>
    <xf numFmtId="0" fontId="14" fillId="22" borderId="61" xfId="0" applyFont="1" applyFill="1" applyBorder="1"/>
    <xf numFmtId="0" fontId="14" fillId="22" borderId="62" xfId="0" applyFont="1" applyFill="1" applyBorder="1"/>
    <xf numFmtId="0" fontId="14" fillId="22" borderId="63" xfId="0" applyFont="1" applyFill="1" applyBorder="1"/>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639</v>
      </c>
      <c r="B3" t="s">
        <v>640</v>
      </c>
    </row>
    <row r="4" spans="1:6">
      <c r="A4" s="241" t="s">
        <v>641</v>
      </c>
      <c r="B4" t="s">
        <v>642</v>
      </c>
    </row>
    <row r="5" spans="1:6">
      <c r="A5" s="241" t="s">
        <v>643</v>
      </c>
      <c r="B5" t="s">
        <v>644</v>
      </c>
    </row>
    <row r="8" spans="1:6">
      <c r="A8" t="s">
        <v>638</v>
      </c>
      <c r="C8" s="53"/>
    </row>
    <row r="9" spans="1:6">
      <c r="A9" s="39" t="s">
        <v>114</v>
      </c>
      <c r="B9" t="s">
        <v>115</v>
      </c>
    </row>
    <row r="10" spans="1:6">
      <c r="A10" s="39" t="s">
        <v>69</v>
      </c>
      <c r="B10" t="s">
        <v>120</v>
      </c>
    </row>
    <row r="12" spans="1:6">
      <c r="C12" s="25"/>
    </row>
    <row r="13" spans="1:6">
      <c r="A13" s="243" t="s">
        <v>645</v>
      </c>
      <c r="D13" s="22"/>
      <c r="E13" s="22"/>
      <c r="F13" s="22"/>
    </row>
    <row r="14" spans="1:6">
      <c r="A14" s="242" t="str">
        <f>INDEX(Sheets,ROWS($A$1:$A1))</f>
        <v>Reference</v>
      </c>
      <c r="D14" s="22"/>
    </row>
    <row r="15" spans="1:6">
      <c r="A15" s="242" t="str">
        <f>INDEX(Sheets,ROWS($A$1:$A2))</f>
        <v>Kehua</v>
      </c>
      <c r="D15" s="22"/>
      <c r="E15" s="23"/>
    </row>
    <row r="16" spans="1:6">
      <c r="A16" s="242" t="str">
        <f>INDEX(Sheets,ROWS($A$1:$A3))</f>
        <v>Poweroad</v>
      </c>
      <c r="D16" s="22"/>
      <c r="E16" s="23"/>
    </row>
    <row r="17" spans="1:5">
      <c r="A17" s="242" t="str">
        <f>INDEX(Sheets,ROWS($A$1:$A4))</f>
        <v>Parameters</v>
      </c>
      <c r="D17" s="22"/>
      <c r="E17" s="23"/>
    </row>
    <row r="18" spans="1:5">
      <c r="A18" s="242" t="str">
        <f>INDEX(Sheets,ROWS($A$1:$A5))</f>
        <v>Entity Model</v>
      </c>
      <c r="D18" s="22"/>
      <c r="E18" s="23"/>
    </row>
    <row r="19" spans="1:5">
      <c r="A19" s="242" t="str">
        <f>INDEX(Sheets,ROWS($A$1:$A6))</f>
        <v>CVL</v>
      </c>
    </row>
    <row r="20" spans="1:5">
      <c r="A20" s="242" t="str">
        <f>INDEX(Sheets,ROWS($A$1:$A7))</f>
        <v>PV Calc</v>
      </c>
    </row>
    <row r="21" spans="1:5">
      <c r="A21" s="242" t="str">
        <f>INDEX(Sheets,ROWS($A$1:$A8))</f>
        <v>Data Graph</v>
      </c>
    </row>
    <row r="22" spans="1:5">
      <c r="A22" s="242" t="str">
        <f>INDEX(Sheets,ROWS($A$1:$A9))</f>
        <v>Entity Data</v>
      </c>
    </row>
    <row r="23" spans="1:5">
      <c r="A23" s="242" t="str">
        <f>INDEX(Sheets,ROWS($A$1:$A10))</f>
        <v>Tracking Data</v>
      </c>
    </row>
    <row r="24" spans="1:5">
      <c r="A24" s="242" t="str">
        <f>INDEX(Sheets,ROWS($A$1:$A11))</f>
        <v>resources</v>
      </c>
    </row>
    <row r="25" spans="1:5">
      <c r="A25" s="242" t="str">
        <f>INDEX(Sheets,ROWS($A$1:$A12))</f>
        <v>representations</v>
      </c>
    </row>
    <row r="26" spans="1:5">
      <c r="A26" s="242" t="str">
        <f>INDEX(Sheets,ROWS($A$1:$A13))</f>
        <v>timestamp</v>
      </c>
    </row>
    <row r="27" spans="1:5">
      <c r="A27" s="242" t="str">
        <f>INDEX(Sheets,ROWS($A$1:$A14))</f>
        <v>requests</v>
      </c>
    </row>
    <row r="28" spans="1:5">
      <c r="A28" s="242" t="str">
        <f>INDEX(Sheets,ROWS($A$1:$A15))</f>
        <v>draft specs</v>
      </c>
    </row>
    <row r="29" spans="1:5">
      <c r="A29" s="242" t="str">
        <f>INDEX(Sheets,ROWS($A$1:$A16))</f>
        <v>graphs</v>
      </c>
    </row>
    <row r="30" spans="1:5">
      <c r="A30" s="242" t="str">
        <f>INDEX(Sheets,ROWS($A$1:$A17))</f>
        <v>swagger</v>
      </c>
    </row>
    <row r="31" spans="1:5">
      <c r="A31" s="242" t="str">
        <f>INDEX(Sheets,ROWS($A$1:$A18))</f>
        <v>collection+json</v>
      </c>
    </row>
    <row r="32" spans="1:5">
      <c r="A32" s="242" t="str">
        <f>INDEX(Sheets,ROWS($A$1:$A19))</f>
        <v>paths</v>
      </c>
    </row>
    <row r="33" spans="1:1">
      <c r="A33" s="24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0" t="s">
        <v>222</v>
      </c>
    </row>
    <row r="2" spans="1:5">
      <c r="A2" s="54" t="s">
        <v>133</v>
      </c>
      <c r="B2" s="398" t="s">
        <v>135</v>
      </c>
    </row>
    <row r="3" spans="1:5" ht="15" outlineLevel="1" thickBot="1">
      <c r="A3" s="55" t="s">
        <v>134</v>
      </c>
      <c r="B3" s="399"/>
      <c r="E3" t="s">
        <v>220</v>
      </c>
    </row>
    <row r="4" spans="1:5">
      <c r="A4" s="56" t="s">
        <v>136</v>
      </c>
      <c r="B4" s="398" t="s">
        <v>135</v>
      </c>
      <c r="E4" t="s">
        <v>221</v>
      </c>
    </row>
    <row r="5" spans="1:5" outlineLevel="1">
      <c r="A5" s="57" t="s">
        <v>137</v>
      </c>
      <c r="B5" s="400"/>
    </row>
    <row r="6" spans="1:5" outlineLevel="1">
      <c r="A6" s="57" t="s">
        <v>138</v>
      </c>
      <c r="B6" s="400"/>
    </row>
    <row r="7" spans="1:5" ht="15" outlineLevel="1" thickBot="1">
      <c r="A7" s="55" t="s">
        <v>139</v>
      </c>
      <c r="B7" s="399"/>
    </row>
    <row r="8" spans="1:5" ht="15" outlineLevel="1" thickBot="1">
      <c r="A8" s="55" t="s">
        <v>140</v>
      </c>
      <c r="B8" s="58" t="s">
        <v>141</v>
      </c>
    </row>
    <row r="9" spans="1:5" outlineLevel="1">
      <c r="A9" s="59" t="s">
        <v>142</v>
      </c>
      <c r="B9" s="398" t="s">
        <v>135</v>
      </c>
    </row>
    <row r="10" spans="1:5" ht="15" outlineLevel="2" thickBot="1">
      <c r="A10" s="60" t="s">
        <v>143</v>
      </c>
      <c r="B10" s="399"/>
    </row>
    <row r="11" spans="1:5">
      <c r="A11" s="56" t="s">
        <v>144</v>
      </c>
      <c r="B11" s="398" t="s">
        <v>146</v>
      </c>
    </row>
    <row r="12" spans="1:5" ht="15" outlineLevel="1" thickBot="1">
      <c r="A12" s="55" t="s">
        <v>145</v>
      </c>
      <c r="B12" s="399"/>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5" t="s">
        <v>125</v>
      </c>
    </row>
    <row r="2" spans="1:6" ht="29.5" thickBot="1">
      <c r="A2" s="44" t="s">
        <v>122</v>
      </c>
      <c r="B2" s="12" t="s">
        <v>123</v>
      </c>
      <c r="C2" s="15" t="s">
        <v>41</v>
      </c>
      <c r="D2" s="15" t="s">
        <v>309</v>
      </c>
      <c r="E2" s="16"/>
    </row>
    <row r="3" spans="1:6" ht="100" customHeight="1" thickBot="1">
      <c r="A3" s="40" t="s">
        <v>112</v>
      </c>
      <c r="B3" s="42" t="s">
        <v>615</v>
      </c>
      <c r="C3" s="15" t="s">
        <v>41</v>
      </c>
      <c r="D3" s="15" t="s">
        <v>511</v>
      </c>
      <c r="E3" s="16"/>
    </row>
    <row r="4" spans="1:6" ht="203.5" thickBot="1">
      <c r="A4" s="40" t="s">
        <v>235</v>
      </c>
      <c r="B4" s="42" t="s">
        <v>149</v>
      </c>
      <c r="C4" s="15" t="s">
        <v>42</v>
      </c>
      <c r="D4" s="15" t="s">
        <v>147</v>
      </c>
      <c r="E4" s="30" t="s">
        <v>71</v>
      </c>
    </row>
    <row r="5" spans="1:6" ht="166" customHeight="1" thickBot="1">
      <c r="A5" s="41" t="s">
        <v>236</v>
      </c>
      <c r="B5" s="43" t="s">
        <v>124</v>
      </c>
      <c r="C5" s="26" t="s">
        <v>42</v>
      </c>
      <c r="D5" s="26" t="s">
        <v>223</v>
      </c>
      <c r="E5" s="28"/>
    </row>
    <row r="6" spans="1:6" ht="29.5" thickBot="1">
      <c r="A6" s="44" t="s">
        <v>237</v>
      </c>
      <c r="B6" s="43" t="s">
        <v>118</v>
      </c>
      <c r="C6" s="26" t="s">
        <v>42</v>
      </c>
      <c r="D6" s="26" t="s">
        <v>237</v>
      </c>
      <c r="E6" s="27" t="s">
        <v>44</v>
      </c>
    </row>
    <row r="7" spans="1:6" ht="29.5" thickBot="1">
      <c r="A7" s="41" t="s">
        <v>238</v>
      </c>
      <c r="B7" s="43" t="s">
        <v>100</v>
      </c>
      <c r="C7" s="26" t="s">
        <v>42</v>
      </c>
      <c r="D7" s="26" t="s">
        <v>238</v>
      </c>
      <c r="E7" s="27"/>
    </row>
    <row r="8" spans="1:6" ht="29.5" thickBot="1">
      <c r="A8" s="41" t="s">
        <v>239</v>
      </c>
      <c r="B8" s="43" t="s">
        <v>99</v>
      </c>
      <c r="C8" s="26" t="s">
        <v>42</v>
      </c>
      <c r="D8" s="26" t="s">
        <v>239</v>
      </c>
      <c r="E8" s="27"/>
      <c r="F8" s="46" t="s">
        <v>126</v>
      </c>
    </row>
    <row r="9" spans="1:6" ht="29.5" thickBot="1">
      <c r="A9" s="41" t="s">
        <v>75</v>
      </c>
      <c r="B9" s="43" t="s">
        <v>76</v>
      </c>
      <c r="C9" s="26" t="s">
        <v>42</v>
      </c>
      <c r="D9" s="26" t="s">
        <v>70</v>
      </c>
      <c r="E9" s="27"/>
    </row>
    <row r="11" spans="1:6">
      <c r="B11" s="73" t="s">
        <v>165</v>
      </c>
    </row>
    <row r="12" spans="1:6" ht="26">
      <c r="A12" s="86" t="s">
        <v>195</v>
      </c>
      <c r="B12" s="87" t="s">
        <v>219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1" customWidth="1"/>
    <col min="2" max="2" width="30" style="91" customWidth="1"/>
    <col min="3" max="3" width="52.90625" style="91" bestFit="1" customWidth="1"/>
    <col min="4" max="4" width="58.6328125" style="91" customWidth="1"/>
    <col min="5" max="5" width="14.1796875" style="91" customWidth="1"/>
    <col min="6" max="6" width="14.6328125" style="91" customWidth="1"/>
    <col min="7" max="7" width="13.6328125" style="91" customWidth="1"/>
    <col min="8" max="8" width="8.7265625" style="91"/>
    <col min="9" max="9" width="10.7265625" style="91" customWidth="1"/>
    <col min="10" max="10" width="10.453125" style="91" customWidth="1"/>
    <col min="11" max="11" width="10" style="91" customWidth="1"/>
    <col min="12" max="12" width="9.81640625" style="91" customWidth="1"/>
    <col min="13" max="16384" width="8.7265625" style="91"/>
  </cols>
  <sheetData>
    <row r="1" spans="1:4">
      <c r="A1" s="93"/>
      <c r="B1" s="93"/>
      <c r="C1" s="93"/>
      <c r="D1" s="93"/>
    </row>
    <row r="2" spans="1:4">
      <c r="A2" s="103" t="s">
        <v>319</v>
      </c>
      <c r="B2" s="103" t="s">
        <v>320</v>
      </c>
      <c r="C2" s="103" t="s">
        <v>245</v>
      </c>
      <c r="D2" s="104"/>
    </row>
    <row r="3" spans="1:4" ht="15" thickBot="1">
      <c r="A3" s="100"/>
      <c r="B3" s="100"/>
      <c r="C3" s="100"/>
      <c r="D3" s="93"/>
    </row>
    <row r="4" spans="1:4">
      <c r="A4" s="133" t="s">
        <v>117</v>
      </c>
      <c r="B4" s="134" t="s">
        <v>328</v>
      </c>
      <c r="C4" s="135" t="s">
        <v>313</v>
      </c>
    </row>
    <row r="5" spans="1:4">
      <c r="A5" s="136"/>
      <c r="B5" s="137" t="s">
        <v>329</v>
      </c>
      <c r="C5" s="138" t="s">
        <v>316</v>
      </c>
    </row>
    <row r="6" spans="1:4" ht="58">
      <c r="A6" s="136"/>
      <c r="B6" s="139" t="s">
        <v>321</v>
      </c>
      <c r="C6" s="140" t="s">
        <v>313</v>
      </c>
      <c r="D6" s="101" t="s">
        <v>327</v>
      </c>
    </row>
    <row r="7" spans="1:4" ht="58">
      <c r="A7" s="136"/>
      <c r="B7" s="139" t="s">
        <v>85</v>
      </c>
      <c r="C7" s="141" t="s">
        <v>310</v>
      </c>
      <c r="D7" s="101" t="s">
        <v>322</v>
      </c>
    </row>
    <row r="8" spans="1:4">
      <c r="A8" s="142"/>
      <c r="B8" s="139" t="s">
        <v>90</v>
      </c>
      <c r="C8" s="141" t="s">
        <v>240</v>
      </c>
      <c r="D8" s="93"/>
    </row>
    <row r="9" spans="1:4" ht="29.5" thickBot="1">
      <c r="A9" s="143"/>
      <c r="B9" s="144" t="s">
        <v>246</v>
      </c>
      <c r="C9" s="145" t="s">
        <v>117</v>
      </c>
      <c r="D9" s="102" t="s">
        <v>248</v>
      </c>
    </row>
    <row r="10" spans="1:4">
      <c r="A10" s="93"/>
      <c r="B10" s="93"/>
      <c r="C10" s="93"/>
      <c r="D10" s="102"/>
    </row>
    <row r="11" spans="1:4" ht="15" thickBot="1">
      <c r="A11" s="93"/>
      <c r="B11" s="93"/>
      <c r="C11" s="93"/>
      <c r="D11" s="93"/>
    </row>
    <row r="12" spans="1:4">
      <c r="A12" s="133" t="s">
        <v>243</v>
      </c>
      <c r="B12" s="134" t="s">
        <v>328</v>
      </c>
      <c r="C12" s="146" t="s">
        <v>313</v>
      </c>
      <c r="D12" s="93"/>
    </row>
    <row r="13" spans="1:4">
      <c r="A13" s="136"/>
      <c r="B13" s="137" t="s">
        <v>329</v>
      </c>
      <c r="C13" s="138" t="s">
        <v>316</v>
      </c>
      <c r="D13" s="93"/>
    </row>
    <row r="14" spans="1:4" ht="15" thickBot="1">
      <c r="A14" s="143"/>
      <c r="B14" s="144" t="s">
        <v>117</v>
      </c>
      <c r="C14" s="145" t="s">
        <v>117</v>
      </c>
      <c r="D14" s="93" t="s">
        <v>285</v>
      </c>
    </row>
    <row r="15" spans="1:4">
      <c r="A15" s="93"/>
      <c r="B15" s="93"/>
      <c r="C15" s="93"/>
      <c r="D15" s="93"/>
    </row>
    <row r="16" spans="1:4" ht="15" thickBot="1">
      <c r="A16" s="93"/>
      <c r="B16" s="93"/>
      <c r="C16" s="93"/>
      <c r="D16" s="93"/>
    </row>
    <row r="17" spans="1:4">
      <c r="A17" s="133" t="s">
        <v>244</v>
      </c>
      <c r="B17" s="147" t="s">
        <v>328</v>
      </c>
      <c r="C17" s="146" t="s">
        <v>312</v>
      </c>
    </row>
    <row r="18" spans="1:4">
      <c r="A18" s="136"/>
      <c r="B18" s="137" t="s">
        <v>329</v>
      </c>
      <c r="C18" s="138" t="s">
        <v>316</v>
      </c>
    </row>
    <row r="19" spans="1:4">
      <c r="A19" s="136"/>
      <c r="B19" s="153" t="s">
        <v>224</v>
      </c>
      <c r="C19" s="141" t="s">
        <v>242</v>
      </c>
      <c r="D19" s="102"/>
    </row>
    <row r="20" spans="1:4">
      <c r="A20" s="136"/>
      <c r="B20" s="139" t="s">
        <v>85</v>
      </c>
      <c r="C20" s="141" t="s">
        <v>237</v>
      </c>
      <c r="D20" s="93"/>
    </row>
    <row r="21" spans="1:4">
      <c r="A21" s="142"/>
      <c r="B21" s="139" t="s">
        <v>90</v>
      </c>
      <c r="C21" s="141" t="s">
        <v>241</v>
      </c>
      <c r="D21" s="93"/>
    </row>
    <row r="22" spans="1:4">
      <c r="A22" s="142"/>
      <c r="B22" s="139" t="s">
        <v>3</v>
      </c>
      <c r="C22" s="141" t="s">
        <v>239</v>
      </c>
      <c r="D22" s="93"/>
    </row>
    <row r="23" spans="1:4" ht="15" thickBot="1">
      <c r="A23" s="143"/>
      <c r="B23" s="144" t="s">
        <v>243</v>
      </c>
      <c r="C23" s="145" t="s">
        <v>243</v>
      </c>
      <c r="D23" s="93" t="s">
        <v>317</v>
      </c>
    </row>
    <row r="48" spans="10:12">
      <c r="J48" s="91" t="s">
        <v>395</v>
      </c>
      <c r="K48" s="120" t="s">
        <v>393</v>
      </c>
      <c r="L48" s="120" t="s">
        <v>394</v>
      </c>
    </row>
    <row r="49" spans="4:12">
      <c r="K49" s="120" t="s">
        <v>397</v>
      </c>
      <c r="L49" s="120"/>
    </row>
    <row r="50" spans="4:12">
      <c r="E50" s="91" t="s">
        <v>396</v>
      </c>
      <c r="F50" s="91" t="s">
        <v>392</v>
      </c>
    </row>
    <row r="51" spans="4:12">
      <c r="E51" s="91" t="s">
        <v>390</v>
      </c>
    </row>
    <row r="53" spans="4:12">
      <c r="E53" s="91" t="s">
        <v>388</v>
      </c>
      <c r="I53" s="91" t="s">
        <v>391</v>
      </c>
    </row>
    <row r="54" spans="4:12">
      <c r="D54" s="91" t="s">
        <v>382</v>
      </c>
      <c r="E54" s="91" t="s">
        <v>387</v>
      </c>
      <c r="F54" s="91" t="s">
        <v>386</v>
      </c>
      <c r="G54" s="91" t="s">
        <v>389</v>
      </c>
      <c r="H54" s="91">
        <v>1</v>
      </c>
    </row>
    <row r="55" spans="4:12">
      <c r="D55" s="91" t="s">
        <v>383</v>
      </c>
    </row>
    <row r="58" spans="4:12">
      <c r="D58" s="91" t="s">
        <v>384</v>
      </c>
      <c r="E58" s="91" t="s">
        <v>385</v>
      </c>
    </row>
    <row r="61" spans="4:12">
      <c r="G61" s="91">
        <v>605</v>
      </c>
      <c r="H61" s="91">
        <v>1210</v>
      </c>
    </row>
    <row r="62" spans="4:12">
      <c r="G62" s="91">
        <f>G61/1000</f>
        <v>0.60499999999999998</v>
      </c>
      <c r="H62" s="91">
        <f>H61/1000</f>
        <v>1.21</v>
      </c>
      <c r="I62" s="91" t="s">
        <v>398</v>
      </c>
    </row>
    <row r="63" spans="4:12">
      <c r="G63" s="91">
        <f>G62*1000</f>
        <v>605</v>
      </c>
      <c r="H63" s="91">
        <f>H62*1000</f>
        <v>1210</v>
      </c>
    </row>
    <row r="64" spans="4:12">
      <c r="G64" s="91">
        <f>1000/G63</f>
        <v>1.6528925619834711</v>
      </c>
      <c r="H64" s="91">
        <f>1000/H63</f>
        <v>0.82644628099173556</v>
      </c>
    </row>
    <row r="65" spans="5:12">
      <c r="H65" s="91">
        <f>G64*G63</f>
        <v>1000</v>
      </c>
    </row>
    <row r="67" spans="5:12">
      <c r="G67" s="91">
        <f>50*G64</f>
        <v>82.644628099173559</v>
      </c>
      <c r="H67" s="91">
        <f>50*H64</f>
        <v>41.32231404958678</v>
      </c>
    </row>
    <row r="72" spans="5:12">
      <c r="E72" s="91" t="s">
        <v>384</v>
      </c>
    </row>
    <row r="73" spans="5:12">
      <c r="E73" s="91" t="s">
        <v>383</v>
      </c>
      <c r="F73" s="91" t="s">
        <v>418</v>
      </c>
      <c r="G73" s="91" t="s">
        <v>419</v>
      </c>
    </row>
    <row r="75" spans="5:12">
      <c r="E75" s="91" t="s">
        <v>413</v>
      </c>
      <c r="F75" s="180">
        <v>0.8</v>
      </c>
      <c r="I75" s="91" t="s">
        <v>415</v>
      </c>
    </row>
    <row r="76" spans="5:12">
      <c r="E76" s="91" t="s">
        <v>414</v>
      </c>
      <c r="I76" s="91" t="s">
        <v>348</v>
      </c>
      <c r="J76" s="91" t="s">
        <v>420</v>
      </c>
      <c r="L76" s="91" t="s">
        <v>421</v>
      </c>
    </row>
    <row r="77" spans="5:12">
      <c r="E77" s="91" t="s">
        <v>416</v>
      </c>
    </row>
    <row r="78" spans="5:12">
      <c r="F78" s="91" t="s">
        <v>417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1" customWidth="1"/>
  </cols>
  <sheetData>
    <row r="1" spans="1:2" ht="15" thickBot="1">
      <c r="A1" s="20"/>
      <c r="B1" s="20"/>
    </row>
    <row r="2" spans="1:2">
      <c r="A2" s="8" t="s">
        <v>73</v>
      </c>
      <c r="B2" s="9"/>
    </row>
    <row r="3" spans="1:2" outlineLevel="1">
      <c r="A3" s="4" t="s">
        <v>309</v>
      </c>
      <c r="B3" s="10" t="s">
        <v>121</v>
      </c>
    </row>
    <row r="4" spans="1:2" outlineLevel="1">
      <c r="A4" s="13" t="s">
        <v>311</v>
      </c>
      <c r="B4" s="10" t="s">
        <v>67</v>
      </c>
    </row>
    <row r="5" spans="1:2" outlineLevel="1">
      <c r="A5" s="13" t="s">
        <v>237</v>
      </c>
      <c r="B5" s="10"/>
    </row>
    <row r="6" spans="1:2" outlineLevel="1">
      <c r="A6" s="13" t="s">
        <v>241</v>
      </c>
      <c r="B6" s="14"/>
    </row>
    <row r="7" spans="1:2" outlineLevel="1">
      <c r="A7" s="13" t="s">
        <v>345</v>
      </c>
      <c r="B7" s="14"/>
    </row>
    <row r="8" spans="1:2" outlineLevel="1">
      <c r="A8" s="13" t="s">
        <v>223</v>
      </c>
      <c r="B8" s="14"/>
    </row>
    <row r="9" spans="1:2" outlineLevel="1">
      <c r="A9" s="13" t="s">
        <v>112</v>
      </c>
      <c r="B9" s="14"/>
    </row>
    <row r="10" spans="1:2" outlineLevel="1">
      <c r="A10" s="13" t="s">
        <v>242</v>
      </c>
      <c r="B10" s="14"/>
    </row>
    <row r="11" spans="1:2" outlineLevel="1">
      <c r="A11" s="13" t="s">
        <v>110</v>
      </c>
      <c r="B11" s="14" t="s">
        <v>111</v>
      </c>
    </row>
    <row r="12" spans="1:2" outlineLevel="1">
      <c r="A12" s="13" t="s">
        <v>238</v>
      </c>
      <c r="B12" s="14"/>
    </row>
    <row r="13" spans="1:2" outlineLevel="1">
      <c r="A13" s="13" t="s">
        <v>240</v>
      </c>
      <c r="B13" s="14"/>
    </row>
    <row r="14" spans="1:2" outlineLevel="1">
      <c r="A14" s="13" t="s">
        <v>39</v>
      </c>
      <c r="B14" s="14"/>
    </row>
    <row r="15" spans="1:2" outlineLevel="1">
      <c r="A15" s="13" t="s">
        <v>74</v>
      </c>
      <c r="B15" s="14"/>
    </row>
    <row r="16" spans="1:2" outlineLevel="1">
      <c r="A16" s="13" t="s">
        <v>147</v>
      </c>
      <c r="B16" s="14" t="s">
        <v>148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112</v>
      </c>
      <c r="B22" s="9"/>
    </row>
    <row r="23" spans="1:9">
      <c r="A23" s="18" t="s">
        <v>876</v>
      </c>
      <c r="B23" s="131"/>
    </row>
    <row r="24" spans="1:9">
      <c r="A24" s="18" t="s">
        <v>877</v>
      </c>
      <c r="B24" s="131"/>
    </row>
    <row r="25" spans="1:9" outlineLevel="1">
      <c r="A25" s="18" t="s">
        <v>860</v>
      </c>
      <c r="B25" s="131"/>
      <c r="I25" s="269"/>
    </row>
    <row r="26" spans="1:9" ht="83" customHeight="1" outlineLevel="1">
      <c r="A26" s="18" t="s">
        <v>291</v>
      </c>
      <c r="B26" s="131" t="s">
        <v>519</v>
      </c>
      <c r="I26" s="269"/>
    </row>
    <row r="27" spans="1:9" ht="43.5" outlineLevel="1">
      <c r="A27" s="18" t="s">
        <v>664</v>
      </c>
      <c r="B27" s="131" t="s">
        <v>689</v>
      </c>
      <c r="I27" s="269"/>
    </row>
    <row r="28" spans="1:9" ht="29" outlineLevel="1">
      <c r="A28" s="18" t="s">
        <v>113</v>
      </c>
      <c r="B28" s="5" t="s">
        <v>513</v>
      </c>
      <c r="I28" s="269"/>
    </row>
    <row r="29" spans="1:9" outlineLevel="1">
      <c r="A29" s="18" t="s">
        <v>290</v>
      </c>
      <c r="B29" s="5" t="s">
        <v>514</v>
      </c>
      <c r="I29" s="269"/>
    </row>
    <row r="30" spans="1:9" outlineLevel="1">
      <c r="A30" s="18" t="s">
        <v>289</v>
      </c>
      <c r="B30" s="5" t="s">
        <v>515</v>
      </c>
      <c r="I30" s="269"/>
    </row>
    <row r="31" spans="1:9" outlineLevel="1">
      <c r="A31" s="18" t="s">
        <v>288</v>
      </c>
      <c r="B31" s="5" t="s">
        <v>516</v>
      </c>
      <c r="I31" s="269"/>
    </row>
    <row r="32" spans="1:9" outlineLevel="1">
      <c r="A32" s="130" t="s">
        <v>287</v>
      </c>
      <c r="B32" s="24" t="s">
        <v>517</v>
      </c>
      <c r="I32" s="269"/>
    </row>
    <row r="33" spans="1:9" ht="15" outlineLevel="1" thickBot="1">
      <c r="A33" s="19" t="s">
        <v>875</v>
      </c>
      <c r="B33" s="7" t="s">
        <v>518</v>
      </c>
      <c r="I33" s="269"/>
    </row>
    <row r="34" spans="1:9" ht="15" thickBot="1">
      <c r="A34" s="20"/>
      <c r="B34" s="20"/>
      <c r="I34" s="269"/>
    </row>
    <row r="35" spans="1:9">
      <c r="A35" s="8" t="s">
        <v>242</v>
      </c>
      <c r="B35" s="9"/>
      <c r="I35" s="269"/>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347</v>
      </c>
      <c r="B41" s="35" t="s">
        <v>242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0"/>
    </row>
    <row r="50" spans="1:5" outlineLevel="1">
      <c r="A50" s="4" t="s">
        <v>57</v>
      </c>
      <c r="B50" s="5" t="s">
        <v>79</v>
      </c>
    </row>
    <row r="51" spans="1:5" outlineLevel="1">
      <c r="A51" s="4" t="s">
        <v>58</v>
      </c>
      <c r="B51" s="5" t="s">
        <v>79</v>
      </c>
    </row>
    <row r="52" spans="1:5" ht="15" outlineLevel="1" thickBot="1">
      <c r="A52" s="6"/>
      <c r="B52" s="29" t="s">
        <v>72</v>
      </c>
    </row>
    <row r="53" spans="1:5">
      <c r="A53" s="31" t="s">
        <v>346</v>
      </c>
      <c r="B53" s="35" t="s">
        <v>237</v>
      </c>
    </row>
    <row r="54" spans="1:5" outlineLevel="1">
      <c r="A54" s="4" t="s">
        <v>94</v>
      </c>
      <c r="B54" s="5" t="s">
        <v>44</v>
      </c>
    </row>
    <row r="55" spans="1:5" outlineLevel="1">
      <c r="A55" s="4" t="s">
        <v>91</v>
      </c>
      <c r="B55" s="5" t="s">
        <v>52</v>
      </c>
    </row>
    <row r="56" spans="1:5" outlineLevel="1">
      <c r="A56" s="4" t="s">
        <v>92</v>
      </c>
      <c r="B56" s="5" t="s">
        <v>52</v>
      </c>
    </row>
    <row r="57" spans="1:5" outlineLevel="1">
      <c r="A57" s="4" t="s">
        <v>93</v>
      </c>
      <c r="B57" s="5" t="s">
        <v>52</v>
      </c>
    </row>
    <row r="58" spans="1:5" outlineLevel="1">
      <c r="A58" s="4" t="s">
        <v>101</v>
      </c>
      <c r="B58" s="5" t="s">
        <v>44</v>
      </c>
      <c r="C58" s="52" t="s">
        <v>106</v>
      </c>
    </row>
    <row r="59" spans="1:5" outlineLevel="1">
      <c r="A59" s="4" t="s">
        <v>107</v>
      </c>
      <c r="B59" s="5" t="s">
        <v>52</v>
      </c>
      <c r="C59" s="52" t="s">
        <v>106</v>
      </c>
    </row>
    <row r="60" spans="1:5" ht="15" outlineLevel="1" thickBot="1">
      <c r="A60" s="6"/>
      <c r="B60" s="29" t="s">
        <v>72</v>
      </c>
    </row>
    <row r="61" spans="1:5">
      <c r="A61" s="8" t="s">
        <v>345</v>
      </c>
      <c r="B61" s="35" t="s">
        <v>242</v>
      </c>
    </row>
    <row r="62" spans="1:5" outlineLevel="1">
      <c r="A62" s="4" t="s">
        <v>50</v>
      </c>
      <c r="B62" s="5" t="s">
        <v>77</v>
      </c>
    </row>
    <row r="63" spans="1:5" outlineLevel="1">
      <c r="A63" s="4" t="s">
        <v>51</v>
      </c>
      <c r="B63" s="24" t="s">
        <v>77</v>
      </c>
    </row>
    <row r="64" spans="1:5" outlineLevel="1">
      <c r="A64" s="13" t="s">
        <v>95</v>
      </c>
      <c r="B64" s="24" t="s">
        <v>78</v>
      </c>
    </row>
    <row r="65" spans="1:3" outlineLevel="1">
      <c r="A65" s="13" t="s">
        <v>127</v>
      </c>
      <c r="B65" s="24" t="s">
        <v>79</v>
      </c>
      <c r="C65" s="52" t="s">
        <v>106</v>
      </c>
    </row>
    <row r="66" spans="1:3" ht="15" outlineLevel="1" thickBot="1">
      <c r="A66" s="6"/>
      <c r="B66" s="29" t="s">
        <v>72</v>
      </c>
    </row>
    <row r="67" spans="1:3" ht="15" thickBot="1">
      <c r="A67" s="20"/>
      <c r="B67" s="20"/>
    </row>
    <row r="68" spans="1:3">
      <c r="A68" s="31" t="s">
        <v>238</v>
      </c>
      <c r="B68" s="35" t="s">
        <v>247</v>
      </c>
    </row>
    <row r="69" spans="1:3" outlineLevel="1">
      <c r="A69" s="4" t="s">
        <v>216</v>
      </c>
      <c r="B69" s="10" t="s">
        <v>218</v>
      </c>
    </row>
    <row r="70" spans="1:3" outlineLevel="1">
      <c r="A70" s="4" t="s">
        <v>225</v>
      </c>
      <c r="B70" s="10" t="s">
        <v>226</v>
      </c>
    </row>
    <row r="71" spans="1:3" ht="15" outlineLevel="1" thickBot="1">
      <c r="A71" s="6" t="s">
        <v>217</v>
      </c>
      <c r="B71" s="11" t="s">
        <v>228</v>
      </c>
    </row>
    <row r="72" spans="1:3" ht="15" outlineLevel="1" thickBot="1">
      <c r="A72" s="6" t="s">
        <v>227</v>
      </c>
      <c r="B72" s="11" t="s">
        <v>229</v>
      </c>
    </row>
    <row r="73" spans="1:3" ht="15" outlineLevel="1" thickBot="1">
      <c r="A73" s="6"/>
      <c r="B73" s="29" t="s">
        <v>72</v>
      </c>
    </row>
    <row r="74" spans="1:3">
      <c r="A74" s="31" t="s">
        <v>240</v>
      </c>
      <c r="B74" s="9" t="s">
        <v>238</v>
      </c>
    </row>
    <row r="75" spans="1:3" outlineLevel="1">
      <c r="A75" s="4" t="s">
        <v>230</v>
      </c>
      <c r="B75" s="5" t="s">
        <v>225</v>
      </c>
    </row>
    <row r="76" spans="1:3" outlineLevel="1">
      <c r="A76" s="4" t="s">
        <v>231</v>
      </c>
      <c r="B76" s="5" t="s">
        <v>225</v>
      </c>
    </row>
    <row r="77" spans="1:3" outlineLevel="1">
      <c r="A77" s="4" t="s">
        <v>232</v>
      </c>
      <c r="B77" s="5" t="s">
        <v>225</v>
      </c>
    </row>
    <row r="78" spans="1:3" outlineLevel="1">
      <c r="A78" s="13" t="s">
        <v>55</v>
      </c>
      <c r="B78" s="24" t="s">
        <v>217</v>
      </c>
      <c r="C78" s="52" t="s">
        <v>106</v>
      </c>
    </row>
    <row r="79" spans="1:3" outlineLevel="1">
      <c r="A79" s="13" t="s">
        <v>265</v>
      </c>
      <c r="B79" s="24" t="s">
        <v>217</v>
      </c>
    </row>
    <row r="80" spans="1:3" outlineLevel="1">
      <c r="A80" s="13" t="s">
        <v>234</v>
      </c>
      <c r="B80" s="24" t="s">
        <v>217</v>
      </c>
    </row>
    <row r="81" spans="1:2" outlineLevel="1">
      <c r="A81" s="13" t="s">
        <v>264</v>
      </c>
      <c r="B81" s="24" t="s">
        <v>227</v>
      </c>
    </row>
    <row r="82" spans="1:2" outlineLevel="1">
      <c r="A82" s="13" t="s">
        <v>129</v>
      </c>
      <c r="B82" s="5" t="s">
        <v>227</v>
      </c>
    </row>
    <row r="83" spans="1:2" outlineLevel="1">
      <c r="A83" s="13" t="s">
        <v>215</v>
      </c>
      <c r="B83" s="5" t="s">
        <v>216</v>
      </c>
    </row>
    <row r="84" spans="1:2" outlineLevel="1">
      <c r="A84" s="13" t="s">
        <v>233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1" customWidth="1"/>
    <col min="2" max="2" width="10.6328125" style="91" customWidth="1"/>
    <col min="3" max="3" width="9.36328125" style="91" customWidth="1"/>
    <col min="4" max="5" width="8.7265625" style="91"/>
    <col min="6" max="6" width="18" style="91" customWidth="1"/>
    <col min="7" max="16384" width="8.7265625" style="91"/>
  </cols>
  <sheetData>
    <row r="1" spans="1:6" ht="15" thickBot="1"/>
    <row r="2" spans="1:6">
      <c r="B2" s="401" t="s">
        <v>400</v>
      </c>
      <c r="C2" s="402"/>
      <c r="D2" s="401" t="s">
        <v>34</v>
      </c>
      <c r="E2" s="402"/>
    </row>
    <row r="3" spans="1:6" ht="15" thickBot="1">
      <c r="B3" s="176" t="s">
        <v>405</v>
      </c>
      <c r="C3" s="177" t="s">
        <v>406</v>
      </c>
      <c r="D3" s="176" t="s">
        <v>405</v>
      </c>
      <c r="E3" s="177" t="s">
        <v>406</v>
      </c>
    </row>
    <row r="4" spans="1:6">
      <c r="A4" s="161" t="s">
        <v>399</v>
      </c>
      <c r="B4" s="163">
        <v>1</v>
      </c>
      <c r="C4" s="164"/>
      <c r="D4" s="164"/>
      <c r="E4" s="165">
        <v>1000</v>
      </c>
      <c r="F4" s="91" t="s">
        <v>401</v>
      </c>
    </row>
    <row r="5" spans="1:6">
      <c r="A5" s="161" t="s">
        <v>399</v>
      </c>
      <c r="B5" s="166"/>
      <c r="C5" s="154"/>
      <c r="D5" s="154"/>
      <c r="E5" s="167">
        <v>5.5</v>
      </c>
      <c r="F5" s="91" t="s">
        <v>402</v>
      </c>
    </row>
    <row r="6" spans="1:6">
      <c r="A6" s="161" t="s">
        <v>403</v>
      </c>
      <c r="B6" s="166"/>
      <c r="C6" s="154"/>
      <c r="D6" s="154">
        <v>11</v>
      </c>
      <c r="E6" s="167">
        <v>22</v>
      </c>
      <c r="F6" s="91" t="s">
        <v>404</v>
      </c>
    </row>
    <row r="7" spans="1:6" ht="15" thickBot="1">
      <c r="A7" s="178" t="s">
        <v>410</v>
      </c>
      <c r="B7" s="179">
        <v>1</v>
      </c>
      <c r="C7" s="168"/>
      <c r="D7" s="168">
        <f>E4*E5*D6%/1000</f>
        <v>0.60499999999999998</v>
      </c>
      <c r="E7" s="169">
        <f>E4*E5*E6%/1000</f>
        <v>1.21</v>
      </c>
      <c r="F7" s="160" t="s">
        <v>407</v>
      </c>
    </row>
    <row r="8" spans="1:6" ht="15" thickBot="1">
      <c r="C8" s="154"/>
      <c r="D8" s="154"/>
      <c r="E8" s="154"/>
    </row>
    <row r="9" spans="1:6">
      <c r="A9" s="178" t="s">
        <v>412</v>
      </c>
      <c r="B9" s="163">
        <v>100</v>
      </c>
      <c r="C9" s="164"/>
      <c r="D9" s="170">
        <f>D7*B9</f>
        <v>60.5</v>
      </c>
      <c r="E9" s="171">
        <f>E7*B9</f>
        <v>121</v>
      </c>
      <c r="F9" s="160" t="s">
        <v>407</v>
      </c>
    </row>
    <row r="10" spans="1:6" ht="15" thickBot="1">
      <c r="A10" s="178" t="s">
        <v>411</v>
      </c>
      <c r="B10" s="162">
        <v>1000</v>
      </c>
      <c r="C10" s="159"/>
      <c r="D10" s="168">
        <f>D7*B10</f>
        <v>605</v>
      </c>
      <c r="E10" s="169">
        <f>E7*B10</f>
        <v>1210</v>
      </c>
      <c r="F10" s="160" t="s">
        <v>407</v>
      </c>
    </row>
    <row r="11" spans="1:6" ht="15" thickBot="1">
      <c r="A11" s="161"/>
      <c r="B11" s="154"/>
      <c r="C11" s="154"/>
      <c r="D11" s="154"/>
      <c r="E11" s="154"/>
    </row>
    <row r="12" spans="1:6">
      <c r="A12" s="178" t="s">
        <v>408</v>
      </c>
      <c r="B12" s="174">
        <f>1000/E7</f>
        <v>826.44628099173553</v>
      </c>
      <c r="C12" s="175">
        <f>1000/D7</f>
        <v>1652.8925619834711</v>
      </c>
      <c r="D12" s="164">
        <v>1</v>
      </c>
      <c r="E12" s="165"/>
      <c r="F12" s="160" t="s">
        <v>400</v>
      </c>
    </row>
    <row r="13" spans="1:6" ht="15" thickBot="1">
      <c r="A13" s="178" t="s">
        <v>409</v>
      </c>
      <c r="B13" s="172">
        <f>50000/E7</f>
        <v>41322.314049586777</v>
      </c>
      <c r="C13" s="173">
        <f>50000/D7</f>
        <v>82644.628099173555</v>
      </c>
      <c r="D13" s="159">
        <v>1</v>
      </c>
      <c r="E13" s="112"/>
      <c r="F13" s="160" t="s">
        <v>400</v>
      </c>
    </row>
    <row r="14" spans="1:6">
      <c r="A14" s="161"/>
      <c r="B14" s="161"/>
      <c r="C14" s="161"/>
    </row>
    <row r="15" spans="1:6">
      <c r="A15" s="161"/>
      <c r="B15" s="161"/>
      <c r="C15" s="161"/>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25" workbookViewId="0">
      <selection activeCell="K43" sqref="K43"/>
    </sheetView>
  </sheetViews>
  <sheetFormatPr defaultRowHeight="12" outlineLevelRow="4"/>
  <cols>
    <col min="1" max="1" width="15.54296875" style="149" customWidth="1"/>
    <col min="2" max="2" width="7.6328125" style="149" bestFit="1" customWidth="1"/>
    <col min="3" max="3" width="8.54296875" style="149" bestFit="1" customWidth="1"/>
    <col min="4" max="4" width="20.453125" style="149" bestFit="1" customWidth="1"/>
    <col min="5" max="5" width="11.453125" style="149" bestFit="1" customWidth="1"/>
    <col min="6" max="6" width="14.54296875" style="149" customWidth="1"/>
    <col min="7" max="10" width="8.7265625" style="149"/>
    <col min="11" max="12" width="33.1796875" style="149" customWidth="1"/>
    <col min="13" max="16384" width="8.7265625" style="149"/>
  </cols>
  <sheetData>
    <row r="1" spans="1:6">
      <c r="A1" s="148" t="s">
        <v>243</v>
      </c>
      <c r="B1" s="148"/>
      <c r="C1" s="148"/>
      <c r="D1" s="148"/>
      <c r="E1" s="148"/>
      <c r="F1" s="148"/>
    </row>
    <row r="2" spans="1:6" outlineLevel="1">
      <c r="B2" s="149" t="s">
        <v>77</v>
      </c>
    </row>
    <row r="3" spans="1:6" outlineLevel="2">
      <c r="C3" s="148" t="s">
        <v>85</v>
      </c>
      <c r="D3" s="148"/>
      <c r="E3" s="148"/>
      <c r="F3" s="148"/>
    </row>
    <row r="4" spans="1:6" outlineLevel="3">
      <c r="D4" s="149" t="s">
        <v>44</v>
      </c>
    </row>
    <row r="5" spans="1:6" outlineLevel="3">
      <c r="E5" s="148" t="s">
        <v>90</v>
      </c>
      <c r="F5" s="148"/>
    </row>
    <row r="6" spans="1:6" outlineLevel="4">
      <c r="F6" s="149" t="s">
        <v>94</v>
      </c>
    </row>
    <row r="7" spans="1:6" outlineLevel="4">
      <c r="F7" s="149" t="s">
        <v>101</v>
      </c>
    </row>
    <row r="8" spans="1:6" outlineLevel="3">
      <c r="D8" s="149" t="s">
        <v>45</v>
      </c>
    </row>
    <row r="9" spans="1:6" outlineLevel="3">
      <c r="D9" s="149" t="s">
        <v>46</v>
      </c>
    </row>
    <row r="10" spans="1:6" outlineLevel="3">
      <c r="D10" s="149" t="s">
        <v>47</v>
      </c>
    </row>
    <row r="11" spans="1:6" outlineLevel="2">
      <c r="C11" s="148" t="s">
        <v>3</v>
      </c>
      <c r="D11" s="148"/>
      <c r="E11" s="148"/>
      <c r="F11" s="148"/>
    </row>
    <row r="12" spans="1:6" outlineLevel="3">
      <c r="D12" s="149" t="s">
        <v>50</v>
      </c>
    </row>
    <row r="13" spans="1:6" outlineLevel="3">
      <c r="D13" s="149" t="s">
        <v>51</v>
      </c>
    </row>
    <row r="14" spans="1:6" outlineLevel="1">
      <c r="B14" s="149" t="s">
        <v>78</v>
      </c>
    </row>
    <row r="15" spans="1:6" outlineLevel="2">
      <c r="C15" s="148" t="s">
        <v>85</v>
      </c>
      <c r="D15" s="148"/>
      <c r="E15" s="148"/>
      <c r="F15" s="148"/>
    </row>
    <row r="16" spans="1:6" outlineLevel="3">
      <c r="D16" s="149" t="s">
        <v>52</v>
      </c>
    </row>
    <row r="17" spans="2:6" outlineLevel="3">
      <c r="E17" s="148" t="s">
        <v>90</v>
      </c>
      <c r="F17" s="148"/>
    </row>
    <row r="18" spans="2:6" outlineLevel="4">
      <c r="F18" s="149" t="s">
        <v>91</v>
      </c>
    </row>
    <row r="19" spans="2:6" outlineLevel="4">
      <c r="F19" s="149" t="s">
        <v>92</v>
      </c>
    </row>
    <row r="20" spans="2:6" outlineLevel="4">
      <c r="F20" s="149" t="s">
        <v>93</v>
      </c>
    </row>
    <row r="21" spans="2:6" outlineLevel="4">
      <c r="F21" s="149" t="s">
        <v>107</v>
      </c>
    </row>
    <row r="22" spans="2:6" outlineLevel="3">
      <c r="D22" s="149" t="s">
        <v>53</v>
      </c>
    </row>
    <row r="23" spans="2:6" outlineLevel="3">
      <c r="D23" s="149" t="s">
        <v>54</v>
      </c>
    </row>
    <row r="24" spans="2:6" outlineLevel="2">
      <c r="C24" s="148" t="s">
        <v>3</v>
      </c>
      <c r="D24" s="148"/>
      <c r="E24" s="148"/>
      <c r="F24" s="148"/>
    </row>
    <row r="25" spans="2:6" outlineLevel="3">
      <c r="D25" s="149" t="s">
        <v>95</v>
      </c>
    </row>
    <row r="26" spans="2:6" outlineLevel="1">
      <c r="B26" s="149" t="s">
        <v>79</v>
      </c>
    </row>
    <row r="27" spans="2:6" outlineLevel="2">
      <c r="C27" s="148" t="s">
        <v>85</v>
      </c>
      <c r="D27" s="148"/>
      <c r="E27" s="148"/>
      <c r="F27" s="148"/>
    </row>
    <row r="28" spans="2:6" outlineLevel="3">
      <c r="D28" s="149" t="s">
        <v>56</v>
      </c>
    </row>
    <row r="29" spans="2:6" outlineLevel="3">
      <c r="D29" s="149" t="s">
        <v>57</v>
      </c>
    </row>
    <row r="30" spans="2:6" outlineLevel="3">
      <c r="D30" s="149" t="s">
        <v>58</v>
      </c>
    </row>
    <row r="31" spans="2:6" outlineLevel="2">
      <c r="C31" s="148" t="s">
        <v>3</v>
      </c>
      <c r="D31" s="148"/>
      <c r="E31" s="148"/>
      <c r="F31" s="148"/>
    </row>
    <row r="32" spans="2:6" outlineLevel="3">
      <c r="D32" s="149" t="s">
        <v>127</v>
      </c>
    </row>
    <row r="33" spans="1:6">
      <c r="A33" s="148" t="s">
        <v>334</v>
      </c>
      <c r="B33" s="148"/>
      <c r="C33" s="148"/>
      <c r="D33" s="148"/>
      <c r="E33" s="148"/>
      <c r="F33" s="148"/>
    </row>
    <row r="34" spans="1:6" outlineLevel="1">
      <c r="B34" s="149" t="s">
        <v>117</v>
      </c>
    </row>
    <row r="35" spans="1:6" outlineLevel="2">
      <c r="C35" s="148" t="s">
        <v>85</v>
      </c>
      <c r="D35" s="148"/>
      <c r="E35" s="148"/>
      <c r="F35" s="148"/>
    </row>
    <row r="36" spans="1:6" outlineLevel="3">
      <c r="D36" s="149" t="s">
        <v>216</v>
      </c>
    </row>
    <row r="37" spans="1:6" outlineLevel="3">
      <c r="E37" s="148" t="s">
        <v>90</v>
      </c>
      <c r="F37" s="148"/>
    </row>
    <row r="38" spans="1:6" outlineLevel="4">
      <c r="F38" s="149" t="s">
        <v>215</v>
      </c>
    </row>
    <row r="39" spans="1:6" outlineLevel="3">
      <c r="D39" s="149" t="s">
        <v>225</v>
      </c>
    </row>
    <row r="40" spans="1:6" outlineLevel="3">
      <c r="E40" s="148" t="s">
        <v>90</v>
      </c>
      <c r="F40" s="148"/>
    </row>
    <row r="41" spans="1:6" outlineLevel="4">
      <c r="F41" s="149" t="s">
        <v>230</v>
      </c>
    </row>
    <row r="42" spans="1:6" outlineLevel="4">
      <c r="F42" s="149" t="s">
        <v>231</v>
      </c>
    </row>
    <row r="43" spans="1:6" outlineLevel="4">
      <c r="F43" s="149" t="s">
        <v>232</v>
      </c>
    </row>
    <row r="44" spans="1:6" outlineLevel="3">
      <c r="D44" s="149" t="s">
        <v>217</v>
      </c>
    </row>
    <row r="45" spans="1:6" outlineLevel="3">
      <c r="E45" s="148" t="s">
        <v>90</v>
      </c>
      <c r="F45" s="148"/>
    </row>
    <row r="46" spans="1:6" outlineLevel="4">
      <c r="F46" s="149" t="s">
        <v>55</v>
      </c>
    </row>
    <row r="47" spans="1:6" outlineLevel="4">
      <c r="F47" s="149" t="s">
        <v>265</v>
      </c>
    </row>
    <row r="48" spans="1:6" outlineLevel="4">
      <c r="F48" s="149" t="s">
        <v>234</v>
      </c>
    </row>
    <row r="49" spans="1:6" outlineLevel="3">
      <c r="D49" s="149" t="s">
        <v>227</v>
      </c>
    </row>
    <row r="50" spans="1:6" outlineLevel="3">
      <c r="E50" s="148" t="s">
        <v>90</v>
      </c>
      <c r="F50" s="148"/>
    </row>
    <row r="51" spans="1:6" outlineLevel="4">
      <c r="F51" s="149" t="s">
        <v>129</v>
      </c>
    </row>
    <row r="62" spans="1:6">
      <c r="A62" s="150"/>
    </row>
    <row r="63" spans="1:6" ht="15.5">
      <c r="A63" s="151" t="s">
        <v>335</v>
      </c>
    </row>
    <row r="64" spans="1:6" ht="15.5">
      <c r="A64" s="152" t="s">
        <v>336</v>
      </c>
    </row>
    <row r="65" spans="1:1" ht="15.5">
      <c r="A65" s="152" t="s">
        <v>337</v>
      </c>
    </row>
    <row r="66" spans="1:1" ht="15.5">
      <c r="A66" s="152" t="s">
        <v>338</v>
      </c>
    </row>
    <row r="67" spans="1:1" ht="15.5">
      <c r="A67" s="151" t="s">
        <v>339</v>
      </c>
    </row>
    <row r="68" spans="1:1" ht="15.5">
      <c r="A68" s="152" t="s">
        <v>340</v>
      </c>
    </row>
    <row r="69" spans="1:1" ht="15.5">
      <c r="A69" s="152" t="s">
        <v>341</v>
      </c>
    </row>
    <row r="70" spans="1:1" ht="15.5">
      <c r="A70" s="151" t="s">
        <v>342</v>
      </c>
    </row>
    <row r="71" spans="1:1" ht="15.5">
      <c r="A71" s="152" t="s">
        <v>343</v>
      </c>
    </row>
    <row r="72" spans="1:1" ht="15.5">
      <c r="A72" s="152" t="s">
        <v>344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249</v>
      </c>
      <c r="B1" s="20"/>
      <c r="C1" s="20"/>
    </row>
    <row r="2" spans="1:9" outlineLevel="1">
      <c r="B2" s="31" t="s">
        <v>328</v>
      </c>
      <c r="C2" s="34" t="s">
        <v>81</v>
      </c>
      <c r="D2" s="34" t="s">
        <v>96</v>
      </c>
      <c r="E2" s="34" t="s">
        <v>97</v>
      </c>
      <c r="F2" s="34" t="s">
        <v>98</v>
      </c>
      <c r="G2" s="47"/>
      <c r="H2" s="35" t="s">
        <v>98</v>
      </c>
    </row>
    <row r="3" spans="1:9" outlineLevel="1">
      <c r="B3" s="4" t="s">
        <v>82</v>
      </c>
      <c r="C3" s="33" t="s">
        <v>61</v>
      </c>
      <c r="D3" s="2"/>
      <c r="E3" s="2"/>
      <c r="F3" s="2"/>
      <c r="G3" s="48"/>
      <c r="H3" s="10"/>
    </row>
    <row r="4" spans="1:9" outlineLevel="1">
      <c r="B4" s="4" t="s">
        <v>86</v>
      </c>
      <c r="C4" s="33" t="s">
        <v>62</v>
      </c>
      <c r="D4" s="2"/>
      <c r="E4" s="2"/>
      <c r="F4" s="2"/>
      <c r="G4" s="48"/>
      <c r="H4" s="10"/>
    </row>
    <row r="5" spans="1:9" outlineLevel="1">
      <c r="B5" s="4" t="s">
        <v>87</v>
      </c>
      <c r="C5" s="33" t="s">
        <v>63</v>
      </c>
      <c r="D5" s="2"/>
      <c r="E5" s="2"/>
      <c r="F5" s="2"/>
      <c r="G5" s="48"/>
      <c r="H5" s="10"/>
    </row>
    <row r="6" spans="1:9" outlineLevel="1">
      <c r="B6" s="4" t="s">
        <v>88</v>
      </c>
      <c r="C6" s="33" t="s">
        <v>64</v>
      </c>
      <c r="D6" s="2"/>
      <c r="E6" s="2"/>
      <c r="F6" s="2"/>
      <c r="G6" s="48"/>
      <c r="H6" s="10"/>
    </row>
    <row r="7" spans="1:9" outlineLevel="1">
      <c r="B7" s="4" t="s">
        <v>89</v>
      </c>
      <c r="C7" s="33" t="s">
        <v>65</v>
      </c>
      <c r="D7" s="2"/>
      <c r="E7" s="2"/>
      <c r="F7" s="2"/>
      <c r="G7" s="48"/>
      <c r="H7" s="10"/>
    </row>
    <row r="8" spans="1:9" ht="15" outlineLevel="1" thickBot="1">
      <c r="B8" s="6"/>
      <c r="C8" s="36" t="s">
        <v>72</v>
      </c>
      <c r="D8" s="38"/>
      <c r="E8" s="38"/>
      <c r="F8" s="38"/>
      <c r="G8" s="49"/>
      <c r="H8" s="11"/>
    </row>
    <row r="9" spans="1:9" ht="15" thickBot="1">
      <c r="B9" s="32"/>
      <c r="C9" s="32"/>
    </row>
    <row r="10" spans="1:9" ht="15" thickBot="1">
      <c r="A10" s="21" t="s">
        <v>250</v>
      </c>
      <c r="B10" s="20"/>
    </row>
    <row r="11" spans="1:9" outlineLevel="1">
      <c r="B11" s="31" t="s">
        <v>328</v>
      </c>
      <c r="C11" s="92" t="s">
        <v>329</v>
      </c>
      <c r="D11" s="92" t="s">
        <v>224</v>
      </c>
      <c r="E11" s="92" t="s">
        <v>333</v>
      </c>
      <c r="F11" s="94" t="s">
        <v>332</v>
      </c>
      <c r="G11" s="128" t="s">
        <v>330</v>
      </c>
      <c r="H11" s="128" t="s">
        <v>331</v>
      </c>
      <c r="I11" t="s">
        <v>98</v>
      </c>
    </row>
    <row r="12" spans="1:9" outlineLevel="1">
      <c r="B12" s="4" t="s">
        <v>276</v>
      </c>
      <c r="C12" s="2" t="s">
        <v>314</v>
      </c>
      <c r="D12" s="2" t="s">
        <v>79</v>
      </c>
      <c r="E12" s="98" t="s">
        <v>267</v>
      </c>
      <c r="F12" s="96" t="str">
        <f t="shared" ref="F12:F20" si="0">INDEX(AssetName,MATCH(E12,AssetID,0))</f>
        <v>Kehua SPI-B2</v>
      </c>
      <c r="G12" s="129" t="str">
        <f t="shared" ref="G12:G20" si="1">INDEX(Asset_InLocation,MATCH(E12,AssetID,0))</f>
        <v>L000003</v>
      </c>
      <c r="H12" s="129" t="str">
        <f t="shared" ref="H12:H20" si="2">INDEX(LocationName,MATCH(G12,LocationID,0))</f>
        <v>Inverter Location</v>
      </c>
      <c r="I12" t="s">
        <v>116</v>
      </c>
    </row>
    <row r="13" spans="1:9" outlineLevel="1">
      <c r="B13" s="4" t="s">
        <v>277</v>
      </c>
      <c r="C13" s="2"/>
      <c r="D13" s="2" t="s">
        <v>77</v>
      </c>
      <c r="E13" s="98" t="s">
        <v>268</v>
      </c>
      <c r="F13" s="96" t="str">
        <f t="shared" si="0"/>
        <v>PV-00001</v>
      </c>
      <c r="G13" s="129" t="str">
        <f t="shared" si="1"/>
        <v>L000004</v>
      </c>
      <c r="H13" s="129" t="str">
        <f t="shared" si="2"/>
        <v>North-Facing Roof</v>
      </c>
      <c r="I13" t="s">
        <v>104</v>
      </c>
    </row>
    <row r="14" spans="1:9" outlineLevel="1">
      <c r="B14" s="4" t="s">
        <v>278</v>
      </c>
      <c r="C14" s="2"/>
      <c r="D14" s="2" t="s">
        <v>77</v>
      </c>
      <c r="E14" s="98" t="s">
        <v>269</v>
      </c>
      <c r="F14" s="96" t="str">
        <f t="shared" si="0"/>
        <v>PV-00002</v>
      </c>
      <c r="G14" s="129" t="str">
        <f t="shared" si="1"/>
        <v>L000005</v>
      </c>
      <c r="H14" s="129" t="str">
        <f t="shared" si="2"/>
        <v>East-Facing Roof</v>
      </c>
      <c r="I14" t="s">
        <v>105</v>
      </c>
    </row>
    <row r="15" spans="1:9" outlineLevel="1">
      <c r="B15" s="4" t="s">
        <v>279</v>
      </c>
      <c r="C15" s="2"/>
      <c r="D15" s="2" t="s">
        <v>78</v>
      </c>
      <c r="E15" s="98" t="s">
        <v>270</v>
      </c>
      <c r="F15" s="96" t="str">
        <f t="shared" si="0"/>
        <v>JB250-00001</v>
      </c>
      <c r="G15" s="129" t="str">
        <f t="shared" si="1"/>
        <v>L000006</v>
      </c>
      <c r="H15" s="129" t="str">
        <f t="shared" si="2"/>
        <v>Basement</v>
      </c>
    </row>
    <row r="16" spans="1:9" outlineLevel="1">
      <c r="B16" s="4" t="s">
        <v>280</v>
      </c>
      <c r="C16" s="2"/>
      <c r="D16" s="2" t="s">
        <v>78</v>
      </c>
      <c r="E16" s="98" t="s">
        <v>271</v>
      </c>
      <c r="F16" s="96" t="str">
        <f t="shared" si="0"/>
        <v>JS-00001</v>
      </c>
      <c r="G16" s="129" t="str">
        <f t="shared" si="1"/>
        <v>L000006</v>
      </c>
      <c r="H16" s="129" t="str">
        <f t="shared" si="2"/>
        <v>Basement</v>
      </c>
      <c r="I16" t="s">
        <v>109</v>
      </c>
    </row>
    <row r="17" spans="1:9" outlineLevel="1">
      <c r="B17" s="4" t="s">
        <v>281</v>
      </c>
      <c r="C17" s="2"/>
      <c r="D17" s="2" t="s">
        <v>77</v>
      </c>
      <c r="E17" s="98" t="s">
        <v>272</v>
      </c>
      <c r="F17" s="96" t="str">
        <f t="shared" si="0"/>
        <v>BBC-00001</v>
      </c>
      <c r="G17" s="129" t="str">
        <f t="shared" si="1"/>
        <v>L000006</v>
      </c>
      <c r="H17" s="129" t="str">
        <f t="shared" si="2"/>
        <v>Basement</v>
      </c>
    </row>
    <row r="18" spans="1:9" outlineLevel="1">
      <c r="B18" s="4" t="s">
        <v>282</v>
      </c>
      <c r="C18" s="2"/>
      <c r="D18" s="2" t="s">
        <v>79</v>
      </c>
      <c r="E18" s="98" t="s">
        <v>273</v>
      </c>
      <c r="F18" s="96" t="str">
        <f t="shared" si="0"/>
        <v>Ulitium-00001</v>
      </c>
      <c r="G18" s="129" t="str">
        <f t="shared" si="1"/>
        <v>L000009</v>
      </c>
      <c r="H18" s="129" t="str">
        <f t="shared" si="2"/>
        <v xml:space="preserve">1st Floor </v>
      </c>
    </row>
    <row r="19" spans="1:9" outlineLevel="1">
      <c r="B19" s="4" t="s">
        <v>283</v>
      </c>
      <c r="C19" s="2"/>
      <c r="D19" s="2" t="s">
        <v>79</v>
      </c>
      <c r="E19" s="98" t="s">
        <v>274</v>
      </c>
      <c r="F19" s="96" t="str">
        <f t="shared" si="0"/>
        <v>PZEM04 -00001</v>
      </c>
      <c r="G19" s="129" t="str">
        <f t="shared" si="1"/>
        <v>L000009</v>
      </c>
      <c r="H19" s="129" t="str">
        <f t="shared" si="2"/>
        <v xml:space="preserve">1st Floor </v>
      </c>
      <c r="I19" t="s">
        <v>131</v>
      </c>
    </row>
    <row r="20" spans="1:9" outlineLevel="1">
      <c r="B20" s="4" t="s">
        <v>284</v>
      </c>
      <c r="C20" s="2"/>
      <c r="D20" s="2" t="s">
        <v>79</v>
      </c>
      <c r="E20" s="98" t="s">
        <v>275</v>
      </c>
      <c r="F20" s="96" t="str">
        <f t="shared" si="0"/>
        <v>REMONI-00001</v>
      </c>
      <c r="G20" s="129" t="str">
        <f t="shared" si="1"/>
        <v>L000010</v>
      </c>
      <c r="H20" s="129" t="str">
        <f t="shared" si="2"/>
        <v>2nd Floor</v>
      </c>
    </row>
    <row r="21" spans="1:9" ht="15" outlineLevel="1" thickBot="1">
      <c r="B21" s="6"/>
      <c r="C21" s="38"/>
      <c r="D21" s="38"/>
      <c r="E21" s="97"/>
      <c r="F21" s="97"/>
      <c r="G21" s="129"/>
      <c r="H21" s="129"/>
    </row>
    <row r="22" spans="1:9" ht="15" outlineLevel="1" thickBot="1"/>
    <row r="23" spans="1:9" ht="15" thickBot="1">
      <c r="A23" s="21" t="s">
        <v>251</v>
      </c>
      <c r="F23" t="s">
        <v>315</v>
      </c>
    </row>
    <row r="24" spans="1:9" outlineLevel="1">
      <c r="B24" s="31" t="s">
        <v>328</v>
      </c>
      <c r="C24" s="92" t="s">
        <v>329</v>
      </c>
      <c r="D24" s="92" t="s">
        <v>85</v>
      </c>
      <c r="E24" s="92" t="s">
        <v>90</v>
      </c>
      <c r="F24" s="92" t="s">
        <v>3</v>
      </c>
      <c r="G24" s="92" t="s">
        <v>330</v>
      </c>
      <c r="H24" s="94" t="s">
        <v>331</v>
      </c>
    </row>
    <row r="25" spans="1:9" outlineLevel="1">
      <c r="B25" s="4" t="s">
        <v>267</v>
      </c>
      <c r="C25" s="2" t="s">
        <v>266</v>
      </c>
      <c r="D25" s="2" t="s">
        <v>44</v>
      </c>
      <c r="E25" s="2" t="s">
        <v>94</v>
      </c>
      <c r="F25" s="2" t="s">
        <v>51</v>
      </c>
      <c r="G25" s="98" t="s">
        <v>255</v>
      </c>
      <c r="H25" s="96" t="str">
        <f t="shared" ref="H25:H33" si="3">INDEX(LocationName,MATCH(G25,LocationID,0))</f>
        <v>Inverter Location</v>
      </c>
    </row>
    <row r="26" spans="1:9" outlineLevel="1">
      <c r="B26" s="4" t="s">
        <v>268</v>
      </c>
      <c r="C26" s="2" t="s">
        <v>102</v>
      </c>
      <c r="D26" s="2" t="s">
        <v>44</v>
      </c>
      <c r="E26" s="2" t="s">
        <v>101</v>
      </c>
      <c r="F26" s="2" t="s">
        <v>50</v>
      </c>
      <c r="G26" s="98" t="s">
        <v>256</v>
      </c>
      <c r="H26" s="96" t="str">
        <f t="shared" si="3"/>
        <v>North-Facing Roof</v>
      </c>
    </row>
    <row r="27" spans="1:9" outlineLevel="1">
      <c r="B27" s="4" t="s">
        <v>269</v>
      </c>
      <c r="C27" s="2" t="s">
        <v>103</v>
      </c>
      <c r="D27" s="2" t="s">
        <v>44</v>
      </c>
      <c r="E27" s="2" t="s">
        <v>101</v>
      </c>
      <c r="F27" s="2" t="s">
        <v>50</v>
      </c>
      <c r="G27" s="98" t="s">
        <v>257</v>
      </c>
      <c r="H27" s="96" t="str">
        <f t="shared" si="3"/>
        <v>East-Facing Roof</v>
      </c>
    </row>
    <row r="28" spans="1:9" outlineLevel="1">
      <c r="B28" s="4" t="s">
        <v>270</v>
      </c>
      <c r="C28" s="2" t="s">
        <v>83</v>
      </c>
      <c r="D28" s="2" t="s">
        <v>52</v>
      </c>
      <c r="E28" s="2" t="s">
        <v>92</v>
      </c>
      <c r="F28" s="2" t="s">
        <v>95</v>
      </c>
      <c r="G28" s="98" t="s">
        <v>258</v>
      </c>
      <c r="H28" s="96" t="str">
        <f t="shared" si="3"/>
        <v>Basement</v>
      </c>
    </row>
    <row r="29" spans="1:9" outlineLevel="1">
      <c r="B29" s="4" t="s">
        <v>271</v>
      </c>
      <c r="C29" s="2" t="s">
        <v>108</v>
      </c>
      <c r="D29" s="2" t="s">
        <v>52</v>
      </c>
      <c r="E29" s="2" t="s">
        <v>93</v>
      </c>
      <c r="F29" s="2" t="s">
        <v>95</v>
      </c>
      <c r="G29" s="98" t="s">
        <v>258</v>
      </c>
      <c r="H29" s="96" t="str">
        <f t="shared" si="3"/>
        <v>Basement</v>
      </c>
    </row>
    <row r="30" spans="1:9" outlineLevel="1">
      <c r="B30" s="4" t="s">
        <v>272</v>
      </c>
      <c r="C30" s="2" t="s">
        <v>84</v>
      </c>
      <c r="D30" s="2" t="s">
        <v>52</v>
      </c>
      <c r="E30" s="2" t="s">
        <v>107</v>
      </c>
      <c r="F30" s="2" t="s">
        <v>51</v>
      </c>
      <c r="G30" s="98" t="s">
        <v>258</v>
      </c>
      <c r="H30" s="96" t="str">
        <f t="shared" si="3"/>
        <v>Basement</v>
      </c>
    </row>
    <row r="31" spans="1:9" outlineLevel="1">
      <c r="B31" s="4" t="s">
        <v>273</v>
      </c>
      <c r="C31" s="2" t="s">
        <v>119</v>
      </c>
      <c r="D31" s="2" t="s">
        <v>53</v>
      </c>
      <c r="E31" s="2"/>
      <c r="F31" s="2"/>
      <c r="G31" s="98" t="s">
        <v>259</v>
      </c>
      <c r="H31" s="96" t="str">
        <f t="shared" si="3"/>
        <v xml:space="preserve">1st Floor </v>
      </c>
    </row>
    <row r="32" spans="1:9" outlineLevel="1">
      <c r="B32" s="4" t="s">
        <v>274</v>
      </c>
      <c r="C32" s="2" t="s">
        <v>128</v>
      </c>
      <c r="D32" s="2" t="s">
        <v>56</v>
      </c>
      <c r="E32" s="2"/>
      <c r="F32" s="2" t="s">
        <v>127</v>
      </c>
      <c r="G32" s="98" t="s">
        <v>259</v>
      </c>
      <c r="H32" s="96" t="str">
        <f t="shared" si="3"/>
        <v xml:space="preserve">1st Floor </v>
      </c>
    </row>
    <row r="33" spans="1:8" ht="15" outlineLevel="1" thickBot="1">
      <c r="B33" s="6" t="s">
        <v>275</v>
      </c>
      <c r="C33" s="38" t="s">
        <v>130</v>
      </c>
      <c r="D33" s="38" t="s">
        <v>57</v>
      </c>
      <c r="E33" s="38"/>
      <c r="F33" s="38" t="s">
        <v>127</v>
      </c>
      <c r="G33" s="99" t="s">
        <v>260</v>
      </c>
      <c r="H33" s="97" t="str">
        <f t="shared" si="3"/>
        <v>2nd Floor</v>
      </c>
    </row>
    <row r="34" spans="1:8" ht="15" thickBot="1"/>
    <row r="35" spans="1:8" ht="15" thickBot="1">
      <c r="A35" s="21" t="s">
        <v>252</v>
      </c>
    </row>
    <row r="36" spans="1:8" outlineLevel="1">
      <c r="B36" s="31" t="s">
        <v>328</v>
      </c>
      <c r="C36" s="92" t="s">
        <v>329</v>
      </c>
      <c r="D36" s="92" t="s">
        <v>85</v>
      </c>
      <c r="E36" s="92" t="s">
        <v>90</v>
      </c>
      <c r="F36" s="94" t="s">
        <v>117</v>
      </c>
    </row>
    <row r="37" spans="1:8" outlineLevel="1">
      <c r="B37" s="4" t="s">
        <v>253</v>
      </c>
      <c r="C37" s="2" t="s">
        <v>261</v>
      </c>
      <c r="D37" s="2" t="s">
        <v>216</v>
      </c>
      <c r="E37" s="2" t="s">
        <v>215</v>
      </c>
      <c r="F37" s="10" t="s">
        <v>72</v>
      </c>
    </row>
    <row r="38" spans="1:8" outlineLevel="1">
      <c r="B38" s="4" t="s">
        <v>254</v>
      </c>
      <c r="C38" s="2" t="s">
        <v>262</v>
      </c>
      <c r="D38" s="2" t="s">
        <v>225</v>
      </c>
      <c r="E38" s="2" t="s">
        <v>230</v>
      </c>
      <c r="F38" s="10" t="s">
        <v>253</v>
      </c>
    </row>
    <row r="39" spans="1:8" outlineLevel="1">
      <c r="B39" s="4" t="s">
        <v>255</v>
      </c>
      <c r="C39" s="2" t="s">
        <v>263</v>
      </c>
      <c r="D39" s="2" t="s">
        <v>227</v>
      </c>
      <c r="E39" s="2" t="s">
        <v>129</v>
      </c>
      <c r="F39" s="10" t="s">
        <v>254</v>
      </c>
    </row>
    <row r="40" spans="1:8" outlineLevel="1">
      <c r="B40" s="4" t="s">
        <v>256</v>
      </c>
      <c r="C40" s="2" t="s">
        <v>48</v>
      </c>
      <c r="D40" s="2" t="s">
        <v>227</v>
      </c>
      <c r="E40" s="2" t="s">
        <v>264</v>
      </c>
      <c r="F40" s="10" t="s">
        <v>254</v>
      </c>
    </row>
    <row r="41" spans="1:8" outlineLevel="1">
      <c r="B41" s="4" t="s">
        <v>257</v>
      </c>
      <c r="C41" s="2" t="s">
        <v>49</v>
      </c>
      <c r="D41" s="2" t="s">
        <v>227</v>
      </c>
      <c r="E41" s="2" t="s">
        <v>264</v>
      </c>
      <c r="F41" s="10" t="s">
        <v>254</v>
      </c>
    </row>
    <row r="42" spans="1:8" outlineLevel="1">
      <c r="B42" s="4" t="s">
        <v>258</v>
      </c>
      <c r="C42" s="2" t="s">
        <v>55</v>
      </c>
      <c r="D42" s="2" t="s">
        <v>217</v>
      </c>
      <c r="E42" s="2" t="s">
        <v>55</v>
      </c>
      <c r="F42" s="10" t="s">
        <v>254</v>
      </c>
    </row>
    <row r="43" spans="1:8" outlineLevel="1">
      <c r="B43" s="4" t="s">
        <v>259</v>
      </c>
      <c r="C43" s="2" t="s">
        <v>59</v>
      </c>
      <c r="D43" s="2" t="s">
        <v>217</v>
      </c>
      <c r="E43" s="2" t="s">
        <v>265</v>
      </c>
      <c r="F43" s="10" t="s">
        <v>254</v>
      </c>
    </row>
    <row r="44" spans="1:8" outlineLevel="1">
      <c r="B44" s="4" t="s">
        <v>260</v>
      </c>
      <c r="C44" s="2" t="s">
        <v>60</v>
      </c>
      <c r="D44" s="2" t="s">
        <v>217</v>
      </c>
      <c r="E44" s="2" t="s">
        <v>265</v>
      </c>
      <c r="F44" s="10" t="s">
        <v>254</v>
      </c>
    </row>
    <row r="45" spans="1:8" ht="15" outlineLevel="1" thickBot="1">
      <c r="B45" s="95"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25: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25" spans="2:18" ht="15" thickBot="1"/>
    <row r="26" spans="2:18">
      <c r="B26" t="s">
        <v>350</v>
      </c>
      <c r="D26" s="324">
        <v>9.85</v>
      </c>
      <c r="E26" s="315"/>
      <c r="F26" s="313"/>
      <c r="G26" s="315"/>
      <c r="H26" s="313"/>
      <c r="I26" s="315"/>
      <c r="J26" s="313"/>
      <c r="K26" s="315"/>
      <c r="L26" s="313"/>
      <c r="M26" s="315"/>
      <c r="N26" s="314"/>
      <c r="O26" s="314"/>
      <c r="P26" s="313"/>
      <c r="Q26" s="315"/>
    </row>
    <row r="27" spans="2:18">
      <c r="B27" t="s">
        <v>351</v>
      </c>
      <c r="D27" s="323">
        <v>8.61</v>
      </c>
      <c r="E27" s="318"/>
      <c r="F27" s="316"/>
      <c r="G27" s="318"/>
      <c r="H27" s="316"/>
      <c r="I27" s="318"/>
      <c r="J27" s="316"/>
      <c r="K27" s="318"/>
      <c r="L27" s="316"/>
      <c r="M27" s="318"/>
      <c r="N27" s="317"/>
      <c r="O27" s="317"/>
      <c r="P27" s="316"/>
      <c r="Q27" s="318"/>
    </row>
    <row r="28" spans="2:18">
      <c r="B28" t="s">
        <v>352</v>
      </c>
      <c r="D28" s="325">
        <v>8.5459999999999994</v>
      </c>
      <c r="E28" s="318"/>
      <c r="F28" s="316"/>
      <c r="G28" s="318"/>
      <c r="H28" s="316"/>
      <c r="I28" s="318"/>
      <c r="J28" s="316"/>
      <c r="K28" s="318"/>
      <c r="L28" s="316"/>
      <c r="M28" s="318"/>
      <c r="N28" s="317"/>
      <c r="O28" s="317"/>
      <c r="P28" s="316"/>
      <c r="Q28" s="318"/>
    </row>
    <row r="29" spans="2:18" ht="15" thickBot="1">
      <c r="B29" t="s">
        <v>353</v>
      </c>
      <c r="D29" s="326">
        <v>15.337</v>
      </c>
      <c r="E29" s="321"/>
      <c r="F29" s="319"/>
      <c r="G29" s="321"/>
      <c r="H29" s="319"/>
      <c r="I29" s="321"/>
      <c r="J29" s="319"/>
      <c r="K29" s="321"/>
      <c r="L29" s="319"/>
      <c r="M29" s="321"/>
      <c r="N29" s="320"/>
      <c r="O29" s="320"/>
      <c r="P29" s="319"/>
      <c r="Q29" s="321"/>
    </row>
    <row r="30" spans="2:18">
      <c r="D30" s="248" t="s">
        <v>949</v>
      </c>
      <c r="E30" s="248"/>
      <c r="F30" s="248" t="s">
        <v>950</v>
      </c>
      <c r="G30" s="248"/>
      <c r="H30" s="248" t="s">
        <v>951</v>
      </c>
      <c r="I30" s="248"/>
      <c r="J30" s="248" t="s">
        <v>952</v>
      </c>
      <c r="K30" s="248"/>
      <c r="L30" s="248" t="s">
        <v>953</v>
      </c>
      <c r="M30" s="248"/>
      <c r="N30" s="248" t="s">
        <v>954</v>
      </c>
      <c r="O30" s="248"/>
      <c r="P30" s="248" t="s">
        <v>955</v>
      </c>
      <c r="Q30" s="248"/>
      <c r="R30" s="248"/>
    </row>
    <row r="32" spans="2:18">
      <c r="K32" s="248"/>
      <c r="L32" s="248"/>
      <c r="M32" s="248"/>
      <c r="N32" s="248"/>
    </row>
    <row r="37" spans="1:36">
      <c r="C37" t="s">
        <v>350</v>
      </c>
      <c r="E37" t="s">
        <v>351</v>
      </c>
      <c r="G37" t="s">
        <v>352</v>
      </c>
      <c r="I37" t="s">
        <v>353</v>
      </c>
    </row>
    <row r="38" spans="1:36">
      <c r="J38" s="322"/>
    </row>
    <row r="39" spans="1:36">
      <c r="J39" s="322"/>
    </row>
    <row r="40" spans="1:36">
      <c r="J40" s="322"/>
    </row>
    <row r="42" spans="1:36">
      <c r="B42" s="350" t="s">
        <v>354</v>
      </c>
      <c r="C42" s="351"/>
      <c r="D42" s="351"/>
      <c r="E42" s="351"/>
      <c r="F42" s="352"/>
      <c r="G42" s="350" t="s">
        <v>356</v>
      </c>
      <c r="H42" s="351"/>
      <c r="I42" s="351"/>
      <c r="J42" s="351"/>
      <c r="K42" s="352"/>
      <c r="L42" s="350" t="s">
        <v>357</v>
      </c>
      <c r="M42" s="351"/>
      <c r="N42" s="351"/>
      <c r="O42" s="351"/>
      <c r="P42" s="352"/>
      <c r="Q42" s="350" t="s">
        <v>358</v>
      </c>
      <c r="R42" s="351"/>
      <c r="S42" s="351"/>
      <c r="T42" s="351"/>
      <c r="U42" s="352"/>
      <c r="V42" s="350" t="s">
        <v>359</v>
      </c>
      <c r="W42" s="351"/>
      <c r="X42" s="351"/>
      <c r="Y42" s="351"/>
      <c r="Z42" s="352"/>
      <c r="AA42" s="350" t="s">
        <v>360</v>
      </c>
      <c r="AB42" s="351"/>
      <c r="AC42" s="351"/>
      <c r="AD42" s="351"/>
      <c r="AE42" s="352"/>
      <c r="AF42" s="350" t="s">
        <v>355</v>
      </c>
      <c r="AG42" s="351"/>
      <c r="AH42" s="351"/>
      <c r="AI42" s="351"/>
      <c r="AJ42" s="352"/>
    </row>
    <row r="43" spans="1:36" ht="15" thickBot="1">
      <c r="A43" s="327"/>
      <c r="B43" s="329" t="s">
        <v>962</v>
      </c>
      <c r="C43" s="333" t="s">
        <v>350</v>
      </c>
      <c r="D43" s="332" t="s">
        <v>351</v>
      </c>
      <c r="E43" s="332" t="s">
        <v>352</v>
      </c>
      <c r="F43" s="332" t="s">
        <v>353</v>
      </c>
      <c r="G43" s="347">
        <v>20190205</v>
      </c>
      <c r="H43" s="348" t="s">
        <v>350</v>
      </c>
      <c r="I43" s="349" t="s">
        <v>351</v>
      </c>
      <c r="J43" s="349" t="s">
        <v>352</v>
      </c>
      <c r="K43" s="349" t="s">
        <v>353</v>
      </c>
      <c r="L43" s="330" t="s">
        <v>963</v>
      </c>
      <c r="M43" s="333" t="s">
        <v>350</v>
      </c>
      <c r="N43" s="332" t="s">
        <v>351</v>
      </c>
      <c r="O43" s="332" t="s">
        <v>352</v>
      </c>
      <c r="P43" s="332" t="s">
        <v>353</v>
      </c>
      <c r="Q43" s="330" t="s">
        <v>964</v>
      </c>
      <c r="R43" s="333" t="s">
        <v>350</v>
      </c>
      <c r="S43" s="332" t="s">
        <v>351</v>
      </c>
      <c r="T43" s="332" t="s">
        <v>352</v>
      </c>
      <c r="U43" s="332" t="s">
        <v>353</v>
      </c>
      <c r="V43" s="330" t="s">
        <v>965</v>
      </c>
      <c r="W43" s="333" t="s">
        <v>350</v>
      </c>
      <c r="X43" s="332" t="s">
        <v>351</v>
      </c>
      <c r="Y43" s="332" t="s">
        <v>352</v>
      </c>
      <c r="Z43" s="332" t="s">
        <v>353</v>
      </c>
      <c r="AA43" s="330" t="s">
        <v>966</v>
      </c>
      <c r="AB43" s="333" t="s">
        <v>350</v>
      </c>
      <c r="AC43" s="332" t="s">
        <v>351</v>
      </c>
      <c r="AD43" s="332" t="s">
        <v>352</v>
      </c>
      <c r="AE43" s="332" t="s">
        <v>353</v>
      </c>
      <c r="AF43" s="330" t="s">
        <v>967</v>
      </c>
      <c r="AG43" s="333" t="s">
        <v>350</v>
      </c>
      <c r="AH43" s="332" t="s">
        <v>351</v>
      </c>
      <c r="AI43" s="332" t="s">
        <v>352</v>
      </c>
      <c r="AJ43" s="332" t="s">
        <v>353</v>
      </c>
    </row>
    <row r="44" spans="1:36">
      <c r="A44" s="327" t="s">
        <v>956</v>
      </c>
      <c r="B44" s="335">
        <v>64.915999999999997</v>
      </c>
      <c r="C44" s="339">
        <v>16.824999999999999</v>
      </c>
      <c r="D44" s="340">
        <v>18.228999999999999</v>
      </c>
      <c r="E44" s="340">
        <v>20.446999999999999</v>
      </c>
      <c r="F44" s="341">
        <v>9.4149999999999991</v>
      </c>
      <c r="G44" s="337">
        <v>60.847000000000001</v>
      </c>
      <c r="H44" s="339">
        <v>14.648</v>
      </c>
      <c r="I44" s="340">
        <v>20.593</v>
      </c>
      <c r="J44" s="340">
        <v>10.734999999999999</v>
      </c>
      <c r="K44" s="341">
        <v>14.871</v>
      </c>
      <c r="L44" s="337">
        <v>33.176000000000002</v>
      </c>
      <c r="M44" s="339">
        <v>10.095000000000001</v>
      </c>
      <c r="N44" s="340">
        <v>6.9340000000000002</v>
      </c>
      <c r="O44" s="340">
        <v>6.3540000000000001</v>
      </c>
      <c r="P44" s="341">
        <v>9.7929999999999993</v>
      </c>
      <c r="Q44" s="337">
        <v>47.622</v>
      </c>
      <c r="R44" s="339">
        <v>20.497</v>
      </c>
      <c r="S44" s="340">
        <v>14.571999999999999</v>
      </c>
      <c r="T44" s="340">
        <v>3.5459999999999998</v>
      </c>
      <c r="U44" s="341">
        <v>9.0069999999999997</v>
      </c>
      <c r="V44" s="337">
        <v>54.579000000000001</v>
      </c>
      <c r="W44" s="339">
        <v>15.891</v>
      </c>
      <c r="X44" s="340">
        <v>12.016999999999999</v>
      </c>
      <c r="Y44" s="340">
        <v>13.551</v>
      </c>
      <c r="Z44" s="341">
        <v>13.12</v>
      </c>
      <c r="AA44" s="337">
        <v>50.847999999999999</v>
      </c>
      <c r="AB44" s="339">
        <v>16.552</v>
      </c>
      <c r="AC44" s="340">
        <v>4.7629999999999999</v>
      </c>
      <c r="AD44" s="340">
        <v>12.946999999999999</v>
      </c>
      <c r="AE44" s="341">
        <v>16.585999999999999</v>
      </c>
      <c r="AF44" s="337">
        <v>48.594000000000001</v>
      </c>
      <c r="AG44" s="339">
        <v>10.436</v>
      </c>
      <c r="AH44" s="340">
        <v>12.537000000000001</v>
      </c>
      <c r="AI44" s="340">
        <v>18.172999999999998</v>
      </c>
      <c r="AJ44" s="341">
        <v>7.4480000000000004</v>
      </c>
    </row>
    <row r="45" spans="1:36">
      <c r="A45" s="327" t="s">
        <v>959</v>
      </c>
      <c r="B45" s="336">
        <v>32.984999999999999</v>
      </c>
      <c r="C45" s="342">
        <v>18.196000000000002</v>
      </c>
      <c r="D45" s="334">
        <v>3.6030000000000002</v>
      </c>
      <c r="E45" s="334">
        <v>3.137</v>
      </c>
      <c r="F45" s="343">
        <v>8.0489999999999995</v>
      </c>
      <c r="G45" s="338">
        <v>47.975999999999999</v>
      </c>
      <c r="H45" s="342">
        <v>9.859</v>
      </c>
      <c r="I45" s="334">
        <v>4.8659999999999997</v>
      </c>
      <c r="J45" s="334">
        <v>19.600999999999999</v>
      </c>
      <c r="K45" s="343">
        <v>13.65</v>
      </c>
      <c r="L45" s="338">
        <v>49.66</v>
      </c>
      <c r="M45" s="342">
        <v>10.221</v>
      </c>
      <c r="N45" s="334">
        <v>15.391</v>
      </c>
      <c r="O45" s="334">
        <v>17.231999999999999</v>
      </c>
      <c r="P45" s="343">
        <v>6.8159999999999998</v>
      </c>
      <c r="Q45" s="338">
        <v>53.052</v>
      </c>
      <c r="R45" s="342">
        <v>14.923999999999999</v>
      </c>
      <c r="S45" s="334">
        <v>9.3919999999999995</v>
      </c>
      <c r="T45" s="334">
        <v>14.066000000000001</v>
      </c>
      <c r="U45" s="343">
        <v>14.67</v>
      </c>
      <c r="V45" s="338">
        <v>67.861000000000004</v>
      </c>
      <c r="W45" s="342">
        <v>18.565999999999999</v>
      </c>
      <c r="X45" s="334">
        <v>20.318000000000001</v>
      </c>
      <c r="Y45" s="334">
        <v>16.47</v>
      </c>
      <c r="Z45" s="343">
        <v>12.507</v>
      </c>
      <c r="AA45" s="338">
        <v>36.286999999999999</v>
      </c>
      <c r="AB45" s="342">
        <v>15.923999999999999</v>
      </c>
      <c r="AC45" s="334">
        <v>3.8109999999999999</v>
      </c>
      <c r="AD45" s="334">
        <v>13.391999999999999</v>
      </c>
      <c r="AE45" s="343">
        <v>3.16</v>
      </c>
      <c r="AF45" s="338">
        <v>58.055</v>
      </c>
      <c r="AG45" s="342">
        <v>14.932</v>
      </c>
      <c r="AH45" s="334">
        <v>11.914999999999999</v>
      </c>
      <c r="AI45" s="334">
        <v>18.794</v>
      </c>
      <c r="AJ45" s="343">
        <v>12.414</v>
      </c>
    </row>
    <row r="46" spans="1:36">
      <c r="A46" s="327" t="s">
        <v>957</v>
      </c>
      <c r="B46" s="336">
        <v>28.844000000000001</v>
      </c>
      <c r="C46" s="342">
        <v>6.5659999999999998</v>
      </c>
      <c r="D46" s="334">
        <v>2.95</v>
      </c>
      <c r="E46" s="334">
        <v>4.8570000000000002</v>
      </c>
      <c r="F46" s="343">
        <v>14.471</v>
      </c>
      <c r="G46" s="338">
        <v>46.420999999999999</v>
      </c>
      <c r="H46" s="342">
        <v>17.978999999999999</v>
      </c>
      <c r="I46" s="334">
        <v>4.875</v>
      </c>
      <c r="J46" s="334">
        <v>16.177</v>
      </c>
      <c r="K46" s="343">
        <v>7.39</v>
      </c>
      <c r="L46" s="338">
        <v>33.859000000000002</v>
      </c>
      <c r="M46" s="342">
        <v>9.1280000000000001</v>
      </c>
      <c r="N46" s="334">
        <v>8.2379999999999995</v>
      </c>
      <c r="O46" s="334">
        <v>3.9510000000000001</v>
      </c>
      <c r="P46" s="343">
        <v>12.542</v>
      </c>
      <c r="Q46" s="338">
        <v>43.972999999999999</v>
      </c>
      <c r="R46" s="342">
        <v>4.9450000000000003</v>
      </c>
      <c r="S46" s="334">
        <v>19.099</v>
      </c>
      <c r="T46" s="334">
        <v>10.432</v>
      </c>
      <c r="U46" s="343">
        <v>9.4969999999999999</v>
      </c>
      <c r="V46" s="338">
        <v>45.609000000000002</v>
      </c>
      <c r="W46" s="342">
        <v>3.0190000000000001</v>
      </c>
      <c r="X46" s="334">
        <v>20.189</v>
      </c>
      <c r="Y46" s="334">
        <v>5.4619999999999997</v>
      </c>
      <c r="Z46" s="343">
        <v>16.939</v>
      </c>
      <c r="AA46" s="338">
        <v>77.843000000000004</v>
      </c>
      <c r="AB46" s="342">
        <v>19.385999999999999</v>
      </c>
      <c r="AC46" s="334">
        <v>19.492999999999999</v>
      </c>
      <c r="AD46" s="334">
        <v>19.123999999999999</v>
      </c>
      <c r="AE46" s="343">
        <v>19.84</v>
      </c>
      <c r="AF46" s="338">
        <v>47.595999999999997</v>
      </c>
      <c r="AG46" s="342">
        <v>12.818</v>
      </c>
      <c r="AH46" s="334">
        <v>6.7350000000000003</v>
      </c>
      <c r="AI46" s="334">
        <v>11.612</v>
      </c>
      <c r="AJ46" s="343">
        <v>16.431000000000001</v>
      </c>
    </row>
    <row r="47" spans="1:36">
      <c r="A47" s="327" t="s">
        <v>958</v>
      </c>
      <c r="B47" s="336">
        <v>68.974000000000004</v>
      </c>
      <c r="C47" s="342">
        <v>16.273</v>
      </c>
      <c r="D47" s="334">
        <v>15.211</v>
      </c>
      <c r="E47" s="334">
        <v>16.841000000000001</v>
      </c>
      <c r="F47" s="343">
        <v>20.649000000000001</v>
      </c>
      <c r="G47" s="338">
        <v>37.473999999999997</v>
      </c>
      <c r="H47" s="342">
        <v>11.47</v>
      </c>
      <c r="I47" s="334">
        <v>3.4340000000000002</v>
      </c>
      <c r="J47" s="334">
        <v>9.1150000000000002</v>
      </c>
      <c r="K47" s="343">
        <v>13.455</v>
      </c>
      <c r="L47" s="338">
        <v>50.401000000000003</v>
      </c>
      <c r="M47" s="342">
        <v>19.591000000000001</v>
      </c>
      <c r="N47" s="334">
        <v>9.4309999999999992</v>
      </c>
      <c r="O47" s="334">
        <v>15.712999999999999</v>
      </c>
      <c r="P47" s="343">
        <v>5.6660000000000004</v>
      </c>
      <c r="Q47" s="338">
        <v>41.85</v>
      </c>
      <c r="R47" s="342">
        <v>9.1820000000000004</v>
      </c>
      <c r="S47" s="334">
        <v>13.92</v>
      </c>
      <c r="T47" s="334">
        <v>3.4470000000000001</v>
      </c>
      <c r="U47" s="343">
        <v>15.301</v>
      </c>
      <c r="V47" s="338">
        <v>36.255000000000003</v>
      </c>
      <c r="W47" s="342">
        <v>4.1269999999999998</v>
      </c>
      <c r="X47" s="334">
        <v>7.6849999999999996</v>
      </c>
      <c r="Y47" s="334">
        <v>17.209</v>
      </c>
      <c r="Z47" s="343">
        <v>7.234</v>
      </c>
      <c r="AA47" s="338">
        <v>45.762999999999998</v>
      </c>
      <c r="AB47" s="342">
        <v>18.614999999999998</v>
      </c>
      <c r="AC47" s="334">
        <v>8.2210000000000001</v>
      </c>
      <c r="AD47" s="334">
        <v>6.1740000000000004</v>
      </c>
      <c r="AE47" s="343">
        <v>12.753</v>
      </c>
      <c r="AF47" s="338">
        <v>53.631999999999998</v>
      </c>
      <c r="AG47" s="342">
        <v>14.797000000000001</v>
      </c>
      <c r="AH47" s="334">
        <v>19.594000000000001</v>
      </c>
      <c r="AI47" s="334">
        <v>5.048</v>
      </c>
      <c r="AJ47" s="343">
        <v>14.193</v>
      </c>
    </row>
    <row r="48" spans="1:36">
      <c r="A48" s="327" t="s">
        <v>960</v>
      </c>
      <c r="B48" s="336">
        <v>41.597000000000001</v>
      </c>
      <c r="C48" s="342">
        <v>8.5190000000000001</v>
      </c>
      <c r="D48" s="334">
        <v>14.878</v>
      </c>
      <c r="E48" s="334">
        <v>11.742000000000001</v>
      </c>
      <c r="F48" s="343">
        <v>6.4580000000000002</v>
      </c>
      <c r="G48" s="338">
        <v>35.692</v>
      </c>
      <c r="H48" s="342">
        <v>6.7919999999999998</v>
      </c>
      <c r="I48" s="334">
        <v>2.8149999999999999</v>
      </c>
      <c r="J48" s="334">
        <v>8.0039999999999996</v>
      </c>
      <c r="K48" s="343">
        <v>18.081</v>
      </c>
      <c r="L48" s="338">
        <v>45.311</v>
      </c>
      <c r="M48" s="342">
        <v>5.5880000000000001</v>
      </c>
      <c r="N48" s="334">
        <v>6.8559999999999999</v>
      </c>
      <c r="O48" s="334">
        <v>19.696000000000002</v>
      </c>
      <c r="P48" s="343">
        <v>13.170999999999999</v>
      </c>
      <c r="Q48" s="338">
        <v>40.715000000000003</v>
      </c>
      <c r="R48" s="342">
        <v>3.49</v>
      </c>
      <c r="S48" s="334">
        <v>20.536999999999999</v>
      </c>
      <c r="T48" s="334">
        <v>10.173</v>
      </c>
      <c r="U48" s="343">
        <v>6.5149999999999997</v>
      </c>
      <c r="V48" s="338">
        <v>37.29</v>
      </c>
      <c r="W48" s="342">
        <v>6.4950000000000001</v>
      </c>
      <c r="X48" s="334">
        <v>11.664</v>
      </c>
      <c r="Y48" s="334">
        <v>6.2060000000000004</v>
      </c>
      <c r="Z48" s="343">
        <v>12.925000000000001</v>
      </c>
      <c r="AA48" s="338">
        <v>50.079000000000001</v>
      </c>
      <c r="AB48" s="342">
        <v>18.373000000000001</v>
      </c>
      <c r="AC48" s="334">
        <v>3.9239999999999999</v>
      </c>
      <c r="AD48" s="334">
        <v>17.276</v>
      </c>
      <c r="AE48" s="343">
        <v>10.506</v>
      </c>
      <c r="AF48" s="338">
        <v>41.999000000000002</v>
      </c>
      <c r="AG48" s="342">
        <v>6.0250000000000004</v>
      </c>
      <c r="AH48" s="334">
        <v>6.1059999999999999</v>
      </c>
      <c r="AI48" s="334">
        <v>11.32</v>
      </c>
      <c r="AJ48" s="343">
        <v>18.547999999999998</v>
      </c>
    </row>
    <row r="49" spans="1:36" ht="15" thickBot="1">
      <c r="A49" s="327" t="s">
        <v>961</v>
      </c>
      <c r="B49" s="336">
        <v>69.405000000000001</v>
      </c>
      <c r="C49" s="344">
        <v>18.152000000000001</v>
      </c>
      <c r="D49" s="345">
        <v>18.491</v>
      </c>
      <c r="E49" s="345">
        <v>17.248999999999999</v>
      </c>
      <c r="F49" s="346">
        <v>15.513</v>
      </c>
      <c r="G49" s="338">
        <v>38.518999999999998</v>
      </c>
      <c r="H49" s="344">
        <v>11.471</v>
      </c>
      <c r="I49" s="345">
        <v>4.383</v>
      </c>
      <c r="J49" s="345">
        <v>10.967000000000001</v>
      </c>
      <c r="K49" s="346">
        <v>11.698</v>
      </c>
      <c r="L49" s="338">
        <v>42.564</v>
      </c>
      <c r="M49" s="344">
        <v>3.4340000000000002</v>
      </c>
      <c r="N49" s="345">
        <v>9.843</v>
      </c>
      <c r="O49" s="345">
        <v>17.337</v>
      </c>
      <c r="P49" s="346">
        <v>11.95</v>
      </c>
      <c r="Q49" s="338">
        <v>54.616</v>
      </c>
      <c r="R49" s="344">
        <v>16.641999999999999</v>
      </c>
      <c r="S49" s="345">
        <v>16.914000000000001</v>
      </c>
      <c r="T49" s="345">
        <v>12.269</v>
      </c>
      <c r="U49" s="346">
        <v>8.7910000000000004</v>
      </c>
      <c r="V49" s="338">
        <v>46.174999999999997</v>
      </c>
      <c r="W49" s="344">
        <v>6.13</v>
      </c>
      <c r="X49" s="345">
        <v>18.634</v>
      </c>
      <c r="Y49" s="345">
        <v>15.026999999999999</v>
      </c>
      <c r="Z49" s="346">
        <v>6.3840000000000003</v>
      </c>
      <c r="AA49" s="338">
        <v>34.484999999999999</v>
      </c>
      <c r="AB49" s="344">
        <v>9.7579999999999991</v>
      </c>
      <c r="AC49" s="345">
        <v>3.3809999999999998</v>
      </c>
      <c r="AD49" s="345">
        <v>17.565999999999999</v>
      </c>
      <c r="AE49" s="346">
        <v>3.78</v>
      </c>
      <c r="AF49" s="338">
        <v>52.664999999999999</v>
      </c>
      <c r="AG49" s="344">
        <v>13.962</v>
      </c>
      <c r="AH49" s="345">
        <v>12.372</v>
      </c>
      <c r="AI49" s="345">
        <v>16.855</v>
      </c>
      <c r="AJ49" s="346">
        <v>9.4760000000000009</v>
      </c>
    </row>
    <row r="50" spans="1:36">
      <c r="A50" s="327"/>
      <c r="B50" s="328"/>
      <c r="C50" s="331"/>
      <c r="D50" s="331"/>
      <c r="E50" s="331"/>
      <c r="F50" s="331"/>
      <c r="G50" s="328"/>
      <c r="H50" s="331"/>
      <c r="I50" s="331"/>
      <c r="J50" s="331"/>
      <c r="K50" s="331"/>
      <c r="L50" s="328"/>
      <c r="M50" s="331"/>
      <c r="N50" s="331"/>
      <c r="O50" s="331"/>
      <c r="P50" s="331"/>
      <c r="Q50" s="328"/>
      <c r="R50" s="331"/>
      <c r="S50" s="331"/>
      <c r="T50" s="331"/>
      <c r="U50" s="331"/>
      <c r="V50" s="328"/>
      <c r="W50" s="331"/>
      <c r="X50" s="331"/>
      <c r="Y50" s="331"/>
      <c r="Z50" s="331"/>
      <c r="AA50" s="328"/>
      <c r="AB50" s="331"/>
      <c r="AC50" s="331"/>
      <c r="AD50" s="331"/>
      <c r="AE50" s="331"/>
      <c r="AF50" s="328"/>
      <c r="AG50" s="331"/>
      <c r="AH50" s="331"/>
      <c r="AI50" s="331"/>
      <c r="AJ50" s="331"/>
    </row>
    <row r="51" spans="1:36">
      <c r="A51" s="327"/>
      <c r="B51" s="328"/>
      <c r="C51" s="327"/>
      <c r="D51" s="327"/>
      <c r="E51" s="327"/>
      <c r="F51" s="327"/>
      <c r="G51" s="328"/>
      <c r="H51" s="327"/>
      <c r="I51" s="327"/>
      <c r="J51" s="327"/>
      <c r="K51" s="327"/>
      <c r="L51" s="328"/>
      <c r="M51" s="327"/>
      <c r="N51" s="327"/>
      <c r="O51" s="327"/>
      <c r="P51" s="327"/>
      <c r="Q51" s="328"/>
      <c r="R51" s="327"/>
      <c r="S51" s="327"/>
      <c r="T51" s="327"/>
      <c r="U51" s="327"/>
      <c r="V51" s="328"/>
      <c r="W51" s="327"/>
      <c r="X51" s="327"/>
      <c r="Y51" s="327"/>
      <c r="Z51" s="327"/>
      <c r="AA51" s="328"/>
      <c r="AB51" s="327"/>
      <c r="AC51" s="327"/>
      <c r="AD51" s="327"/>
      <c r="AE51" s="327"/>
      <c r="AF51" s="328"/>
      <c r="AG51" s="327"/>
      <c r="AH51" s="327"/>
      <c r="AI51" s="327"/>
      <c r="AJ51" s="327"/>
    </row>
    <row r="52" spans="1:36">
      <c r="A52" s="327"/>
      <c r="B52" s="328"/>
      <c r="C52" s="327"/>
      <c r="D52" s="327"/>
      <c r="E52" s="327"/>
      <c r="F52" s="327"/>
      <c r="G52" s="328"/>
      <c r="H52" s="327"/>
      <c r="I52" s="327"/>
      <c r="J52" s="327"/>
      <c r="K52" s="327"/>
      <c r="L52" s="328"/>
      <c r="M52" s="327"/>
      <c r="N52" s="327"/>
      <c r="O52" s="327"/>
      <c r="P52" s="327"/>
      <c r="Q52" s="328"/>
      <c r="R52" s="327"/>
      <c r="S52" s="327"/>
      <c r="T52" s="327"/>
      <c r="U52" s="327"/>
      <c r="V52" s="328"/>
      <c r="W52" s="327"/>
      <c r="X52" s="327"/>
      <c r="Y52" s="327"/>
      <c r="Z52" s="327"/>
      <c r="AA52" s="328"/>
      <c r="AB52" s="327"/>
      <c r="AC52" s="327"/>
      <c r="AD52" s="327"/>
      <c r="AE52" s="327"/>
      <c r="AF52" s="328"/>
      <c r="AG52" s="327"/>
      <c r="AH52" s="327"/>
      <c r="AI52" s="327"/>
      <c r="AJ52" s="327"/>
    </row>
    <row r="53" spans="1:36">
      <c r="A53" s="327"/>
      <c r="B53" s="328"/>
      <c r="C53" s="327"/>
      <c r="D53" s="327"/>
      <c r="E53" s="327"/>
      <c r="F53" s="327"/>
      <c r="G53" s="328"/>
      <c r="H53" s="327"/>
      <c r="I53" s="327"/>
      <c r="J53" s="327"/>
      <c r="K53" s="327"/>
      <c r="L53" s="328"/>
      <c r="M53" s="327"/>
      <c r="N53" s="327"/>
      <c r="O53" s="327"/>
      <c r="P53" s="327"/>
      <c r="Q53" s="328"/>
      <c r="R53" s="327"/>
      <c r="S53" s="327"/>
      <c r="T53" s="327"/>
      <c r="U53" s="327"/>
      <c r="V53" s="328"/>
      <c r="W53" s="327"/>
      <c r="X53" s="327"/>
      <c r="Y53" s="327"/>
      <c r="Z53" s="327"/>
      <c r="AA53" s="328"/>
      <c r="AB53" s="327"/>
      <c r="AC53" s="327"/>
      <c r="AD53" s="327"/>
      <c r="AE53" s="327"/>
      <c r="AF53" s="328"/>
      <c r="AG53" s="327"/>
      <c r="AH53" s="327"/>
      <c r="AI53" s="327"/>
      <c r="AJ53" s="327"/>
    </row>
    <row r="54" spans="1:36">
      <c r="A54" s="327"/>
      <c r="B54" s="328"/>
      <c r="C54" s="327"/>
      <c r="D54" s="327"/>
      <c r="E54" s="327"/>
      <c r="F54" s="327"/>
      <c r="G54" s="328"/>
      <c r="H54" s="327"/>
      <c r="I54" s="327"/>
      <c r="J54" s="327"/>
      <c r="K54" s="327"/>
      <c r="L54" s="328"/>
      <c r="M54" s="327"/>
      <c r="N54" s="327"/>
      <c r="O54" s="327"/>
      <c r="P54" s="327"/>
      <c r="Q54" s="328"/>
      <c r="R54" s="327"/>
      <c r="S54" s="327"/>
      <c r="T54" s="327"/>
      <c r="U54" s="327"/>
      <c r="V54" s="328"/>
      <c r="W54" s="327"/>
      <c r="X54" s="327"/>
      <c r="Y54" s="327"/>
      <c r="Z54" s="327"/>
      <c r="AA54" s="328"/>
      <c r="AB54" s="327"/>
      <c r="AC54" s="327"/>
      <c r="AD54" s="327"/>
      <c r="AE54" s="327"/>
      <c r="AF54" s="328"/>
      <c r="AG54" s="327"/>
      <c r="AH54" s="327"/>
      <c r="AI54" s="327"/>
      <c r="AJ54" s="327"/>
    </row>
    <row r="55" spans="1:36">
      <c r="A55" s="327"/>
      <c r="B55" s="328"/>
      <c r="C55" s="327"/>
      <c r="D55" s="327"/>
      <c r="E55" s="327"/>
      <c r="F55" s="327"/>
      <c r="G55" s="328"/>
      <c r="H55" s="327"/>
      <c r="I55" s="327"/>
      <c r="J55" s="327"/>
      <c r="K55" s="327"/>
      <c r="L55" s="328"/>
      <c r="M55" s="327"/>
      <c r="N55" s="327"/>
      <c r="O55" s="327"/>
      <c r="P55" s="327"/>
      <c r="Q55" s="328"/>
      <c r="R55" s="327"/>
      <c r="S55" s="327"/>
      <c r="T55" s="327"/>
      <c r="U55" s="327"/>
      <c r="V55" s="328"/>
      <c r="W55" s="327"/>
      <c r="X55" s="327"/>
      <c r="Y55" s="327"/>
      <c r="Z55" s="327"/>
      <c r="AA55" s="328"/>
      <c r="AB55" s="327"/>
      <c r="AC55" s="327"/>
      <c r="AD55" s="327"/>
      <c r="AE55" s="327"/>
      <c r="AF55" s="328"/>
      <c r="AG55" s="327"/>
      <c r="AH55" s="327"/>
      <c r="AI55" s="327"/>
      <c r="AJ55" s="327"/>
    </row>
    <row r="56" spans="1:36">
      <c r="A56" s="327"/>
      <c r="B56" s="328"/>
      <c r="C56" s="327"/>
      <c r="D56" s="327"/>
      <c r="E56" s="327"/>
      <c r="F56" s="327"/>
      <c r="G56" s="328"/>
      <c r="H56" s="327"/>
      <c r="I56" s="327"/>
      <c r="J56" s="327"/>
      <c r="K56" s="327"/>
      <c r="L56" s="328"/>
      <c r="M56" s="327"/>
      <c r="N56" s="327"/>
      <c r="O56" s="327"/>
      <c r="P56" s="327"/>
      <c r="Q56" s="328"/>
      <c r="R56" s="327"/>
      <c r="S56" s="327"/>
      <c r="T56" s="327"/>
      <c r="U56" s="327"/>
      <c r="V56" s="328"/>
      <c r="W56" s="327"/>
      <c r="X56" s="327"/>
      <c r="Y56" s="327"/>
      <c r="Z56" s="327"/>
      <c r="AA56" s="328"/>
      <c r="AB56" s="327"/>
      <c r="AC56" s="327"/>
      <c r="AD56" s="327"/>
      <c r="AE56" s="327"/>
      <c r="AF56" s="328"/>
      <c r="AG56" s="327"/>
      <c r="AH56" s="327"/>
      <c r="AI56" s="327"/>
      <c r="AJ56" s="327"/>
    </row>
    <row r="57" spans="1:36">
      <c r="A57" s="327"/>
      <c r="B57" s="328"/>
      <c r="C57" s="327"/>
      <c r="D57" s="327"/>
      <c r="E57" s="327"/>
      <c r="F57" s="327"/>
      <c r="G57" s="328"/>
      <c r="H57" s="327"/>
      <c r="I57" s="327"/>
      <c r="J57" s="327"/>
      <c r="K57" s="327"/>
      <c r="L57" s="328"/>
      <c r="M57" s="327"/>
      <c r="N57" s="327"/>
      <c r="O57" s="327"/>
      <c r="P57" s="327"/>
      <c r="Q57" s="328"/>
      <c r="R57" s="327"/>
      <c r="S57" s="327"/>
      <c r="T57" s="327"/>
      <c r="U57" s="327"/>
      <c r="V57" s="328"/>
      <c r="W57" s="327"/>
      <c r="X57" s="327"/>
      <c r="Y57" s="327"/>
      <c r="Z57" s="327"/>
      <c r="AA57" s="328"/>
      <c r="AB57" s="327"/>
      <c r="AC57" s="327"/>
      <c r="AD57" s="327"/>
      <c r="AE57" s="327"/>
      <c r="AF57" s="328"/>
      <c r="AG57" s="327"/>
      <c r="AH57" s="327"/>
      <c r="AI57" s="327"/>
      <c r="AJ57" s="327"/>
    </row>
    <row r="58" spans="1:36">
      <c r="A58" s="327"/>
      <c r="B58" s="328"/>
      <c r="C58" s="327"/>
      <c r="D58" s="327"/>
      <c r="E58" s="327"/>
      <c r="F58" s="327"/>
      <c r="G58" s="328"/>
      <c r="H58" s="327"/>
      <c r="I58" s="327"/>
      <c r="J58" s="327"/>
      <c r="K58" s="327"/>
      <c r="L58" s="328"/>
      <c r="M58" s="327"/>
      <c r="N58" s="327"/>
      <c r="O58" s="327"/>
      <c r="P58" s="327"/>
      <c r="Q58" s="328"/>
      <c r="R58" s="327"/>
      <c r="S58" s="327"/>
      <c r="T58" s="327"/>
      <c r="U58" s="327"/>
      <c r="V58" s="328"/>
      <c r="W58" s="327"/>
      <c r="X58" s="327"/>
      <c r="Y58" s="327"/>
      <c r="Z58" s="327"/>
      <c r="AA58" s="328"/>
      <c r="AB58" s="327"/>
      <c r="AC58" s="327"/>
      <c r="AD58" s="327"/>
      <c r="AE58" s="327"/>
      <c r="AF58" s="328"/>
      <c r="AG58" s="327"/>
      <c r="AH58" s="327"/>
      <c r="AI58" s="327"/>
      <c r="AJ58" s="327"/>
    </row>
    <row r="59" spans="1:36">
      <c r="A59" s="327"/>
      <c r="B59" s="328"/>
      <c r="C59" s="327"/>
      <c r="D59" s="327"/>
      <c r="E59" s="327"/>
      <c r="F59" s="327"/>
      <c r="G59" s="328"/>
      <c r="H59" s="327"/>
      <c r="I59" s="327"/>
      <c r="J59" s="327"/>
      <c r="K59" s="327"/>
      <c r="L59" s="328"/>
      <c r="M59" s="327"/>
      <c r="N59" s="327"/>
      <c r="O59" s="327"/>
      <c r="P59" s="327"/>
      <c r="Q59" s="328"/>
      <c r="R59" s="327"/>
      <c r="S59" s="327"/>
      <c r="T59" s="327"/>
      <c r="U59" s="327"/>
      <c r="V59" s="328"/>
      <c r="W59" s="327"/>
      <c r="X59" s="327"/>
      <c r="Y59" s="327"/>
      <c r="Z59" s="327"/>
      <c r="AA59" s="328"/>
      <c r="AB59" s="327"/>
      <c r="AC59" s="327"/>
      <c r="AD59" s="327"/>
      <c r="AE59" s="327"/>
      <c r="AF59" s="328"/>
      <c r="AG59" s="327"/>
      <c r="AH59" s="327"/>
      <c r="AI59" s="327"/>
      <c r="AJ59" s="327"/>
    </row>
    <row r="60" spans="1:36">
      <c r="A60" s="327"/>
      <c r="B60" s="328"/>
      <c r="C60" s="327"/>
      <c r="D60" s="327"/>
      <c r="E60" s="327"/>
      <c r="F60" s="327"/>
      <c r="G60" s="328"/>
      <c r="H60" s="327"/>
      <c r="I60" s="327"/>
      <c r="J60" s="327"/>
      <c r="K60" s="327"/>
      <c r="L60" s="328"/>
      <c r="M60" s="327"/>
      <c r="N60" s="327"/>
      <c r="O60" s="327"/>
      <c r="P60" s="327"/>
      <c r="Q60" s="328"/>
      <c r="R60" s="327"/>
      <c r="S60" s="327"/>
      <c r="T60" s="327"/>
      <c r="U60" s="327"/>
      <c r="V60" s="328"/>
      <c r="W60" s="327"/>
      <c r="X60" s="327"/>
      <c r="Y60" s="327"/>
      <c r="Z60" s="327"/>
      <c r="AA60" s="328"/>
      <c r="AB60" s="327"/>
      <c r="AC60" s="327"/>
      <c r="AD60" s="327"/>
      <c r="AE60" s="327"/>
      <c r="AF60" s="328"/>
      <c r="AG60" s="327"/>
      <c r="AH60" s="327"/>
      <c r="AI60" s="327"/>
      <c r="AJ60" s="327"/>
    </row>
    <row r="61" spans="1:36">
      <c r="A61" s="327"/>
      <c r="B61" s="327"/>
      <c r="C61" s="327"/>
      <c r="D61" s="327"/>
      <c r="E61" s="327"/>
      <c r="F61" s="327"/>
      <c r="G61" s="328"/>
      <c r="H61" s="327"/>
      <c r="I61" s="327"/>
      <c r="J61" s="327"/>
      <c r="K61" s="327"/>
      <c r="L61" s="328"/>
      <c r="M61" s="327"/>
      <c r="N61" s="327"/>
      <c r="O61" s="327"/>
      <c r="P61" s="327"/>
      <c r="Q61" s="328"/>
      <c r="R61" s="327"/>
      <c r="S61" s="327"/>
      <c r="T61" s="327"/>
      <c r="U61" s="327"/>
      <c r="V61" s="328"/>
      <c r="W61" s="327"/>
      <c r="X61" s="327"/>
      <c r="Y61" s="327"/>
      <c r="Z61" s="327"/>
      <c r="AA61" s="328"/>
      <c r="AB61" s="327"/>
      <c r="AC61" s="327"/>
      <c r="AD61" s="327"/>
      <c r="AE61" s="327"/>
      <c r="AF61" s="328"/>
      <c r="AG61" s="327"/>
      <c r="AH61" s="327"/>
      <c r="AI61" s="327"/>
      <c r="AJ61" s="327"/>
    </row>
    <row r="63" spans="1:36">
      <c r="D63">
        <f>AVERAGE(C48:F48,H48:K48,M48:P48,R48:U48,W48:Z48,AB48:AE48,AG48:AJ48)</f>
        <v>10.452964285714284</v>
      </c>
    </row>
    <row r="65" spans="3:10">
      <c r="C65" s="353" t="s">
        <v>976</v>
      </c>
    </row>
    <row r="66" spans="3:10">
      <c r="C66" s="353" t="s">
        <v>968</v>
      </c>
    </row>
    <row r="67" spans="3:10">
      <c r="C67" s="353" t="s">
        <v>969</v>
      </c>
    </row>
    <row r="68" spans="3:10">
      <c r="C68" s="353" t="s">
        <v>970</v>
      </c>
    </row>
    <row r="69" spans="3:10">
      <c r="C69" s="353" t="s">
        <v>971</v>
      </c>
    </row>
    <row r="70" spans="3:10">
      <c r="C70" s="353" t="s">
        <v>972</v>
      </c>
    </row>
    <row r="71" spans="3:10">
      <c r="C71" s="353" t="s">
        <v>973</v>
      </c>
    </row>
    <row r="72" spans="3:10">
      <c r="C72" s="353" t="s">
        <v>974</v>
      </c>
    </row>
    <row r="75" spans="3:10">
      <c r="J75" t="s">
        <v>975</v>
      </c>
    </row>
    <row r="76" spans="3:10">
      <c r="F76" t="s">
        <v>977</v>
      </c>
      <c r="H76" t="s">
        <v>978</v>
      </c>
      <c r="J76" s="354" t="s">
        <v>982</v>
      </c>
    </row>
    <row r="77" spans="3:10">
      <c r="H77" t="s">
        <v>979</v>
      </c>
      <c r="J77" s="354" t="s">
        <v>982</v>
      </c>
    </row>
    <row r="78" spans="3:10">
      <c r="H78" t="s">
        <v>980</v>
      </c>
      <c r="J78" s="354" t="s">
        <v>983</v>
      </c>
    </row>
    <row r="79" spans="3:10">
      <c r="H79" t="s">
        <v>981</v>
      </c>
      <c r="J79" s="354" t="s">
        <v>983</v>
      </c>
    </row>
    <row r="81" spans="3:31">
      <c r="H81" t="s">
        <v>984</v>
      </c>
    </row>
    <row r="82" spans="3:31">
      <c r="H82" t="s">
        <v>985</v>
      </c>
    </row>
    <row r="90" spans="3:31" ht="15" thickBot="1">
      <c r="D90" s="327"/>
      <c r="E90" s="327" t="s">
        <v>956</v>
      </c>
      <c r="F90" s="327" t="s">
        <v>957</v>
      </c>
      <c r="G90" s="327" t="s">
        <v>958</v>
      </c>
      <c r="H90" s="360" t="s">
        <v>1013</v>
      </c>
      <c r="I90" s="327" t="s">
        <v>959</v>
      </c>
      <c r="J90" s="327" t="s">
        <v>961</v>
      </c>
      <c r="K90" s="327" t="s">
        <v>960</v>
      </c>
      <c r="L90" s="358" t="s">
        <v>1011</v>
      </c>
      <c r="M90" s="358" t="s">
        <v>1012</v>
      </c>
      <c r="R90" s="356" t="s">
        <v>992</v>
      </c>
    </row>
    <row r="91" spans="3:31" ht="15" thickBot="1">
      <c r="C91" s="355" t="s">
        <v>354</v>
      </c>
      <c r="D91" s="329" t="s">
        <v>962</v>
      </c>
      <c r="E91" s="335">
        <v>64.915999999999997</v>
      </c>
      <c r="F91" s="336">
        <v>28.844000000000001</v>
      </c>
      <c r="G91" s="336">
        <v>68.974000000000004</v>
      </c>
      <c r="H91" s="360">
        <f t="shared" ref="H91" si="0">G91-F91</f>
        <v>40.130000000000003</v>
      </c>
      <c r="I91" s="336">
        <v>32.984999999999999</v>
      </c>
      <c r="J91" s="336">
        <v>41.597000000000001</v>
      </c>
      <c r="K91" s="336">
        <v>69.405000000000001</v>
      </c>
      <c r="L91" s="359">
        <f>J91-K91</f>
        <v>-27.808</v>
      </c>
      <c r="M91" s="359">
        <f>SUM(E91,G91,J91)-SUM(F91,I91,K91)</f>
        <v>44.252999999999986</v>
      </c>
      <c r="N91" s="365">
        <f>SUM(E91,G91,J91)</f>
        <v>175.48699999999999</v>
      </c>
      <c r="O91" s="366">
        <f>SUM(F91,I91,K91)</f>
        <v>131.23400000000001</v>
      </c>
      <c r="R91" s="356" t="s">
        <v>986</v>
      </c>
      <c r="AC91" s="370" t="s">
        <v>1019</v>
      </c>
    </row>
    <row r="92" spans="3:31" ht="15" thickBot="1">
      <c r="C92" s="350" t="s">
        <v>354</v>
      </c>
      <c r="D92" s="332" t="s">
        <v>353</v>
      </c>
      <c r="E92" s="339">
        <v>16.824999999999999</v>
      </c>
      <c r="F92" s="342">
        <v>6.5659999999999998</v>
      </c>
      <c r="G92" s="342">
        <v>16.273</v>
      </c>
      <c r="H92" s="360">
        <f>G92-F92</f>
        <v>9.7070000000000007</v>
      </c>
      <c r="I92" s="342">
        <v>18.196000000000002</v>
      </c>
      <c r="J92" s="342">
        <v>8.5190000000000001</v>
      </c>
      <c r="K92" s="344">
        <v>18.152000000000001</v>
      </c>
      <c r="L92" s="360">
        <f>J92-K92</f>
        <v>-9.6330000000000009</v>
      </c>
      <c r="M92" s="360">
        <f t="shared" ref="M92:M125" si="1">SUM(E92,G92,J92)-SUM(F92,I92,K92)</f>
        <v>-1.2970000000000041</v>
      </c>
      <c r="N92">
        <f t="shared" ref="N92:N125" si="2">SUM(E92,G92,J92)</f>
        <v>41.616999999999997</v>
      </c>
      <c r="O92" s="364">
        <f t="shared" ref="O92:O125" si="3">SUM(F92,I92,K92)</f>
        <v>42.914000000000001</v>
      </c>
      <c r="R92" s="356" t="s">
        <v>987</v>
      </c>
    </row>
    <row r="93" spans="3:31" ht="15" thickBot="1">
      <c r="C93" s="350" t="s">
        <v>354</v>
      </c>
      <c r="D93" s="332" t="s">
        <v>351</v>
      </c>
      <c r="E93" s="340">
        <v>18.228999999999999</v>
      </c>
      <c r="F93" s="334">
        <v>2.95</v>
      </c>
      <c r="G93" s="334">
        <v>15.211</v>
      </c>
      <c r="H93" s="360">
        <f t="shared" ref="H93:H125" si="4">G93-F93</f>
        <v>12.260999999999999</v>
      </c>
      <c r="I93" s="334">
        <v>3.6030000000000002</v>
      </c>
      <c r="J93" s="334">
        <v>14.878</v>
      </c>
      <c r="K93" s="345">
        <v>18.491</v>
      </c>
      <c r="L93" s="361">
        <f t="shared" ref="L93:L125" si="5">J93-K93</f>
        <v>-3.6129999999999995</v>
      </c>
      <c r="M93" s="361">
        <f t="shared" si="1"/>
        <v>23.273999999999997</v>
      </c>
      <c r="N93">
        <f t="shared" si="2"/>
        <v>48.317999999999998</v>
      </c>
      <c r="O93" s="364">
        <f t="shared" si="3"/>
        <v>25.044</v>
      </c>
      <c r="R93" s="357" t="s">
        <v>988</v>
      </c>
    </row>
    <row r="94" spans="3:31" ht="15" thickBot="1">
      <c r="C94" s="350" t="s">
        <v>354</v>
      </c>
      <c r="D94" s="332" t="s">
        <v>352</v>
      </c>
      <c r="E94" s="340">
        <v>20.446999999999999</v>
      </c>
      <c r="F94" s="334">
        <v>4.8570000000000002</v>
      </c>
      <c r="G94" s="334">
        <v>16.841000000000001</v>
      </c>
      <c r="H94" s="360">
        <f t="shared" si="4"/>
        <v>11.984000000000002</v>
      </c>
      <c r="I94" s="334">
        <v>3.137</v>
      </c>
      <c r="J94" s="334">
        <v>11.742000000000001</v>
      </c>
      <c r="K94" s="345">
        <v>17.248999999999999</v>
      </c>
      <c r="L94" s="361">
        <f t="shared" si="5"/>
        <v>-5.5069999999999979</v>
      </c>
      <c r="M94" s="361">
        <f t="shared" si="1"/>
        <v>23.787000000000003</v>
      </c>
      <c r="N94">
        <f t="shared" si="2"/>
        <v>49.03</v>
      </c>
      <c r="O94" s="364">
        <f t="shared" si="3"/>
        <v>25.242999999999999</v>
      </c>
      <c r="R94" s="356" t="s">
        <v>989</v>
      </c>
      <c r="AC94" s="369" t="s">
        <v>1017</v>
      </c>
    </row>
    <row r="95" spans="3:31" ht="19" thickBot="1">
      <c r="C95" s="350" t="s">
        <v>354</v>
      </c>
      <c r="D95" s="348" t="s">
        <v>350</v>
      </c>
      <c r="E95" s="341">
        <v>9.4149999999999991</v>
      </c>
      <c r="F95" s="343">
        <v>14.471</v>
      </c>
      <c r="G95" s="343">
        <v>20.649000000000001</v>
      </c>
      <c r="H95" s="360">
        <f t="shared" si="4"/>
        <v>6.1780000000000008</v>
      </c>
      <c r="I95" s="343">
        <v>8.0489999999999995</v>
      </c>
      <c r="J95" s="343">
        <v>6.4580000000000002</v>
      </c>
      <c r="K95" s="346">
        <v>15.513</v>
      </c>
      <c r="L95" s="362">
        <f t="shared" si="5"/>
        <v>-9.0549999999999997</v>
      </c>
      <c r="M95" s="362">
        <f t="shared" si="1"/>
        <v>-1.5110000000000028</v>
      </c>
      <c r="N95">
        <f t="shared" si="2"/>
        <v>36.521999999999998</v>
      </c>
      <c r="O95" s="364">
        <f t="shared" si="3"/>
        <v>38.033000000000001</v>
      </c>
      <c r="R95" s="356" t="s">
        <v>990</v>
      </c>
      <c r="AE95" s="368">
        <v>4</v>
      </c>
    </row>
    <row r="96" spans="3:31" ht="15" thickBot="1">
      <c r="C96" s="355" t="s">
        <v>356</v>
      </c>
      <c r="D96" s="347">
        <v>20190205</v>
      </c>
      <c r="E96" s="337">
        <v>60.847000000000001</v>
      </c>
      <c r="F96" s="338">
        <v>46.420999999999999</v>
      </c>
      <c r="G96" s="338">
        <v>37.473999999999997</v>
      </c>
      <c r="H96" s="360">
        <f t="shared" si="4"/>
        <v>-8.9470000000000027</v>
      </c>
      <c r="I96" s="338">
        <v>47.975999999999999</v>
      </c>
      <c r="J96" s="338">
        <v>35.692</v>
      </c>
      <c r="K96" s="338">
        <v>38.518999999999998</v>
      </c>
      <c r="L96" s="363">
        <f t="shared" si="5"/>
        <v>-2.8269999999999982</v>
      </c>
      <c r="M96" s="363">
        <f t="shared" si="1"/>
        <v>1.0970000000000084</v>
      </c>
      <c r="N96" s="365">
        <f t="shared" si="2"/>
        <v>134.01300000000001</v>
      </c>
      <c r="O96" s="366">
        <f t="shared" si="3"/>
        <v>132.916</v>
      </c>
      <c r="R96" s="356" t="s">
        <v>991</v>
      </c>
    </row>
    <row r="97" spans="3:31" ht="15" thickBot="1">
      <c r="C97" s="350" t="s">
        <v>356</v>
      </c>
      <c r="D97" s="332" t="s">
        <v>353</v>
      </c>
      <c r="E97" s="339">
        <v>14.648</v>
      </c>
      <c r="F97" s="342">
        <v>17.978999999999999</v>
      </c>
      <c r="G97" s="342">
        <v>11.47</v>
      </c>
      <c r="H97" s="360">
        <f t="shared" si="4"/>
        <v>-6.5089999999999986</v>
      </c>
      <c r="I97" s="342">
        <v>9.859</v>
      </c>
      <c r="J97" s="342">
        <v>6.7919999999999998</v>
      </c>
      <c r="K97" s="344">
        <v>11.471</v>
      </c>
      <c r="L97" s="360">
        <f t="shared" si="5"/>
        <v>-4.6790000000000003</v>
      </c>
      <c r="M97" s="360">
        <f t="shared" si="1"/>
        <v>-6.3989999999999938</v>
      </c>
      <c r="N97">
        <f t="shared" si="2"/>
        <v>32.910000000000004</v>
      </c>
      <c r="O97" s="364">
        <f t="shared" si="3"/>
        <v>39.308999999999997</v>
      </c>
      <c r="R97" s="357" t="s">
        <v>988</v>
      </c>
    </row>
    <row r="98" spans="3:31" ht="15" thickBot="1">
      <c r="C98" s="350" t="s">
        <v>356</v>
      </c>
      <c r="D98" s="332" t="s">
        <v>351</v>
      </c>
      <c r="E98" s="340">
        <v>20.593</v>
      </c>
      <c r="F98" s="334">
        <v>4.875</v>
      </c>
      <c r="G98" s="334">
        <v>3.4340000000000002</v>
      </c>
      <c r="H98" s="360">
        <f t="shared" si="4"/>
        <v>-1.4409999999999998</v>
      </c>
      <c r="I98" s="334">
        <v>4.8659999999999997</v>
      </c>
      <c r="J98" s="334">
        <v>2.8149999999999999</v>
      </c>
      <c r="K98" s="345">
        <v>4.383</v>
      </c>
      <c r="L98" s="361">
        <f t="shared" si="5"/>
        <v>-1.5680000000000001</v>
      </c>
      <c r="M98" s="361">
        <f t="shared" si="1"/>
        <v>12.718000000000004</v>
      </c>
      <c r="N98">
        <f t="shared" si="2"/>
        <v>26.842000000000002</v>
      </c>
      <c r="O98" s="364">
        <f t="shared" si="3"/>
        <v>14.123999999999999</v>
      </c>
    </row>
    <row r="99" spans="3:31" ht="15" thickBot="1">
      <c r="C99" s="350" t="s">
        <v>356</v>
      </c>
      <c r="D99" s="332" t="s">
        <v>352</v>
      </c>
      <c r="E99" s="340">
        <v>10.734999999999999</v>
      </c>
      <c r="F99" s="334">
        <v>16.177</v>
      </c>
      <c r="G99" s="334">
        <v>9.1150000000000002</v>
      </c>
      <c r="H99" s="360">
        <f t="shared" si="4"/>
        <v>-7.0619999999999994</v>
      </c>
      <c r="I99" s="334">
        <v>19.600999999999999</v>
      </c>
      <c r="J99" s="334">
        <v>8.0039999999999996</v>
      </c>
      <c r="K99" s="345">
        <v>10.967000000000001</v>
      </c>
      <c r="L99" s="361">
        <f t="shared" si="5"/>
        <v>-2.963000000000001</v>
      </c>
      <c r="M99" s="361">
        <f t="shared" si="1"/>
        <v>-18.890999999999998</v>
      </c>
      <c r="N99">
        <f t="shared" si="2"/>
        <v>27.853999999999999</v>
      </c>
      <c r="O99" s="364">
        <f t="shared" si="3"/>
        <v>46.744999999999997</v>
      </c>
      <c r="R99" s="356" t="s">
        <v>993</v>
      </c>
    </row>
    <row r="100" spans="3:31" ht="15" thickBot="1">
      <c r="C100" s="350" t="s">
        <v>356</v>
      </c>
      <c r="D100" s="348" t="s">
        <v>350</v>
      </c>
      <c r="E100" s="341">
        <v>14.871</v>
      </c>
      <c r="F100" s="343">
        <v>7.39</v>
      </c>
      <c r="G100" s="343">
        <v>13.455</v>
      </c>
      <c r="H100" s="360">
        <f t="shared" si="4"/>
        <v>6.0650000000000004</v>
      </c>
      <c r="I100" s="343">
        <v>13.65</v>
      </c>
      <c r="J100" s="343">
        <v>18.081</v>
      </c>
      <c r="K100" s="346">
        <v>11.698</v>
      </c>
      <c r="L100" s="362">
        <f t="shared" si="5"/>
        <v>6.3829999999999991</v>
      </c>
      <c r="M100" s="362">
        <f t="shared" si="1"/>
        <v>13.668999999999997</v>
      </c>
      <c r="N100">
        <f t="shared" si="2"/>
        <v>46.406999999999996</v>
      </c>
      <c r="O100" s="364">
        <f t="shared" si="3"/>
        <v>32.738</v>
      </c>
      <c r="R100" s="356" t="s">
        <v>994</v>
      </c>
    </row>
    <row r="101" spans="3:31" ht="15" thickBot="1">
      <c r="C101" s="355" t="s">
        <v>357</v>
      </c>
      <c r="D101" s="330" t="s">
        <v>963</v>
      </c>
      <c r="E101" s="337">
        <v>33.176000000000002</v>
      </c>
      <c r="F101" s="338">
        <v>33.859000000000002</v>
      </c>
      <c r="G101" s="338">
        <v>50.401000000000003</v>
      </c>
      <c r="H101" s="360">
        <f t="shared" si="4"/>
        <v>16.542000000000002</v>
      </c>
      <c r="I101" s="338">
        <v>49.66</v>
      </c>
      <c r="J101" s="338">
        <v>45.311</v>
      </c>
      <c r="K101" s="338">
        <v>42.564</v>
      </c>
      <c r="L101" s="363">
        <f t="shared" si="5"/>
        <v>2.7469999999999999</v>
      </c>
      <c r="M101" s="363">
        <f t="shared" si="1"/>
        <v>2.8050000000000068</v>
      </c>
      <c r="N101" s="365">
        <f t="shared" si="2"/>
        <v>128.88800000000001</v>
      </c>
      <c r="O101" s="366">
        <f t="shared" si="3"/>
        <v>126.083</v>
      </c>
      <c r="R101" s="356" t="s">
        <v>995</v>
      </c>
    </row>
    <row r="102" spans="3:31" ht="15" thickBot="1">
      <c r="C102" s="350" t="s">
        <v>357</v>
      </c>
      <c r="D102" s="332" t="s">
        <v>353</v>
      </c>
      <c r="E102" s="339">
        <v>10.095000000000001</v>
      </c>
      <c r="F102" s="342">
        <v>9.1280000000000001</v>
      </c>
      <c r="G102" s="342">
        <v>19.591000000000001</v>
      </c>
      <c r="H102" s="360">
        <f t="shared" si="4"/>
        <v>10.463000000000001</v>
      </c>
      <c r="I102" s="342">
        <v>10.221</v>
      </c>
      <c r="J102" s="342">
        <v>5.5880000000000001</v>
      </c>
      <c r="K102" s="344">
        <v>3.4340000000000002</v>
      </c>
      <c r="L102" s="360">
        <f t="shared" si="5"/>
        <v>2.1539999999999999</v>
      </c>
      <c r="M102" s="360">
        <f t="shared" si="1"/>
        <v>12.491</v>
      </c>
      <c r="N102">
        <f t="shared" si="2"/>
        <v>35.274000000000001</v>
      </c>
      <c r="O102" s="364">
        <f t="shared" si="3"/>
        <v>22.783000000000001</v>
      </c>
      <c r="R102" s="356" t="s">
        <v>996</v>
      </c>
    </row>
    <row r="103" spans="3:31" ht="15" thickBot="1">
      <c r="C103" s="350" t="s">
        <v>357</v>
      </c>
      <c r="D103" s="332" t="s">
        <v>351</v>
      </c>
      <c r="E103" s="340">
        <v>6.9340000000000002</v>
      </c>
      <c r="F103" s="334">
        <v>8.2379999999999995</v>
      </c>
      <c r="G103" s="334">
        <v>9.4309999999999992</v>
      </c>
      <c r="H103" s="360">
        <f t="shared" si="4"/>
        <v>1.1929999999999996</v>
      </c>
      <c r="I103" s="334">
        <v>15.391</v>
      </c>
      <c r="J103" s="334">
        <v>6.8559999999999999</v>
      </c>
      <c r="K103" s="345">
        <v>9.843</v>
      </c>
      <c r="L103" s="361">
        <f t="shared" si="5"/>
        <v>-2.9870000000000001</v>
      </c>
      <c r="M103" s="361">
        <f t="shared" si="1"/>
        <v>-10.250999999999998</v>
      </c>
      <c r="N103">
        <f t="shared" si="2"/>
        <v>23.220999999999997</v>
      </c>
      <c r="O103" s="364">
        <f t="shared" si="3"/>
        <v>33.471999999999994</v>
      </c>
      <c r="R103" s="356" t="s">
        <v>997</v>
      </c>
    </row>
    <row r="104" spans="3:31" ht="15" thickBot="1">
      <c r="C104" s="350" t="s">
        <v>357</v>
      </c>
      <c r="D104" s="332" t="s">
        <v>352</v>
      </c>
      <c r="E104" s="340">
        <v>6.3540000000000001</v>
      </c>
      <c r="F104" s="334">
        <v>3.9510000000000001</v>
      </c>
      <c r="G104" s="334">
        <v>15.712999999999999</v>
      </c>
      <c r="H104" s="360">
        <f t="shared" si="4"/>
        <v>11.761999999999999</v>
      </c>
      <c r="I104" s="334">
        <v>17.231999999999999</v>
      </c>
      <c r="J104" s="334">
        <v>19.696000000000002</v>
      </c>
      <c r="K104" s="345">
        <v>17.337</v>
      </c>
      <c r="L104" s="361">
        <f t="shared" si="5"/>
        <v>2.3590000000000018</v>
      </c>
      <c r="M104" s="361">
        <f t="shared" si="1"/>
        <v>3.2430000000000092</v>
      </c>
      <c r="N104">
        <f t="shared" si="2"/>
        <v>41.763000000000005</v>
      </c>
      <c r="O104" s="364">
        <f t="shared" si="3"/>
        <v>38.519999999999996</v>
      </c>
      <c r="R104" s="356" t="s">
        <v>998</v>
      </c>
    </row>
    <row r="105" spans="3:31" ht="15" thickBot="1">
      <c r="C105" s="350" t="s">
        <v>357</v>
      </c>
      <c r="D105" s="348" t="s">
        <v>350</v>
      </c>
      <c r="E105" s="341">
        <v>9.7929999999999993</v>
      </c>
      <c r="F105" s="343">
        <v>12.542</v>
      </c>
      <c r="G105" s="343">
        <v>5.6660000000000004</v>
      </c>
      <c r="H105" s="360">
        <f t="shared" si="4"/>
        <v>-6.8759999999999994</v>
      </c>
      <c r="I105" s="343">
        <v>6.8159999999999998</v>
      </c>
      <c r="J105" s="343">
        <v>13.170999999999999</v>
      </c>
      <c r="K105" s="346">
        <v>11.95</v>
      </c>
      <c r="L105" s="362">
        <f t="shared" si="5"/>
        <v>1.2210000000000001</v>
      </c>
      <c r="M105" s="362">
        <f t="shared" si="1"/>
        <v>-2.6780000000000008</v>
      </c>
      <c r="N105">
        <f t="shared" si="2"/>
        <v>28.63</v>
      </c>
      <c r="O105" s="364">
        <f t="shared" si="3"/>
        <v>31.308</v>
      </c>
      <c r="R105" s="356" t="s">
        <v>999</v>
      </c>
    </row>
    <row r="106" spans="3:31" ht="15" thickBot="1">
      <c r="C106" s="355" t="s">
        <v>358</v>
      </c>
      <c r="D106" s="330" t="s">
        <v>964</v>
      </c>
      <c r="E106" s="337">
        <v>47.622</v>
      </c>
      <c r="F106" s="338">
        <v>43.972999999999999</v>
      </c>
      <c r="G106" s="338">
        <v>41.85</v>
      </c>
      <c r="H106" s="360">
        <f t="shared" si="4"/>
        <v>-2.1229999999999976</v>
      </c>
      <c r="I106" s="338">
        <v>53.052</v>
      </c>
      <c r="J106" s="338">
        <v>40.715000000000003</v>
      </c>
      <c r="K106" s="338">
        <v>54.616</v>
      </c>
      <c r="L106" s="363">
        <f t="shared" si="5"/>
        <v>-13.900999999999996</v>
      </c>
      <c r="M106" s="363">
        <f t="shared" si="1"/>
        <v>-21.454000000000008</v>
      </c>
      <c r="N106" s="365">
        <f t="shared" si="2"/>
        <v>130.18700000000001</v>
      </c>
      <c r="O106" s="366">
        <f t="shared" si="3"/>
        <v>151.64100000000002</v>
      </c>
      <c r="R106" s="356" t="s">
        <v>1000</v>
      </c>
    </row>
    <row r="107" spans="3:31" ht="15" thickBot="1">
      <c r="C107" s="350" t="s">
        <v>358</v>
      </c>
      <c r="D107" s="332" t="s">
        <v>353</v>
      </c>
      <c r="E107" s="339">
        <v>20.497</v>
      </c>
      <c r="F107" s="342">
        <v>4.9450000000000003</v>
      </c>
      <c r="G107" s="342">
        <v>9.1820000000000004</v>
      </c>
      <c r="H107" s="360">
        <f t="shared" si="4"/>
        <v>4.2370000000000001</v>
      </c>
      <c r="I107" s="342">
        <v>14.923999999999999</v>
      </c>
      <c r="J107" s="342">
        <v>3.49</v>
      </c>
      <c r="K107" s="344">
        <v>16.641999999999999</v>
      </c>
      <c r="L107" s="360">
        <f t="shared" si="5"/>
        <v>-13.151999999999999</v>
      </c>
      <c r="M107" s="360">
        <f t="shared" si="1"/>
        <v>-3.3419999999999916</v>
      </c>
      <c r="N107">
        <f t="shared" si="2"/>
        <v>33.169000000000004</v>
      </c>
      <c r="O107" s="364">
        <f t="shared" si="3"/>
        <v>36.510999999999996</v>
      </c>
      <c r="R107" s="356" t="s">
        <v>1001</v>
      </c>
    </row>
    <row r="108" spans="3:31" ht="15" thickBot="1">
      <c r="C108" s="350" t="s">
        <v>358</v>
      </c>
      <c r="D108" s="332" t="s">
        <v>351</v>
      </c>
      <c r="E108" s="340">
        <v>14.571999999999999</v>
      </c>
      <c r="F108" s="334">
        <v>19.099</v>
      </c>
      <c r="G108" s="334">
        <v>13.92</v>
      </c>
      <c r="H108" s="360">
        <f t="shared" si="4"/>
        <v>-5.1790000000000003</v>
      </c>
      <c r="I108" s="334">
        <v>9.3919999999999995</v>
      </c>
      <c r="J108" s="334">
        <v>20.536999999999999</v>
      </c>
      <c r="K108" s="345">
        <v>16.914000000000001</v>
      </c>
      <c r="L108" s="361">
        <f t="shared" si="5"/>
        <v>3.6229999999999976</v>
      </c>
      <c r="M108" s="361">
        <f t="shared" si="1"/>
        <v>3.6239999999999952</v>
      </c>
      <c r="N108">
        <f t="shared" si="2"/>
        <v>49.028999999999996</v>
      </c>
      <c r="O108" s="364">
        <f t="shared" si="3"/>
        <v>45.405000000000001</v>
      </c>
      <c r="R108" s="356" t="s">
        <v>1002</v>
      </c>
    </row>
    <row r="109" spans="3:31" ht="15" thickBot="1">
      <c r="C109" s="350" t="s">
        <v>358</v>
      </c>
      <c r="D109" s="332" t="s">
        <v>352</v>
      </c>
      <c r="E109" s="340">
        <v>3.5459999999999998</v>
      </c>
      <c r="F109" s="334">
        <v>10.432</v>
      </c>
      <c r="G109" s="334">
        <v>3.4470000000000001</v>
      </c>
      <c r="H109" s="360">
        <f t="shared" si="4"/>
        <v>-6.9850000000000003</v>
      </c>
      <c r="I109" s="334">
        <v>14.066000000000001</v>
      </c>
      <c r="J109" s="334">
        <v>10.173</v>
      </c>
      <c r="K109" s="345">
        <v>12.269</v>
      </c>
      <c r="L109" s="361">
        <f t="shared" si="5"/>
        <v>-2.0960000000000001</v>
      </c>
      <c r="M109" s="361">
        <f t="shared" si="1"/>
        <v>-19.601000000000003</v>
      </c>
      <c r="N109">
        <f t="shared" si="2"/>
        <v>17.166</v>
      </c>
      <c r="O109" s="364">
        <f t="shared" si="3"/>
        <v>36.767000000000003</v>
      </c>
      <c r="R109" s="356" t="s">
        <v>732</v>
      </c>
    </row>
    <row r="110" spans="3:31" ht="15" thickBot="1">
      <c r="C110" s="350" t="s">
        <v>358</v>
      </c>
      <c r="D110" s="348" t="s">
        <v>350</v>
      </c>
      <c r="E110" s="341">
        <v>9.0069999999999997</v>
      </c>
      <c r="F110" s="343">
        <v>9.4969999999999999</v>
      </c>
      <c r="G110" s="343">
        <v>15.301</v>
      </c>
      <c r="H110" s="360">
        <f t="shared" si="4"/>
        <v>5.8040000000000003</v>
      </c>
      <c r="I110" s="343">
        <v>14.67</v>
      </c>
      <c r="J110" s="343">
        <v>6.5149999999999997</v>
      </c>
      <c r="K110" s="346">
        <v>8.7910000000000004</v>
      </c>
      <c r="L110" s="362">
        <f t="shared" si="5"/>
        <v>-2.2760000000000007</v>
      </c>
      <c r="M110" s="362">
        <f t="shared" si="1"/>
        <v>-2.134999999999998</v>
      </c>
      <c r="N110">
        <f t="shared" si="2"/>
        <v>30.823</v>
      </c>
      <c r="O110" s="364">
        <f t="shared" si="3"/>
        <v>32.957999999999998</v>
      </c>
      <c r="R110" s="356" t="s">
        <v>1003</v>
      </c>
    </row>
    <row r="111" spans="3:31" ht="15" thickBot="1">
      <c r="C111" s="355" t="s">
        <v>359</v>
      </c>
      <c r="D111" s="330" t="s">
        <v>965</v>
      </c>
      <c r="E111" s="337">
        <v>54.579000000000001</v>
      </c>
      <c r="F111" s="338">
        <v>45.609000000000002</v>
      </c>
      <c r="G111" s="338">
        <v>36.255000000000003</v>
      </c>
      <c r="H111" s="360">
        <f t="shared" si="4"/>
        <v>-9.3539999999999992</v>
      </c>
      <c r="I111" s="338">
        <v>67.861000000000004</v>
      </c>
      <c r="J111" s="338">
        <v>37.29</v>
      </c>
      <c r="K111" s="338">
        <v>46.174999999999997</v>
      </c>
      <c r="L111" s="363">
        <f t="shared" si="5"/>
        <v>-8.884999999999998</v>
      </c>
      <c r="M111" s="363">
        <f t="shared" si="1"/>
        <v>-31.520999999999987</v>
      </c>
      <c r="N111" s="365">
        <f t="shared" si="2"/>
        <v>128.124</v>
      </c>
      <c r="O111" s="366">
        <f t="shared" si="3"/>
        <v>159.64499999999998</v>
      </c>
      <c r="R111" s="356" t="s">
        <v>995</v>
      </c>
    </row>
    <row r="112" spans="3:31" ht="19" thickBot="1">
      <c r="C112" s="350" t="s">
        <v>359</v>
      </c>
      <c r="D112" s="332" t="s">
        <v>353</v>
      </c>
      <c r="E112" s="339">
        <v>15.891</v>
      </c>
      <c r="F112" s="342">
        <v>3.0190000000000001</v>
      </c>
      <c r="G112" s="342">
        <v>4.1269999999999998</v>
      </c>
      <c r="H112" s="360">
        <f t="shared" si="4"/>
        <v>1.1079999999999997</v>
      </c>
      <c r="I112" s="342">
        <v>18.565999999999999</v>
      </c>
      <c r="J112" s="342">
        <v>6.4950000000000001</v>
      </c>
      <c r="K112" s="344">
        <v>6.13</v>
      </c>
      <c r="L112" s="360">
        <f t="shared" si="5"/>
        <v>0.36500000000000021</v>
      </c>
      <c r="M112" s="360">
        <f t="shared" si="1"/>
        <v>-1.2019999999999982</v>
      </c>
      <c r="N112">
        <f t="shared" si="2"/>
        <v>26.513000000000002</v>
      </c>
      <c r="O112" s="364">
        <f t="shared" si="3"/>
        <v>27.715</v>
      </c>
      <c r="R112" s="356" t="s">
        <v>1004</v>
      </c>
      <c r="AE112" s="368">
        <v>4</v>
      </c>
    </row>
    <row r="113" spans="3:18" ht="15" thickBot="1">
      <c r="C113" s="350" t="s">
        <v>359</v>
      </c>
      <c r="D113" s="332" t="s">
        <v>351</v>
      </c>
      <c r="E113" s="340">
        <v>12.016999999999999</v>
      </c>
      <c r="F113" s="334">
        <v>20.189</v>
      </c>
      <c r="G113" s="334">
        <v>7.6849999999999996</v>
      </c>
      <c r="H113" s="360">
        <f t="shared" si="4"/>
        <v>-12.504000000000001</v>
      </c>
      <c r="I113" s="334">
        <v>20.318000000000001</v>
      </c>
      <c r="J113" s="334">
        <v>11.664</v>
      </c>
      <c r="K113" s="345">
        <v>18.634</v>
      </c>
      <c r="L113" s="361">
        <f t="shared" si="5"/>
        <v>-6.9700000000000006</v>
      </c>
      <c r="M113" s="361">
        <f t="shared" si="1"/>
        <v>-27.775000000000006</v>
      </c>
      <c r="N113">
        <f t="shared" si="2"/>
        <v>31.366</v>
      </c>
      <c r="O113" s="364">
        <f t="shared" si="3"/>
        <v>59.141000000000005</v>
      </c>
      <c r="R113" s="356" t="s">
        <v>1005</v>
      </c>
    </row>
    <row r="114" spans="3:18" ht="15" thickBot="1">
      <c r="C114" s="350" t="s">
        <v>359</v>
      </c>
      <c r="D114" s="332" t="s">
        <v>352</v>
      </c>
      <c r="E114" s="340">
        <v>13.551</v>
      </c>
      <c r="F114" s="334">
        <v>5.4619999999999997</v>
      </c>
      <c r="G114" s="334">
        <v>17.209</v>
      </c>
      <c r="H114" s="360">
        <f t="shared" si="4"/>
        <v>11.747</v>
      </c>
      <c r="I114" s="334">
        <v>16.47</v>
      </c>
      <c r="J114" s="334">
        <v>6.2060000000000004</v>
      </c>
      <c r="K114" s="345">
        <v>15.026999999999999</v>
      </c>
      <c r="L114" s="361">
        <f t="shared" si="5"/>
        <v>-8.820999999999998</v>
      </c>
      <c r="M114" s="361">
        <f t="shared" si="1"/>
        <v>7.0000000000050022E-3</v>
      </c>
      <c r="N114">
        <f t="shared" si="2"/>
        <v>36.966000000000001</v>
      </c>
      <c r="O114" s="364">
        <f t="shared" si="3"/>
        <v>36.958999999999996</v>
      </c>
      <c r="R114" s="356" t="s">
        <v>1006</v>
      </c>
    </row>
    <row r="115" spans="3:18" ht="15" thickBot="1">
      <c r="C115" s="350" t="s">
        <v>359</v>
      </c>
      <c r="D115" s="348" t="s">
        <v>350</v>
      </c>
      <c r="E115" s="341">
        <v>13.12</v>
      </c>
      <c r="F115" s="343">
        <v>16.939</v>
      </c>
      <c r="G115" s="343">
        <v>7.234</v>
      </c>
      <c r="H115" s="360">
        <f t="shared" si="4"/>
        <v>-9.7050000000000001</v>
      </c>
      <c r="I115" s="343">
        <v>12.507</v>
      </c>
      <c r="J115" s="343">
        <v>12.925000000000001</v>
      </c>
      <c r="K115" s="346">
        <v>6.3840000000000003</v>
      </c>
      <c r="L115" s="362">
        <f t="shared" si="5"/>
        <v>6.5410000000000004</v>
      </c>
      <c r="M115" s="362">
        <f t="shared" si="1"/>
        <v>-2.5510000000000019</v>
      </c>
      <c r="N115">
        <f t="shared" si="2"/>
        <v>33.278999999999996</v>
      </c>
      <c r="O115" s="364">
        <f t="shared" si="3"/>
        <v>35.83</v>
      </c>
      <c r="R115" s="356" t="s">
        <v>1007</v>
      </c>
    </row>
    <row r="116" spans="3:18" ht="15" thickBot="1">
      <c r="C116" s="355" t="s">
        <v>360</v>
      </c>
      <c r="D116" s="330" t="s">
        <v>966</v>
      </c>
      <c r="E116" s="337">
        <v>50.847999999999999</v>
      </c>
      <c r="F116" s="338">
        <v>77.843000000000004</v>
      </c>
      <c r="G116" s="338">
        <v>45.762999999999998</v>
      </c>
      <c r="H116" s="360">
        <f t="shared" si="4"/>
        <v>-32.080000000000005</v>
      </c>
      <c r="I116" s="338">
        <v>36.286999999999999</v>
      </c>
      <c r="J116" s="338">
        <v>50.079000000000001</v>
      </c>
      <c r="K116" s="338">
        <v>34.484999999999999</v>
      </c>
      <c r="L116" s="363">
        <f t="shared" si="5"/>
        <v>15.594000000000001</v>
      </c>
      <c r="M116" s="363">
        <f t="shared" si="1"/>
        <v>-1.9250000000000114</v>
      </c>
      <c r="N116" s="365">
        <f t="shared" si="2"/>
        <v>146.69</v>
      </c>
      <c r="O116" s="366">
        <f t="shared" si="3"/>
        <v>148.61500000000001</v>
      </c>
      <c r="R116" s="356" t="s">
        <v>1008</v>
      </c>
    </row>
    <row r="117" spans="3:18" ht="15" thickBot="1">
      <c r="C117" s="350" t="s">
        <v>360</v>
      </c>
      <c r="D117" s="332" t="s">
        <v>353</v>
      </c>
      <c r="E117" s="339">
        <v>16.552</v>
      </c>
      <c r="F117" s="342">
        <v>19.385999999999999</v>
      </c>
      <c r="G117" s="342">
        <v>18.614999999999998</v>
      </c>
      <c r="H117" s="360">
        <f t="shared" si="4"/>
        <v>-0.7710000000000008</v>
      </c>
      <c r="I117" s="342">
        <v>15.923999999999999</v>
      </c>
      <c r="J117" s="342">
        <v>18.373000000000001</v>
      </c>
      <c r="K117" s="344">
        <v>9.7579999999999991</v>
      </c>
      <c r="L117" s="360">
        <f t="shared" si="5"/>
        <v>8.615000000000002</v>
      </c>
      <c r="M117" s="360">
        <f t="shared" si="1"/>
        <v>8.4720000000000084</v>
      </c>
      <c r="N117">
        <f t="shared" si="2"/>
        <v>53.540000000000006</v>
      </c>
      <c r="O117" s="364">
        <f t="shared" si="3"/>
        <v>45.067999999999998</v>
      </c>
      <c r="R117" s="356" t="s">
        <v>1009</v>
      </c>
    </row>
    <row r="118" spans="3:18" ht="15" thickBot="1">
      <c r="C118" s="350" t="s">
        <v>360</v>
      </c>
      <c r="D118" s="332" t="s">
        <v>351</v>
      </c>
      <c r="E118" s="340">
        <v>4.7629999999999999</v>
      </c>
      <c r="F118" s="334">
        <v>19.492999999999999</v>
      </c>
      <c r="G118" s="334">
        <v>8.2210000000000001</v>
      </c>
      <c r="H118" s="360">
        <f t="shared" si="4"/>
        <v>-11.271999999999998</v>
      </c>
      <c r="I118" s="334">
        <v>3.8109999999999999</v>
      </c>
      <c r="J118" s="334">
        <v>3.9239999999999999</v>
      </c>
      <c r="K118" s="345">
        <v>3.3809999999999998</v>
      </c>
      <c r="L118" s="361">
        <f t="shared" si="5"/>
        <v>0.54300000000000015</v>
      </c>
      <c r="M118" s="361">
        <f t="shared" si="1"/>
        <v>-9.7769999999999975</v>
      </c>
      <c r="N118">
        <f t="shared" si="2"/>
        <v>16.908000000000001</v>
      </c>
      <c r="O118" s="364">
        <f t="shared" si="3"/>
        <v>26.684999999999999</v>
      </c>
      <c r="R118" s="356" t="s">
        <v>1002</v>
      </c>
    </row>
    <row r="119" spans="3:18" ht="15" thickBot="1">
      <c r="C119" s="350" t="s">
        <v>360</v>
      </c>
      <c r="D119" s="332" t="s">
        <v>352</v>
      </c>
      <c r="E119" s="340">
        <v>12.946999999999999</v>
      </c>
      <c r="F119" s="334">
        <v>19.123999999999999</v>
      </c>
      <c r="G119" s="334">
        <v>6.1740000000000004</v>
      </c>
      <c r="H119" s="360">
        <f t="shared" si="4"/>
        <v>-12.95</v>
      </c>
      <c r="I119" s="334">
        <v>13.391999999999999</v>
      </c>
      <c r="J119" s="334">
        <v>17.276</v>
      </c>
      <c r="K119" s="345">
        <v>17.565999999999999</v>
      </c>
      <c r="L119" s="361">
        <f t="shared" si="5"/>
        <v>-0.28999999999999915</v>
      </c>
      <c r="M119" s="361">
        <f t="shared" si="1"/>
        <v>-13.684999999999995</v>
      </c>
      <c r="N119">
        <f t="shared" si="2"/>
        <v>36.396999999999998</v>
      </c>
      <c r="O119" s="364">
        <f t="shared" si="3"/>
        <v>50.081999999999994</v>
      </c>
      <c r="R119" s="356" t="s">
        <v>733</v>
      </c>
    </row>
    <row r="120" spans="3:18" ht="15" thickBot="1">
      <c r="C120" s="350" t="s">
        <v>360</v>
      </c>
      <c r="D120" s="348" t="s">
        <v>350</v>
      </c>
      <c r="E120" s="341">
        <v>16.585999999999999</v>
      </c>
      <c r="F120" s="343">
        <v>19.84</v>
      </c>
      <c r="G120" s="343">
        <v>12.753</v>
      </c>
      <c r="H120" s="360">
        <f t="shared" si="4"/>
        <v>-7.0869999999999997</v>
      </c>
      <c r="I120" s="343">
        <v>3.16</v>
      </c>
      <c r="J120" s="343">
        <v>10.506</v>
      </c>
      <c r="K120" s="346">
        <v>3.78</v>
      </c>
      <c r="L120" s="362">
        <f t="shared" si="5"/>
        <v>6.7260000000000009</v>
      </c>
      <c r="M120" s="362">
        <f t="shared" si="1"/>
        <v>13.064999999999998</v>
      </c>
      <c r="N120">
        <f t="shared" si="2"/>
        <v>39.844999999999999</v>
      </c>
      <c r="O120" s="364">
        <f t="shared" si="3"/>
        <v>26.78</v>
      </c>
      <c r="R120" s="356" t="s">
        <v>1010</v>
      </c>
    </row>
    <row r="121" spans="3:18" ht="15" thickBot="1">
      <c r="C121" s="355" t="s">
        <v>355</v>
      </c>
      <c r="D121" s="330" t="s">
        <v>967</v>
      </c>
      <c r="E121" s="337">
        <v>48.594000000000001</v>
      </c>
      <c r="F121" s="338">
        <v>47.595999999999997</v>
      </c>
      <c r="G121" s="338">
        <v>53.631999999999998</v>
      </c>
      <c r="H121" s="360">
        <f t="shared" si="4"/>
        <v>6.0360000000000014</v>
      </c>
      <c r="I121" s="338">
        <v>58.055</v>
      </c>
      <c r="J121" s="338">
        <v>41.999000000000002</v>
      </c>
      <c r="K121" s="338">
        <v>52.664999999999999</v>
      </c>
      <c r="L121" s="363">
        <f t="shared" si="5"/>
        <v>-10.665999999999997</v>
      </c>
      <c r="M121" s="363">
        <f t="shared" si="1"/>
        <v>-14.091000000000008</v>
      </c>
      <c r="N121" s="366">
        <f>SUM(E121,G121,J121)</f>
        <v>144.22499999999999</v>
      </c>
      <c r="O121" s="366">
        <f t="shared" si="3"/>
        <v>158.316</v>
      </c>
    </row>
    <row r="122" spans="3:18" ht="15" thickBot="1">
      <c r="C122" s="350" t="s">
        <v>355</v>
      </c>
      <c r="D122" s="332" t="s">
        <v>353</v>
      </c>
      <c r="E122" s="339">
        <v>10.436</v>
      </c>
      <c r="F122" s="342">
        <v>12.818</v>
      </c>
      <c r="G122" s="342">
        <v>14.797000000000001</v>
      </c>
      <c r="H122" s="360">
        <f t="shared" si="4"/>
        <v>1.979000000000001</v>
      </c>
      <c r="I122" s="342">
        <v>14.932</v>
      </c>
      <c r="J122" s="342">
        <v>6.0250000000000004</v>
      </c>
      <c r="K122" s="344">
        <v>13.962</v>
      </c>
      <c r="L122" s="360">
        <f t="shared" si="5"/>
        <v>-7.9369999999999994</v>
      </c>
      <c r="M122" s="360">
        <f t="shared" si="1"/>
        <v>-10.454000000000001</v>
      </c>
      <c r="N122">
        <f t="shared" si="2"/>
        <v>31.258000000000003</v>
      </c>
      <c r="O122" s="364">
        <f t="shared" si="3"/>
        <v>41.712000000000003</v>
      </c>
    </row>
    <row r="123" spans="3:18" ht="15" thickBot="1">
      <c r="C123" s="350" t="s">
        <v>355</v>
      </c>
      <c r="D123" s="332" t="s">
        <v>351</v>
      </c>
      <c r="E123" s="340">
        <v>12.537000000000001</v>
      </c>
      <c r="F123" s="334">
        <v>6.7350000000000003</v>
      </c>
      <c r="G123" s="334">
        <v>19.594000000000001</v>
      </c>
      <c r="H123" s="360">
        <f t="shared" si="4"/>
        <v>12.859000000000002</v>
      </c>
      <c r="I123" s="334">
        <v>11.914999999999999</v>
      </c>
      <c r="J123" s="334">
        <v>6.1059999999999999</v>
      </c>
      <c r="K123" s="345">
        <v>12.372</v>
      </c>
      <c r="L123" s="361">
        <f t="shared" si="5"/>
        <v>-6.266</v>
      </c>
      <c r="M123" s="361">
        <f t="shared" si="1"/>
        <v>7.2150000000000034</v>
      </c>
      <c r="N123">
        <f t="shared" si="2"/>
        <v>38.237000000000002</v>
      </c>
      <c r="O123" s="364">
        <f t="shared" si="3"/>
        <v>31.021999999999998</v>
      </c>
      <c r="Q123" s="353" t="s">
        <v>1014</v>
      </c>
    </row>
    <row r="124" spans="3:18" ht="15" thickBot="1">
      <c r="C124" s="350" t="s">
        <v>355</v>
      </c>
      <c r="D124" s="332" t="s">
        <v>352</v>
      </c>
      <c r="E124" s="340">
        <v>18.172999999999998</v>
      </c>
      <c r="F124" s="334">
        <v>11.612</v>
      </c>
      <c r="G124" s="334">
        <v>5.048</v>
      </c>
      <c r="H124" s="360">
        <f t="shared" si="4"/>
        <v>-6.5640000000000001</v>
      </c>
      <c r="I124" s="334">
        <v>18.794</v>
      </c>
      <c r="J124" s="334">
        <v>11.32</v>
      </c>
      <c r="K124" s="345">
        <v>16.855</v>
      </c>
      <c r="L124" s="361">
        <f t="shared" si="5"/>
        <v>-5.5350000000000001</v>
      </c>
      <c r="M124" s="361">
        <f t="shared" si="1"/>
        <v>-12.719999999999999</v>
      </c>
      <c r="N124">
        <f t="shared" si="2"/>
        <v>34.540999999999997</v>
      </c>
      <c r="O124" s="364">
        <f t="shared" si="3"/>
        <v>47.260999999999996</v>
      </c>
      <c r="Q124" s="353" t="s">
        <v>1018</v>
      </c>
    </row>
    <row r="125" spans="3:18" ht="15" thickBot="1">
      <c r="C125" s="350" t="s">
        <v>355</v>
      </c>
      <c r="D125" s="348" t="s">
        <v>350</v>
      </c>
      <c r="E125" s="341">
        <v>7.4480000000000004</v>
      </c>
      <c r="F125" s="343">
        <v>16.431000000000001</v>
      </c>
      <c r="G125" s="343">
        <v>14.193</v>
      </c>
      <c r="H125" s="360">
        <f t="shared" si="4"/>
        <v>-2.2380000000000013</v>
      </c>
      <c r="I125" s="343">
        <v>12.414</v>
      </c>
      <c r="J125" s="343">
        <v>18.547999999999998</v>
      </c>
      <c r="K125" s="346">
        <v>9.4760000000000009</v>
      </c>
      <c r="L125" s="362">
        <f t="shared" si="5"/>
        <v>9.0719999999999974</v>
      </c>
      <c r="M125" s="362">
        <f t="shared" si="1"/>
        <v>1.867999999999995</v>
      </c>
      <c r="N125">
        <f t="shared" si="2"/>
        <v>40.188999999999993</v>
      </c>
      <c r="O125" s="364">
        <f t="shared" si="3"/>
        <v>38.320999999999998</v>
      </c>
      <c r="Q125" s="370" t="s">
        <v>1037</v>
      </c>
    </row>
    <row r="126" spans="3:18">
      <c r="Q126" s="356" t="s">
        <v>1015</v>
      </c>
    </row>
    <row r="127" spans="3:18" ht="15" thickBot="1">
      <c r="C127" s="332" t="s">
        <v>353</v>
      </c>
      <c r="E127" s="364">
        <f>SUM(E92,E97,E102,E107,E112,E117,E122)</f>
        <v>104.94400000000002</v>
      </c>
      <c r="F127" s="364">
        <f t="shared" ref="F127:G127" si="6">SUM(F92,F97,F102,F107,F112,F117,F122)</f>
        <v>73.840999999999994</v>
      </c>
      <c r="G127" s="364">
        <f t="shared" si="6"/>
        <v>94.055000000000007</v>
      </c>
      <c r="H127" s="367">
        <f t="shared" ref="H127:M130" si="7">SUM(H92,H97,H102,H107,H112,H117,H122)</f>
        <v>20.214000000000006</v>
      </c>
      <c r="I127" s="364">
        <f t="shared" si="7"/>
        <v>102.622</v>
      </c>
      <c r="J127" s="364">
        <f t="shared" si="7"/>
        <v>55.282000000000004</v>
      </c>
      <c r="K127" s="364">
        <f t="shared" si="7"/>
        <v>79.549000000000007</v>
      </c>
      <c r="L127" s="367">
        <f t="shared" si="7"/>
        <v>-24.266999999999996</v>
      </c>
      <c r="M127" s="367">
        <f t="shared" si="7"/>
        <v>-1.7309999999999803</v>
      </c>
      <c r="Q127" s="357" t="s">
        <v>1016</v>
      </c>
    </row>
    <row r="128" spans="3:18" ht="15" thickBot="1">
      <c r="C128" s="332" t="s">
        <v>351</v>
      </c>
      <c r="E128" s="364">
        <f>SUM(E93,E98,E103,E108,E113,E118,E123)</f>
        <v>89.64500000000001</v>
      </c>
      <c r="F128" s="364">
        <f t="shared" ref="F128:G128" si="8">SUM(F93,F98,F103,F108,F113,F118,F123)</f>
        <v>81.578999999999994</v>
      </c>
      <c r="G128" s="364">
        <f t="shared" si="8"/>
        <v>77.496000000000009</v>
      </c>
      <c r="H128" s="367">
        <f t="shared" si="7"/>
        <v>-4.0829999999999984</v>
      </c>
      <c r="I128" s="364">
        <f t="shared" si="7"/>
        <v>69.295999999999992</v>
      </c>
      <c r="J128" s="364">
        <f t="shared" si="7"/>
        <v>66.78</v>
      </c>
      <c r="K128" s="364">
        <f t="shared" si="7"/>
        <v>84.018000000000001</v>
      </c>
      <c r="L128" s="367">
        <f t="shared" si="7"/>
        <v>-17.238</v>
      </c>
      <c r="M128" s="367">
        <f t="shared" si="7"/>
        <v>-0.97199999999999775</v>
      </c>
      <c r="Q128" s="370" t="s">
        <v>1026</v>
      </c>
    </row>
    <row r="129" spans="3:28" ht="15" thickBot="1">
      <c r="C129" s="332" t="s">
        <v>352</v>
      </c>
      <c r="E129" s="364">
        <f>SUM(E94,E99,E104,E109,E114,E119,E124)</f>
        <v>85.753</v>
      </c>
      <c r="F129" s="364">
        <f t="shared" ref="F129:G129" si="9">SUM(F94,F99,F104,F109,F114,F119,F124)</f>
        <v>71.614999999999995</v>
      </c>
      <c r="G129" s="364">
        <f t="shared" si="9"/>
        <v>73.547000000000011</v>
      </c>
      <c r="H129" s="367">
        <f t="shared" si="7"/>
        <v>1.9320000000000022</v>
      </c>
      <c r="I129" s="364">
        <f t="shared" si="7"/>
        <v>102.69199999999999</v>
      </c>
      <c r="J129" s="364">
        <f t="shared" si="7"/>
        <v>84.417000000000002</v>
      </c>
      <c r="K129" s="364">
        <f t="shared" si="7"/>
        <v>107.27</v>
      </c>
      <c r="L129" s="367">
        <f t="shared" si="7"/>
        <v>-22.852999999999994</v>
      </c>
      <c r="M129" s="367">
        <f t="shared" si="7"/>
        <v>-37.859999999999978</v>
      </c>
      <c r="Q129" s="370" t="s">
        <v>1020</v>
      </c>
      <c r="R129" s="372" t="s">
        <v>77</v>
      </c>
    </row>
    <row r="130" spans="3:28" ht="15" thickBot="1">
      <c r="C130" s="348" t="s">
        <v>350</v>
      </c>
      <c r="E130" s="364">
        <f>SUM(E95,E100,E105,E110,E115,E120,E125)</f>
        <v>80.240000000000009</v>
      </c>
      <c r="F130" s="364">
        <f t="shared" ref="F130:G130" si="10">SUM(F95,F100,F105,F110,F115,F120,F125)</f>
        <v>97.11</v>
      </c>
      <c r="G130" s="364">
        <f t="shared" si="10"/>
        <v>89.250999999999991</v>
      </c>
      <c r="H130" s="367">
        <f t="shared" si="7"/>
        <v>-7.8589999999999982</v>
      </c>
      <c r="I130" s="364">
        <f t="shared" si="7"/>
        <v>71.265999999999991</v>
      </c>
      <c r="J130" s="364">
        <f t="shared" si="7"/>
        <v>86.204000000000008</v>
      </c>
      <c r="K130" s="364">
        <f t="shared" si="7"/>
        <v>67.591999999999999</v>
      </c>
      <c r="L130" s="367">
        <f t="shared" si="7"/>
        <v>18.611999999999995</v>
      </c>
      <c r="M130" s="367">
        <f t="shared" si="7"/>
        <v>19.726999999999986</v>
      </c>
      <c r="Q130" s="371">
        <v>0</v>
      </c>
      <c r="R130" s="370" t="s">
        <v>1038</v>
      </c>
      <c r="AB130" s="373">
        <v>9.85</v>
      </c>
    </row>
    <row r="131" spans="3:28">
      <c r="Q131" s="371">
        <v>1</v>
      </c>
      <c r="R131" s="370" t="s">
        <v>1038</v>
      </c>
      <c r="AB131" s="373">
        <v>8.61</v>
      </c>
    </row>
    <row r="132" spans="3:28">
      <c r="Q132" s="371">
        <v>2</v>
      </c>
      <c r="R132" s="370" t="s">
        <v>1038</v>
      </c>
      <c r="AB132" s="373">
        <v>8.5459999999999994</v>
      </c>
    </row>
    <row r="133" spans="3:28">
      <c r="Q133" s="371">
        <v>3</v>
      </c>
      <c r="R133" s="370" t="s">
        <v>1038</v>
      </c>
      <c r="AB133" s="373">
        <v>15.337</v>
      </c>
    </row>
    <row r="134" spans="3:28">
      <c r="E134" t="s">
        <v>1046</v>
      </c>
      <c r="G134" t="s">
        <v>1045</v>
      </c>
      <c r="M134">
        <f>E135-G135</f>
        <v>-22.838999999999999</v>
      </c>
    </row>
    <row r="135" spans="3:28" ht="18.5">
      <c r="E135" s="374">
        <v>-6.5659999999999998</v>
      </c>
      <c r="G135" s="374">
        <v>16.273</v>
      </c>
      <c r="M135">
        <f>G135-(E135 *-1)</f>
        <v>9.7070000000000007</v>
      </c>
      <c r="N135">
        <f>G135+(E135)</f>
        <v>9.7070000000000007</v>
      </c>
      <c r="Q135" s="370" t="s">
        <v>1021</v>
      </c>
      <c r="R135" s="372" t="s">
        <v>79</v>
      </c>
    </row>
    <row r="136" spans="3:28" ht="15" thickBot="1">
      <c r="Q136" s="371">
        <v>0</v>
      </c>
      <c r="R136" s="370" t="s">
        <v>1039</v>
      </c>
    </row>
    <row r="137" spans="3:28" ht="15" thickBot="1">
      <c r="C137" s="350" t="s">
        <v>354</v>
      </c>
      <c r="D137" s="333" t="s">
        <v>350</v>
      </c>
      <c r="E137" s="339">
        <v>16.824999999999999</v>
      </c>
      <c r="F137" s="342">
        <v>6.5659999999999998</v>
      </c>
      <c r="G137" s="342">
        <v>16.273</v>
      </c>
      <c r="H137" s="342">
        <v>18.196000000000002</v>
      </c>
      <c r="I137" s="342">
        <v>8.5190000000000001</v>
      </c>
      <c r="J137" s="344">
        <v>18.152000000000001</v>
      </c>
      <c r="M137" s="360">
        <v>-9.7070000000000007</v>
      </c>
      <c r="N137" s="360">
        <v>-9.6330000000000009</v>
      </c>
      <c r="O137" s="360">
        <v>-1.2970000000000041</v>
      </c>
      <c r="Q137" s="371">
        <v>1</v>
      </c>
      <c r="R137" s="370" t="s">
        <v>1039</v>
      </c>
    </row>
    <row r="138" spans="3:28" ht="15" thickBot="1">
      <c r="C138" s="350" t="s">
        <v>354</v>
      </c>
      <c r="D138" s="332" t="s">
        <v>351</v>
      </c>
      <c r="E138" s="340">
        <v>18.228999999999999</v>
      </c>
      <c r="F138" s="334">
        <v>2.95</v>
      </c>
      <c r="G138" s="334">
        <v>15.211</v>
      </c>
      <c r="H138" s="334">
        <v>3.6030000000000002</v>
      </c>
      <c r="I138" s="334">
        <v>14.878</v>
      </c>
      <c r="J138" s="345">
        <v>18.491</v>
      </c>
      <c r="M138" s="361">
        <v>-12.260999999999999</v>
      </c>
      <c r="N138" s="361">
        <v>-3.6129999999999995</v>
      </c>
      <c r="O138" s="361">
        <v>23.273999999999997</v>
      </c>
      <c r="Q138" s="371">
        <v>2</v>
      </c>
      <c r="R138" s="370" t="s">
        <v>1039</v>
      </c>
    </row>
    <row r="139" spans="3:28" ht="15" thickBot="1">
      <c r="C139" s="350" t="s">
        <v>354</v>
      </c>
      <c r="D139" s="332" t="s">
        <v>352</v>
      </c>
      <c r="E139" s="340">
        <v>20.446999999999999</v>
      </c>
      <c r="F139" s="334">
        <v>4.8570000000000002</v>
      </c>
      <c r="G139" s="334">
        <v>16.841000000000001</v>
      </c>
      <c r="H139" s="334">
        <v>3.137</v>
      </c>
      <c r="I139" s="334">
        <v>11.742000000000001</v>
      </c>
      <c r="J139" s="345">
        <v>17.248999999999999</v>
      </c>
      <c r="M139" s="361">
        <v>-11.984000000000002</v>
      </c>
      <c r="N139" s="361">
        <v>-5.5069999999999979</v>
      </c>
      <c r="O139" s="361">
        <v>23.787000000000003</v>
      </c>
      <c r="Q139" s="371">
        <v>3</v>
      </c>
      <c r="R139" s="370" t="s">
        <v>1039</v>
      </c>
    </row>
    <row r="140" spans="3:28" ht="15" thickBot="1">
      <c r="C140" s="350" t="s">
        <v>354</v>
      </c>
      <c r="D140" s="332" t="s">
        <v>353</v>
      </c>
      <c r="E140" s="341">
        <v>9.4149999999999991</v>
      </c>
      <c r="F140" s="343">
        <v>14.471</v>
      </c>
      <c r="G140" s="343">
        <v>20.649000000000001</v>
      </c>
      <c r="H140" s="343">
        <v>8.0489999999999995</v>
      </c>
      <c r="I140" s="343">
        <v>6.4580000000000002</v>
      </c>
      <c r="J140" s="346">
        <v>15.513</v>
      </c>
      <c r="M140" s="362">
        <v>-6.1780000000000008</v>
      </c>
      <c r="N140" s="362">
        <v>-9.0549999999999997</v>
      </c>
      <c r="O140" s="362">
        <v>-1.5110000000000028</v>
      </c>
    </row>
    <row r="141" spans="3:28" ht="15" thickBot="1">
      <c r="C141" s="350" t="s">
        <v>356</v>
      </c>
      <c r="D141" s="348" t="s">
        <v>350</v>
      </c>
      <c r="E141" s="339">
        <v>14.648</v>
      </c>
      <c r="F141" s="342">
        <v>17.978999999999999</v>
      </c>
      <c r="G141" s="342">
        <v>11.47</v>
      </c>
      <c r="H141" s="342">
        <v>9.859</v>
      </c>
      <c r="I141" s="342">
        <v>6.7919999999999998</v>
      </c>
      <c r="J141" s="344">
        <v>11.471</v>
      </c>
      <c r="M141" s="360">
        <v>6.5089999999999986</v>
      </c>
      <c r="N141" s="360">
        <v>-4.6790000000000003</v>
      </c>
      <c r="O141" s="360">
        <v>-6.3989999999999938</v>
      </c>
      <c r="Q141" s="370" t="s">
        <v>1023</v>
      </c>
      <c r="R141" s="372" t="s">
        <v>1022</v>
      </c>
    </row>
    <row r="142" spans="3:28" ht="15" thickBot="1">
      <c r="C142" s="350" t="s">
        <v>356</v>
      </c>
      <c r="D142" s="349" t="s">
        <v>351</v>
      </c>
      <c r="E142" s="340">
        <v>20.593</v>
      </c>
      <c r="F142" s="334">
        <v>4.875</v>
      </c>
      <c r="G142" s="334">
        <v>3.4340000000000002</v>
      </c>
      <c r="H142" s="334">
        <v>4.8659999999999997</v>
      </c>
      <c r="I142" s="334">
        <v>2.8149999999999999</v>
      </c>
      <c r="J142" s="345">
        <v>4.383</v>
      </c>
      <c r="M142" s="361">
        <v>1.4409999999999998</v>
      </c>
      <c r="N142" s="361">
        <v>-1.5680000000000001</v>
      </c>
      <c r="O142" s="361">
        <v>12.718000000000004</v>
      </c>
      <c r="Q142" s="371">
        <v>0</v>
      </c>
      <c r="R142" s="370" t="s">
        <v>1043</v>
      </c>
    </row>
    <row r="143" spans="3:28" ht="15" thickBot="1">
      <c r="C143" s="350" t="s">
        <v>356</v>
      </c>
      <c r="D143" s="349" t="s">
        <v>352</v>
      </c>
      <c r="E143" s="340">
        <v>10.734999999999999</v>
      </c>
      <c r="F143" s="334">
        <v>16.177</v>
      </c>
      <c r="G143" s="334">
        <v>9.1150000000000002</v>
      </c>
      <c r="H143" s="334">
        <v>19.600999999999999</v>
      </c>
      <c r="I143" s="334">
        <v>8.0039999999999996</v>
      </c>
      <c r="J143" s="345">
        <v>10.967000000000001</v>
      </c>
      <c r="M143" s="361">
        <v>7.0619999999999994</v>
      </c>
      <c r="N143" s="361">
        <v>-2.963000000000001</v>
      </c>
      <c r="O143" s="361">
        <v>-18.890999999999998</v>
      </c>
      <c r="Q143" s="370" t="s">
        <v>1025</v>
      </c>
      <c r="R143" s="372" t="s">
        <v>1024</v>
      </c>
    </row>
    <row r="144" spans="3:28" ht="15" thickBot="1">
      <c r="C144" s="350" t="s">
        <v>356</v>
      </c>
      <c r="D144" s="349" t="s">
        <v>353</v>
      </c>
      <c r="E144" s="341">
        <v>14.871</v>
      </c>
      <c r="F144" s="343">
        <v>7.39</v>
      </c>
      <c r="G144" s="343">
        <v>13.455</v>
      </c>
      <c r="H144" s="343">
        <v>13.65</v>
      </c>
      <c r="I144" s="343">
        <v>18.081</v>
      </c>
      <c r="J144" s="346">
        <v>11.698</v>
      </c>
      <c r="M144" s="362">
        <v>-6.0650000000000004</v>
      </c>
      <c r="N144" s="362">
        <v>6.3829999999999991</v>
      </c>
      <c r="O144" s="362">
        <v>13.668999999999997</v>
      </c>
      <c r="Q144" s="371">
        <v>0</v>
      </c>
      <c r="R144" s="370" t="s">
        <v>1042</v>
      </c>
    </row>
    <row r="145" spans="3:23" ht="15" thickBot="1">
      <c r="C145" s="350" t="s">
        <v>357</v>
      </c>
      <c r="D145" s="333" t="s">
        <v>350</v>
      </c>
      <c r="E145" s="339">
        <v>10.095000000000001</v>
      </c>
      <c r="F145" s="342">
        <v>9.1280000000000001</v>
      </c>
      <c r="G145" s="342">
        <v>19.591000000000001</v>
      </c>
      <c r="H145" s="342">
        <v>10.221</v>
      </c>
      <c r="I145" s="342">
        <v>5.5880000000000001</v>
      </c>
      <c r="J145" s="344">
        <v>3.4340000000000002</v>
      </c>
      <c r="M145" s="360">
        <v>-10.463000000000001</v>
      </c>
      <c r="N145" s="360">
        <v>2.1539999999999999</v>
      </c>
      <c r="O145" s="360">
        <v>12.491</v>
      </c>
      <c r="Q145" s="370" t="s">
        <v>1027</v>
      </c>
      <c r="R145" s="372" t="s">
        <v>1028</v>
      </c>
      <c r="S145" s="370" t="s">
        <v>1029</v>
      </c>
    </row>
    <row r="146" spans="3:23" ht="15" thickBot="1">
      <c r="C146" s="350" t="s">
        <v>357</v>
      </c>
      <c r="D146" s="332" t="s">
        <v>351</v>
      </c>
      <c r="E146" s="340">
        <v>6.9340000000000002</v>
      </c>
      <c r="F146" s="334">
        <v>8.2379999999999995</v>
      </c>
      <c r="G146" s="334">
        <v>9.4309999999999992</v>
      </c>
      <c r="H146" s="334">
        <v>15.391</v>
      </c>
      <c r="I146" s="334">
        <v>6.8559999999999999</v>
      </c>
      <c r="J146" s="345">
        <v>9.843</v>
      </c>
      <c r="M146" s="361">
        <v>-1.1929999999999996</v>
      </c>
      <c r="N146" s="361">
        <v>-2.9870000000000001</v>
      </c>
      <c r="O146" s="361">
        <v>-10.250999999999998</v>
      </c>
    </row>
    <row r="147" spans="3:23" ht="15" thickBot="1">
      <c r="C147" s="350" t="s">
        <v>357</v>
      </c>
      <c r="D147" s="332" t="s">
        <v>352</v>
      </c>
      <c r="E147" s="340">
        <v>6.3540000000000001</v>
      </c>
      <c r="F147" s="334">
        <v>3.9510000000000001</v>
      </c>
      <c r="G147" s="334">
        <v>15.712999999999999</v>
      </c>
      <c r="H147" s="334">
        <v>17.231999999999999</v>
      </c>
      <c r="I147" s="334">
        <v>19.696000000000002</v>
      </c>
      <c r="J147" s="345">
        <v>17.337</v>
      </c>
      <c r="M147" s="361">
        <v>-11.761999999999999</v>
      </c>
      <c r="N147" s="361">
        <v>2.3590000000000018</v>
      </c>
      <c r="O147" s="361">
        <v>3.2430000000000092</v>
      </c>
      <c r="Q147" s="370" t="s">
        <v>1034</v>
      </c>
      <c r="R147" s="372" t="s">
        <v>1031</v>
      </c>
    </row>
    <row r="148" spans="3:23" ht="15" thickBot="1">
      <c r="C148" s="350" t="s">
        <v>357</v>
      </c>
      <c r="D148" s="332" t="s">
        <v>353</v>
      </c>
      <c r="E148" s="341">
        <v>9.7929999999999993</v>
      </c>
      <c r="F148" s="343">
        <v>12.542</v>
      </c>
      <c r="G148" s="343">
        <v>5.6660000000000004</v>
      </c>
      <c r="H148" s="343">
        <v>6.8159999999999998</v>
      </c>
      <c r="I148" s="343">
        <v>13.170999999999999</v>
      </c>
      <c r="J148" s="346">
        <v>11.95</v>
      </c>
      <c r="M148" s="362">
        <v>6.8759999999999994</v>
      </c>
      <c r="N148" s="362">
        <v>1.2210000000000001</v>
      </c>
      <c r="O148" s="362">
        <v>-2.6780000000000008</v>
      </c>
      <c r="Q148" s="371">
        <v>0</v>
      </c>
      <c r="R148" s="370" t="s">
        <v>1041</v>
      </c>
    </row>
    <row r="149" spans="3:23" ht="15" thickBot="1">
      <c r="C149" s="350" t="s">
        <v>358</v>
      </c>
      <c r="D149" s="333" t="s">
        <v>350</v>
      </c>
      <c r="E149" s="339">
        <v>20.497</v>
      </c>
      <c r="F149" s="342">
        <v>4.9450000000000003</v>
      </c>
      <c r="G149" s="342">
        <v>9.1820000000000004</v>
      </c>
      <c r="H149" s="342">
        <v>14.923999999999999</v>
      </c>
      <c r="I149" s="342">
        <v>3.49</v>
      </c>
      <c r="J149" s="344">
        <v>16.641999999999999</v>
      </c>
      <c r="M149" s="360">
        <v>-4.2370000000000001</v>
      </c>
      <c r="N149" s="360">
        <v>-13.151999999999999</v>
      </c>
      <c r="O149" s="360">
        <v>-3.3419999999999916</v>
      </c>
      <c r="Q149" s="370" t="s">
        <v>1035</v>
      </c>
      <c r="R149" s="372" t="s">
        <v>1030</v>
      </c>
    </row>
    <row r="150" spans="3:23" ht="15" thickBot="1">
      <c r="C150" s="350" t="s">
        <v>358</v>
      </c>
      <c r="D150" s="332" t="s">
        <v>351</v>
      </c>
      <c r="E150" s="340">
        <v>14.571999999999999</v>
      </c>
      <c r="F150" s="334">
        <v>19.099</v>
      </c>
      <c r="G150" s="334">
        <v>13.92</v>
      </c>
      <c r="H150" s="334">
        <v>9.3919999999999995</v>
      </c>
      <c r="I150" s="334">
        <v>20.536999999999999</v>
      </c>
      <c r="J150" s="345">
        <v>16.914000000000001</v>
      </c>
      <c r="M150" s="361">
        <v>5.1790000000000003</v>
      </c>
      <c r="N150" s="361">
        <v>3.6229999999999976</v>
      </c>
      <c r="O150" s="361">
        <v>3.6239999999999952</v>
      </c>
      <c r="Q150" s="371">
        <v>0</v>
      </c>
      <c r="R150" s="370" t="s">
        <v>1040</v>
      </c>
    </row>
    <row r="151" spans="3:23" ht="15" thickBot="1">
      <c r="C151" s="350" t="s">
        <v>358</v>
      </c>
      <c r="D151" s="332" t="s">
        <v>352</v>
      </c>
      <c r="E151" s="340">
        <v>3.5459999999999998</v>
      </c>
      <c r="F151" s="334">
        <v>10.432</v>
      </c>
      <c r="G151" s="334">
        <v>3.4470000000000001</v>
      </c>
      <c r="H151" s="334">
        <v>14.066000000000001</v>
      </c>
      <c r="I151" s="334">
        <v>10.173</v>
      </c>
      <c r="J151" s="345">
        <v>12.269</v>
      </c>
      <c r="M151" s="361">
        <v>6.9850000000000003</v>
      </c>
      <c r="N151" s="361">
        <v>-2.0960000000000001</v>
      </c>
      <c r="O151" s="361">
        <v>-19.601000000000003</v>
      </c>
      <c r="Q151" s="370" t="s">
        <v>1036</v>
      </c>
      <c r="R151" s="372" t="s">
        <v>1032</v>
      </c>
      <c r="S151" s="370" t="s">
        <v>1033</v>
      </c>
    </row>
    <row r="152" spans="3:23" ht="15" thickBot="1">
      <c r="C152" s="350" t="s">
        <v>358</v>
      </c>
      <c r="D152" s="332" t="s">
        <v>353</v>
      </c>
      <c r="E152" s="341">
        <v>9.0069999999999997</v>
      </c>
      <c r="F152" s="343">
        <v>9.4969999999999999</v>
      </c>
      <c r="G152" s="343">
        <v>15.301</v>
      </c>
      <c r="H152" s="343">
        <v>14.67</v>
      </c>
      <c r="I152" s="343">
        <v>6.5149999999999997</v>
      </c>
      <c r="J152" s="346">
        <v>8.7910000000000004</v>
      </c>
      <c r="M152" s="362">
        <v>-5.8040000000000003</v>
      </c>
      <c r="N152" s="362">
        <v>-2.2760000000000007</v>
      </c>
      <c r="O152" s="362">
        <v>-2.134999999999998</v>
      </c>
    </row>
    <row r="153" spans="3:23" ht="15" thickBot="1">
      <c r="C153" s="350" t="s">
        <v>359</v>
      </c>
      <c r="D153" s="333" t="s">
        <v>350</v>
      </c>
      <c r="E153" s="339">
        <v>15.891</v>
      </c>
      <c r="F153" s="342">
        <v>3.0190000000000001</v>
      </c>
      <c r="G153" s="342">
        <v>4.1269999999999998</v>
      </c>
      <c r="H153" s="342">
        <v>18.565999999999999</v>
      </c>
      <c r="I153" s="342">
        <v>6.4950000000000001</v>
      </c>
      <c r="J153" s="344">
        <v>6.13</v>
      </c>
      <c r="M153" s="360">
        <v>-1.1079999999999997</v>
      </c>
      <c r="N153" s="360">
        <v>0.36500000000000021</v>
      </c>
      <c r="O153" s="360">
        <v>-1.2019999999999982</v>
      </c>
    </row>
    <row r="154" spans="3:23" ht="15" thickBot="1">
      <c r="C154" s="350" t="s">
        <v>359</v>
      </c>
      <c r="D154" s="332" t="s">
        <v>351</v>
      </c>
      <c r="E154" s="340">
        <v>12.016999999999999</v>
      </c>
      <c r="F154" s="334">
        <v>20.189</v>
      </c>
      <c r="G154" s="334">
        <v>7.6849999999999996</v>
      </c>
      <c r="H154" s="334">
        <v>20.318000000000001</v>
      </c>
      <c r="I154" s="334">
        <v>11.664</v>
      </c>
      <c r="J154" s="345">
        <v>18.634</v>
      </c>
      <c r="M154" s="361">
        <v>12.504000000000001</v>
      </c>
      <c r="N154" s="361">
        <v>-6.9700000000000006</v>
      </c>
      <c r="O154" s="361">
        <v>-27.775000000000006</v>
      </c>
    </row>
    <row r="155" spans="3:23" ht="15" thickBot="1">
      <c r="C155" s="350" t="s">
        <v>359</v>
      </c>
      <c r="D155" s="332" t="s">
        <v>352</v>
      </c>
      <c r="E155" s="340">
        <v>13.551</v>
      </c>
      <c r="F155" s="334">
        <v>5.4619999999999997</v>
      </c>
      <c r="G155" s="334">
        <v>17.209</v>
      </c>
      <c r="H155" s="334">
        <v>16.47</v>
      </c>
      <c r="I155" s="334">
        <v>6.2060000000000004</v>
      </c>
      <c r="J155" s="345">
        <v>15.026999999999999</v>
      </c>
      <c r="M155" s="361">
        <v>-11.747</v>
      </c>
      <c r="N155" s="361">
        <v>-8.820999999999998</v>
      </c>
      <c r="O155" s="361">
        <v>7.0000000000050022E-3</v>
      </c>
    </row>
    <row r="156" spans="3:23" ht="15" thickBot="1">
      <c r="C156" s="350" t="s">
        <v>359</v>
      </c>
      <c r="D156" s="332" t="s">
        <v>353</v>
      </c>
      <c r="E156" s="341">
        <v>13.12</v>
      </c>
      <c r="F156" s="343">
        <v>16.939</v>
      </c>
      <c r="G156" s="343">
        <v>7.234</v>
      </c>
      <c r="H156" s="343">
        <v>12.507</v>
      </c>
      <c r="I156" s="343">
        <v>12.925000000000001</v>
      </c>
      <c r="J156" s="346">
        <v>6.3840000000000003</v>
      </c>
      <c r="M156" s="362">
        <v>9.7050000000000001</v>
      </c>
      <c r="N156" s="362">
        <v>6.5410000000000004</v>
      </c>
      <c r="O156" s="362">
        <v>-2.5510000000000019</v>
      </c>
    </row>
    <row r="157" spans="3:23" ht="19" thickBot="1">
      <c r="C157" s="350" t="s">
        <v>360</v>
      </c>
      <c r="D157" s="333" t="s">
        <v>350</v>
      </c>
      <c r="E157" s="339">
        <v>16.552</v>
      </c>
      <c r="F157" s="342">
        <v>19.385999999999999</v>
      </c>
      <c r="G157" s="342">
        <v>18.614999999999998</v>
      </c>
      <c r="H157" s="342">
        <v>15.923999999999999</v>
      </c>
      <c r="I157" s="342">
        <v>18.373000000000001</v>
      </c>
      <c r="J157" s="344">
        <v>9.7579999999999991</v>
      </c>
      <c r="M157" s="360">
        <v>0.7710000000000008</v>
      </c>
      <c r="N157" s="360">
        <v>8.615000000000002</v>
      </c>
      <c r="O157" s="360">
        <v>8.4720000000000084</v>
      </c>
      <c r="W157" s="374" t="s">
        <v>1044</v>
      </c>
    </row>
    <row r="158" spans="3:23" ht="15" thickBot="1">
      <c r="C158" s="350" t="s">
        <v>360</v>
      </c>
      <c r="D158" s="332" t="s">
        <v>351</v>
      </c>
      <c r="E158" s="340">
        <v>4.7629999999999999</v>
      </c>
      <c r="F158" s="334">
        <v>19.492999999999999</v>
      </c>
      <c r="G158" s="334">
        <v>8.2210000000000001</v>
      </c>
      <c r="H158" s="334">
        <v>3.8109999999999999</v>
      </c>
      <c r="I158" s="334">
        <v>3.9239999999999999</v>
      </c>
      <c r="J158" s="345">
        <v>3.3809999999999998</v>
      </c>
      <c r="M158" s="361">
        <v>11.271999999999998</v>
      </c>
      <c r="N158" s="361">
        <v>0.54300000000000015</v>
      </c>
      <c r="O158" s="361">
        <v>-9.7769999999999975</v>
      </c>
      <c r="U158">
        <v>8.4540000000000006</v>
      </c>
      <c r="W158">
        <v>-14.053000000000001</v>
      </c>
    </row>
    <row r="159" spans="3:23" ht="15" thickBot="1">
      <c r="C159" s="350" t="s">
        <v>360</v>
      </c>
      <c r="D159" s="332" t="s">
        <v>352</v>
      </c>
      <c r="E159" s="340">
        <v>12.946999999999999</v>
      </c>
      <c r="F159" s="334">
        <v>19.123999999999999</v>
      </c>
      <c r="G159" s="334">
        <v>6.1740000000000004</v>
      </c>
      <c r="H159" s="334">
        <v>13.391999999999999</v>
      </c>
      <c r="I159" s="334">
        <v>17.276</v>
      </c>
      <c r="J159" s="345">
        <v>17.565999999999999</v>
      </c>
      <c r="M159" s="361">
        <v>12.95</v>
      </c>
      <c r="N159" s="361">
        <v>-0.28999999999999915</v>
      </c>
      <c r="O159" s="361">
        <v>-13.684999999999995</v>
      </c>
      <c r="W159">
        <f>U158-W158</f>
        <v>22.507000000000001</v>
      </c>
    </row>
    <row r="160" spans="3:23" ht="15" thickBot="1">
      <c r="C160" s="350" t="s">
        <v>360</v>
      </c>
      <c r="D160" s="332" t="s">
        <v>353</v>
      </c>
      <c r="E160" s="341">
        <v>16.585999999999999</v>
      </c>
      <c r="F160" s="343">
        <v>19.84</v>
      </c>
      <c r="G160" s="343">
        <v>12.753</v>
      </c>
      <c r="H160" s="343">
        <v>3.16</v>
      </c>
      <c r="I160" s="343">
        <v>10.506</v>
      </c>
      <c r="J160" s="346">
        <v>3.78</v>
      </c>
      <c r="M160" s="362">
        <v>7.0869999999999997</v>
      </c>
      <c r="N160" s="362">
        <v>6.7260000000000009</v>
      </c>
      <c r="O160" s="362">
        <v>13.064999999999998</v>
      </c>
    </row>
    <row r="161" spans="3:15" ht="15" thickBot="1">
      <c r="C161" s="350" t="s">
        <v>355</v>
      </c>
      <c r="D161" s="333" t="s">
        <v>350</v>
      </c>
      <c r="E161" s="339">
        <v>10.436</v>
      </c>
      <c r="F161" s="342">
        <v>12.818</v>
      </c>
      <c r="G161" s="342">
        <v>14.797000000000001</v>
      </c>
      <c r="H161" s="342">
        <v>14.932</v>
      </c>
      <c r="I161" s="342">
        <v>6.0250000000000004</v>
      </c>
      <c r="J161" s="344">
        <v>13.962</v>
      </c>
      <c r="M161" s="360">
        <v>-1.979000000000001</v>
      </c>
      <c r="N161" s="360">
        <v>-7.9369999999999994</v>
      </c>
      <c r="O161" s="360">
        <v>-10.454000000000001</v>
      </c>
    </row>
    <row r="162" spans="3:15" ht="15" thickBot="1">
      <c r="C162" s="350" t="s">
        <v>355</v>
      </c>
      <c r="D162" s="332" t="s">
        <v>351</v>
      </c>
      <c r="E162" s="340">
        <v>12.537000000000001</v>
      </c>
      <c r="F162" s="334">
        <v>6.7350000000000003</v>
      </c>
      <c r="G162" s="334">
        <v>19.594000000000001</v>
      </c>
      <c r="H162" s="334">
        <v>11.914999999999999</v>
      </c>
      <c r="I162" s="334">
        <v>6.1059999999999999</v>
      </c>
      <c r="J162" s="345">
        <v>12.372</v>
      </c>
      <c r="M162" s="361">
        <v>-12.859000000000002</v>
      </c>
      <c r="N162" s="361">
        <v>-6.266</v>
      </c>
      <c r="O162" s="361">
        <v>7.2150000000000034</v>
      </c>
    </row>
    <row r="163" spans="3:15" ht="15" thickBot="1">
      <c r="C163" s="350" t="s">
        <v>355</v>
      </c>
      <c r="D163" s="332" t="s">
        <v>352</v>
      </c>
      <c r="E163" s="340">
        <v>18.172999999999998</v>
      </c>
      <c r="F163" s="334">
        <v>11.612</v>
      </c>
      <c r="G163" s="334">
        <v>5.048</v>
      </c>
      <c r="H163" s="334">
        <v>18.794</v>
      </c>
      <c r="I163" s="334">
        <v>11.32</v>
      </c>
      <c r="J163" s="345">
        <v>16.855</v>
      </c>
      <c r="M163" s="361">
        <v>6.5640000000000001</v>
      </c>
      <c r="N163" s="361">
        <v>-5.5350000000000001</v>
      </c>
      <c r="O163" s="361">
        <v>-12.719999999999999</v>
      </c>
    </row>
    <row r="164" spans="3:15" ht="15" thickBot="1">
      <c r="C164" s="350" t="s">
        <v>355</v>
      </c>
      <c r="D164" s="332" t="s">
        <v>353</v>
      </c>
      <c r="E164" s="341">
        <v>7.4480000000000004</v>
      </c>
      <c r="F164" s="343">
        <v>16.431000000000001</v>
      </c>
      <c r="G164" s="343">
        <v>14.193</v>
      </c>
      <c r="H164" s="343">
        <v>12.414</v>
      </c>
      <c r="I164" s="343">
        <v>18.547999999999998</v>
      </c>
      <c r="J164" s="346">
        <v>9.4760000000000009</v>
      </c>
      <c r="M164" s="362">
        <v>2.2380000000000013</v>
      </c>
      <c r="N164" s="362">
        <v>9.0719999999999974</v>
      </c>
      <c r="O164" s="362">
        <v>1.867999999999995</v>
      </c>
    </row>
  </sheetData>
  <pageMargins left="0.7" right="0.7" top="0.75" bottom="0.75" header="0.3" footer="0.3"/>
  <pageSetup paperSize="9"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opLeftCell="A28" zoomScale="70" zoomScaleNormal="70" workbookViewId="0">
      <selection activeCell="K33" sqref="K33:Q33"/>
    </sheetView>
  </sheetViews>
  <sheetFormatPr defaultRowHeight="14.5" outlineLevelRow="1"/>
  <cols>
    <col min="1" max="1" width="3.90625" style="91" customWidth="1"/>
    <col min="2" max="2" width="15" style="91" customWidth="1"/>
    <col min="3" max="3" width="2.81640625" style="105" customWidth="1"/>
    <col min="4" max="4" width="34.81640625" style="91" customWidth="1"/>
    <col min="5" max="5" width="3.90625" style="91" customWidth="1"/>
    <col min="6" max="6" width="8.81640625" style="91" customWidth="1"/>
    <col min="7" max="7" width="15.453125" style="91" customWidth="1"/>
    <col min="8" max="29" width="8.81640625" style="91" customWidth="1"/>
    <col min="30" max="16384" width="8.7265625" style="91"/>
  </cols>
  <sheetData>
    <row r="1" spans="1:18" ht="14" customHeight="1" thickBot="1">
      <c r="O1" s="125"/>
      <c r="P1" s="125"/>
      <c r="Q1" s="125"/>
      <c r="R1" s="125"/>
    </row>
    <row r="2" spans="1:18">
      <c r="B2" s="116" t="s">
        <v>678</v>
      </c>
      <c r="C2" s="117"/>
      <c r="D2" s="118" t="s">
        <v>679</v>
      </c>
    </row>
    <row r="3" spans="1:18" ht="102.5" customHeight="1" outlineLevel="1">
      <c r="A3" s="217"/>
      <c r="B3" s="119"/>
      <c r="C3" s="121" t="s">
        <v>859</v>
      </c>
      <c r="D3" s="204" t="s">
        <v>670</v>
      </c>
    </row>
    <row r="4" spans="1:18" outlineLevel="1">
      <c r="A4" s="216"/>
      <c r="B4" s="119"/>
      <c r="C4" s="120"/>
      <c r="D4" s="246" t="s">
        <v>858</v>
      </c>
    </row>
    <row r="5" spans="1:18" ht="15" outlineLevel="1" thickBot="1">
      <c r="B5" s="122" t="s">
        <v>533</v>
      </c>
      <c r="C5" s="123"/>
      <c r="D5" s="205"/>
    </row>
    <row r="6" spans="1:18" ht="15" outlineLevel="1" thickBot="1"/>
    <row r="7" spans="1:18">
      <c r="B7" s="115" t="s">
        <v>860</v>
      </c>
      <c r="C7" s="107"/>
      <c r="D7" s="108" t="s">
        <v>861</v>
      </c>
      <c r="G7" s="91" t="s">
        <v>877</v>
      </c>
      <c r="H7" s="91" t="s">
        <v>876</v>
      </c>
    </row>
    <row r="8" spans="1:18" ht="102.5" customHeight="1" outlineLevel="1">
      <c r="A8" s="217"/>
      <c r="B8" s="109"/>
      <c r="C8" s="106" t="s">
        <v>863</v>
      </c>
      <c r="D8" s="203" t="s">
        <v>862</v>
      </c>
      <c r="G8" s="312" t="s">
        <v>947</v>
      </c>
    </row>
    <row r="9" spans="1:18" outlineLevel="1">
      <c r="A9" s="216"/>
      <c r="B9" s="109"/>
      <c r="C9" s="91"/>
      <c r="D9" s="247" t="s">
        <v>299</v>
      </c>
    </row>
    <row r="10" spans="1:18" ht="15" outlineLevel="1" thickBot="1">
      <c r="B10" s="110" t="s">
        <v>903</v>
      </c>
      <c r="C10" s="111"/>
      <c r="D10" s="112"/>
    </row>
    <row r="11" spans="1:18" ht="15" outlineLevel="1" thickBot="1"/>
    <row r="12" spans="1:18">
      <c r="B12" s="115" t="s">
        <v>291</v>
      </c>
      <c r="C12" s="107"/>
      <c r="D12" s="108" t="s">
        <v>680</v>
      </c>
      <c r="G12" s="91" t="s">
        <v>860</v>
      </c>
      <c r="H12" s="91" t="s">
        <v>877</v>
      </c>
    </row>
    <row r="13" spans="1:18" ht="102.5" customHeight="1" outlineLevel="1">
      <c r="A13" s="217"/>
      <c r="B13" s="109"/>
      <c r="C13" s="106" t="s">
        <v>299</v>
      </c>
      <c r="D13" s="203" t="s">
        <v>675</v>
      </c>
      <c r="G13" s="312" t="s">
        <v>947</v>
      </c>
      <c r="H13" s="312" t="s">
        <v>947</v>
      </c>
    </row>
    <row r="14" spans="1:18" outlineLevel="1">
      <c r="A14" s="216"/>
      <c r="B14" s="109"/>
      <c r="C14" s="91"/>
      <c r="D14" s="247" t="s">
        <v>298</v>
      </c>
    </row>
    <row r="15" spans="1:18" ht="15" outlineLevel="1" thickBot="1">
      <c r="B15" s="110" t="s">
        <v>529</v>
      </c>
      <c r="C15" s="111"/>
      <c r="D15" s="112"/>
    </row>
    <row r="16" spans="1:18" ht="15" thickBot="1"/>
    <row r="17" spans="1:29">
      <c r="B17" s="115" t="s">
        <v>664</v>
      </c>
      <c r="C17" s="107"/>
      <c r="D17" s="108" t="s">
        <v>681</v>
      </c>
      <c r="G17" s="91" t="s">
        <v>291</v>
      </c>
      <c r="H17" s="91" t="s">
        <v>860</v>
      </c>
    </row>
    <row r="18" spans="1:29" ht="102.5" customHeight="1" outlineLevel="1">
      <c r="A18" s="217"/>
      <c r="B18" s="109"/>
      <c r="C18" s="106" t="s">
        <v>298</v>
      </c>
      <c r="D18" s="203" t="s">
        <v>671</v>
      </c>
      <c r="E18" s="217"/>
    </row>
    <row r="19" spans="1:29" outlineLevel="1">
      <c r="A19" s="216"/>
      <c r="B19" s="109"/>
      <c r="C19" s="91"/>
      <c r="D19" s="247" t="s">
        <v>948</v>
      </c>
    </row>
    <row r="20" spans="1:29" ht="15" outlineLevel="1" thickBot="1">
      <c r="B20" s="110" t="s">
        <v>523</v>
      </c>
      <c r="C20" s="113"/>
      <c r="D20" s="112"/>
    </row>
    <row r="21" spans="1:29" ht="15" thickBot="1"/>
    <row r="22" spans="1:29">
      <c r="B22" s="115" t="s">
        <v>113</v>
      </c>
      <c r="C22" s="107"/>
      <c r="D22" s="108" t="s">
        <v>684</v>
      </c>
      <c r="G22" s="91" t="s">
        <v>664</v>
      </c>
      <c r="H22" s="91" t="s">
        <v>291</v>
      </c>
    </row>
    <row r="23" spans="1:29" ht="102.5" customHeight="1" outlineLevel="1">
      <c r="A23" s="217"/>
      <c r="B23" s="114"/>
      <c r="C23" s="132" t="s">
        <v>948</v>
      </c>
      <c r="D23" s="203" t="s">
        <v>674</v>
      </c>
      <c r="E23" s="217"/>
    </row>
    <row r="24" spans="1:29" outlineLevel="1">
      <c r="A24" s="216"/>
      <c r="B24" s="109"/>
      <c r="C24" s="91"/>
      <c r="D24" s="247" t="s">
        <v>688</v>
      </c>
    </row>
    <row r="25" spans="1:29" ht="15" outlineLevel="1" thickBot="1">
      <c r="B25" s="110" t="s">
        <v>527</v>
      </c>
      <c r="C25" s="111"/>
      <c r="D25" s="112"/>
    </row>
    <row r="26" spans="1:29" ht="15" thickBot="1"/>
    <row r="27" spans="1:29">
      <c r="B27" s="115" t="s">
        <v>290</v>
      </c>
      <c r="C27" s="107"/>
      <c r="D27" s="108" t="s">
        <v>683</v>
      </c>
      <c r="G27" s="91" t="s">
        <v>113</v>
      </c>
      <c r="H27" s="91" t="s">
        <v>664</v>
      </c>
    </row>
    <row r="28" spans="1:29" ht="102.5" customHeight="1" outlineLevel="1">
      <c r="A28" s="217"/>
      <c r="B28" s="114"/>
      <c r="C28" s="106" t="s">
        <v>296</v>
      </c>
      <c r="D28" s="203" t="s">
        <v>671</v>
      </c>
      <c r="E28" s="217"/>
    </row>
    <row r="29" spans="1:29" outlineLevel="1">
      <c r="A29" s="216"/>
      <c r="B29" s="109"/>
      <c r="C29" s="91"/>
      <c r="D29" s="247" t="s">
        <v>297</v>
      </c>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row>
    <row r="30" spans="1:29" ht="15" outlineLevel="1" thickBot="1">
      <c r="B30" s="110" t="s">
        <v>531</v>
      </c>
      <c r="C30" s="111"/>
      <c r="D30" s="112"/>
    </row>
    <row r="31" spans="1:29" outlineLevel="1"/>
    <row r="32" spans="1:29" outlineLevel="1">
      <c r="J32" s="229" t="s">
        <v>290</v>
      </c>
      <c r="K32" s="91" t="s">
        <v>713</v>
      </c>
      <c r="L32" s="125"/>
      <c r="M32" s="125"/>
      <c r="N32" s="125"/>
      <c r="O32" s="125"/>
      <c r="P32" s="125"/>
    </row>
    <row r="33" spans="10:17" ht="15" outlineLevel="1" thickBot="1">
      <c r="J33" s="259" t="s">
        <v>690</v>
      </c>
      <c r="K33" s="248" t="s">
        <v>354</v>
      </c>
      <c r="L33" s="248" t="s">
        <v>356</v>
      </c>
      <c r="M33" s="248" t="s">
        <v>357</v>
      </c>
      <c r="N33" s="248" t="s">
        <v>358</v>
      </c>
      <c r="O33" s="248" t="s">
        <v>359</v>
      </c>
      <c r="P33" s="248" t="s">
        <v>360</v>
      </c>
      <c r="Q33" s="248" t="s">
        <v>355</v>
      </c>
    </row>
    <row r="34" spans="10:17" outlineLevel="1">
      <c r="J34" s="263">
        <v>6</v>
      </c>
      <c r="K34" s="250">
        <v>54</v>
      </c>
      <c r="L34" s="251">
        <v>3640</v>
      </c>
      <c r="M34" s="251">
        <v>54</v>
      </c>
      <c r="N34" s="251">
        <v>54</v>
      </c>
      <c r="O34" s="251">
        <v>54</v>
      </c>
      <c r="P34" s="251">
        <v>54</v>
      </c>
      <c r="Q34" s="252">
        <v>54</v>
      </c>
    </row>
    <row r="35" spans="10:17" outlineLevel="1">
      <c r="J35" s="263">
        <v>7</v>
      </c>
      <c r="K35" s="253">
        <v>3640</v>
      </c>
      <c r="L35" s="254">
        <v>3643</v>
      </c>
      <c r="M35" s="254">
        <v>30</v>
      </c>
      <c r="N35" s="254">
        <v>30</v>
      </c>
      <c r="O35" s="254">
        <v>30</v>
      </c>
      <c r="P35" s="254">
        <v>3520</v>
      </c>
      <c r="Q35" s="255">
        <v>30</v>
      </c>
    </row>
    <row r="36" spans="10:17" outlineLevel="1">
      <c r="J36" s="263">
        <v>8</v>
      </c>
      <c r="K36" s="253">
        <v>33</v>
      </c>
      <c r="L36" s="254">
        <v>33</v>
      </c>
      <c r="M36" s="254">
        <v>33</v>
      </c>
      <c r="N36" s="254">
        <v>33</v>
      </c>
      <c r="O36" s="254">
        <v>3520</v>
      </c>
      <c r="P36" s="254">
        <v>33</v>
      </c>
      <c r="Q36" s="255">
        <v>3520</v>
      </c>
    </row>
    <row r="37" spans="10:17" outlineLevel="1">
      <c r="J37" s="263">
        <v>9</v>
      </c>
      <c r="K37" s="253">
        <v>23</v>
      </c>
      <c r="L37" s="254">
        <v>23</v>
      </c>
      <c r="M37" s="254">
        <v>23</v>
      </c>
      <c r="N37" s="254">
        <v>3520</v>
      </c>
      <c r="O37" s="254">
        <v>3640</v>
      </c>
      <c r="P37" s="254">
        <v>2333</v>
      </c>
      <c r="Q37" s="255">
        <v>23</v>
      </c>
    </row>
    <row r="38" spans="10:17" outlineLevel="1">
      <c r="J38" s="263">
        <v>10</v>
      </c>
      <c r="K38" s="253">
        <v>55</v>
      </c>
      <c r="L38" s="254">
        <v>1233</v>
      </c>
      <c r="M38" s="254">
        <v>2333</v>
      </c>
      <c r="N38" s="254">
        <v>2000</v>
      </c>
      <c r="O38" s="254">
        <v>2333</v>
      </c>
      <c r="P38" s="254">
        <v>55</v>
      </c>
      <c r="Q38" s="255">
        <v>2000</v>
      </c>
    </row>
    <row r="39" spans="10:17" outlineLevel="1">
      <c r="J39" s="263">
        <v>11</v>
      </c>
      <c r="K39" s="253">
        <v>44</v>
      </c>
      <c r="L39" s="254">
        <v>44</v>
      </c>
      <c r="M39" s="254">
        <v>3520</v>
      </c>
      <c r="N39" s="254">
        <v>2000</v>
      </c>
      <c r="O39" s="254">
        <v>44</v>
      </c>
      <c r="P39" s="254">
        <v>44</v>
      </c>
      <c r="Q39" s="255">
        <v>44</v>
      </c>
    </row>
    <row r="40" spans="10:17" outlineLevel="1">
      <c r="J40" s="263">
        <v>12</v>
      </c>
      <c r="K40" s="253">
        <v>54</v>
      </c>
      <c r="L40" s="254">
        <v>3640</v>
      </c>
      <c r="M40" s="254">
        <v>54</v>
      </c>
      <c r="N40" s="254">
        <v>54</v>
      </c>
      <c r="O40" s="254">
        <v>54</v>
      </c>
      <c r="P40" s="254">
        <v>54</v>
      </c>
      <c r="Q40" s="255">
        <v>54</v>
      </c>
    </row>
    <row r="41" spans="10:17" outlineLevel="1">
      <c r="J41" s="263">
        <v>13</v>
      </c>
      <c r="K41" s="253">
        <v>3640</v>
      </c>
      <c r="L41" s="254">
        <v>3643</v>
      </c>
      <c r="M41" s="254">
        <v>30</v>
      </c>
      <c r="N41" s="254">
        <v>30</v>
      </c>
      <c r="O41" s="254">
        <v>30</v>
      </c>
      <c r="P41" s="254">
        <v>3520</v>
      </c>
      <c r="Q41" s="255">
        <v>30</v>
      </c>
    </row>
    <row r="42" spans="10:17" outlineLevel="1">
      <c r="J42" s="263">
        <v>14</v>
      </c>
      <c r="K42" s="253">
        <v>33</v>
      </c>
      <c r="L42" s="254">
        <v>33</v>
      </c>
      <c r="M42" s="254">
        <v>33</v>
      </c>
      <c r="N42" s="254">
        <v>33</v>
      </c>
      <c r="O42" s="254">
        <v>3520</v>
      </c>
      <c r="P42" s="254">
        <v>33</v>
      </c>
      <c r="Q42" s="255">
        <v>3520</v>
      </c>
    </row>
    <row r="43" spans="10:17" outlineLevel="1">
      <c r="J43" s="263">
        <v>15</v>
      </c>
      <c r="K43" s="253">
        <v>23</v>
      </c>
      <c r="L43" s="254">
        <v>23</v>
      </c>
      <c r="M43" s="254">
        <v>23</v>
      </c>
      <c r="N43" s="254">
        <v>3520</v>
      </c>
      <c r="O43" s="254">
        <v>3640</v>
      </c>
      <c r="P43" s="254">
        <v>2333</v>
      </c>
      <c r="Q43" s="255">
        <v>23</v>
      </c>
    </row>
    <row r="44" spans="10:17" outlineLevel="1">
      <c r="J44" s="263">
        <v>16</v>
      </c>
      <c r="K44" s="253">
        <v>55</v>
      </c>
      <c r="L44" s="254">
        <v>1233</v>
      </c>
      <c r="M44" s="254">
        <v>2333</v>
      </c>
      <c r="N44" s="254">
        <v>2000</v>
      </c>
      <c r="O44" s="254">
        <v>2333</v>
      </c>
      <c r="P44" s="254">
        <v>55</v>
      </c>
      <c r="Q44" s="255">
        <v>2000</v>
      </c>
    </row>
    <row r="45" spans="10:17" outlineLevel="1">
      <c r="J45" s="263">
        <v>17</v>
      </c>
      <c r="K45" s="253">
        <v>44</v>
      </c>
      <c r="L45" s="254">
        <v>44</v>
      </c>
      <c r="M45" s="254">
        <v>3520</v>
      </c>
      <c r="N45" s="254">
        <v>2000</v>
      </c>
      <c r="O45" s="254">
        <v>44</v>
      </c>
      <c r="P45" s="254">
        <v>44</v>
      </c>
      <c r="Q45" s="255">
        <v>44</v>
      </c>
    </row>
    <row r="46" spans="10:17" outlineLevel="1">
      <c r="J46" s="263">
        <v>18</v>
      </c>
      <c r="K46" s="253">
        <v>54</v>
      </c>
      <c r="L46" s="254">
        <v>3640</v>
      </c>
      <c r="M46" s="254">
        <v>54</v>
      </c>
      <c r="N46" s="254">
        <v>54</v>
      </c>
      <c r="O46" s="254">
        <v>54</v>
      </c>
      <c r="P46" s="254">
        <v>54</v>
      </c>
      <c r="Q46" s="255">
        <v>54</v>
      </c>
    </row>
    <row r="47" spans="10:17" outlineLevel="1">
      <c r="J47" s="263">
        <v>19</v>
      </c>
      <c r="K47" s="253">
        <v>3640</v>
      </c>
      <c r="L47" s="254">
        <v>3643</v>
      </c>
      <c r="M47" s="254">
        <v>30</v>
      </c>
      <c r="N47" s="254">
        <v>30</v>
      </c>
      <c r="O47" s="254">
        <v>30</v>
      </c>
      <c r="P47" s="254">
        <v>3520</v>
      </c>
      <c r="Q47" s="255">
        <v>30</v>
      </c>
    </row>
    <row r="48" spans="10:17" outlineLevel="1">
      <c r="J48" s="263">
        <v>20</v>
      </c>
      <c r="K48" s="253">
        <v>33</v>
      </c>
      <c r="L48" s="254">
        <v>33</v>
      </c>
      <c r="M48" s="254">
        <v>33</v>
      </c>
      <c r="N48" s="254">
        <v>33</v>
      </c>
      <c r="O48" s="254">
        <v>3520</v>
      </c>
      <c r="P48" s="254">
        <v>33</v>
      </c>
      <c r="Q48" s="255">
        <v>3520</v>
      </c>
    </row>
    <row r="49" spans="1:17" outlineLevel="1">
      <c r="J49" s="263">
        <v>21</v>
      </c>
      <c r="K49" s="253">
        <v>23</v>
      </c>
      <c r="L49" s="254">
        <v>23</v>
      </c>
      <c r="M49" s="254">
        <v>23</v>
      </c>
      <c r="N49" s="254">
        <v>3520</v>
      </c>
      <c r="O49" s="254">
        <v>3640</v>
      </c>
      <c r="P49" s="254">
        <v>2333</v>
      </c>
      <c r="Q49" s="255">
        <v>23</v>
      </c>
    </row>
    <row r="50" spans="1:17" outlineLevel="1">
      <c r="J50" s="263">
        <v>22</v>
      </c>
      <c r="K50" s="253">
        <v>55</v>
      </c>
      <c r="L50" s="254">
        <v>1233</v>
      </c>
      <c r="M50" s="254">
        <v>2333</v>
      </c>
      <c r="N50" s="254">
        <v>2000</v>
      </c>
      <c r="O50" s="254">
        <v>2333</v>
      </c>
      <c r="P50" s="254">
        <v>55</v>
      </c>
      <c r="Q50" s="255">
        <v>2000</v>
      </c>
    </row>
    <row r="51" spans="1:17" outlineLevel="1">
      <c r="J51" s="263">
        <v>23</v>
      </c>
      <c r="K51" s="253">
        <v>44</v>
      </c>
      <c r="L51" s="254">
        <v>44</v>
      </c>
      <c r="M51" s="254">
        <v>3520</v>
      </c>
      <c r="N51" s="254">
        <v>2000</v>
      </c>
      <c r="O51" s="254">
        <v>44</v>
      </c>
      <c r="P51" s="254">
        <v>44</v>
      </c>
      <c r="Q51" s="255">
        <v>44</v>
      </c>
    </row>
    <row r="52" spans="1:17" outlineLevel="1">
      <c r="J52" s="263">
        <v>24</v>
      </c>
      <c r="K52" s="253">
        <v>54</v>
      </c>
      <c r="L52" s="254">
        <v>3640</v>
      </c>
      <c r="M52" s="254">
        <v>54</v>
      </c>
      <c r="N52" s="254">
        <v>54</v>
      </c>
      <c r="O52" s="254">
        <v>54</v>
      </c>
      <c r="P52" s="254">
        <v>54</v>
      </c>
      <c r="Q52" s="255">
        <v>54</v>
      </c>
    </row>
    <row r="53" spans="1:17" outlineLevel="1">
      <c r="J53" s="263">
        <v>1</v>
      </c>
      <c r="K53" s="253">
        <v>3640</v>
      </c>
      <c r="L53" s="254">
        <v>3643</v>
      </c>
      <c r="M53" s="254">
        <v>30</v>
      </c>
      <c r="N53" s="254">
        <v>30</v>
      </c>
      <c r="O53" s="254">
        <v>30</v>
      </c>
      <c r="P53" s="254">
        <v>3520</v>
      </c>
      <c r="Q53" s="255">
        <v>30</v>
      </c>
    </row>
    <row r="54" spans="1:17" outlineLevel="1">
      <c r="J54" s="263">
        <v>2</v>
      </c>
      <c r="K54" s="253">
        <v>33</v>
      </c>
      <c r="L54" s="254">
        <v>33</v>
      </c>
      <c r="M54" s="254">
        <v>33</v>
      </c>
      <c r="N54" s="254">
        <v>33</v>
      </c>
      <c r="O54" s="254">
        <v>3520</v>
      </c>
      <c r="P54" s="254">
        <v>33</v>
      </c>
      <c r="Q54" s="255">
        <v>3520</v>
      </c>
    </row>
    <row r="55" spans="1:17" outlineLevel="1">
      <c r="J55" s="263">
        <v>3</v>
      </c>
      <c r="K55" s="253">
        <v>23</v>
      </c>
      <c r="L55" s="254">
        <v>23</v>
      </c>
      <c r="M55" s="254">
        <v>23</v>
      </c>
      <c r="N55" s="254">
        <v>3520</v>
      </c>
      <c r="O55" s="254">
        <v>3640</v>
      </c>
      <c r="P55" s="254">
        <v>2333</v>
      </c>
      <c r="Q55" s="255">
        <v>23</v>
      </c>
    </row>
    <row r="56" spans="1:17" outlineLevel="1">
      <c r="J56" s="263">
        <v>4</v>
      </c>
      <c r="K56" s="253">
        <v>55</v>
      </c>
      <c r="L56" s="254">
        <v>1233</v>
      </c>
      <c r="M56" s="254">
        <v>2333</v>
      </c>
      <c r="N56" s="254">
        <v>2000</v>
      </c>
      <c r="O56" s="254">
        <v>2333</v>
      </c>
      <c r="P56" s="254">
        <v>55</v>
      </c>
      <c r="Q56" s="255">
        <v>2000</v>
      </c>
    </row>
    <row r="57" spans="1:17" ht="15" outlineLevel="1" thickBot="1">
      <c r="J57" s="263">
        <v>5</v>
      </c>
      <c r="K57" s="256">
        <v>44</v>
      </c>
      <c r="L57" s="257">
        <v>44</v>
      </c>
      <c r="M57" s="257">
        <v>3520</v>
      </c>
      <c r="N57" s="257">
        <v>2000</v>
      </c>
      <c r="O57" s="257">
        <v>44</v>
      </c>
      <c r="P57" s="257">
        <v>44</v>
      </c>
      <c r="Q57" s="258">
        <v>44</v>
      </c>
    </row>
    <row r="58" spans="1:17" outlineLevel="1">
      <c r="J58" s="249" t="s">
        <v>691</v>
      </c>
      <c r="K58" s="154">
        <f t="shared" ref="K58:Q58" si="0">SUM(K34:K57)</f>
        <v>15396</v>
      </c>
      <c r="L58" s="154">
        <f t="shared" si="0"/>
        <v>34464</v>
      </c>
      <c r="M58" s="154">
        <f t="shared" si="0"/>
        <v>23972</v>
      </c>
      <c r="N58" s="154">
        <f t="shared" si="0"/>
        <v>30548</v>
      </c>
      <c r="O58" s="154">
        <f t="shared" si="0"/>
        <v>38484</v>
      </c>
      <c r="P58" s="154">
        <f t="shared" si="0"/>
        <v>24156</v>
      </c>
      <c r="Q58" s="154">
        <f t="shared" si="0"/>
        <v>22684</v>
      </c>
    </row>
    <row r="59" spans="1:17" ht="15" thickBot="1"/>
    <row r="60" spans="1:17">
      <c r="B60" s="115" t="s">
        <v>289</v>
      </c>
      <c r="C60" s="107"/>
      <c r="D60" s="108" t="s">
        <v>682</v>
      </c>
      <c r="G60" s="91" t="s">
        <v>113</v>
      </c>
      <c r="H60" s="91" t="s">
        <v>664</v>
      </c>
    </row>
    <row r="61" spans="1:17" ht="102.5" customHeight="1" outlineLevel="1">
      <c r="A61" s="217"/>
      <c r="B61" s="109"/>
      <c r="C61" s="106" t="s">
        <v>297</v>
      </c>
      <c r="D61" s="203" t="s">
        <v>672</v>
      </c>
      <c r="E61" s="217"/>
    </row>
    <row r="62" spans="1:17" outlineLevel="1">
      <c r="A62" s="216"/>
      <c r="B62" s="109"/>
      <c r="C62" s="91"/>
      <c r="D62" s="247" t="s">
        <v>295</v>
      </c>
    </row>
    <row r="63" spans="1:17" ht="15" outlineLevel="1" thickBot="1">
      <c r="B63" s="110" t="s">
        <v>528</v>
      </c>
      <c r="C63" s="111"/>
      <c r="D63" s="112"/>
    </row>
    <row r="64" spans="1:17" ht="15" thickBot="1"/>
    <row r="65" spans="1:29">
      <c r="B65" s="115" t="s">
        <v>288</v>
      </c>
      <c r="C65" s="107"/>
      <c r="D65" s="108" t="s">
        <v>685</v>
      </c>
      <c r="G65" s="91" t="s">
        <v>289</v>
      </c>
      <c r="H65" s="91" t="s">
        <v>113</v>
      </c>
    </row>
    <row r="66" spans="1:29" ht="102.5" customHeight="1" outlineLevel="1">
      <c r="A66" s="217"/>
      <c r="B66" s="109"/>
      <c r="C66" s="106" t="s">
        <v>295</v>
      </c>
      <c r="D66" s="203" t="s">
        <v>673</v>
      </c>
      <c r="E66" s="217"/>
    </row>
    <row r="67" spans="1:29" outlineLevel="1">
      <c r="A67" s="216"/>
      <c r="B67" s="109"/>
      <c r="C67" s="91"/>
      <c r="D67" s="247" t="s">
        <v>294</v>
      </c>
    </row>
    <row r="68" spans="1:29" ht="15" outlineLevel="1" thickBot="1">
      <c r="B68" s="110" t="s">
        <v>526</v>
      </c>
      <c r="C68" s="111"/>
      <c r="D68" s="112"/>
    </row>
    <row r="69" spans="1:29" ht="15" thickBot="1"/>
    <row r="70" spans="1:29">
      <c r="B70" s="115" t="s">
        <v>287</v>
      </c>
      <c r="C70" s="107"/>
      <c r="D70" s="108" t="s">
        <v>686</v>
      </c>
      <c r="G70" s="91" t="s">
        <v>288</v>
      </c>
      <c r="H70" s="91" t="s">
        <v>289</v>
      </c>
    </row>
    <row r="71" spans="1:29" ht="102.5" customHeight="1" outlineLevel="1">
      <c r="A71" s="217"/>
      <c r="B71" s="109"/>
      <c r="C71" s="106" t="s">
        <v>295</v>
      </c>
      <c r="D71" s="203" t="s">
        <v>673</v>
      </c>
      <c r="E71" s="217"/>
    </row>
    <row r="72" spans="1:29" outlineLevel="1">
      <c r="A72" s="216"/>
      <c r="B72" s="109"/>
      <c r="C72" s="91"/>
      <c r="D72" s="247" t="s">
        <v>293</v>
      </c>
    </row>
    <row r="73" spans="1:29" ht="15" outlineLevel="1" thickBot="1">
      <c r="B73" s="110" t="s">
        <v>530</v>
      </c>
      <c r="C73" s="111"/>
      <c r="D73" s="112"/>
    </row>
    <row r="74" spans="1:29" ht="15" thickBot="1"/>
    <row r="75" spans="1:29">
      <c r="B75" s="115" t="s">
        <v>286</v>
      </c>
      <c r="C75" s="107"/>
      <c r="D75" s="108" t="s">
        <v>687</v>
      </c>
      <c r="G75" s="91" t="s">
        <v>287</v>
      </c>
      <c r="H75" s="91" t="s">
        <v>288</v>
      </c>
    </row>
    <row r="76" spans="1:29" ht="102.5" customHeight="1" outlineLevel="1">
      <c r="A76" s="217"/>
      <c r="B76" s="109"/>
      <c r="C76" s="106" t="s">
        <v>293</v>
      </c>
      <c r="D76" s="203" t="s">
        <v>676</v>
      </c>
      <c r="E76" s="217"/>
    </row>
    <row r="77" spans="1:29" outlineLevel="1">
      <c r="A77" s="216"/>
      <c r="B77" s="109"/>
      <c r="C77" s="91"/>
      <c r="D77" s="247" t="s">
        <v>292</v>
      </c>
    </row>
    <row r="78" spans="1:29" ht="15" outlineLevel="1" thickBot="1">
      <c r="B78" s="110" t="s">
        <v>523</v>
      </c>
      <c r="C78" s="113"/>
      <c r="D78" s="112"/>
    </row>
    <row r="79" spans="1:29" outlineLevel="1">
      <c r="F79" s="156"/>
      <c r="H79" s="156"/>
      <c r="L79" s="155"/>
    </row>
    <row r="80" spans="1:29">
      <c r="F80" s="263">
        <v>6</v>
      </c>
      <c r="G80" s="263">
        <v>7</v>
      </c>
      <c r="H80" s="263">
        <v>8</v>
      </c>
      <c r="I80" s="263">
        <v>9</v>
      </c>
      <c r="J80" s="263">
        <v>10</v>
      </c>
      <c r="K80" s="263">
        <v>11</v>
      </c>
      <c r="L80" s="263">
        <v>12</v>
      </c>
      <c r="M80" s="263">
        <v>13</v>
      </c>
      <c r="N80" s="263">
        <v>14</v>
      </c>
      <c r="O80" s="263">
        <v>15</v>
      </c>
      <c r="P80" s="263">
        <v>16</v>
      </c>
      <c r="Q80" s="263">
        <v>17</v>
      </c>
      <c r="R80" s="263">
        <v>18</v>
      </c>
      <c r="S80" s="263">
        <v>19</v>
      </c>
      <c r="T80" s="263">
        <v>20</v>
      </c>
      <c r="U80" s="263">
        <v>21</v>
      </c>
      <c r="V80" s="263">
        <v>22</v>
      </c>
      <c r="W80" s="263">
        <v>23</v>
      </c>
      <c r="X80" s="263">
        <v>24</v>
      </c>
      <c r="Y80" s="263">
        <v>1</v>
      </c>
      <c r="Z80" s="263">
        <v>2</v>
      </c>
      <c r="AA80" s="263">
        <v>3</v>
      </c>
      <c r="AB80" s="263">
        <v>4</v>
      </c>
      <c r="AC80" s="263">
        <v>5</v>
      </c>
    </row>
    <row r="81" spans="6:12">
      <c r="H81" s="156"/>
      <c r="L81" s="155"/>
    </row>
    <row r="82" spans="6:12">
      <c r="H82" s="156"/>
      <c r="L82" s="155"/>
    </row>
    <row r="83" spans="6:12">
      <c r="F83" s="91" t="s">
        <v>112</v>
      </c>
      <c r="G83" s="91" t="s">
        <v>112</v>
      </c>
      <c r="H83" s="91" t="s">
        <v>290</v>
      </c>
      <c r="L83" s="155"/>
    </row>
    <row r="84" spans="6:12">
      <c r="F84" s="156"/>
      <c r="G84" s="91" t="s">
        <v>720</v>
      </c>
      <c r="H84" s="156"/>
      <c r="L84" s="158"/>
    </row>
    <row r="85" spans="6:12">
      <c r="G85" s="91" t="s">
        <v>511</v>
      </c>
      <c r="H85" s="156"/>
      <c r="L85" s="158"/>
    </row>
    <row r="86" spans="6:12">
      <c r="G86" s="91" t="s">
        <v>723</v>
      </c>
      <c r="H86" s="156"/>
      <c r="J86" s="91" t="s">
        <v>722</v>
      </c>
      <c r="L86" s="158"/>
    </row>
    <row r="87" spans="6:12">
      <c r="G87" s="91" t="s">
        <v>477</v>
      </c>
      <c r="H87" s="156"/>
      <c r="L87" s="158"/>
    </row>
    <row r="88" spans="6:12">
      <c r="G88" s="91" t="s">
        <v>478</v>
      </c>
      <c r="H88" s="156"/>
      <c r="L88" s="158"/>
    </row>
    <row r="89" spans="6:12">
      <c r="H89" s="156"/>
      <c r="L89" s="158"/>
    </row>
    <row r="90" spans="6:12">
      <c r="G90" s="91" t="s">
        <v>482</v>
      </c>
      <c r="H90" s="156" t="s">
        <v>718</v>
      </c>
      <c r="L90" s="158"/>
    </row>
    <row r="91" spans="6:12">
      <c r="H91" s="156"/>
      <c r="L91" s="155"/>
    </row>
    <row r="92" spans="6:12">
      <c r="G92" s="91" t="s">
        <v>520</v>
      </c>
      <c r="H92" s="156"/>
      <c r="L92" s="155"/>
    </row>
    <row r="93" spans="6:12">
      <c r="G93" s="91" t="s">
        <v>717</v>
      </c>
      <c r="H93" s="156"/>
      <c r="L93" s="158"/>
    </row>
    <row r="94" spans="6:12">
      <c r="G94" s="91" t="s">
        <v>522</v>
      </c>
      <c r="H94" s="156"/>
      <c r="L94" s="158"/>
    </row>
    <row r="95" spans="6:12">
      <c r="F95" s="91" t="s">
        <v>721</v>
      </c>
      <c r="L95" s="158"/>
    </row>
    <row r="96" spans="6:12">
      <c r="F96" s="156" t="s">
        <v>724</v>
      </c>
      <c r="H96" s="156"/>
      <c r="L96" s="155"/>
    </row>
    <row r="97" spans="4:12">
      <c r="F97" s="156"/>
      <c r="H97" s="156"/>
      <c r="L97" s="155"/>
    </row>
    <row r="98" spans="4:12">
      <c r="F98" s="91" t="s">
        <v>719</v>
      </c>
      <c r="H98" s="156"/>
      <c r="L98" s="158"/>
    </row>
    <row r="99" spans="4:12">
      <c r="H99" s="156"/>
      <c r="L99" s="158"/>
    </row>
    <row r="100" spans="4:12">
      <c r="H100" s="156"/>
      <c r="L100" s="158"/>
    </row>
    <row r="101" spans="4:12">
      <c r="H101" s="156"/>
      <c r="L101" s="155"/>
    </row>
    <row r="102" spans="4:12">
      <c r="H102" s="156"/>
      <c r="L102" s="155"/>
    </row>
    <row r="103" spans="4:12">
      <c r="D103" s="91" t="s">
        <v>856</v>
      </c>
      <c r="H103" s="156"/>
      <c r="L103" s="155"/>
    </row>
    <row r="104" spans="4:12">
      <c r="D104" s="91" t="s">
        <v>857</v>
      </c>
      <c r="F104" s="264" t="s">
        <v>854</v>
      </c>
    </row>
    <row r="105" spans="4:12">
      <c r="F105" s="91" t="s">
        <v>480</v>
      </c>
      <c r="G105" s="91" t="s">
        <v>290</v>
      </c>
      <c r="H105" s="91" t="s">
        <v>855</v>
      </c>
      <c r="L105" s="155"/>
    </row>
    <row r="106" spans="4:12">
      <c r="F106" s="91" t="s">
        <v>726</v>
      </c>
      <c r="L106" s="157"/>
    </row>
    <row r="107" spans="4:12">
      <c r="F107" s="91" t="s">
        <v>727</v>
      </c>
      <c r="L107" s="157"/>
    </row>
    <row r="108" spans="4:12">
      <c r="F108" s="91" t="s">
        <v>728</v>
      </c>
      <c r="L108" s="157"/>
    </row>
    <row r="109" spans="4:12">
      <c r="F109" s="91" t="s">
        <v>729</v>
      </c>
      <c r="L109" s="155"/>
    </row>
    <row r="111" spans="4:12">
      <c r="L111" s="155"/>
    </row>
    <row r="112" spans="4:12">
      <c r="F112" s="156"/>
      <c r="H112" s="156"/>
      <c r="I112" s="156"/>
    </row>
    <row r="113" spans="2:23">
      <c r="F113" s="156"/>
      <c r="H113" s="156"/>
      <c r="I113" s="156"/>
    </row>
    <row r="114" spans="2:23" ht="19.5">
      <c r="B114" s="265" t="s">
        <v>168</v>
      </c>
      <c r="F114" s="156"/>
      <c r="H114" s="156"/>
      <c r="I114" s="156"/>
    </row>
    <row r="115" spans="2:23" ht="19.5">
      <c r="B115" s="265" t="s">
        <v>730</v>
      </c>
      <c r="F115" s="156"/>
      <c r="H115" s="156"/>
      <c r="I115" s="156"/>
    </row>
    <row r="116" spans="2:23" ht="19.5">
      <c r="B116" s="265" t="s">
        <v>741</v>
      </c>
      <c r="F116" s="156"/>
      <c r="H116" s="156"/>
      <c r="I116" s="156"/>
    </row>
    <row r="117" spans="2:23" ht="19.5">
      <c r="B117" s="265" t="s">
        <v>742</v>
      </c>
      <c r="F117" s="156"/>
    </row>
    <row r="118" spans="2:23" ht="19.5">
      <c r="B118" s="265" t="s">
        <v>731</v>
      </c>
    </row>
    <row r="119" spans="2:23" ht="19.5">
      <c r="B119" s="265" t="s">
        <v>865</v>
      </c>
    </row>
    <row r="120" spans="2:23" ht="19.5">
      <c r="B120" s="265" t="s">
        <v>743</v>
      </c>
    </row>
    <row r="121" spans="2:23" ht="19.5">
      <c r="B121" s="265" t="s">
        <v>732</v>
      </c>
    </row>
    <row r="122" spans="2:23" ht="19.5">
      <c r="B122" s="267" t="s">
        <v>866</v>
      </c>
      <c r="C122" s="268"/>
      <c r="D122" s="120"/>
      <c r="E122" s="120"/>
      <c r="F122" s="120"/>
      <c r="G122" s="120"/>
      <c r="H122" s="120"/>
      <c r="I122" s="120"/>
      <c r="J122" s="120"/>
      <c r="K122" s="120"/>
      <c r="L122" s="120"/>
      <c r="M122" s="120"/>
      <c r="N122" s="120"/>
      <c r="O122" s="120"/>
      <c r="P122" s="120"/>
      <c r="Q122" s="120"/>
      <c r="R122" s="120"/>
      <c r="S122" s="120"/>
      <c r="T122" s="120"/>
      <c r="U122" s="120"/>
      <c r="V122" s="120"/>
      <c r="W122" s="120"/>
    </row>
    <row r="123" spans="2:23" ht="19.5">
      <c r="B123" s="267" t="s">
        <v>744</v>
      </c>
      <c r="C123" s="268"/>
      <c r="D123" s="120"/>
      <c r="E123" s="120"/>
      <c r="F123" s="120"/>
      <c r="G123" s="120"/>
      <c r="H123" s="120"/>
      <c r="I123" s="120"/>
      <c r="J123" s="120"/>
      <c r="K123" s="120"/>
      <c r="L123" s="120"/>
      <c r="M123" s="120"/>
      <c r="N123" s="120"/>
      <c r="O123" s="120"/>
      <c r="P123" s="120"/>
      <c r="Q123" s="120"/>
      <c r="R123" s="120"/>
      <c r="S123" s="120"/>
      <c r="T123" s="120"/>
      <c r="U123" s="120"/>
      <c r="V123" s="120"/>
      <c r="W123" s="120"/>
    </row>
    <row r="124" spans="2:23" ht="19.5">
      <c r="B124" s="265" t="s">
        <v>732</v>
      </c>
    </row>
    <row r="125" spans="2:23" ht="19.5">
      <c r="B125" s="265" t="s">
        <v>872</v>
      </c>
    </row>
    <row r="126" spans="2:23" ht="19.5">
      <c r="B126" s="265" t="s">
        <v>864</v>
      </c>
      <c r="F126" s="209"/>
    </row>
    <row r="127" spans="2:23" ht="19.5">
      <c r="B127" s="265" t="s">
        <v>732</v>
      </c>
      <c r="F127" s="209"/>
    </row>
    <row r="128" spans="2:23" ht="19.5">
      <c r="B128" s="265" t="s">
        <v>870</v>
      </c>
    </row>
    <row r="129" spans="1:26" ht="19.5">
      <c r="B129" s="265" t="s">
        <v>745</v>
      </c>
    </row>
    <row r="130" spans="1:26" ht="19.5">
      <c r="B130" s="265" t="s">
        <v>732</v>
      </c>
    </row>
    <row r="131" spans="1:26" ht="19.5">
      <c r="B131" s="265" t="s">
        <v>871</v>
      </c>
    </row>
    <row r="132" spans="1:26" ht="19.5">
      <c r="B132" s="265" t="s">
        <v>746</v>
      </c>
    </row>
    <row r="133" spans="1:26" ht="19.5">
      <c r="B133" s="265" t="s">
        <v>733</v>
      </c>
    </row>
    <row r="134" spans="1:26" ht="19.5">
      <c r="B134" s="265" t="s">
        <v>568</v>
      </c>
    </row>
    <row r="135" spans="1:26" ht="19.5">
      <c r="B135" s="265" t="s">
        <v>734</v>
      </c>
    </row>
    <row r="136" spans="1:26" ht="19.5">
      <c r="B136" s="265" t="s">
        <v>747</v>
      </c>
    </row>
    <row r="137" spans="1:26" ht="19.5">
      <c r="B137" s="265" t="s">
        <v>735</v>
      </c>
    </row>
    <row r="138" spans="1:26" ht="19.5">
      <c r="B138" s="265" t="s">
        <v>867</v>
      </c>
    </row>
    <row r="139" spans="1:26" ht="19.5">
      <c r="B139" s="265" t="s">
        <v>748</v>
      </c>
    </row>
    <row r="140" spans="1:26" ht="19.5">
      <c r="B140" s="265" t="s">
        <v>736</v>
      </c>
    </row>
    <row r="141" spans="1:26" ht="19.5">
      <c r="A141" s="120"/>
      <c r="B141" s="267" t="s">
        <v>869</v>
      </c>
      <c r="C141" s="268"/>
      <c r="D141" s="120"/>
      <c r="E141" s="120"/>
      <c r="F141" s="120"/>
      <c r="G141" s="120"/>
      <c r="H141" s="120"/>
      <c r="I141" s="120"/>
      <c r="J141" s="120"/>
      <c r="K141" s="120"/>
      <c r="L141" s="120"/>
      <c r="M141" s="120"/>
      <c r="N141" s="120"/>
      <c r="O141" s="120"/>
      <c r="P141" s="120"/>
      <c r="Q141" s="120"/>
      <c r="R141" s="120"/>
      <c r="S141" s="120"/>
      <c r="T141" s="120"/>
      <c r="U141" s="120"/>
      <c r="V141" s="120"/>
      <c r="W141" s="120"/>
      <c r="X141" s="120"/>
      <c r="Y141" s="120"/>
      <c r="Z141" s="120"/>
    </row>
    <row r="142" spans="1:26" ht="19.5">
      <c r="A142" s="120"/>
      <c r="B142" s="267" t="s">
        <v>868</v>
      </c>
      <c r="C142" s="268"/>
      <c r="D142" s="120"/>
      <c r="E142" s="120"/>
      <c r="F142" s="120"/>
      <c r="G142" s="120"/>
      <c r="H142" s="120"/>
      <c r="I142" s="120"/>
      <c r="J142" s="120"/>
      <c r="K142" s="120"/>
      <c r="L142" s="120"/>
      <c r="M142" s="120"/>
      <c r="N142" s="120"/>
      <c r="O142" s="120"/>
      <c r="P142" s="120"/>
      <c r="Q142" s="120"/>
      <c r="R142" s="120"/>
      <c r="S142" s="120"/>
      <c r="T142" s="120"/>
      <c r="U142" s="120"/>
      <c r="V142" s="120"/>
      <c r="W142" s="120"/>
      <c r="X142" s="120"/>
      <c r="Y142" s="120"/>
      <c r="Z142" s="120"/>
    </row>
    <row r="143" spans="1:26" ht="19.5">
      <c r="B143" s="265" t="s">
        <v>737</v>
      </c>
    </row>
    <row r="144" spans="1:26" ht="19.5">
      <c r="B144" s="265" t="s">
        <v>738</v>
      </c>
    </row>
    <row r="145" spans="2:2" ht="19.5">
      <c r="B145" s="265" t="s">
        <v>739</v>
      </c>
    </row>
    <row r="146" spans="2:2" ht="19.5">
      <c r="B146" s="265" t="s">
        <v>751</v>
      </c>
    </row>
    <row r="147" spans="2:2" ht="19.5">
      <c r="B147" s="265" t="s">
        <v>752</v>
      </c>
    </row>
    <row r="148" spans="2:2" ht="19.5">
      <c r="B148" s="265" t="s">
        <v>753</v>
      </c>
    </row>
    <row r="149" spans="2:2" ht="19.5">
      <c r="B149" s="265" t="s">
        <v>754</v>
      </c>
    </row>
    <row r="150" spans="2:2" ht="19.5">
      <c r="B150" s="265" t="s">
        <v>755</v>
      </c>
    </row>
    <row r="151" spans="2:2" ht="19.5">
      <c r="B151" s="265" t="s">
        <v>756</v>
      </c>
    </row>
    <row r="152" spans="2:2" ht="19.5">
      <c r="B152" s="265" t="s">
        <v>757</v>
      </c>
    </row>
    <row r="153" spans="2:2" ht="19.5">
      <c r="B153" s="265" t="s">
        <v>758</v>
      </c>
    </row>
    <row r="154" spans="2:2" ht="19.5">
      <c r="B154" s="265" t="s">
        <v>759</v>
      </c>
    </row>
    <row r="155" spans="2:2" ht="19.5">
      <c r="B155" s="265" t="s">
        <v>760</v>
      </c>
    </row>
    <row r="156" spans="2:2" ht="19.5">
      <c r="B156" s="265" t="s">
        <v>761</v>
      </c>
    </row>
    <row r="157" spans="2:2" ht="19.5">
      <c r="B157" s="265" t="s">
        <v>762</v>
      </c>
    </row>
    <row r="158" spans="2:2" ht="19.5">
      <c r="B158" s="265" t="s">
        <v>740</v>
      </c>
    </row>
    <row r="159" spans="2:2" ht="19.5">
      <c r="B159" s="265" t="s">
        <v>732</v>
      </c>
    </row>
    <row r="160" spans="2:2" ht="19.5">
      <c r="B160" s="265" t="s">
        <v>763</v>
      </c>
    </row>
    <row r="161" spans="2:2" ht="19.5">
      <c r="B161" s="265" t="s">
        <v>735</v>
      </c>
    </row>
    <row r="162" spans="2:2" ht="19.5">
      <c r="B162" s="265" t="s">
        <v>764</v>
      </c>
    </row>
    <row r="163" spans="2:2" ht="19.5">
      <c r="B163" s="265" t="s">
        <v>765</v>
      </c>
    </row>
    <row r="164" spans="2:2" ht="19.5">
      <c r="B164" s="265" t="s">
        <v>736</v>
      </c>
    </row>
    <row r="165" spans="2:2" ht="19.5">
      <c r="B165" s="265" t="s">
        <v>749</v>
      </c>
    </row>
    <row r="166" spans="2:2" ht="19.5">
      <c r="B166" s="265" t="s">
        <v>750</v>
      </c>
    </row>
    <row r="167" spans="2:2" ht="19.5">
      <c r="B167" s="265" t="s">
        <v>737</v>
      </c>
    </row>
    <row r="168" spans="2:2" ht="19.5">
      <c r="B168" s="265" t="s">
        <v>738</v>
      </c>
    </row>
    <row r="169" spans="2:2" ht="19.5">
      <c r="B169" s="265" t="s">
        <v>739</v>
      </c>
    </row>
    <row r="170" spans="2:2" ht="19.5">
      <c r="B170" s="265" t="s">
        <v>766</v>
      </c>
    </row>
    <row r="171" spans="2:2" ht="19.5">
      <c r="B171" s="265" t="s">
        <v>767</v>
      </c>
    </row>
    <row r="172" spans="2:2" ht="19.5">
      <c r="B172" s="265" t="s">
        <v>768</v>
      </c>
    </row>
    <row r="173" spans="2:2" ht="19.5">
      <c r="B173" s="265" t="s">
        <v>769</v>
      </c>
    </row>
    <row r="174" spans="2:2" ht="19.5">
      <c r="B174" s="265" t="s">
        <v>770</v>
      </c>
    </row>
    <row r="175" spans="2:2" ht="19.5">
      <c r="B175" s="265" t="s">
        <v>771</v>
      </c>
    </row>
    <row r="176" spans="2:2" ht="19.5">
      <c r="B176" s="265" t="s">
        <v>772</v>
      </c>
    </row>
    <row r="177" spans="2:2" ht="19.5">
      <c r="B177" s="265" t="s">
        <v>773</v>
      </c>
    </row>
    <row r="178" spans="2:2" ht="19.5">
      <c r="B178" s="265" t="s">
        <v>774</v>
      </c>
    </row>
    <row r="179" spans="2:2" ht="19.5">
      <c r="B179" s="265" t="s">
        <v>775</v>
      </c>
    </row>
    <row r="180" spans="2:2" ht="19.5">
      <c r="B180" s="265" t="s">
        <v>776</v>
      </c>
    </row>
    <row r="181" spans="2:2" ht="19.5">
      <c r="B181" s="265" t="s">
        <v>777</v>
      </c>
    </row>
    <row r="182" spans="2:2" ht="19.5">
      <c r="B182" s="265" t="s">
        <v>740</v>
      </c>
    </row>
    <row r="183" spans="2:2" ht="19.5">
      <c r="B183" s="265" t="s">
        <v>732</v>
      </c>
    </row>
    <row r="184" spans="2:2" ht="19.5">
      <c r="B184" s="265" t="s">
        <v>778</v>
      </c>
    </row>
    <row r="185" spans="2:2" ht="19.5">
      <c r="B185" s="265" t="s">
        <v>735</v>
      </c>
    </row>
    <row r="186" spans="2:2" ht="19.5">
      <c r="B186" s="265" t="s">
        <v>779</v>
      </c>
    </row>
    <row r="187" spans="2:2" ht="19.5">
      <c r="B187" s="265" t="s">
        <v>780</v>
      </c>
    </row>
    <row r="188" spans="2:2" ht="19.5">
      <c r="B188" s="265" t="s">
        <v>736</v>
      </c>
    </row>
    <row r="189" spans="2:2" ht="19.5">
      <c r="B189" s="265" t="s">
        <v>749</v>
      </c>
    </row>
    <row r="190" spans="2:2" ht="19.5">
      <c r="B190" s="265" t="s">
        <v>781</v>
      </c>
    </row>
    <row r="191" spans="2:2" ht="19.5">
      <c r="B191" s="265" t="s">
        <v>737</v>
      </c>
    </row>
    <row r="192" spans="2:2" ht="19.5">
      <c r="B192" s="265" t="s">
        <v>738</v>
      </c>
    </row>
    <row r="193" spans="2:2" ht="19.5">
      <c r="B193" s="265" t="s">
        <v>739</v>
      </c>
    </row>
    <row r="194" spans="2:2" ht="19.5">
      <c r="B194" s="265" t="s">
        <v>782</v>
      </c>
    </row>
    <row r="195" spans="2:2" ht="19.5">
      <c r="B195" s="265" t="s">
        <v>783</v>
      </c>
    </row>
    <row r="196" spans="2:2" ht="19.5">
      <c r="B196" s="265" t="s">
        <v>784</v>
      </c>
    </row>
    <row r="197" spans="2:2" ht="19.5">
      <c r="B197" s="265" t="s">
        <v>785</v>
      </c>
    </row>
    <row r="198" spans="2:2" ht="19.5">
      <c r="B198" s="265" t="s">
        <v>755</v>
      </c>
    </row>
    <row r="199" spans="2:2" ht="19.5">
      <c r="B199" s="265" t="s">
        <v>786</v>
      </c>
    </row>
    <row r="200" spans="2:2" ht="19.5">
      <c r="B200" s="265" t="s">
        <v>787</v>
      </c>
    </row>
    <row r="201" spans="2:2" ht="19.5">
      <c r="B201" s="265" t="s">
        <v>788</v>
      </c>
    </row>
    <row r="202" spans="2:2" ht="19.5">
      <c r="B202" s="265" t="s">
        <v>789</v>
      </c>
    </row>
    <row r="203" spans="2:2" ht="19.5">
      <c r="B203" s="265" t="s">
        <v>790</v>
      </c>
    </row>
    <row r="204" spans="2:2" ht="19.5">
      <c r="B204" s="265" t="s">
        <v>761</v>
      </c>
    </row>
    <row r="205" spans="2:2" ht="19.5">
      <c r="B205" s="265" t="s">
        <v>791</v>
      </c>
    </row>
    <row r="206" spans="2:2" ht="19.5">
      <c r="B206" s="265" t="s">
        <v>740</v>
      </c>
    </row>
    <row r="207" spans="2:2" ht="19.5">
      <c r="B207" s="265" t="s">
        <v>732</v>
      </c>
    </row>
    <row r="208" spans="2:2" ht="19.5">
      <c r="B208" s="265" t="s">
        <v>792</v>
      </c>
    </row>
    <row r="209" spans="2:2" ht="19.5">
      <c r="B209" s="265" t="s">
        <v>735</v>
      </c>
    </row>
    <row r="210" spans="2:2" ht="19.5">
      <c r="B210" s="265" t="s">
        <v>793</v>
      </c>
    </row>
    <row r="211" spans="2:2" ht="19.5">
      <c r="B211" s="265" t="s">
        <v>794</v>
      </c>
    </row>
    <row r="212" spans="2:2" ht="19.5">
      <c r="B212" s="265" t="s">
        <v>736</v>
      </c>
    </row>
    <row r="213" spans="2:2" ht="19.5">
      <c r="B213" s="265" t="s">
        <v>749</v>
      </c>
    </row>
    <row r="214" spans="2:2" ht="19.5">
      <c r="B214" s="265" t="s">
        <v>795</v>
      </c>
    </row>
    <row r="215" spans="2:2" ht="19.5">
      <c r="B215" s="265" t="s">
        <v>737</v>
      </c>
    </row>
    <row r="216" spans="2:2" ht="19.5">
      <c r="B216" s="265" t="s">
        <v>738</v>
      </c>
    </row>
    <row r="217" spans="2:2" ht="19.5">
      <c r="B217" s="265" t="s">
        <v>739</v>
      </c>
    </row>
    <row r="218" spans="2:2" ht="19.5">
      <c r="B218" s="265" t="s">
        <v>796</v>
      </c>
    </row>
    <row r="219" spans="2:2" ht="19.5">
      <c r="B219" s="265" t="s">
        <v>797</v>
      </c>
    </row>
    <row r="220" spans="2:2" ht="19.5">
      <c r="B220" s="265" t="s">
        <v>798</v>
      </c>
    </row>
    <row r="221" spans="2:2" ht="19.5">
      <c r="B221" s="265" t="s">
        <v>799</v>
      </c>
    </row>
    <row r="222" spans="2:2" ht="19.5">
      <c r="B222" s="265" t="s">
        <v>800</v>
      </c>
    </row>
    <row r="223" spans="2:2" ht="19.5">
      <c r="B223" s="265" t="s">
        <v>801</v>
      </c>
    </row>
    <row r="224" spans="2:2" ht="19.5">
      <c r="B224" s="265" t="s">
        <v>802</v>
      </c>
    </row>
    <row r="225" spans="2:2" ht="19.5">
      <c r="B225" s="265" t="s">
        <v>803</v>
      </c>
    </row>
    <row r="226" spans="2:2" ht="19.5">
      <c r="B226" s="265" t="s">
        <v>804</v>
      </c>
    </row>
    <row r="227" spans="2:2" ht="19.5">
      <c r="B227" s="265" t="s">
        <v>805</v>
      </c>
    </row>
    <row r="228" spans="2:2" ht="19.5">
      <c r="B228" s="265" t="s">
        <v>806</v>
      </c>
    </row>
    <row r="229" spans="2:2" ht="19.5">
      <c r="B229" s="265" t="s">
        <v>807</v>
      </c>
    </row>
    <row r="230" spans="2:2" ht="19.5">
      <c r="B230" s="265" t="s">
        <v>740</v>
      </c>
    </row>
    <row r="231" spans="2:2" ht="19.5">
      <c r="B231" s="265" t="s">
        <v>732</v>
      </c>
    </row>
    <row r="232" spans="2:2" ht="19.5">
      <c r="B232" s="265" t="s">
        <v>808</v>
      </c>
    </row>
    <row r="233" spans="2:2" ht="19.5">
      <c r="B233" s="265" t="s">
        <v>735</v>
      </c>
    </row>
    <row r="234" spans="2:2" ht="19.5">
      <c r="B234" s="265" t="s">
        <v>809</v>
      </c>
    </row>
    <row r="235" spans="2:2" ht="19.5">
      <c r="B235" s="265" t="s">
        <v>810</v>
      </c>
    </row>
    <row r="236" spans="2:2" ht="19.5">
      <c r="B236" s="265" t="s">
        <v>736</v>
      </c>
    </row>
    <row r="237" spans="2:2" ht="19.5">
      <c r="B237" s="265" t="s">
        <v>749</v>
      </c>
    </row>
    <row r="238" spans="2:2" ht="19.5">
      <c r="B238" s="265" t="s">
        <v>811</v>
      </c>
    </row>
    <row r="239" spans="2:2" ht="19.5">
      <c r="B239" s="265" t="s">
        <v>737</v>
      </c>
    </row>
    <row r="240" spans="2:2" ht="19.5">
      <c r="B240" s="265" t="s">
        <v>738</v>
      </c>
    </row>
    <row r="241" spans="2:2" ht="19.5">
      <c r="B241" s="265" t="s">
        <v>739</v>
      </c>
    </row>
    <row r="242" spans="2:2" ht="19.5">
      <c r="B242" s="265" t="s">
        <v>812</v>
      </c>
    </row>
    <row r="243" spans="2:2" ht="19.5">
      <c r="B243" s="265" t="s">
        <v>813</v>
      </c>
    </row>
    <row r="244" spans="2:2" ht="19.5">
      <c r="B244" s="265" t="s">
        <v>814</v>
      </c>
    </row>
    <row r="245" spans="2:2" ht="19.5">
      <c r="B245" s="265" t="s">
        <v>815</v>
      </c>
    </row>
    <row r="246" spans="2:2" ht="19.5">
      <c r="B246" s="265" t="s">
        <v>816</v>
      </c>
    </row>
    <row r="247" spans="2:2" ht="19.5">
      <c r="B247" s="265" t="s">
        <v>817</v>
      </c>
    </row>
    <row r="248" spans="2:2" ht="19.5">
      <c r="B248" s="265" t="s">
        <v>818</v>
      </c>
    </row>
    <row r="249" spans="2:2" ht="19.5">
      <c r="B249" s="265" t="s">
        <v>819</v>
      </c>
    </row>
    <row r="250" spans="2:2" ht="19.5">
      <c r="B250" s="265" t="s">
        <v>820</v>
      </c>
    </row>
    <row r="251" spans="2:2" ht="19.5">
      <c r="B251" s="265" t="s">
        <v>821</v>
      </c>
    </row>
    <row r="252" spans="2:2" ht="19.5">
      <c r="B252" s="265" t="s">
        <v>822</v>
      </c>
    </row>
    <row r="253" spans="2:2" ht="19.5">
      <c r="B253" s="265" t="s">
        <v>823</v>
      </c>
    </row>
    <row r="254" spans="2:2" ht="19.5">
      <c r="B254" s="265" t="s">
        <v>740</v>
      </c>
    </row>
    <row r="255" spans="2:2" ht="19.5">
      <c r="B255" s="265" t="s">
        <v>732</v>
      </c>
    </row>
    <row r="256" spans="2:2" ht="19.5">
      <c r="B256" s="265" t="s">
        <v>824</v>
      </c>
    </row>
    <row r="257" spans="2:2" ht="19.5">
      <c r="B257" s="265" t="s">
        <v>735</v>
      </c>
    </row>
    <row r="258" spans="2:2" ht="19.5">
      <c r="B258" s="265" t="s">
        <v>825</v>
      </c>
    </row>
    <row r="259" spans="2:2" ht="19.5">
      <c r="B259" s="265" t="s">
        <v>826</v>
      </c>
    </row>
    <row r="260" spans="2:2" ht="19.5">
      <c r="B260" s="265" t="s">
        <v>736</v>
      </c>
    </row>
    <row r="261" spans="2:2" ht="19.5">
      <c r="B261" s="265" t="s">
        <v>749</v>
      </c>
    </row>
    <row r="262" spans="2:2" ht="19.5">
      <c r="B262" s="265" t="s">
        <v>827</v>
      </c>
    </row>
    <row r="263" spans="2:2" ht="19.5">
      <c r="B263" s="265" t="s">
        <v>737</v>
      </c>
    </row>
    <row r="264" spans="2:2" ht="19.5">
      <c r="B264" s="265" t="s">
        <v>738</v>
      </c>
    </row>
    <row r="265" spans="2:2" ht="19.5">
      <c r="B265" s="265" t="s">
        <v>739</v>
      </c>
    </row>
    <row r="266" spans="2:2" ht="19.5">
      <c r="B266" s="265" t="s">
        <v>828</v>
      </c>
    </row>
    <row r="267" spans="2:2" ht="19.5">
      <c r="B267" s="265" t="s">
        <v>829</v>
      </c>
    </row>
    <row r="268" spans="2:2" ht="19.5">
      <c r="B268" s="265" t="s">
        <v>830</v>
      </c>
    </row>
    <row r="269" spans="2:2" ht="19.5">
      <c r="B269" s="265" t="s">
        <v>831</v>
      </c>
    </row>
    <row r="270" spans="2:2" ht="19.5">
      <c r="B270" s="265" t="s">
        <v>755</v>
      </c>
    </row>
    <row r="271" spans="2:2" ht="19.5">
      <c r="B271" s="265" t="s">
        <v>832</v>
      </c>
    </row>
    <row r="272" spans="2:2" ht="19.5">
      <c r="B272" s="265" t="s">
        <v>833</v>
      </c>
    </row>
    <row r="273" spans="2:2" ht="19.5">
      <c r="B273" s="265" t="s">
        <v>834</v>
      </c>
    </row>
    <row r="274" spans="2:2" ht="19.5">
      <c r="B274" s="265" t="s">
        <v>835</v>
      </c>
    </row>
    <row r="275" spans="2:2" ht="19.5">
      <c r="B275" s="265" t="s">
        <v>836</v>
      </c>
    </row>
    <row r="276" spans="2:2" ht="19.5">
      <c r="B276" s="265" t="s">
        <v>761</v>
      </c>
    </row>
    <row r="277" spans="2:2" ht="19.5">
      <c r="B277" s="265" t="s">
        <v>837</v>
      </c>
    </row>
    <row r="278" spans="2:2" ht="19.5">
      <c r="B278" s="265" t="s">
        <v>740</v>
      </c>
    </row>
    <row r="279" spans="2:2" ht="19.5">
      <c r="B279" s="265" t="s">
        <v>732</v>
      </c>
    </row>
    <row r="280" spans="2:2" ht="19.5">
      <c r="B280" s="265" t="s">
        <v>838</v>
      </c>
    </row>
    <row r="281" spans="2:2" ht="19.5">
      <c r="B281" s="265" t="s">
        <v>735</v>
      </c>
    </row>
    <row r="282" spans="2:2" ht="19.5">
      <c r="B282" s="265" t="s">
        <v>839</v>
      </c>
    </row>
    <row r="283" spans="2:2" ht="19.5">
      <c r="B283" s="265" t="s">
        <v>840</v>
      </c>
    </row>
    <row r="284" spans="2:2" ht="19.5">
      <c r="B284" s="265" t="s">
        <v>736</v>
      </c>
    </row>
    <row r="285" spans="2:2" ht="19.5">
      <c r="B285" s="265" t="s">
        <v>749</v>
      </c>
    </row>
    <row r="286" spans="2:2" ht="19.5">
      <c r="B286" s="265" t="s">
        <v>841</v>
      </c>
    </row>
    <row r="287" spans="2:2" ht="19.5">
      <c r="B287" s="265" t="s">
        <v>737</v>
      </c>
    </row>
    <row r="288" spans="2:2" ht="19.5">
      <c r="B288" s="265" t="s">
        <v>738</v>
      </c>
    </row>
    <row r="289" spans="2:2" ht="19.5">
      <c r="B289" s="265" t="s">
        <v>739</v>
      </c>
    </row>
    <row r="290" spans="2:2" ht="19.5">
      <c r="B290" s="265" t="s">
        <v>842</v>
      </c>
    </row>
    <row r="291" spans="2:2" ht="19.5">
      <c r="B291" s="265" t="s">
        <v>843</v>
      </c>
    </row>
    <row r="292" spans="2:2" ht="19.5">
      <c r="B292" s="265" t="s">
        <v>844</v>
      </c>
    </row>
    <row r="293" spans="2:2" ht="19.5">
      <c r="B293" s="265" t="s">
        <v>845</v>
      </c>
    </row>
    <row r="294" spans="2:2" ht="19.5">
      <c r="B294" s="265" t="s">
        <v>846</v>
      </c>
    </row>
    <row r="295" spans="2:2" ht="19.5">
      <c r="B295" s="265" t="s">
        <v>847</v>
      </c>
    </row>
    <row r="296" spans="2:2" ht="19.5">
      <c r="B296" s="265" t="s">
        <v>848</v>
      </c>
    </row>
    <row r="297" spans="2:2" ht="19.5">
      <c r="B297" s="265" t="s">
        <v>849</v>
      </c>
    </row>
    <row r="298" spans="2:2" ht="19.5">
      <c r="B298" s="265" t="s">
        <v>850</v>
      </c>
    </row>
    <row r="299" spans="2:2" ht="19.5">
      <c r="B299" s="265" t="s">
        <v>851</v>
      </c>
    </row>
    <row r="300" spans="2:2" ht="19.5">
      <c r="B300" s="265" t="s">
        <v>852</v>
      </c>
    </row>
    <row r="301" spans="2:2" ht="19.5">
      <c r="B301" s="265" t="s">
        <v>853</v>
      </c>
    </row>
    <row r="302" spans="2:2" ht="19.5">
      <c r="B302" s="265" t="s">
        <v>740</v>
      </c>
    </row>
    <row r="303" spans="2:2" ht="19.5">
      <c r="B303" s="265" t="s">
        <v>733</v>
      </c>
    </row>
    <row r="304" spans="2:2" ht="19.5">
      <c r="B304" s="265" t="s">
        <v>572</v>
      </c>
    </row>
    <row r="305" spans="2:2" ht="19.5">
      <c r="B305" s="265" t="s">
        <v>598</v>
      </c>
    </row>
    <row r="306" spans="2:2" ht="19.5">
      <c r="B306" s="266" t="s">
        <v>172</v>
      </c>
    </row>
  </sheetData>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91" customWidth="1" collapsed="1"/>
    <col min="2" max="2" width="15" style="91" hidden="1" customWidth="1" outlineLevel="1"/>
    <col min="3" max="3" width="2.81640625" style="105" hidden="1" customWidth="1" outlineLevel="1"/>
    <col min="4" max="4" width="34.81640625" style="91" hidden="1" customWidth="1" outlineLevel="1"/>
    <col min="5" max="5" width="8.81640625" style="91" hidden="1" customWidth="1" outlineLevel="1"/>
    <col min="6" max="6" width="15" style="91" hidden="1" customWidth="1" outlineLevel="1"/>
    <col min="7" max="7" width="2.81640625" style="91" hidden="1" customWidth="1" outlineLevel="1"/>
    <col min="8" max="8" width="34.81640625" style="91" hidden="1" customWidth="1" outlineLevel="1"/>
    <col min="9" max="9" width="8.81640625" style="91" hidden="1" customWidth="1" outlineLevel="1"/>
    <col min="10" max="10" width="15" style="91" hidden="1" customWidth="1" outlineLevel="1"/>
    <col min="11" max="11" width="2.81640625" style="91" hidden="1" customWidth="1" outlineLevel="1"/>
    <col min="12" max="12" width="34.81640625" style="91" hidden="1" customWidth="1" outlineLevel="1"/>
    <col min="13" max="13" width="3.90625" style="91" customWidth="1" collapsed="1"/>
    <col min="14" max="14" width="13.453125" style="91" hidden="1" customWidth="1" outlineLevel="1"/>
    <col min="15" max="19" width="6.6328125" style="91" hidden="1" customWidth="1" outlineLevel="1"/>
    <col min="20" max="20" width="7.1796875" style="91" hidden="1" customWidth="1" outlineLevel="1"/>
    <col min="21" max="25" width="6.6328125" style="91" hidden="1" customWidth="1" outlineLevel="1"/>
    <col min="26" max="26" width="7.1796875" style="91" hidden="1" customWidth="1" outlineLevel="1"/>
    <col min="27" max="31" width="6.6328125" style="91" hidden="1" customWidth="1" outlineLevel="1"/>
    <col min="32" max="32" width="7.1796875" style="91" hidden="1" customWidth="1" outlineLevel="1"/>
    <col min="33" max="37" width="6.6328125" style="91" hidden="1" customWidth="1" outlineLevel="1"/>
    <col min="38" max="38" width="7.1796875" style="91" hidden="1" customWidth="1" outlineLevel="1"/>
    <col min="39" max="39" width="9.81640625" style="91" hidden="1" customWidth="1" outlineLevel="1"/>
    <col min="40" max="40" width="6.26953125" style="91" customWidth="1"/>
    <col min="41" max="42" width="15.81640625" style="91" customWidth="1"/>
    <col min="43" max="47" width="15.7265625" style="91" customWidth="1"/>
    <col min="48" max="48" width="26.54296875" style="91" customWidth="1"/>
    <col min="49" max="49" width="16.81640625" style="91" customWidth="1"/>
    <col min="50" max="50" width="20.54296875" style="91" customWidth="1"/>
    <col min="51" max="51" width="21.08984375" style="91" customWidth="1"/>
    <col min="52" max="52" width="24.81640625" style="91" customWidth="1"/>
    <col min="53" max="53" width="52.7265625" style="91" customWidth="1"/>
    <col min="54" max="54" width="8.7265625" style="91"/>
    <col min="55" max="55" width="17.1796875" style="91" customWidth="1"/>
    <col min="56" max="56" width="13.90625" style="91" customWidth="1"/>
    <col min="57" max="16384" width="8.7265625" style="91"/>
  </cols>
  <sheetData>
    <row r="1" spans="1:56" ht="14" customHeight="1" thickBot="1">
      <c r="B1" s="297" t="s">
        <v>902</v>
      </c>
      <c r="C1" s="271"/>
      <c r="D1" s="270"/>
      <c r="E1" s="270"/>
      <c r="F1" s="270"/>
      <c r="G1" s="271"/>
      <c r="H1" s="270"/>
      <c r="I1" s="270"/>
      <c r="J1" s="270"/>
      <c r="K1" s="270"/>
      <c r="L1" s="270"/>
      <c r="N1" s="156" t="s">
        <v>664</v>
      </c>
      <c r="P1" s="156" t="s">
        <v>350</v>
      </c>
      <c r="T1" s="155" t="s">
        <v>364</v>
      </c>
      <c r="AD1" s="91" t="s">
        <v>472</v>
      </c>
      <c r="AN1" s="125"/>
      <c r="AO1" s="125"/>
      <c r="AP1" s="125"/>
      <c r="AQ1" s="125"/>
      <c r="AR1" s="125"/>
      <c r="AS1" s="125"/>
      <c r="AT1" s="125"/>
    </row>
    <row r="2" spans="1:56">
      <c r="B2" s="272" t="s">
        <v>678</v>
      </c>
      <c r="C2" s="273"/>
      <c r="D2" s="274" t="s">
        <v>879</v>
      </c>
      <c r="E2" s="270"/>
      <c r="F2" s="275" t="s">
        <v>291</v>
      </c>
      <c r="G2" s="276"/>
      <c r="H2" s="277" t="s">
        <v>880</v>
      </c>
      <c r="I2" s="270"/>
      <c r="J2" s="275" t="s">
        <v>664</v>
      </c>
      <c r="K2" s="276"/>
      <c r="L2" s="277" t="s">
        <v>881</v>
      </c>
      <c r="P2" s="156" t="s">
        <v>351</v>
      </c>
      <c r="T2" s="155" t="s">
        <v>380</v>
      </c>
    </row>
    <row r="3" spans="1:56" ht="102.5" customHeight="1">
      <c r="A3" s="217"/>
      <c r="B3" s="278"/>
      <c r="C3" s="279" t="s">
        <v>859</v>
      </c>
      <c r="D3" s="280" t="s">
        <v>882</v>
      </c>
      <c r="E3" s="270"/>
      <c r="F3" s="281"/>
      <c r="G3" s="282" t="s">
        <v>299</v>
      </c>
      <c r="H3" s="283" t="s">
        <v>883</v>
      </c>
      <c r="I3" s="270"/>
      <c r="J3" s="281"/>
      <c r="K3" s="282" t="s">
        <v>688</v>
      </c>
      <c r="L3" s="283" t="s">
        <v>884</v>
      </c>
      <c r="M3" s="217"/>
      <c r="P3" s="156" t="s">
        <v>352</v>
      </c>
      <c r="T3" s="155" t="s">
        <v>381</v>
      </c>
    </row>
    <row r="4" spans="1:56">
      <c r="A4" s="216"/>
      <c r="B4" s="278"/>
      <c r="C4" s="284"/>
      <c r="D4" s="285" t="s">
        <v>858</v>
      </c>
      <c r="E4" s="270"/>
      <c r="F4" s="281"/>
      <c r="G4" s="270"/>
      <c r="H4" s="286" t="s">
        <v>298</v>
      </c>
      <c r="I4" s="270"/>
      <c r="J4" s="281"/>
      <c r="K4" s="270"/>
      <c r="L4" s="286" t="s">
        <v>297</v>
      </c>
      <c r="P4" s="156" t="s">
        <v>353</v>
      </c>
      <c r="T4" s="155" t="s">
        <v>365</v>
      </c>
    </row>
    <row r="5" spans="1:56" ht="15" thickBot="1">
      <c r="B5" s="287" t="s">
        <v>885</v>
      </c>
      <c r="C5" s="288"/>
      <c r="D5" s="289"/>
      <c r="E5" s="270"/>
      <c r="F5" s="290" t="s">
        <v>886</v>
      </c>
      <c r="G5" s="291"/>
      <c r="H5" s="292"/>
      <c r="I5" s="270"/>
      <c r="J5" s="290" t="s">
        <v>523</v>
      </c>
      <c r="K5" s="293"/>
      <c r="L5" s="292"/>
      <c r="T5" s="155" t="s">
        <v>368</v>
      </c>
    </row>
    <row r="6" spans="1:56" ht="15" thickBot="1">
      <c r="B6" s="270"/>
      <c r="C6" s="271"/>
      <c r="D6" s="270"/>
      <c r="E6" s="270"/>
      <c r="F6" s="270"/>
      <c r="G6" s="270"/>
      <c r="H6" s="270"/>
      <c r="I6" s="270"/>
      <c r="J6" s="270"/>
      <c r="K6" s="271"/>
      <c r="L6" s="270"/>
      <c r="N6" s="156" t="s">
        <v>677</v>
      </c>
      <c r="P6" s="156" t="s">
        <v>354</v>
      </c>
      <c r="T6" s="158" t="s">
        <v>371</v>
      </c>
    </row>
    <row r="7" spans="1:56">
      <c r="B7" s="275" t="s">
        <v>113</v>
      </c>
      <c r="C7" s="276"/>
      <c r="D7" s="277" t="s">
        <v>887</v>
      </c>
      <c r="E7" s="270"/>
      <c r="F7" s="275" t="s">
        <v>290</v>
      </c>
      <c r="G7" s="276"/>
      <c r="H7" s="277" t="s">
        <v>888</v>
      </c>
      <c r="I7" s="270"/>
      <c r="J7" s="275" t="s">
        <v>289</v>
      </c>
      <c r="K7" s="276"/>
      <c r="L7" s="277" t="s">
        <v>889</v>
      </c>
      <c r="P7" s="156" t="s">
        <v>356</v>
      </c>
      <c r="T7" s="158" t="s">
        <v>372</v>
      </c>
    </row>
    <row r="8" spans="1:56" ht="102.5" customHeight="1">
      <c r="A8" s="217"/>
      <c r="B8" s="294"/>
      <c r="C8" s="295" t="s">
        <v>298</v>
      </c>
      <c r="D8" s="283" t="s">
        <v>890</v>
      </c>
      <c r="E8" s="270"/>
      <c r="F8" s="294"/>
      <c r="G8" s="282" t="s">
        <v>296</v>
      </c>
      <c r="H8" s="283" t="s">
        <v>884</v>
      </c>
      <c r="I8" s="270"/>
      <c r="J8" s="281"/>
      <c r="K8" s="282" t="s">
        <v>297</v>
      </c>
      <c r="L8" s="283" t="s">
        <v>891</v>
      </c>
      <c r="M8" s="217"/>
      <c r="P8" s="156" t="s">
        <v>357</v>
      </c>
      <c r="T8" s="158" t="s">
        <v>373</v>
      </c>
    </row>
    <row r="9" spans="1:56">
      <c r="A9" s="216"/>
      <c r="B9" s="281"/>
      <c r="C9" s="270"/>
      <c r="D9" s="286" t="s">
        <v>296</v>
      </c>
      <c r="E9" s="270"/>
      <c r="F9" s="281"/>
      <c r="G9" s="270"/>
      <c r="H9" s="286" t="s">
        <v>297</v>
      </c>
      <c r="I9" s="270"/>
      <c r="J9" s="281"/>
      <c r="K9" s="270"/>
      <c r="L9" s="286" t="s">
        <v>295</v>
      </c>
      <c r="P9" s="156" t="s">
        <v>358</v>
      </c>
      <c r="T9" s="155" t="s">
        <v>349</v>
      </c>
    </row>
    <row r="10" spans="1:56" ht="15" thickBot="1">
      <c r="B10" s="290" t="s">
        <v>892</v>
      </c>
      <c r="C10" s="291"/>
      <c r="D10" s="292"/>
      <c r="E10" s="270"/>
      <c r="F10" s="290" t="s">
        <v>893</v>
      </c>
      <c r="G10" s="291"/>
      <c r="H10" s="292"/>
      <c r="I10" s="270"/>
      <c r="J10" s="290" t="s">
        <v>894</v>
      </c>
      <c r="K10" s="291"/>
      <c r="L10" s="292"/>
      <c r="P10" s="156" t="s">
        <v>359</v>
      </c>
      <c r="T10" s="155" t="s">
        <v>369</v>
      </c>
    </row>
    <row r="11" spans="1:56" ht="15" thickBot="1">
      <c r="B11" s="270"/>
      <c r="C11" s="296"/>
      <c r="D11" s="270"/>
      <c r="E11" s="270"/>
      <c r="F11" s="270"/>
      <c r="G11" s="270"/>
      <c r="H11" s="270"/>
      <c r="I11" s="270"/>
      <c r="J11" s="270"/>
      <c r="K11" s="270"/>
      <c r="L11" s="270"/>
      <c r="P11" s="156" t="s">
        <v>360</v>
      </c>
      <c r="T11" s="158" t="s">
        <v>374</v>
      </c>
    </row>
    <row r="12" spans="1:56">
      <c r="B12" s="275" t="s">
        <v>288</v>
      </c>
      <c r="C12" s="276"/>
      <c r="D12" s="277" t="s">
        <v>895</v>
      </c>
      <c r="E12" s="270"/>
      <c r="F12" s="275" t="s">
        <v>287</v>
      </c>
      <c r="G12" s="276"/>
      <c r="H12" s="277" t="s">
        <v>896</v>
      </c>
      <c r="I12" s="270"/>
      <c r="J12" s="275" t="s">
        <v>286</v>
      </c>
      <c r="K12" s="276"/>
      <c r="L12" s="277" t="s">
        <v>897</v>
      </c>
      <c r="P12" s="156" t="s">
        <v>355</v>
      </c>
      <c r="T12" s="158" t="s">
        <v>375</v>
      </c>
    </row>
    <row r="13" spans="1:56" ht="102.5" customHeight="1">
      <c r="B13" s="281"/>
      <c r="C13" s="282" t="s">
        <v>295</v>
      </c>
      <c r="D13" s="283" t="s">
        <v>898</v>
      </c>
      <c r="E13" s="270"/>
      <c r="F13" s="281"/>
      <c r="G13" s="282" t="s">
        <v>295</v>
      </c>
      <c r="H13" s="283" t="s">
        <v>898</v>
      </c>
      <c r="I13" s="270"/>
      <c r="J13" s="281"/>
      <c r="K13" s="282" t="s">
        <v>293</v>
      </c>
      <c r="L13" s="283" t="s">
        <v>899</v>
      </c>
      <c r="T13" s="158" t="s">
        <v>376</v>
      </c>
      <c r="AX13" s="397" t="s">
        <v>1089</v>
      </c>
    </row>
    <row r="14" spans="1:56">
      <c r="B14" s="281"/>
      <c r="C14" s="270"/>
      <c r="D14" s="286" t="s">
        <v>294</v>
      </c>
      <c r="E14" s="270"/>
      <c r="F14" s="281"/>
      <c r="G14" s="270"/>
      <c r="H14" s="286" t="s">
        <v>293</v>
      </c>
      <c r="I14" s="270"/>
      <c r="J14" s="281"/>
      <c r="K14" s="270"/>
      <c r="L14" s="286" t="s">
        <v>292</v>
      </c>
      <c r="AX14" s="91" t="s">
        <v>1075</v>
      </c>
    </row>
    <row r="15" spans="1:56" ht="14" customHeight="1" thickBot="1">
      <c r="B15" s="290" t="s">
        <v>900</v>
      </c>
      <c r="C15" s="291"/>
      <c r="D15" s="292"/>
      <c r="E15" s="270"/>
      <c r="F15" s="290" t="s">
        <v>901</v>
      </c>
      <c r="G15" s="291"/>
      <c r="H15" s="292"/>
      <c r="I15" s="270"/>
      <c r="J15" s="290" t="s">
        <v>523</v>
      </c>
      <c r="K15" s="293"/>
      <c r="L15" s="292"/>
      <c r="AN15" s="125"/>
      <c r="AO15" s="125"/>
      <c r="AP15" s="125"/>
      <c r="AQ15" s="125"/>
      <c r="AR15" s="125"/>
      <c r="AX15" s="91" t="s">
        <v>1076</v>
      </c>
    </row>
    <row r="16" spans="1:56" ht="14" customHeight="1" thickBot="1">
      <c r="G16" s="105"/>
      <c r="AN16" s="125"/>
      <c r="AO16" s="125"/>
      <c r="AP16" s="125"/>
      <c r="AQ16" s="125"/>
      <c r="AR16" s="125"/>
      <c r="AX16" s="387" t="s">
        <v>1073</v>
      </c>
      <c r="AY16" s="389" t="s">
        <v>718</v>
      </c>
      <c r="AZ16" s="388" t="s">
        <v>511</v>
      </c>
      <c r="BC16" s="384" t="s">
        <v>1059</v>
      </c>
      <c r="BD16" s="384" t="s">
        <v>1062</v>
      </c>
    </row>
    <row r="17" spans="3:55">
      <c r="C17" s="91"/>
      <c r="AO17" s="300" t="s">
        <v>874</v>
      </c>
      <c r="AP17" s="302" t="s">
        <v>873</v>
      </c>
      <c r="AQ17" s="378" t="s">
        <v>878</v>
      </c>
      <c r="AR17" s="379" t="s">
        <v>511</v>
      </c>
      <c r="AS17" s="383" t="s">
        <v>1059</v>
      </c>
      <c r="AT17" s="378" t="s">
        <v>1060</v>
      </c>
      <c r="AU17" s="379" t="s">
        <v>511</v>
      </c>
      <c r="AV17" s="383" t="s">
        <v>1077</v>
      </c>
      <c r="AX17" s="390" t="s">
        <v>876</v>
      </c>
      <c r="AY17" s="395"/>
      <c r="AZ17" s="396"/>
      <c r="BC17" s="91" t="s">
        <v>1072</v>
      </c>
    </row>
    <row r="18" spans="3:55">
      <c r="C18" s="91"/>
      <c r="J18" s="91" t="s">
        <v>669</v>
      </c>
      <c r="N18" s="260" t="s">
        <v>692</v>
      </c>
      <c r="AO18" s="301" t="s">
        <v>877</v>
      </c>
      <c r="AP18" s="303" t="s">
        <v>876</v>
      </c>
      <c r="AQ18" s="380"/>
      <c r="AR18" s="376"/>
      <c r="AS18" s="381"/>
      <c r="AT18" s="380"/>
      <c r="AU18" s="376"/>
      <c r="AV18" s="381"/>
      <c r="AX18" s="298" t="s">
        <v>877</v>
      </c>
      <c r="AY18" s="391" t="s">
        <v>876</v>
      </c>
      <c r="AZ18" s="392">
        <v>1000</v>
      </c>
      <c r="BA18" s="91" t="str">
        <f t="shared" ref="BA18:BA36" si="0">AX18&amp;" : { 'c' : '"&amp;AY18&amp;"', 'd': '"&amp;AZ18&amp;"' },"</f>
        <v>second : { 'c' : 'instant', 'd': '1000' },</v>
      </c>
      <c r="BC18" s="91" t="s">
        <v>1063</v>
      </c>
    </row>
    <row r="19" spans="3:55">
      <c r="C19" s="91"/>
      <c r="N19" s="229" t="s">
        <v>290</v>
      </c>
      <c r="O19" s="91" t="s">
        <v>657</v>
      </c>
      <c r="P19" s="125"/>
      <c r="Q19" s="125"/>
      <c r="R19" s="125"/>
      <c r="S19" s="125"/>
      <c r="T19" s="125"/>
      <c r="V19" s="125"/>
      <c r="W19" s="125"/>
      <c r="X19" s="125"/>
      <c r="Y19" s="125"/>
      <c r="Z19" s="125"/>
      <c r="AB19" s="125"/>
      <c r="AC19" s="125"/>
      <c r="AD19" s="125"/>
      <c r="AE19" s="125"/>
      <c r="AF19" s="125"/>
      <c r="AH19" s="125"/>
      <c r="AI19" s="125"/>
      <c r="AJ19" s="125"/>
      <c r="AK19" s="125"/>
      <c r="AL19" s="125"/>
      <c r="AM19" s="125"/>
      <c r="AO19" s="301" t="s">
        <v>860</v>
      </c>
      <c r="AP19" s="303" t="s">
        <v>877</v>
      </c>
      <c r="AQ19" s="109" t="s">
        <v>876</v>
      </c>
      <c r="AR19" s="377">
        <v>1000</v>
      </c>
      <c r="AS19" s="381" t="str">
        <f t="shared" ref="AS19:AS28" si="1">AP19&amp;AQ19</f>
        <v>secondinstant</v>
      </c>
      <c r="AT19" s="109" t="s">
        <v>1061</v>
      </c>
      <c r="AU19" s="377" t="s">
        <v>904</v>
      </c>
      <c r="AV19" s="381"/>
      <c r="AX19" s="298" t="s">
        <v>860</v>
      </c>
      <c r="AY19" s="391" t="s">
        <v>877</v>
      </c>
      <c r="AZ19" s="392">
        <v>60</v>
      </c>
      <c r="BA19" s="91" t="str">
        <f t="shared" si="0"/>
        <v>minute : { 'c' : 'second', 'd': '60' },</v>
      </c>
      <c r="BC19" s="91" t="s">
        <v>1064</v>
      </c>
    </row>
    <row r="20" spans="3:55">
      <c r="C20" s="91"/>
      <c r="O20" s="218" t="s">
        <v>350</v>
      </c>
      <c r="P20" s="219"/>
      <c r="Q20" s="219"/>
      <c r="R20" s="219"/>
      <c r="S20" s="219"/>
      <c r="T20" s="224">
        <f>SUM(O29:T29)</f>
        <v>47426</v>
      </c>
      <c r="U20" s="218" t="s">
        <v>351</v>
      </c>
      <c r="V20" s="219"/>
      <c r="W20" s="219"/>
      <c r="X20" s="219"/>
      <c r="Y20" s="219"/>
      <c r="Z20" s="220">
        <f>SUM(U29:Z29)</f>
        <v>47426</v>
      </c>
      <c r="AA20" s="218" t="s">
        <v>352</v>
      </c>
      <c r="AB20" s="219"/>
      <c r="AC20" s="219"/>
      <c r="AD20" s="219"/>
      <c r="AE20" s="219"/>
      <c r="AF20" s="219">
        <f>SUM(AA29:AF29)</f>
        <v>47426</v>
      </c>
      <c r="AG20" s="218" t="s">
        <v>353</v>
      </c>
      <c r="AH20" s="219"/>
      <c r="AI20" s="219"/>
      <c r="AJ20" s="219"/>
      <c r="AK20" s="219"/>
      <c r="AL20" s="220">
        <f>SUM(AG29,AH29:AL29)</f>
        <v>47426</v>
      </c>
      <c r="AM20" s="125"/>
      <c r="AO20" s="301" t="s">
        <v>291</v>
      </c>
      <c r="AP20" s="303" t="s">
        <v>860</v>
      </c>
      <c r="AQ20" s="109" t="s">
        <v>877</v>
      </c>
      <c r="AR20" s="377">
        <v>60</v>
      </c>
      <c r="AS20" s="381" t="str">
        <f t="shared" si="1"/>
        <v>minutesecond</v>
      </c>
      <c r="AT20" s="109" t="s">
        <v>876</v>
      </c>
      <c r="AU20" s="377">
        <v>1000</v>
      </c>
      <c r="AV20" s="381" t="str">
        <f>AT20&amp;AQ20</f>
        <v>instantsecond</v>
      </c>
      <c r="AX20" s="298" t="s">
        <v>291</v>
      </c>
      <c r="AY20" s="391" t="s">
        <v>860</v>
      </c>
      <c r="AZ20" s="392">
        <v>60</v>
      </c>
      <c r="BA20" s="91" t="str">
        <f t="shared" si="0"/>
        <v>hour : { 'c' : 'minute', 'd': '60' },</v>
      </c>
      <c r="BC20" s="91" t="s">
        <v>1065</v>
      </c>
    </row>
    <row r="21" spans="3:55">
      <c r="C21" s="91"/>
      <c r="N21" s="161" t="s">
        <v>544</v>
      </c>
      <c r="O21" s="225">
        <v>6</v>
      </c>
      <c r="P21" s="226">
        <v>7</v>
      </c>
      <c r="Q21" s="226">
        <v>8</v>
      </c>
      <c r="R21" s="226">
        <v>9</v>
      </c>
      <c r="S21" s="226">
        <v>10</v>
      </c>
      <c r="T21" s="227">
        <v>11</v>
      </c>
      <c r="U21" s="225">
        <v>12</v>
      </c>
      <c r="V21" s="226">
        <v>13</v>
      </c>
      <c r="W21" s="226">
        <v>14</v>
      </c>
      <c r="X21" s="226">
        <v>15</v>
      </c>
      <c r="Y21" s="226">
        <v>16</v>
      </c>
      <c r="Z21" s="227">
        <v>17</v>
      </c>
      <c r="AA21" s="225">
        <v>18</v>
      </c>
      <c r="AB21" s="226">
        <v>19</v>
      </c>
      <c r="AC21" s="226">
        <v>20</v>
      </c>
      <c r="AD21" s="226">
        <v>21</v>
      </c>
      <c r="AE21" s="226">
        <v>22</v>
      </c>
      <c r="AF21" s="226">
        <v>23</v>
      </c>
      <c r="AG21" s="225">
        <v>24</v>
      </c>
      <c r="AH21" s="226">
        <v>1</v>
      </c>
      <c r="AI21" s="226">
        <v>2</v>
      </c>
      <c r="AJ21" s="226">
        <v>3</v>
      </c>
      <c r="AK21" s="226">
        <v>4</v>
      </c>
      <c r="AL21" s="227">
        <v>5</v>
      </c>
      <c r="AM21" s="228">
        <f>SUM(O29:AL29)</f>
        <v>189704</v>
      </c>
      <c r="AO21" s="301" t="s">
        <v>664</v>
      </c>
      <c r="AP21" s="303" t="s">
        <v>291</v>
      </c>
      <c r="AQ21" s="109" t="s">
        <v>860</v>
      </c>
      <c r="AR21" s="377">
        <v>60</v>
      </c>
      <c r="AS21" s="381" t="str">
        <f t="shared" si="1"/>
        <v>hourminute</v>
      </c>
      <c r="AT21" s="109" t="s">
        <v>877</v>
      </c>
      <c r="AU21" s="377">
        <v>60</v>
      </c>
      <c r="AV21" s="381" t="str">
        <f t="shared" ref="AV21:AV28" si="2">AT21&amp;AQ21</f>
        <v>secondminute</v>
      </c>
      <c r="AX21" s="298" t="s">
        <v>664</v>
      </c>
      <c r="AY21" s="391" t="s">
        <v>291</v>
      </c>
      <c r="AZ21" s="392">
        <v>6</v>
      </c>
      <c r="BA21" s="91" t="str">
        <f t="shared" si="0"/>
        <v>timeofday : { 'c' : 'hour', 'd': '6' },</v>
      </c>
      <c r="BC21" s="91" t="s">
        <v>1066</v>
      </c>
    </row>
    <row r="22" spans="3:55" ht="20.5">
      <c r="C22" s="91"/>
      <c r="D22" s="375"/>
      <c r="N22" s="209" t="str">
        <f t="shared" ref="N22:N28" si="3">P6</f>
        <v>Monday</v>
      </c>
      <c r="O22" s="210">
        <v>54</v>
      </c>
      <c r="P22" s="211">
        <v>3640</v>
      </c>
      <c r="Q22" s="211">
        <v>33</v>
      </c>
      <c r="R22" s="211">
        <v>23</v>
      </c>
      <c r="S22" s="211">
        <v>55</v>
      </c>
      <c r="T22" s="212">
        <v>44</v>
      </c>
      <c r="U22" s="210">
        <v>54</v>
      </c>
      <c r="V22" s="211">
        <v>3640</v>
      </c>
      <c r="W22" s="211">
        <v>33</v>
      </c>
      <c r="X22" s="211">
        <v>23</v>
      </c>
      <c r="Y22" s="211">
        <v>55</v>
      </c>
      <c r="Z22" s="212">
        <v>44</v>
      </c>
      <c r="AA22" s="210">
        <v>54</v>
      </c>
      <c r="AB22" s="211">
        <v>3640</v>
      </c>
      <c r="AC22" s="211">
        <v>33</v>
      </c>
      <c r="AD22" s="211">
        <v>23</v>
      </c>
      <c r="AE22" s="211">
        <v>55</v>
      </c>
      <c r="AF22" s="211">
        <v>44</v>
      </c>
      <c r="AG22" s="210">
        <v>54</v>
      </c>
      <c r="AH22" s="211">
        <v>3640</v>
      </c>
      <c r="AI22" s="211">
        <v>33</v>
      </c>
      <c r="AJ22" s="211">
        <v>23</v>
      </c>
      <c r="AK22" s="211">
        <v>55</v>
      </c>
      <c r="AL22" s="212">
        <v>44</v>
      </c>
      <c r="AM22" s="244">
        <f t="shared" ref="AM22:AM28" si="4">SUM(O22:AG22)</f>
        <v>11601</v>
      </c>
      <c r="AN22" s="125"/>
      <c r="AO22" s="301" t="s">
        <v>113</v>
      </c>
      <c r="AP22" s="303" t="s">
        <v>664</v>
      </c>
      <c r="AQ22" s="109" t="s">
        <v>291</v>
      </c>
      <c r="AR22" s="377">
        <v>6</v>
      </c>
      <c r="AS22" s="381" t="str">
        <f t="shared" si="1"/>
        <v>timeofdayhour</v>
      </c>
      <c r="AT22" s="109" t="s">
        <v>860</v>
      </c>
      <c r="AU22" s="377">
        <v>60</v>
      </c>
      <c r="AV22" s="381" t="str">
        <f t="shared" si="2"/>
        <v>minutehour</v>
      </c>
      <c r="AX22" s="298" t="s">
        <v>113</v>
      </c>
      <c r="AY22" s="391" t="s">
        <v>291</v>
      </c>
      <c r="AZ22" s="392">
        <v>24</v>
      </c>
      <c r="BA22" s="91" t="str">
        <f t="shared" si="0"/>
        <v>day : { 'c' : 'hour', 'd': '24' },</v>
      </c>
      <c r="BC22" s="91" t="s">
        <v>1067</v>
      </c>
    </row>
    <row r="23" spans="3:55" ht="20.5">
      <c r="C23" s="91"/>
      <c r="D23" s="375" t="s">
        <v>1048</v>
      </c>
      <c r="N23" s="209" t="str">
        <f t="shared" si="3"/>
        <v>Tuesday</v>
      </c>
      <c r="O23" s="210">
        <v>3640</v>
      </c>
      <c r="P23" s="211">
        <v>3643</v>
      </c>
      <c r="Q23" s="211">
        <v>33</v>
      </c>
      <c r="R23" s="211">
        <v>23</v>
      </c>
      <c r="S23" s="211">
        <v>1233</v>
      </c>
      <c r="T23" s="212">
        <v>44</v>
      </c>
      <c r="U23" s="210">
        <v>3640</v>
      </c>
      <c r="V23" s="211">
        <v>3643</v>
      </c>
      <c r="W23" s="211">
        <v>33</v>
      </c>
      <c r="X23" s="211">
        <v>23</v>
      </c>
      <c r="Y23" s="211">
        <v>1233</v>
      </c>
      <c r="Z23" s="212">
        <v>44</v>
      </c>
      <c r="AA23" s="210">
        <v>3640</v>
      </c>
      <c r="AB23" s="211">
        <v>3643</v>
      </c>
      <c r="AC23" s="211">
        <v>33</v>
      </c>
      <c r="AD23" s="211">
        <v>23</v>
      </c>
      <c r="AE23" s="211">
        <v>1233</v>
      </c>
      <c r="AF23" s="211">
        <v>44</v>
      </c>
      <c r="AG23" s="210">
        <v>3640</v>
      </c>
      <c r="AH23" s="211">
        <v>3643</v>
      </c>
      <c r="AI23" s="211">
        <v>33</v>
      </c>
      <c r="AJ23" s="211">
        <v>23</v>
      </c>
      <c r="AK23" s="211">
        <v>1233</v>
      </c>
      <c r="AL23" s="212">
        <v>44</v>
      </c>
      <c r="AM23" s="244">
        <f t="shared" si="4"/>
        <v>29488</v>
      </c>
      <c r="AN23" s="125"/>
      <c r="AO23" s="301" t="s">
        <v>290</v>
      </c>
      <c r="AP23" s="303" t="s">
        <v>113</v>
      </c>
      <c r="AQ23" s="109" t="s">
        <v>291</v>
      </c>
      <c r="AR23" s="377">
        <v>24</v>
      </c>
      <c r="AS23" s="381" t="str">
        <f t="shared" si="1"/>
        <v>dayhour</v>
      </c>
      <c r="AT23" s="109" t="s">
        <v>860</v>
      </c>
      <c r="AU23" s="377">
        <v>60</v>
      </c>
      <c r="AV23" s="381" t="str">
        <f t="shared" si="2"/>
        <v>minutehour</v>
      </c>
      <c r="AX23" s="298" t="s">
        <v>290</v>
      </c>
      <c r="AY23" s="391" t="s">
        <v>113</v>
      </c>
      <c r="AZ23" s="392">
        <v>7</v>
      </c>
      <c r="BA23" s="91" t="str">
        <f t="shared" si="0"/>
        <v>week : { 'c' : 'day', 'd': '7' },</v>
      </c>
      <c r="BC23" s="91" t="s">
        <v>1068</v>
      </c>
    </row>
    <row r="24" spans="3:55" ht="20.5">
      <c r="D24" s="375" t="s">
        <v>1049</v>
      </c>
      <c r="N24" s="209" t="str">
        <f t="shared" si="3"/>
        <v>Wednesday</v>
      </c>
      <c r="O24" s="210">
        <v>54</v>
      </c>
      <c r="P24" s="211">
        <v>30</v>
      </c>
      <c r="Q24" s="211">
        <v>33</v>
      </c>
      <c r="R24" s="211">
        <v>23</v>
      </c>
      <c r="S24" s="211">
        <v>2333</v>
      </c>
      <c r="T24" s="212">
        <v>3520</v>
      </c>
      <c r="U24" s="210">
        <v>54</v>
      </c>
      <c r="V24" s="211">
        <v>30</v>
      </c>
      <c r="W24" s="211">
        <v>33</v>
      </c>
      <c r="X24" s="211">
        <v>23</v>
      </c>
      <c r="Y24" s="211">
        <v>2333</v>
      </c>
      <c r="Z24" s="212">
        <v>3520</v>
      </c>
      <c r="AA24" s="210">
        <v>54</v>
      </c>
      <c r="AB24" s="211">
        <v>30</v>
      </c>
      <c r="AC24" s="211">
        <v>33</v>
      </c>
      <c r="AD24" s="211">
        <v>23</v>
      </c>
      <c r="AE24" s="211">
        <v>2333</v>
      </c>
      <c r="AF24" s="211">
        <v>3520</v>
      </c>
      <c r="AG24" s="210">
        <v>54</v>
      </c>
      <c r="AH24" s="211">
        <v>30</v>
      </c>
      <c r="AI24" s="211">
        <v>33</v>
      </c>
      <c r="AJ24" s="211">
        <v>23</v>
      </c>
      <c r="AK24" s="211">
        <v>2333</v>
      </c>
      <c r="AL24" s="212">
        <v>3520</v>
      </c>
      <c r="AM24" s="244">
        <f t="shared" si="4"/>
        <v>18033</v>
      </c>
      <c r="AN24" s="125"/>
      <c r="AO24" s="301" t="s">
        <v>289</v>
      </c>
      <c r="AP24" s="303" t="s">
        <v>290</v>
      </c>
      <c r="AQ24" s="109" t="s">
        <v>113</v>
      </c>
      <c r="AR24" s="377">
        <v>7</v>
      </c>
      <c r="AS24" s="381" t="str">
        <f t="shared" si="1"/>
        <v>weekday</v>
      </c>
      <c r="AT24" s="109" t="s">
        <v>664</v>
      </c>
      <c r="AU24" s="377">
        <v>4</v>
      </c>
      <c r="AV24" s="381" t="str">
        <f t="shared" si="2"/>
        <v>timeofdayday</v>
      </c>
      <c r="AX24" s="298" t="s">
        <v>289</v>
      </c>
      <c r="AY24" s="391" t="s">
        <v>113</v>
      </c>
      <c r="AZ24" s="392" t="s">
        <v>106</v>
      </c>
      <c r="BA24" s="91" t="str">
        <f t="shared" si="0"/>
        <v>month : { 'c' : 'day', 'd': '??' },</v>
      </c>
      <c r="BC24" s="91" t="s">
        <v>1069</v>
      </c>
    </row>
    <row r="25" spans="3:55" ht="20.5">
      <c r="D25" s="375" t="s">
        <v>1050</v>
      </c>
      <c r="N25" s="209" t="str">
        <f t="shared" si="3"/>
        <v>Thursday</v>
      </c>
      <c r="O25" s="210">
        <v>54</v>
      </c>
      <c r="P25" s="211">
        <v>30</v>
      </c>
      <c r="Q25" s="211">
        <v>33</v>
      </c>
      <c r="R25" s="211">
        <v>3520</v>
      </c>
      <c r="S25" s="211">
        <v>2000</v>
      </c>
      <c r="T25" s="212">
        <v>2000</v>
      </c>
      <c r="U25" s="210">
        <v>54</v>
      </c>
      <c r="V25" s="211">
        <v>30</v>
      </c>
      <c r="W25" s="211">
        <v>33</v>
      </c>
      <c r="X25" s="211">
        <v>3520</v>
      </c>
      <c r="Y25" s="211">
        <v>2000</v>
      </c>
      <c r="Z25" s="212">
        <v>2000</v>
      </c>
      <c r="AA25" s="210">
        <v>54</v>
      </c>
      <c r="AB25" s="211">
        <v>30</v>
      </c>
      <c r="AC25" s="211">
        <v>33</v>
      </c>
      <c r="AD25" s="211">
        <v>3520</v>
      </c>
      <c r="AE25" s="211">
        <v>2000</v>
      </c>
      <c r="AF25" s="211">
        <v>2000</v>
      </c>
      <c r="AG25" s="210">
        <v>54</v>
      </c>
      <c r="AH25" s="211">
        <v>30</v>
      </c>
      <c r="AI25" s="211">
        <v>33</v>
      </c>
      <c r="AJ25" s="211">
        <v>3520</v>
      </c>
      <c r="AK25" s="211">
        <v>2000</v>
      </c>
      <c r="AL25" s="212">
        <v>2000</v>
      </c>
      <c r="AM25" s="244">
        <f t="shared" si="4"/>
        <v>22965</v>
      </c>
      <c r="AN25" s="125"/>
      <c r="AO25" s="301" t="s">
        <v>288</v>
      </c>
      <c r="AP25" s="303" t="s">
        <v>289</v>
      </c>
      <c r="AQ25" s="109" t="s">
        <v>113</v>
      </c>
      <c r="AR25" s="377" t="s">
        <v>106</v>
      </c>
      <c r="AS25" s="381" t="str">
        <f t="shared" si="1"/>
        <v>monthday</v>
      </c>
      <c r="AT25" s="109" t="s">
        <v>291</v>
      </c>
      <c r="AU25" s="377">
        <v>24</v>
      </c>
      <c r="AV25" s="381" t="str">
        <f t="shared" si="2"/>
        <v>hourday</v>
      </c>
      <c r="AX25" s="298" t="s">
        <v>288</v>
      </c>
      <c r="AY25" s="391" t="s">
        <v>289</v>
      </c>
      <c r="AZ25" s="392">
        <v>3</v>
      </c>
      <c r="BA25" s="91" t="str">
        <f t="shared" si="0"/>
        <v>quarter : { 'c' : 'month', 'd': '3' },</v>
      </c>
      <c r="BC25" s="91" t="s">
        <v>1070</v>
      </c>
    </row>
    <row r="26" spans="3:55" ht="20.5">
      <c r="D26" s="375" t="s">
        <v>1051</v>
      </c>
      <c r="N26" s="209" t="str">
        <f t="shared" si="3"/>
        <v>Friday</v>
      </c>
      <c r="O26" s="210">
        <v>54</v>
      </c>
      <c r="P26" s="211">
        <v>30</v>
      </c>
      <c r="Q26" s="211">
        <v>3520</v>
      </c>
      <c r="R26" s="211">
        <v>3640</v>
      </c>
      <c r="S26" s="211">
        <v>2333</v>
      </c>
      <c r="T26" s="212">
        <v>44</v>
      </c>
      <c r="U26" s="210">
        <v>54</v>
      </c>
      <c r="V26" s="211">
        <v>30</v>
      </c>
      <c r="W26" s="211">
        <v>3520</v>
      </c>
      <c r="X26" s="211">
        <v>3640</v>
      </c>
      <c r="Y26" s="211">
        <v>2333</v>
      </c>
      <c r="Z26" s="212">
        <v>44</v>
      </c>
      <c r="AA26" s="210">
        <v>54</v>
      </c>
      <c r="AB26" s="211">
        <v>30</v>
      </c>
      <c r="AC26" s="211">
        <v>3520</v>
      </c>
      <c r="AD26" s="211">
        <v>3640</v>
      </c>
      <c r="AE26" s="211">
        <v>2333</v>
      </c>
      <c r="AF26" s="211">
        <v>44</v>
      </c>
      <c r="AG26" s="210">
        <v>54</v>
      </c>
      <c r="AH26" s="211">
        <v>30</v>
      </c>
      <c r="AI26" s="211">
        <v>3520</v>
      </c>
      <c r="AJ26" s="211">
        <v>3640</v>
      </c>
      <c r="AK26" s="211">
        <v>2333</v>
      </c>
      <c r="AL26" s="212">
        <v>44</v>
      </c>
      <c r="AM26" s="244">
        <f t="shared" si="4"/>
        <v>28917</v>
      </c>
      <c r="AN26" s="125"/>
      <c r="AO26" s="301" t="s">
        <v>287</v>
      </c>
      <c r="AP26" s="303" t="s">
        <v>288</v>
      </c>
      <c r="AQ26" s="109" t="s">
        <v>289</v>
      </c>
      <c r="AR26" s="377">
        <v>3</v>
      </c>
      <c r="AS26" s="381" t="str">
        <f t="shared" si="1"/>
        <v>quartermonth</v>
      </c>
      <c r="AT26" s="109" t="s">
        <v>113</v>
      </c>
      <c r="AU26" s="377" t="s">
        <v>106</v>
      </c>
      <c r="AV26" s="381" t="str">
        <f t="shared" si="2"/>
        <v>daymonth</v>
      </c>
      <c r="AX26" s="298" t="s">
        <v>287</v>
      </c>
      <c r="AY26" s="391" t="s">
        <v>288</v>
      </c>
      <c r="AZ26" s="392">
        <v>4</v>
      </c>
      <c r="BA26" s="91" t="str">
        <f t="shared" si="0"/>
        <v>year : { 'c' : 'quarter', 'd': '4' },</v>
      </c>
      <c r="BC26" s="91" t="s">
        <v>1071</v>
      </c>
    </row>
    <row r="27" spans="3:55" ht="21" thickBot="1">
      <c r="D27" s="375" t="s">
        <v>1052</v>
      </c>
      <c r="N27" s="209" t="str">
        <f t="shared" si="3"/>
        <v>Saturday</v>
      </c>
      <c r="O27" s="210">
        <v>54</v>
      </c>
      <c r="P27" s="211">
        <v>3520</v>
      </c>
      <c r="Q27" s="211">
        <v>33</v>
      </c>
      <c r="R27" s="211">
        <v>2333</v>
      </c>
      <c r="S27" s="211">
        <v>55</v>
      </c>
      <c r="T27" s="212">
        <v>44</v>
      </c>
      <c r="U27" s="210">
        <v>54</v>
      </c>
      <c r="V27" s="211">
        <v>3520</v>
      </c>
      <c r="W27" s="211">
        <v>33</v>
      </c>
      <c r="X27" s="211">
        <v>2333</v>
      </c>
      <c r="Y27" s="211">
        <v>55</v>
      </c>
      <c r="Z27" s="212">
        <v>44</v>
      </c>
      <c r="AA27" s="210">
        <v>54</v>
      </c>
      <c r="AB27" s="211">
        <v>3520</v>
      </c>
      <c r="AC27" s="211">
        <v>33</v>
      </c>
      <c r="AD27" s="211">
        <v>2333</v>
      </c>
      <c r="AE27" s="211">
        <v>55</v>
      </c>
      <c r="AF27" s="211">
        <v>44</v>
      </c>
      <c r="AG27" s="210">
        <v>54</v>
      </c>
      <c r="AH27" s="211">
        <v>3520</v>
      </c>
      <c r="AI27" s="211">
        <v>33</v>
      </c>
      <c r="AJ27" s="211">
        <v>2333</v>
      </c>
      <c r="AK27" s="211">
        <v>55</v>
      </c>
      <c r="AL27" s="212">
        <v>44</v>
      </c>
      <c r="AM27" s="244">
        <f t="shared" si="4"/>
        <v>18171</v>
      </c>
      <c r="AO27" s="301" t="s">
        <v>875</v>
      </c>
      <c r="AP27" s="303" t="s">
        <v>287</v>
      </c>
      <c r="AQ27" s="109" t="s">
        <v>288</v>
      </c>
      <c r="AR27" s="377">
        <v>4</v>
      </c>
      <c r="AS27" s="381" t="str">
        <f t="shared" si="1"/>
        <v>yearquarter</v>
      </c>
      <c r="AT27" s="109" t="s">
        <v>289</v>
      </c>
      <c r="AU27" s="377">
        <v>3</v>
      </c>
      <c r="AV27" s="381" t="str">
        <f t="shared" si="2"/>
        <v>monthquarter</v>
      </c>
      <c r="AX27" s="299" t="s">
        <v>875</v>
      </c>
      <c r="AY27" s="393" t="s">
        <v>287</v>
      </c>
      <c r="AZ27" s="394">
        <v>5</v>
      </c>
      <c r="BA27" s="91" t="str">
        <f t="shared" si="0"/>
        <v>fiveyear : { 'c' : 'year', 'd': '5' },</v>
      </c>
      <c r="BC27" s="91" t="str">
        <f>AQ24&amp;AT24</f>
        <v>daytimeofday</v>
      </c>
    </row>
    <row r="28" spans="3:55" ht="21" thickBot="1">
      <c r="D28" s="375" t="s">
        <v>1053</v>
      </c>
      <c r="N28" s="209" t="str">
        <f t="shared" si="3"/>
        <v>Sunday</v>
      </c>
      <c r="O28" s="213">
        <v>54</v>
      </c>
      <c r="P28" s="214">
        <v>30</v>
      </c>
      <c r="Q28" s="214">
        <v>3520</v>
      </c>
      <c r="R28" s="214">
        <v>23</v>
      </c>
      <c r="S28" s="214">
        <v>2000</v>
      </c>
      <c r="T28" s="215">
        <v>44</v>
      </c>
      <c r="U28" s="213">
        <v>54</v>
      </c>
      <c r="V28" s="214">
        <v>30</v>
      </c>
      <c r="W28" s="214">
        <v>3520</v>
      </c>
      <c r="X28" s="214">
        <v>23</v>
      </c>
      <c r="Y28" s="214">
        <v>2000</v>
      </c>
      <c r="Z28" s="215">
        <v>44</v>
      </c>
      <c r="AA28" s="213">
        <v>54</v>
      </c>
      <c r="AB28" s="214">
        <v>30</v>
      </c>
      <c r="AC28" s="214">
        <v>3520</v>
      </c>
      <c r="AD28" s="214">
        <v>23</v>
      </c>
      <c r="AE28" s="214">
        <v>2000</v>
      </c>
      <c r="AF28" s="214">
        <v>44</v>
      </c>
      <c r="AG28" s="213">
        <v>54</v>
      </c>
      <c r="AH28" s="214">
        <v>30</v>
      </c>
      <c r="AI28" s="214">
        <v>3520</v>
      </c>
      <c r="AJ28" s="214">
        <v>23</v>
      </c>
      <c r="AK28" s="214">
        <v>2000</v>
      </c>
      <c r="AL28" s="215">
        <v>44</v>
      </c>
      <c r="AM28" s="244">
        <f t="shared" si="4"/>
        <v>17067</v>
      </c>
      <c r="AO28" s="301"/>
      <c r="AP28" s="304" t="s">
        <v>875</v>
      </c>
      <c r="AQ28" s="110" t="s">
        <v>287</v>
      </c>
      <c r="AR28" s="382">
        <v>5</v>
      </c>
      <c r="AS28" s="112" t="str">
        <f t="shared" si="1"/>
        <v>fiveyearyear</v>
      </c>
      <c r="AT28" s="110" t="s">
        <v>288</v>
      </c>
      <c r="AU28" s="382">
        <v>4</v>
      </c>
      <c r="AV28" s="381" t="str">
        <f t="shared" si="2"/>
        <v>quarteryear</v>
      </c>
      <c r="AX28" s="91" t="s">
        <v>1063</v>
      </c>
      <c r="AY28" s="91" t="s">
        <v>876</v>
      </c>
      <c r="AZ28" s="385">
        <v>1000</v>
      </c>
      <c r="BA28" s="91" t="str">
        <f t="shared" si="0"/>
        <v>minutesecond : { 'c' : 'instant', 'd': '1000' },</v>
      </c>
    </row>
    <row r="29" spans="3:55" ht="20.5">
      <c r="D29" s="375" t="s">
        <v>1054</v>
      </c>
      <c r="O29" s="221">
        <f>SUM(O22:O28)</f>
        <v>3964</v>
      </c>
      <c r="P29" s="222">
        <f>SUM(P22:P28)</f>
        <v>10923</v>
      </c>
      <c r="Q29" s="222">
        <f t="shared" ref="Q29:AL29" si="5">SUM(Q22:Q28)</f>
        <v>7205</v>
      </c>
      <c r="R29" s="222">
        <f t="shared" si="5"/>
        <v>9585</v>
      </c>
      <c r="S29" s="222">
        <f t="shared" si="5"/>
        <v>10009</v>
      </c>
      <c r="T29" s="223">
        <f t="shared" si="5"/>
        <v>5740</v>
      </c>
      <c r="U29" s="221">
        <f t="shared" si="5"/>
        <v>3964</v>
      </c>
      <c r="V29" s="222">
        <f t="shared" si="5"/>
        <v>10923</v>
      </c>
      <c r="W29" s="222">
        <f t="shared" si="5"/>
        <v>7205</v>
      </c>
      <c r="X29" s="222">
        <f t="shared" si="5"/>
        <v>9585</v>
      </c>
      <c r="Y29" s="222">
        <f t="shared" si="5"/>
        <v>10009</v>
      </c>
      <c r="Z29" s="223">
        <f t="shared" si="5"/>
        <v>5740</v>
      </c>
      <c r="AA29" s="221">
        <f t="shared" si="5"/>
        <v>3964</v>
      </c>
      <c r="AB29" s="222">
        <f t="shared" si="5"/>
        <v>10923</v>
      </c>
      <c r="AC29" s="222">
        <f t="shared" si="5"/>
        <v>7205</v>
      </c>
      <c r="AD29" s="222">
        <f t="shared" si="5"/>
        <v>9585</v>
      </c>
      <c r="AE29" s="222">
        <f t="shared" si="5"/>
        <v>10009</v>
      </c>
      <c r="AF29" s="222">
        <f t="shared" si="5"/>
        <v>5740</v>
      </c>
      <c r="AG29" s="221">
        <f t="shared" si="5"/>
        <v>3964</v>
      </c>
      <c r="AH29" s="222">
        <f t="shared" si="5"/>
        <v>10923</v>
      </c>
      <c r="AI29" s="222">
        <f t="shared" si="5"/>
        <v>7205</v>
      </c>
      <c r="AJ29" s="222">
        <f t="shared" si="5"/>
        <v>9585</v>
      </c>
      <c r="AK29" s="222">
        <f t="shared" si="5"/>
        <v>10009</v>
      </c>
      <c r="AL29" s="223">
        <f t="shared" si="5"/>
        <v>5740</v>
      </c>
      <c r="AM29" s="244"/>
      <c r="AX29" s="91" t="s">
        <v>1064</v>
      </c>
      <c r="AY29" s="91" t="s">
        <v>877</v>
      </c>
      <c r="AZ29" s="385">
        <v>60</v>
      </c>
      <c r="BA29" s="91" t="str">
        <f t="shared" si="0"/>
        <v>hourminute : { 'c' : 'second', 'd': '60' },</v>
      </c>
    </row>
    <row r="30" spans="3:55" ht="20.5">
      <c r="D30" s="375" t="s">
        <v>1055</v>
      </c>
      <c r="AX30" s="91" t="s">
        <v>1065</v>
      </c>
      <c r="AY30" s="91" t="s">
        <v>860</v>
      </c>
      <c r="AZ30" s="385">
        <v>60</v>
      </c>
      <c r="BA30" s="91" t="str">
        <f t="shared" si="0"/>
        <v>timeofdayhour : { 'c' : 'minute', 'd': '60' },</v>
      </c>
    </row>
    <row r="31" spans="3:55" ht="20.5">
      <c r="D31" s="375" t="s">
        <v>1056</v>
      </c>
      <c r="M31" s="125" t="s">
        <v>476</v>
      </c>
      <c r="AX31" s="91" t="s">
        <v>1066</v>
      </c>
      <c r="AY31" s="91" t="s">
        <v>860</v>
      </c>
      <c r="AZ31" s="385">
        <v>60</v>
      </c>
      <c r="BA31" s="91" t="str">
        <f t="shared" si="0"/>
        <v>dayhour : { 'c' : 'minute', 'd': '60' },</v>
      </c>
    </row>
    <row r="32" spans="3:55" ht="20.5">
      <c r="D32" s="375" t="s">
        <v>1057</v>
      </c>
      <c r="M32" s="125" t="s">
        <v>479</v>
      </c>
      <c r="N32" s="156" t="s">
        <v>112</v>
      </c>
      <c r="P32" s="156" t="s">
        <v>291</v>
      </c>
      <c r="T32" s="155" t="s">
        <v>349</v>
      </c>
      <c r="AX32" s="91" t="s">
        <v>1067</v>
      </c>
      <c r="AY32" s="91" t="s">
        <v>664</v>
      </c>
      <c r="AZ32" s="385">
        <v>4</v>
      </c>
      <c r="BA32" s="91" t="str">
        <f t="shared" si="0"/>
        <v>weekday : { 'c' : 'timeofday', 'd': '4' },</v>
      </c>
    </row>
    <row r="33" spans="4:53" ht="20.5">
      <c r="D33" s="375" t="s">
        <v>1058</v>
      </c>
      <c r="M33" s="125" t="s">
        <v>477</v>
      </c>
      <c r="N33" s="156"/>
      <c r="P33" s="156" t="s">
        <v>664</v>
      </c>
      <c r="T33" s="155" t="s">
        <v>370</v>
      </c>
      <c r="AX33" s="91" t="s">
        <v>1068</v>
      </c>
      <c r="AY33" s="91" t="s">
        <v>291</v>
      </c>
      <c r="AZ33" s="385">
        <v>24</v>
      </c>
      <c r="BA33" s="91" t="str">
        <f t="shared" si="0"/>
        <v>monthday : { 'c' : 'hour', 'd': '24' },</v>
      </c>
    </row>
    <row r="34" spans="4:53">
      <c r="D34" s="353" t="s">
        <v>1047</v>
      </c>
      <c r="M34" s="125" t="s">
        <v>723</v>
      </c>
      <c r="P34" s="156" t="s">
        <v>113</v>
      </c>
      <c r="T34" s="158" t="s">
        <v>377</v>
      </c>
      <c r="AX34" s="91" t="s">
        <v>1069</v>
      </c>
      <c r="AY34" s="91" t="s">
        <v>113</v>
      </c>
      <c r="AZ34" s="385" t="s">
        <v>106</v>
      </c>
      <c r="BA34" s="91" t="str">
        <f t="shared" si="0"/>
        <v>quartermonth : { 'c' : 'day', 'd': '??' },</v>
      </c>
    </row>
    <row r="35" spans="4:53">
      <c r="P35" s="156" t="s">
        <v>290</v>
      </c>
      <c r="T35" s="158" t="s">
        <v>378</v>
      </c>
      <c r="AX35" s="91" t="s">
        <v>1070</v>
      </c>
      <c r="AY35" s="91" t="s">
        <v>289</v>
      </c>
      <c r="AZ35" s="385">
        <v>3</v>
      </c>
      <c r="BA35" s="91" t="str">
        <f t="shared" si="0"/>
        <v>yearquarter : { 'c' : 'month', 'd': '3' },</v>
      </c>
    </row>
    <row r="36" spans="4:53">
      <c r="P36" s="156" t="s">
        <v>289</v>
      </c>
      <c r="T36" s="158" t="s">
        <v>379</v>
      </c>
      <c r="AX36" s="91" t="s">
        <v>1071</v>
      </c>
      <c r="AY36" s="91" t="s">
        <v>288</v>
      </c>
      <c r="AZ36" s="385">
        <v>4</v>
      </c>
      <c r="BA36" s="91" t="str">
        <f t="shared" si="0"/>
        <v>fiveyearyear : { 'c' : 'quarter', 'd': '4' },</v>
      </c>
    </row>
    <row r="37" spans="4:53">
      <c r="P37" s="156" t="s">
        <v>288</v>
      </c>
      <c r="T37" s="155" t="s">
        <v>349</v>
      </c>
    </row>
    <row r="38" spans="4:53" ht="25.5">
      <c r="P38" s="156"/>
      <c r="T38" s="155"/>
      <c r="AX38" s="397" t="s">
        <v>1088</v>
      </c>
    </row>
    <row r="39" spans="4:53">
      <c r="P39" s="156" t="s">
        <v>287</v>
      </c>
      <c r="T39" s="155"/>
      <c r="AX39" s="91" t="s">
        <v>1086</v>
      </c>
    </row>
    <row r="40" spans="4:53" ht="15" thickBot="1">
      <c r="P40" s="156" t="s">
        <v>286</v>
      </c>
      <c r="T40" s="155"/>
      <c r="AX40" s="91" t="s">
        <v>1087</v>
      </c>
    </row>
    <row r="41" spans="4:53" ht="15" thickBot="1">
      <c r="N41" s="91" t="s">
        <v>725</v>
      </c>
      <c r="T41" s="91" t="s">
        <v>367</v>
      </c>
      <c r="AX41" s="387" t="s">
        <v>1074</v>
      </c>
      <c r="AY41" s="388" t="s">
        <v>522</v>
      </c>
    </row>
    <row r="42" spans="4:53">
      <c r="N42" s="91" t="s">
        <v>532</v>
      </c>
      <c r="P42" s="91" t="s">
        <v>520</v>
      </c>
      <c r="T42" s="155" t="s">
        <v>168</v>
      </c>
      <c r="AX42" s="109" t="s">
        <v>876</v>
      </c>
      <c r="AY42" s="386" t="s">
        <v>877</v>
      </c>
      <c r="AZ42" s="91" t="str">
        <f>AX42&amp;" : '"&amp;AY42&amp;"', "</f>
        <v xml:space="preserve">instant : 'second', </v>
      </c>
    </row>
    <row r="43" spans="4:53">
      <c r="P43" s="91" t="s">
        <v>521</v>
      </c>
      <c r="T43" s="157" t="s">
        <v>361</v>
      </c>
      <c r="AS43" s="91" t="str">
        <f>AQ30&amp;AT30</f>
        <v/>
      </c>
      <c r="AX43" s="109" t="s">
        <v>877</v>
      </c>
      <c r="AY43" s="303" t="s">
        <v>860</v>
      </c>
      <c r="AZ43" s="91" t="str">
        <f t="shared" ref="AZ43:AZ60" si="6">AX43&amp;" : '"&amp;AY43&amp;"', "</f>
        <v xml:space="preserve">second : 'minute', </v>
      </c>
    </row>
    <row r="44" spans="4:53">
      <c r="P44" s="91" t="s">
        <v>522</v>
      </c>
      <c r="T44" s="157" t="s">
        <v>362</v>
      </c>
      <c r="AX44" s="109" t="s">
        <v>860</v>
      </c>
      <c r="AY44" s="303" t="s">
        <v>291</v>
      </c>
      <c r="AZ44" s="91" t="str">
        <f t="shared" si="6"/>
        <v xml:space="preserve">minute : 'hour', </v>
      </c>
    </row>
    <row r="45" spans="4:53">
      <c r="P45" s="91" t="s">
        <v>524</v>
      </c>
      <c r="T45" s="157" t="s">
        <v>363</v>
      </c>
      <c r="AX45" s="109" t="s">
        <v>290</v>
      </c>
      <c r="AY45" s="303" t="s">
        <v>289</v>
      </c>
      <c r="AZ45" s="91" t="str">
        <f t="shared" si="6"/>
        <v xml:space="preserve">week : 'month', </v>
      </c>
    </row>
    <row r="46" spans="4:53">
      <c r="P46" s="91" t="s">
        <v>525</v>
      </c>
      <c r="T46" s="155" t="s">
        <v>172</v>
      </c>
      <c r="AX46" s="109" t="s">
        <v>291</v>
      </c>
      <c r="AY46" s="303" t="s">
        <v>113</v>
      </c>
      <c r="AZ46" s="91" t="str">
        <f t="shared" si="6"/>
        <v xml:space="preserve">hour : 'day', </v>
      </c>
    </row>
    <row r="47" spans="4:53">
      <c r="AX47" s="109" t="s">
        <v>113</v>
      </c>
      <c r="AY47" s="303" t="s">
        <v>290</v>
      </c>
      <c r="AZ47" s="91" t="str">
        <f t="shared" si="6"/>
        <v xml:space="preserve">day : 'week', </v>
      </c>
    </row>
    <row r="48" spans="4:53">
      <c r="T48" s="155" t="s">
        <v>366</v>
      </c>
      <c r="AX48" s="109" t="s">
        <v>113</v>
      </c>
      <c r="AY48" s="303" t="s">
        <v>289</v>
      </c>
      <c r="AZ48" s="91" t="str">
        <f t="shared" si="6"/>
        <v xml:space="preserve">day : 'month', </v>
      </c>
    </row>
    <row r="49" spans="14:52">
      <c r="N49" s="156" t="s">
        <v>658</v>
      </c>
      <c r="P49" s="156" t="s">
        <v>659</v>
      </c>
      <c r="Q49" s="156"/>
      <c r="AX49" s="109" t="s">
        <v>289</v>
      </c>
      <c r="AY49" s="303" t="s">
        <v>288</v>
      </c>
      <c r="AZ49" s="91" t="str">
        <f t="shared" si="6"/>
        <v xml:space="preserve">month : 'quarter', </v>
      </c>
    </row>
    <row r="50" spans="14:52">
      <c r="N50" s="156"/>
      <c r="P50" s="156" t="s">
        <v>660</v>
      </c>
      <c r="Q50" s="156"/>
      <c r="AX50" s="109" t="s">
        <v>288</v>
      </c>
      <c r="AY50" s="303" t="s">
        <v>287</v>
      </c>
      <c r="AZ50" s="91" t="str">
        <f t="shared" si="6"/>
        <v xml:space="preserve">quarter : 'year', </v>
      </c>
    </row>
    <row r="51" spans="14:52" ht="15" thickBot="1">
      <c r="N51" s="156"/>
      <c r="P51" s="156" t="s">
        <v>661</v>
      </c>
      <c r="Q51" s="156"/>
      <c r="AX51" s="110" t="s">
        <v>287</v>
      </c>
      <c r="AY51" s="304" t="s">
        <v>875</v>
      </c>
      <c r="AZ51" s="91" t="str">
        <f t="shared" si="6"/>
        <v xml:space="preserve">year : 'fiveyear', </v>
      </c>
    </row>
    <row r="52" spans="14:52">
      <c r="N52" s="156"/>
      <c r="P52" s="156" t="s">
        <v>662</v>
      </c>
      <c r="Q52" s="156"/>
      <c r="AX52" s="91" t="s">
        <v>1078</v>
      </c>
      <c r="AY52" s="303" t="s">
        <v>860</v>
      </c>
      <c r="AZ52" s="91" t="str">
        <f t="shared" si="6"/>
        <v xml:space="preserve">instantsecond : 'minute', </v>
      </c>
    </row>
    <row r="53" spans="14:52">
      <c r="N53" s="156"/>
      <c r="P53" s="156" t="s">
        <v>663</v>
      </c>
      <c r="Q53" s="156"/>
      <c r="AX53" s="91" t="s">
        <v>1079</v>
      </c>
      <c r="AY53" s="303" t="s">
        <v>291</v>
      </c>
      <c r="AZ53" s="91" t="str">
        <f t="shared" si="6"/>
        <v xml:space="preserve">secondminute : 'hour', </v>
      </c>
    </row>
    <row r="54" spans="14:52">
      <c r="AX54" s="91" t="s">
        <v>1090</v>
      </c>
      <c r="AY54" s="303" t="s">
        <v>288</v>
      </c>
      <c r="AZ54" s="91" t="str">
        <f t="shared" si="6"/>
        <v xml:space="preserve">weekmonth : 'quarter', </v>
      </c>
    </row>
    <row r="55" spans="14:52">
      <c r="AX55" s="91" t="s">
        <v>1080</v>
      </c>
      <c r="AY55" s="303" t="s">
        <v>113</v>
      </c>
      <c r="AZ55" s="91" t="str">
        <f t="shared" si="6"/>
        <v xml:space="preserve">minutehour : 'day', </v>
      </c>
    </row>
    <row r="56" spans="14:52">
      <c r="AX56" s="91" t="s">
        <v>1081</v>
      </c>
      <c r="AY56" s="303" t="s">
        <v>290</v>
      </c>
      <c r="AZ56" s="91" t="str">
        <f t="shared" si="6"/>
        <v xml:space="preserve">timeofdayday : 'week', </v>
      </c>
    </row>
    <row r="57" spans="14:52">
      <c r="AX57" s="91" t="s">
        <v>1082</v>
      </c>
      <c r="AY57" s="303" t="s">
        <v>289</v>
      </c>
      <c r="AZ57" s="91" t="str">
        <f t="shared" si="6"/>
        <v xml:space="preserve">hourday : 'month', </v>
      </c>
    </row>
    <row r="58" spans="14:52">
      <c r="AX58" s="91" t="s">
        <v>1083</v>
      </c>
      <c r="AY58" s="303" t="s">
        <v>288</v>
      </c>
      <c r="AZ58" s="91" t="str">
        <f t="shared" si="6"/>
        <v xml:space="preserve">daymonth : 'quarter', </v>
      </c>
    </row>
    <row r="59" spans="14:52">
      <c r="AX59" s="91" t="s">
        <v>1084</v>
      </c>
      <c r="AY59" s="303" t="s">
        <v>287</v>
      </c>
      <c r="AZ59" s="91" t="str">
        <f t="shared" si="6"/>
        <v xml:space="preserve">monthquarter : 'year', </v>
      </c>
    </row>
    <row r="60" spans="14:52" ht="15" thickBot="1">
      <c r="AX60" s="91" t="s">
        <v>1085</v>
      </c>
      <c r="AY60" s="304" t="s">
        <v>875</v>
      </c>
      <c r="AZ60" s="91" t="str">
        <f t="shared" si="6"/>
        <v xml:space="preserve">quarteryear : 'fiveyear', </v>
      </c>
    </row>
    <row r="67" spans="14:44">
      <c r="N67" s="156"/>
    </row>
    <row r="68" spans="14:44">
      <c r="AO68" s="219"/>
      <c r="AP68" s="219"/>
      <c r="AQ68" s="220"/>
      <c r="AR68" s="125"/>
    </row>
    <row r="69" spans="14:44">
      <c r="AO69" s="125"/>
      <c r="AP69" s="125"/>
      <c r="AQ69" s="125"/>
      <c r="AR69" s="125"/>
    </row>
    <row r="76" spans="14:44">
      <c r="N76" s="209"/>
    </row>
    <row r="77" spans="14:44">
      <c r="N77" s="209"/>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64"/>
  <sheetViews>
    <sheetView topLeftCell="A40" workbookViewId="0">
      <selection activeCell="H51" sqref="H51"/>
    </sheetView>
  </sheetViews>
  <sheetFormatPr defaultRowHeight="14.5"/>
  <cols>
    <col min="2" max="2" width="21.7265625" customWidth="1"/>
    <col min="3" max="3" width="19.453125" customWidth="1"/>
    <col min="4" max="4" width="22.1796875" bestFit="1" customWidth="1"/>
  </cols>
  <sheetData>
    <row r="2" spans="2:2">
      <c r="B2" s="306">
        <v>43471</v>
      </c>
    </row>
    <row r="3" spans="2:2">
      <c r="B3" t="s">
        <v>925</v>
      </c>
    </row>
    <row r="4" spans="2:2">
      <c r="B4" s="233" t="s">
        <v>911</v>
      </c>
    </row>
    <row r="5" spans="2:2">
      <c r="B5" s="307" t="s">
        <v>912</v>
      </c>
    </row>
    <row r="6" spans="2:2">
      <c r="B6" s="307" t="s">
        <v>913</v>
      </c>
    </row>
    <row r="7" spans="2:2">
      <c r="B7" s="307" t="s">
        <v>914</v>
      </c>
    </row>
    <row r="8" spans="2:2">
      <c r="B8" s="233"/>
    </row>
    <row r="9" spans="2:2">
      <c r="B9" s="233" t="s">
        <v>915</v>
      </c>
    </row>
    <row r="10" spans="2:2">
      <c r="B10" s="307" t="s">
        <v>916</v>
      </c>
    </row>
    <row r="11" spans="2:2">
      <c r="B11" s="307" t="s">
        <v>917</v>
      </c>
    </row>
    <row r="12" spans="2:2">
      <c r="B12" s="307" t="s">
        <v>918</v>
      </c>
    </row>
    <row r="13" spans="2:2">
      <c r="B13" s="307" t="s">
        <v>919</v>
      </c>
    </row>
    <row r="14" spans="2:2">
      <c r="B14" s="308"/>
    </row>
    <row r="15" spans="2:2">
      <c r="B15" s="233" t="s">
        <v>920</v>
      </c>
    </row>
    <row r="16" spans="2:2">
      <c r="B16" s="307" t="s">
        <v>921</v>
      </c>
    </row>
    <row r="17" spans="2:4">
      <c r="B17" s="307" t="s">
        <v>922</v>
      </c>
    </row>
    <row r="18" spans="2:4">
      <c r="B18" s="307" t="s">
        <v>923</v>
      </c>
    </row>
    <row r="19" spans="2:4">
      <c r="B19" s="233"/>
    </row>
    <row r="20" spans="2:4">
      <c r="B20" s="233" t="s">
        <v>924</v>
      </c>
    </row>
    <row r="22" spans="2:4">
      <c r="B22" t="s">
        <v>944</v>
      </c>
      <c r="C22" t="s">
        <v>943</v>
      </c>
      <c r="D22" t="s">
        <v>945</v>
      </c>
    </row>
    <row r="23" spans="2:4">
      <c r="B23" s="310" t="s">
        <v>926</v>
      </c>
      <c r="C23" s="310" t="s">
        <v>927</v>
      </c>
      <c r="D23" s="310" t="s">
        <v>927</v>
      </c>
    </row>
    <row r="24" spans="2:4">
      <c r="B24" s="309" t="s">
        <v>928</v>
      </c>
      <c r="C24" s="309" t="s">
        <v>929</v>
      </c>
      <c r="D24" s="309" t="s">
        <v>930</v>
      </c>
    </row>
    <row r="25" spans="2:4">
      <c r="B25" s="309" t="s">
        <v>931</v>
      </c>
      <c r="C25" s="309" t="s">
        <v>932</v>
      </c>
      <c r="D25" s="309" t="s">
        <v>933</v>
      </c>
    </row>
    <row r="26" spans="2:4">
      <c r="B26" s="309" t="s">
        <v>934</v>
      </c>
      <c r="C26" s="309" t="s">
        <v>932</v>
      </c>
      <c r="D26" s="309" t="s">
        <v>933</v>
      </c>
    </row>
    <row r="27" spans="2:4">
      <c r="B27" s="309" t="s">
        <v>935</v>
      </c>
      <c r="C27" s="309" t="s">
        <v>936</v>
      </c>
      <c r="D27" s="309" t="s">
        <v>930</v>
      </c>
    </row>
    <row r="28" spans="2:4">
      <c r="B28" s="309" t="s">
        <v>937</v>
      </c>
      <c r="C28" s="309" t="s">
        <v>936</v>
      </c>
      <c r="D28" s="309" t="s">
        <v>930</v>
      </c>
    </row>
    <row r="29" spans="2:4">
      <c r="B29" s="309" t="s">
        <v>938</v>
      </c>
      <c r="C29" s="309" t="s">
        <v>936</v>
      </c>
      <c r="D29" s="309" t="s">
        <v>930</v>
      </c>
    </row>
    <row r="30" spans="2:4">
      <c r="B30" s="309" t="s">
        <v>939</v>
      </c>
      <c r="C30" s="309" t="s">
        <v>940</v>
      </c>
      <c r="D30" s="309" t="s">
        <v>930</v>
      </c>
    </row>
    <row r="31" spans="2:4">
      <c r="B31" s="309" t="s">
        <v>92</v>
      </c>
      <c r="C31" s="309" t="s">
        <v>940</v>
      </c>
      <c r="D31" s="309" t="s">
        <v>930</v>
      </c>
    </row>
    <row r="32" spans="2:4">
      <c r="B32" s="309" t="s">
        <v>941</v>
      </c>
      <c r="C32" s="309" t="s">
        <v>77</v>
      </c>
      <c r="D32" s="309" t="s">
        <v>942</v>
      </c>
    </row>
    <row r="35" spans="2:4">
      <c r="B35" t="s">
        <v>945</v>
      </c>
      <c r="C35" t="s">
        <v>943</v>
      </c>
      <c r="D35" t="s">
        <v>944</v>
      </c>
    </row>
    <row r="36" spans="2:4">
      <c r="B36" s="310" t="s">
        <v>927</v>
      </c>
      <c r="C36" s="310" t="s">
        <v>927</v>
      </c>
      <c r="D36" s="310" t="s">
        <v>926</v>
      </c>
    </row>
    <row r="37" spans="2:4">
      <c r="B37" s="309" t="s">
        <v>942</v>
      </c>
      <c r="C37" s="309" t="s">
        <v>77</v>
      </c>
      <c r="D37" s="309" t="s">
        <v>941</v>
      </c>
    </row>
    <row r="38" spans="2:4">
      <c r="B38" s="309" t="s">
        <v>930</v>
      </c>
      <c r="C38" s="309" t="s">
        <v>929</v>
      </c>
      <c r="D38" s="309" t="s">
        <v>928</v>
      </c>
    </row>
    <row r="39" spans="2:4">
      <c r="B39" s="309" t="s">
        <v>930</v>
      </c>
      <c r="C39" s="309" t="s">
        <v>936</v>
      </c>
      <c r="D39" s="309" t="s">
        <v>935</v>
      </c>
    </row>
    <row r="40" spans="2:4">
      <c r="B40" s="309" t="s">
        <v>930</v>
      </c>
      <c r="C40" s="309" t="s">
        <v>936</v>
      </c>
      <c r="D40" s="309" t="s">
        <v>937</v>
      </c>
    </row>
    <row r="41" spans="2:4">
      <c r="B41" s="309" t="s">
        <v>930</v>
      </c>
      <c r="C41" s="309" t="s">
        <v>936</v>
      </c>
      <c r="D41" s="309" t="s">
        <v>938</v>
      </c>
    </row>
    <row r="42" spans="2:4">
      <c r="B42" s="309" t="s">
        <v>930</v>
      </c>
      <c r="C42" s="309" t="s">
        <v>940</v>
      </c>
      <c r="D42" s="309" t="s">
        <v>939</v>
      </c>
    </row>
    <row r="43" spans="2:4">
      <c r="B43" s="309" t="s">
        <v>930</v>
      </c>
      <c r="C43" s="309" t="s">
        <v>940</v>
      </c>
      <c r="D43" s="309" t="s">
        <v>92</v>
      </c>
    </row>
    <row r="44" spans="2:4">
      <c r="B44" s="309" t="s">
        <v>933</v>
      </c>
      <c r="C44" s="309" t="s">
        <v>932</v>
      </c>
      <c r="D44" s="309" t="s">
        <v>931</v>
      </c>
    </row>
    <row r="45" spans="2:4">
      <c r="B45" s="309" t="s">
        <v>933</v>
      </c>
      <c r="C45" s="309" t="s">
        <v>932</v>
      </c>
      <c r="D45" s="309" t="s">
        <v>934</v>
      </c>
    </row>
    <row r="47" spans="2:4">
      <c r="B47" s="311" t="s">
        <v>946</v>
      </c>
    </row>
    <row r="48" spans="2:4">
      <c r="B48" s="309" t="s">
        <v>942</v>
      </c>
    </row>
    <row r="49" spans="2:4">
      <c r="B49" s="309" t="s">
        <v>930</v>
      </c>
    </row>
    <row r="50" spans="2:4">
      <c r="B50" s="309" t="s">
        <v>933</v>
      </c>
    </row>
    <row r="51" spans="2:4">
      <c r="C51" s="309" t="s">
        <v>77</v>
      </c>
    </row>
    <row r="52" spans="2:4">
      <c r="C52" s="309" t="s">
        <v>929</v>
      </c>
    </row>
    <row r="53" spans="2:4">
      <c r="C53" s="309" t="s">
        <v>936</v>
      </c>
    </row>
    <row r="54" spans="2:4">
      <c r="C54" s="309" t="s">
        <v>940</v>
      </c>
    </row>
    <row r="55" spans="2:4">
      <c r="C55" s="309" t="s">
        <v>932</v>
      </c>
    </row>
    <row r="56" spans="2:4">
      <c r="D56" s="309" t="s">
        <v>941</v>
      </c>
    </row>
    <row r="57" spans="2:4">
      <c r="D57" s="309" t="s">
        <v>928</v>
      </c>
    </row>
    <row r="58" spans="2:4">
      <c r="D58" s="309" t="s">
        <v>935</v>
      </c>
    </row>
    <row r="59" spans="2:4">
      <c r="D59" s="309" t="s">
        <v>937</v>
      </c>
    </row>
    <row r="60" spans="2:4">
      <c r="D60" s="309" t="s">
        <v>938</v>
      </c>
    </row>
    <row r="61" spans="2:4">
      <c r="D61" s="309" t="s">
        <v>939</v>
      </c>
    </row>
    <row r="62" spans="2:4">
      <c r="D62" s="309" t="s">
        <v>92</v>
      </c>
    </row>
    <row r="63" spans="2:4">
      <c r="D63" s="309" t="s">
        <v>931</v>
      </c>
    </row>
    <row r="64" spans="2:4">
      <c r="D64" s="309" t="s">
        <v>934</v>
      </c>
    </row>
  </sheetData>
  <sortState xmlns:xlrd2="http://schemas.microsoft.com/office/spreadsheetml/2017/richdata2" ref="B36:D46">
    <sortCondition ref="B37:B46"/>
    <sortCondition ref="C37:C46"/>
  </sortState>
  <pageMargins left="0.7" right="0.7" top="0.75" bottom="0.75" header="0.3" footer="0.3"/>
  <pageSetup paperSize="9"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905</v>
      </c>
    </row>
    <row r="3" spans="1:4">
      <c r="B3" t="s">
        <v>907</v>
      </c>
      <c r="C3" t="s">
        <v>908</v>
      </c>
    </row>
    <row r="4" spans="1:4">
      <c r="A4" t="s">
        <v>906</v>
      </c>
      <c r="B4">
        <v>3</v>
      </c>
      <c r="C4">
        <v>20</v>
      </c>
    </row>
    <row r="5" spans="1:4">
      <c r="A5" t="s">
        <v>909</v>
      </c>
      <c r="B5">
        <f>B4*3.6</f>
        <v>10.8</v>
      </c>
      <c r="C5">
        <f>C4*3.6</f>
        <v>72</v>
      </c>
    </row>
    <row r="8" spans="1:4">
      <c r="A8" t="s">
        <v>910</v>
      </c>
    </row>
    <row r="9" spans="1:4">
      <c r="B9" s="18" t="s">
        <v>876</v>
      </c>
      <c r="D9" s="305">
        <f>D10/1000</f>
        <v>1.1574074074074074E-8</v>
      </c>
    </row>
    <row r="10" spans="1:4">
      <c r="B10" s="18" t="s">
        <v>877</v>
      </c>
      <c r="D10" s="305">
        <f>D11/60</f>
        <v>1.1574074074074073E-5</v>
      </c>
    </row>
    <row r="11" spans="1:4">
      <c r="B11" s="18" t="s">
        <v>860</v>
      </c>
      <c r="D11" s="305">
        <f>D12/60</f>
        <v>6.9444444444444436E-4</v>
      </c>
    </row>
    <row r="12" spans="1:4">
      <c r="B12" s="18" t="s">
        <v>291</v>
      </c>
      <c r="D12" s="305">
        <f>D14/24</f>
        <v>4.1666666666666664E-2</v>
      </c>
    </row>
    <row r="13" spans="1:4">
      <c r="B13" s="18" t="s">
        <v>664</v>
      </c>
      <c r="D13" s="305">
        <f>D14/4</f>
        <v>0.25</v>
      </c>
    </row>
    <row r="14" spans="1:4">
      <c r="B14" s="18" t="s">
        <v>113</v>
      </c>
      <c r="D14" s="305">
        <v>1</v>
      </c>
    </row>
    <row r="15" spans="1:4">
      <c r="B15" s="18" t="s">
        <v>290</v>
      </c>
      <c r="D15" s="305">
        <f>D14*7</f>
        <v>7</v>
      </c>
    </row>
    <row r="16" spans="1:4">
      <c r="B16" s="18" t="s">
        <v>289</v>
      </c>
      <c r="D16" s="305">
        <f>D14*31</f>
        <v>31</v>
      </c>
    </row>
    <row r="17" spans="2:4">
      <c r="B17" s="18" t="s">
        <v>288</v>
      </c>
      <c r="D17" s="305">
        <f>D16*4</f>
        <v>124</v>
      </c>
    </row>
    <row r="18" spans="2:4">
      <c r="B18" s="130" t="s">
        <v>287</v>
      </c>
      <c r="D18" s="305">
        <f>D14*365</f>
        <v>365</v>
      </c>
    </row>
    <row r="19" spans="2:4" ht="15" thickBot="1">
      <c r="B19" s="19" t="s">
        <v>875</v>
      </c>
      <c r="D19" s="305">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504</v>
      </c>
    </row>
    <row r="2" spans="1:1">
      <c r="A2" t="s">
        <v>693</v>
      </c>
    </row>
    <row r="3" spans="1:1">
      <c r="A3" s="208" t="s">
        <v>701</v>
      </c>
    </row>
    <row r="4" spans="1:1">
      <c r="A4" t="s">
        <v>694</v>
      </c>
    </row>
    <row r="5" spans="1:1">
      <c r="A5" s="208" t="s">
        <v>702</v>
      </c>
    </row>
    <row r="6" spans="1:1">
      <c r="A6" t="s">
        <v>505</v>
      </c>
    </row>
    <row r="7" spans="1:1">
      <c r="A7" t="s">
        <v>506</v>
      </c>
    </row>
    <row r="8" spans="1:1">
      <c r="A8" t="s">
        <v>715</v>
      </c>
    </row>
    <row r="9" spans="1:1">
      <c r="A9" t="s">
        <v>665</v>
      </c>
    </row>
    <row r="10" spans="1:1">
      <c r="A10" t="s">
        <v>666</v>
      </c>
    </row>
    <row r="11" spans="1:1">
      <c r="A11" t="s">
        <v>667</v>
      </c>
    </row>
    <row r="12" spans="1:1">
      <c r="A12" t="s">
        <v>668</v>
      </c>
    </row>
    <row r="13" spans="1:1">
      <c r="A13" t="s">
        <v>507</v>
      </c>
    </row>
    <row r="14" spans="1:1">
      <c r="A14" t="s">
        <v>508</v>
      </c>
    </row>
    <row r="15" spans="1:1">
      <c r="A15" t="s">
        <v>509</v>
      </c>
    </row>
    <row r="16" spans="1:1">
      <c r="A16" t="s">
        <v>507</v>
      </c>
    </row>
    <row r="17" spans="1:5">
      <c r="A17" t="s">
        <v>510</v>
      </c>
    </row>
    <row r="18" spans="1:5">
      <c r="A18" t="s">
        <v>695</v>
      </c>
    </row>
    <row r="19" spans="1:5">
      <c r="A19" s="261" t="s">
        <v>696</v>
      </c>
    </row>
    <row r="20" spans="1:5">
      <c r="A20" s="261" t="s">
        <v>697</v>
      </c>
    </row>
    <row r="21" spans="1:5">
      <c r="A21" t="s">
        <v>716</v>
      </c>
    </row>
    <row r="22" spans="1:5">
      <c r="A22" s="261"/>
    </row>
    <row r="23" spans="1:5">
      <c r="A23" s="261" t="s">
        <v>698</v>
      </c>
    </row>
    <row r="24" spans="1:5">
      <c r="A24" s="261" t="s">
        <v>699</v>
      </c>
    </row>
    <row r="25" spans="1:5">
      <c r="A25" t="s">
        <v>700</v>
      </c>
    </row>
    <row r="26" spans="1:5">
      <c r="A26" s="262" t="s">
        <v>703</v>
      </c>
      <c r="E26" t="s">
        <v>705</v>
      </c>
    </row>
    <row r="27" spans="1:5">
      <c r="A27" s="262" t="s">
        <v>704</v>
      </c>
      <c r="E27" t="s">
        <v>706</v>
      </c>
    </row>
    <row r="28" spans="1:5">
      <c r="C28" t="s">
        <v>710</v>
      </c>
      <c r="E28" t="s">
        <v>709</v>
      </c>
    </row>
    <row r="29" spans="1:5">
      <c r="C29" t="s">
        <v>711</v>
      </c>
      <c r="E29" t="s">
        <v>708</v>
      </c>
    </row>
    <row r="30" spans="1:5">
      <c r="C30" t="s">
        <v>712</v>
      </c>
      <c r="E30" t="s">
        <v>707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166</v>
      </c>
    </row>
    <row r="2" spans="1:1" ht="44" thickBot="1">
      <c r="A2" s="25" t="s">
        <v>167</v>
      </c>
    </row>
    <row r="3" spans="1:1" ht="15" thickBot="1">
      <c r="A3" s="74" t="s">
        <v>168</v>
      </c>
    </row>
    <row r="4" spans="1:1" ht="15" thickBot="1">
      <c r="A4" s="74" t="s">
        <v>169</v>
      </c>
    </row>
    <row r="5" spans="1:1" ht="15" thickBot="1">
      <c r="A5" s="74" t="s">
        <v>170</v>
      </c>
    </row>
    <row r="6" spans="1:1" ht="15" thickBot="1">
      <c r="A6" s="74" t="s">
        <v>171</v>
      </c>
    </row>
    <row r="7" spans="1:1" ht="15" thickBot="1">
      <c r="A7" s="75" t="s">
        <v>172</v>
      </c>
    </row>
    <row r="9" spans="1:1">
      <c r="A9" s="76" t="s">
        <v>173</v>
      </c>
    </row>
    <row r="12" spans="1:1" ht="15.5">
      <c r="A12" s="245"/>
    </row>
    <row r="14" spans="1:1">
      <c r="A14" t="s">
        <v>647</v>
      </c>
    </row>
    <row r="15" spans="1:1">
      <c r="A15" t="s">
        <v>648</v>
      </c>
    </row>
    <row r="16" spans="1:1">
      <c r="A16" t="s">
        <v>649</v>
      </c>
    </row>
    <row r="17" spans="1:1">
      <c r="A17" t="s">
        <v>650</v>
      </c>
    </row>
    <row r="18" spans="1:1">
      <c r="A18" t="s">
        <v>651</v>
      </c>
    </row>
    <row r="19" spans="1:1">
      <c r="A19" t="s">
        <v>652</v>
      </c>
    </row>
    <row r="20" spans="1:1">
      <c r="A20" t="s">
        <v>653</v>
      </c>
    </row>
    <row r="21" spans="1:1">
      <c r="A21" t="s">
        <v>654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1" customWidth="1"/>
    <col min="2" max="2" width="84.6328125" style="91" customWidth="1"/>
    <col min="3" max="3" width="45.90625" style="91" customWidth="1"/>
    <col min="4" max="16384" width="8.7265625" style="91"/>
  </cols>
  <sheetData>
    <row r="1" spans="1:3">
      <c r="A1" s="89" t="s">
        <v>174</v>
      </c>
      <c r="B1" s="77"/>
    </row>
    <row r="2" spans="1:3" ht="39">
      <c r="A2" s="78" t="s">
        <v>194</v>
      </c>
      <c r="B2" s="77"/>
    </row>
    <row r="3" spans="1:3">
      <c r="A3" s="78" t="s">
        <v>175</v>
      </c>
      <c r="B3" s="77"/>
    </row>
    <row r="4" spans="1:3" ht="15" thickBot="1">
      <c r="A4" s="78" t="s">
        <v>176</v>
      </c>
      <c r="B4" s="77"/>
    </row>
    <row r="5" spans="1:3" ht="15" thickBot="1">
      <c r="A5" s="79" t="s">
        <v>196</v>
      </c>
      <c r="B5" s="77"/>
    </row>
    <row r="6" spans="1:3" ht="39">
      <c r="A6" s="78" t="s">
        <v>189</v>
      </c>
      <c r="B6" s="77"/>
    </row>
    <row r="7" spans="1:3">
      <c r="A7" s="124" t="s">
        <v>304</v>
      </c>
      <c r="B7" s="77"/>
    </row>
    <row r="8" spans="1:3">
      <c r="A8" s="78" t="s">
        <v>177</v>
      </c>
      <c r="B8" s="77"/>
    </row>
    <row r="9" spans="1:3" ht="52">
      <c r="A9" s="86" t="s">
        <v>190</v>
      </c>
      <c r="B9" s="87" t="s">
        <v>193</v>
      </c>
      <c r="C9" s="125" t="s">
        <v>301</v>
      </c>
    </row>
    <row r="10" spans="1:3">
      <c r="A10" s="86" t="s">
        <v>318</v>
      </c>
      <c r="B10" s="87" t="s">
        <v>302</v>
      </c>
      <c r="C10" s="125" t="s">
        <v>303</v>
      </c>
    </row>
    <row r="11" spans="1:3">
      <c r="C11" s="125"/>
    </row>
    <row r="12" spans="1:3">
      <c r="A12" s="86" t="s">
        <v>191</v>
      </c>
      <c r="B12" s="87" t="s">
        <v>192</v>
      </c>
      <c r="C12" s="125" t="s">
        <v>300</v>
      </c>
    </row>
    <row r="13" spans="1:3">
      <c r="A13" s="86"/>
      <c r="B13" s="87"/>
    </row>
    <row r="14" spans="1:3">
      <c r="A14" s="86"/>
      <c r="B14" s="87"/>
    </row>
    <row r="15" spans="1:3">
      <c r="A15" s="88" t="s">
        <v>178</v>
      </c>
      <c r="B15" s="77"/>
    </row>
    <row r="16" spans="1:3" ht="26">
      <c r="A16" s="78" t="s">
        <v>179</v>
      </c>
      <c r="B16" s="77"/>
    </row>
    <row r="17" spans="1:2" ht="15" thickBot="1">
      <c r="A17" s="83" t="s">
        <v>180</v>
      </c>
      <c r="B17" s="80" t="s">
        <v>43</v>
      </c>
    </row>
    <row r="18" spans="1:2" ht="15" thickBot="1">
      <c r="A18" s="84" t="s">
        <v>181</v>
      </c>
      <c r="B18" s="81" t="s">
        <v>182</v>
      </c>
    </row>
    <row r="19" spans="1:2" ht="15" thickBot="1">
      <c r="A19" s="84" t="s">
        <v>183</v>
      </c>
      <c r="B19" s="81" t="s">
        <v>184</v>
      </c>
    </row>
    <row r="20" spans="1:2" ht="15" thickBot="1">
      <c r="A20" s="84" t="s">
        <v>185</v>
      </c>
      <c r="B20" s="81" t="s">
        <v>186</v>
      </c>
    </row>
    <row r="21" spans="1:2">
      <c r="A21" s="85" t="s">
        <v>187</v>
      </c>
      <c r="B21" s="82" t="s">
        <v>188</v>
      </c>
    </row>
    <row r="23" spans="1:2">
      <c r="A23" s="88" t="s">
        <v>714</v>
      </c>
    </row>
    <row r="24" spans="1:2" ht="29">
      <c r="A24" s="126" t="s">
        <v>197</v>
      </c>
      <c r="B24" s="127" t="s">
        <v>305</v>
      </c>
    </row>
    <row r="25" spans="1:2" ht="29">
      <c r="A25" s="126" t="s">
        <v>214</v>
      </c>
      <c r="B25" s="127" t="s">
        <v>306</v>
      </c>
    </row>
    <row r="26" spans="1:2" ht="43.5">
      <c r="A26" s="126" t="s">
        <v>198</v>
      </c>
      <c r="B26" s="127" t="s">
        <v>199</v>
      </c>
    </row>
    <row r="27" spans="1:2" ht="43.5">
      <c r="A27" s="126" t="s">
        <v>200</v>
      </c>
      <c r="B27" s="127" t="s">
        <v>201</v>
      </c>
    </row>
    <row r="28" spans="1:2" ht="29">
      <c r="A28" s="126" t="s">
        <v>202</v>
      </c>
      <c r="B28" s="127" t="s">
        <v>203</v>
      </c>
    </row>
    <row r="29" spans="1:2" ht="29">
      <c r="A29" s="126" t="s">
        <v>204</v>
      </c>
      <c r="B29" s="127" t="s">
        <v>205</v>
      </c>
    </row>
    <row r="30" spans="1:2">
      <c r="A30" s="126" t="s">
        <v>206</v>
      </c>
      <c r="B30" s="127" t="s">
        <v>207</v>
      </c>
    </row>
    <row r="31" spans="1:2" ht="29">
      <c r="A31" s="126" t="s">
        <v>208</v>
      </c>
      <c r="B31" s="127" t="s">
        <v>307</v>
      </c>
    </row>
    <row r="32" spans="1:2" ht="29">
      <c r="A32" s="126" t="s">
        <v>209</v>
      </c>
      <c r="B32" s="127" t="s">
        <v>308</v>
      </c>
    </row>
    <row r="33" spans="1:2" ht="29">
      <c r="A33" s="126" t="s">
        <v>210</v>
      </c>
      <c r="B33" s="127" t="s">
        <v>211</v>
      </c>
    </row>
    <row r="34" spans="1:2" ht="43.5">
      <c r="A34" s="126" t="s">
        <v>212</v>
      </c>
      <c r="B34" s="127" t="s">
        <v>213</v>
      </c>
    </row>
    <row r="35" spans="1:2">
      <c r="B35" s="127"/>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3"/>
    </row>
    <row r="2" spans="1:2">
      <c r="A2" s="233" t="s">
        <v>616</v>
      </c>
    </row>
    <row r="3" spans="1:2">
      <c r="A3" s="233" t="s">
        <v>617</v>
      </c>
    </row>
    <row r="4" spans="1:2">
      <c r="A4" s="233" t="s">
        <v>618</v>
      </c>
    </row>
    <row r="5" spans="1:2">
      <c r="A5" s="233" t="s">
        <v>619</v>
      </c>
    </row>
    <row r="6" spans="1:2">
      <c r="A6" s="233" t="s">
        <v>620</v>
      </c>
    </row>
    <row r="7" spans="1:2">
      <c r="A7" s="233" t="s">
        <v>621</v>
      </c>
    </row>
    <row r="8" spans="1:2">
      <c r="A8" s="233" t="s">
        <v>622</v>
      </c>
    </row>
    <row r="9" spans="1:2">
      <c r="A9" s="233" t="s">
        <v>623</v>
      </c>
    </row>
    <row r="10" spans="1:2">
      <c r="A10" s="233" t="s">
        <v>637</v>
      </c>
    </row>
    <row r="11" spans="1:2" ht="15" thickBot="1">
      <c r="A11" s="233" t="s">
        <v>624</v>
      </c>
    </row>
    <row r="12" spans="1:2">
      <c r="A12" s="403" t="s">
        <v>291</v>
      </c>
      <c r="B12" s="234" t="s">
        <v>625</v>
      </c>
    </row>
    <row r="13" spans="1:2" ht="29">
      <c r="A13" s="404"/>
      <c r="B13" s="235" t="s">
        <v>626</v>
      </c>
    </row>
    <row r="14" spans="1:2" ht="44" thickBot="1">
      <c r="A14" s="405"/>
      <c r="B14" s="236" t="s">
        <v>627</v>
      </c>
    </row>
    <row r="15" spans="1:2" ht="29.5" thickBot="1">
      <c r="A15" s="238" t="s">
        <v>113</v>
      </c>
      <c r="B15" s="236" t="s">
        <v>628</v>
      </c>
    </row>
    <row r="16" spans="1:2" ht="15" thickBot="1">
      <c r="A16" s="238" t="s">
        <v>290</v>
      </c>
      <c r="B16" s="236" t="s">
        <v>629</v>
      </c>
    </row>
    <row r="17" spans="1:2" ht="15" thickBot="1">
      <c r="A17" s="238" t="s">
        <v>289</v>
      </c>
      <c r="B17" s="236" t="s">
        <v>630</v>
      </c>
    </row>
    <row r="18" spans="1:2" ht="15" thickBot="1">
      <c r="A18" s="238" t="s">
        <v>288</v>
      </c>
      <c r="B18" s="236" t="s">
        <v>631</v>
      </c>
    </row>
    <row r="19" spans="1:2" ht="15" thickBot="1">
      <c r="A19" s="239" t="s">
        <v>287</v>
      </c>
      <c r="B19" s="235" t="s">
        <v>632</v>
      </c>
    </row>
    <row r="20" spans="1:2" ht="15" thickBot="1">
      <c r="A20" s="240" t="s">
        <v>286</v>
      </c>
      <c r="B20" s="237" t="s">
        <v>633</v>
      </c>
    </row>
    <row r="21" spans="1:2">
      <c r="A21" s="233"/>
    </row>
    <row r="22" spans="1:2">
      <c r="A22" s="233" t="s">
        <v>646</v>
      </c>
    </row>
    <row r="23" spans="1:2">
      <c r="A23" s="233" t="s">
        <v>634</v>
      </c>
    </row>
    <row r="24" spans="1:2">
      <c r="A24" s="233" t="s">
        <v>635</v>
      </c>
    </row>
    <row r="25" spans="1:2">
      <c r="A25" s="233" t="s">
        <v>636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2"/>
    <col min="2" max="2" width="37" style="102" customWidth="1" outlineLevel="1"/>
    <col min="3" max="3" width="53.81640625" style="102" customWidth="1" outlineLevel="1"/>
    <col min="4" max="4" width="53.81640625" style="102" customWidth="1"/>
    <col min="5" max="5" width="60" style="102" customWidth="1"/>
    <col min="6" max="16384" width="27.7265625" style="102"/>
  </cols>
  <sheetData>
    <row r="1" spans="1:5" ht="15" thickBot="1">
      <c r="A1" s="189"/>
    </row>
    <row r="2" spans="1:5" ht="15" thickBot="1">
      <c r="A2" s="190" t="s">
        <v>467</v>
      </c>
      <c r="B2" s="191"/>
      <c r="C2" s="191"/>
      <c r="D2" s="190" t="s">
        <v>68</v>
      </c>
      <c r="E2" s="190" t="s">
        <v>43</v>
      </c>
    </row>
    <row r="3" spans="1:5" ht="23">
      <c r="A3" s="198" t="s">
        <v>432</v>
      </c>
      <c r="B3" s="187" t="s">
        <v>435</v>
      </c>
      <c r="D3" s="192" t="s">
        <v>462</v>
      </c>
      <c r="E3" s="184" t="s">
        <v>436</v>
      </c>
    </row>
    <row r="4" spans="1:5" ht="23">
      <c r="A4" s="199" t="s">
        <v>433</v>
      </c>
      <c r="B4" s="183"/>
      <c r="D4" s="193" t="s">
        <v>463</v>
      </c>
      <c r="E4" s="184" t="s">
        <v>434</v>
      </c>
    </row>
    <row r="5" spans="1:5" ht="34.5">
      <c r="A5" s="199" t="s">
        <v>425</v>
      </c>
      <c r="B5" s="183" t="s">
        <v>422</v>
      </c>
      <c r="D5" s="194" t="s">
        <v>462</v>
      </c>
      <c r="E5" s="188" t="s">
        <v>437</v>
      </c>
    </row>
    <row r="6" spans="1:5" ht="34.5">
      <c r="A6" s="199" t="s">
        <v>426</v>
      </c>
      <c r="B6" s="183" t="s">
        <v>423</v>
      </c>
      <c r="C6" s="186" t="str">
        <f>$B$5&amp;"/"&amp;B6&amp;"/"</f>
        <v>api.sundaya.com/energy/hse/</v>
      </c>
      <c r="D6" s="194" t="s">
        <v>462</v>
      </c>
      <c r="E6" s="188" t="s">
        <v>438</v>
      </c>
    </row>
    <row r="7" spans="1:5" ht="34.5">
      <c r="A7" s="199" t="s">
        <v>427</v>
      </c>
      <c r="B7" s="183"/>
      <c r="D7" s="194" t="s">
        <v>464</v>
      </c>
      <c r="E7" s="188" t="s">
        <v>439</v>
      </c>
    </row>
    <row r="8" spans="1:5" ht="23">
      <c r="A8" s="199" t="s">
        <v>428</v>
      </c>
      <c r="B8" s="183"/>
      <c r="D8" s="194" t="s">
        <v>464</v>
      </c>
      <c r="E8" s="188" t="s">
        <v>440</v>
      </c>
    </row>
    <row r="9" spans="1:5" ht="23">
      <c r="A9" s="199" t="s">
        <v>429</v>
      </c>
      <c r="B9" s="185"/>
      <c r="D9" s="194" t="s">
        <v>464</v>
      </c>
      <c r="E9" s="188" t="s">
        <v>441</v>
      </c>
    </row>
    <row r="10" spans="1:5">
      <c r="A10" s="199" t="s">
        <v>430</v>
      </c>
      <c r="B10" s="185"/>
      <c r="D10" s="193" t="s">
        <v>465</v>
      </c>
      <c r="E10" s="182" t="s">
        <v>442</v>
      </c>
    </row>
    <row r="11" spans="1:5" outlineLevel="1">
      <c r="A11" s="200"/>
      <c r="B11" s="183" t="s">
        <v>326</v>
      </c>
      <c r="C11" s="185" t="str">
        <f>C6&amp;"week"</f>
        <v>api.sundaya.com/energy/hse/week</v>
      </c>
      <c r="D11" s="195"/>
    </row>
    <row r="12" spans="1:5" outlineLevel="1">
      <c r="A12" s="200"/>
      <c r="B12" s="183" t="s">
        <v>424</v>
      </c>
      <c r="C12" s="185" t="str">
        <f>C6&amp;"week/ending/2018-W34"</f>
        <v>api.sundaya.com/energy/hse/week/ending/2018-W34</v>
      </c>
      <c r="D12" s="195"/>
    </row>
    <row r="13" spans="1:5" ht="14" customHeight="1" outlineLevel="1">
      <c r="A13" s="200"/>
      <c r="C13" s="185" t="str">
        <f>C6&amp;"day/ending/2018-12-30"</f>
        <v>api.sundaya.com/energy/hse/day/ending/2018-12-30</v>
      </c>
      <c r="D13" s="195"/>
    </row>
    <row r="14" spans="1:5" outlineLevel="1">
      <c r="A14" s="200" t="s">
        <v>426</v>
      </c>
      <c r="B14" s="183" t="s">
        <v>323</v>
      </c>
      <c r="C14" s="186" t="str">
        <f>$B$5&amp;"/"&amp;B14&amp;"/"</f>
        <v>api.sundaya.com/energy/harvest/</v>
      </c>
      <c r="D14" s="196"/>
    </row>
    <row r="15" spans="1:5" outlineLevel="1">
      <c r="A15" s="200"/>
      <c r="B15" s="183" t="s">
        <v>132</v>
      </c>
      <c r="C15" s="185" t="str">
        <f>$C$14&amp;B15</f>
        <v>api.sundaya.com/energy/harvest/log</v>
      </c>
      <c r="D15" s="195"/>
    </row>
    <row r="16" spans="1:5" outlineLevel="1">
      <c r="A16" s="200" t="s">
        <v>426</v>
      </c>
      <c r="B16" s="183" t="s">
        <v>324</v>
      </c>
      <c r="C16" s="186" t="str">
        <f>$B$5&amp;"/"&amp;B16&amp;"/"</f>
        <v>api.sundaya.com/energy/store/</v>
      </c>
      <c r="D16" s="196"/>
    </row>
    <row r="17" spans="1:5" outlineLevel="1">
      <c r="A17" s="200" t="s">
        <v>426</v>
      </c>
      <c r="B17" s="183" t="s">
        <v>325</v>
      </c>
      <c r="C17" s="186" t="str">
        <f>$B$5&amp;"/"&amp;B17&amp;"/"</f>
        <v>api.sundaya.com/energy/enjoy/</v>
      </c>
      <c r="D17" s="196"/>
    </row>
    <row r="18" spans="1:5">
      <c r="A18" s="199" t="s">
        <v>431</v>
      </c>
      <c r="D18" s="193" t="s">
        <v>466</v>
      </c>
      <c r="E18" s="181" t="s">
        <v>443</v>
      </c>
    </row>
    <row r="19" spans="1:5" ht="23">
      <c r="A19" s="201" t="s">
        <v>444</v>
      </c>
      <c r="D19" s="193" t="s">
        <v>445</v>
      </c>
      <c r="E19" s="188" t="s">
        <v>446</v>
      </c>
    </row>
    <row r="20" spans="1:5" ht="23">
      <c r="A20" s="201" t="s">
        <v>447</v>
      </c>
      <c r="D20" s="193" t="s">
        <v>448</v>
      </c>
      <c r="E20" s="188" t="s">
        <v>449</v>
      </c>
    </row>
    <row r="21" spans="1:5">
      <c r="A21" s="201" t="s">
        <v>450</v>
      </c>
      <c r="D21" s="193" t="s">
        <v>451</v>
      </c>
      <c r="E21" s="188" t="s">
        <v>452</v>
      </c>
    </row>
    <row r="22" spans="1:5" ht="34.5">
      <c r="A22" s="201" t="s">
        <v>453</v>
      </c>
      <c r="D22" s="197" t="s">
        <v>454</v>
      </c>
      <c r="E22" s="188" t="s">
        <v>455</v>
      </c>
    </row>
    <row r="23" spans="1:5" ht="46">
      <c r="A23" s="201" t="s">
        <v>456</v>
      </c>
      <c r="D23" s="197" t="s">
        <v>457</v>
      </c>
      <c r="E23" s="188" t="s">
        <v>458</v>
      </c>
    </row>
    <row r="24" spans="1:5">
      <c r="A24" s="201" t="s">
        <v>459</v>
      </c>
      <c r="D24" s="193" t="s">
        <v>460</v>
      </c>
      <c r="E24" s="188" t="s">
        <v>461</v>
      </c>
    </row>
    <row r="25" spans="1:5">
      <c r="A25" s="189"/>
    </row>
    <row r="26" spans="1:5">
      <c r="A26" s="189"/>
    </row>
    <row r="27" spans="1:5">
      <c r="A27" s="189"/>
    </row>
    <row r="28" spans="1:5">
      <c r="A28" s="18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7" t="s">
        <v>538</v>
      </c>
      <c r="B1" s="207"/>
      <c r="C1" s="207"/>
      <c r="D1" s="207"/>
      <c r="E1" s="207"/>
      <c r="F1" s="207"/>
      <c r="G1" s="207"/>
      <c r="H1" s="207"/>
      <c r="I1" s="207"/>
      <c r="J1" s="207"/>
      <c r="K1" s="207"/>
      <c r="L1" s="207"/>
      <c r="M1" s="207"/>
      <c r="N1" s="207"/>
      <c r="O1" s="207"/>
      <c r="P1" s="207"/>
      <c r="Q1" s="207"/>
      <c r="R1" s="207"/>
    </row>
    <row r="2" spans="1:18">
      <c r="A2" t="s">
        <v>535</v>
      </c>
    </row>
    <row r="3" spans="1:18">
      <c r="A3" t="s">
        <v>536</v>
      </c>
    </row>
    <row r="4" spans="1:18" ht="174.5" customHeight="1">
      <c r="K4" s="206"/>
    </row>
    <row r="5" spans="1:18">
      <c r="A5" t="s">
        <v>534</v>
      </c>
    </row>
    <row r="6" spans="1:18">
      <c r="A6" s="208" t="s">
        <v>539</v>
      </c>
    </row>
    <row r="7" spans="1:18">
      <c r="A7" s="208" t="s">
        <v>540</v>
      </c>
    </row>
    <row r="8" spans="1:18">
      <c r="A8" s="208" t="s">
        <v>541</v>
      </c>
    </row>
    <row r="9" spans="1:18">
      <c r="A9" s="208" t="s">
        <v>542</v>
      </c>
    </row>
    <row r="10" spans="1:18">
      <c r="A10" s="208" t="s">
        <v>543</v>
      </c>
    </row>
    <row r="11" spans="1:18" ht="249" customHeight="1"/>
    <row r="13" spans="1:18" ht="15" thickBot="1">
      <c r="A13" s="207" t="s">
        <v>537</v>
      </c>
      <c r="B13" s="207"/>
      <c r="C13" s="207"/>
      <c r="D13" s="207"/>
      <c r="E13" s="207"/>
      <c r="F13" s="207"/>
      <c r="G13" s="207"/>
      <c r="H13" s="207"/>
      <c r="I13" s="207"/>
      <c r="J13" s="207"/>
      <c r="K13" s="207"/>
      <c r="L13" s="207"/>
      <c r="M13" s="207"/>
      <c r="N13" s="207"/>
      <c r="O13" s="207"/>
      <c r="P13" s="207"/>
      <c r="Q13" s="207"/>
      <c r="R13" s="207"/>
    </row>
    <row r="14" spans="1:18" outlineLevel="1">
      <c r="J14" s="71"/>
      <c r="K14" t="s">
        <v>45</v>
      </c>
    </row>
    <row r="15" spans="1:18" outlineLevel="1">
      <c r="J15" s="61"/>
      <c r="K15" t="s">
        <v>77</v>
      </c>
    </row>
    <row r="16" spans="1:18" outlineLevel="1">
      <c r="J16" s="63"/>
      <c r="K16" t="s">
        <v>79</v>
      </c>
    </row>
    <row r="17" spans="1:16" ht="19" customHeight="1" outlineLevel="1">
      <c r="J17" s="62"/>
      <c r="K17" t="s">
        <v>78</v>
      </c>
    </row>
    <row r="18" spans="1:16" outlineLevel="1">
      <c r="M18" s="64" t="s">
        <v>45</v>
      </c>
      <c r="N18" s="64" t="s">
        <v>77</v>
      </c>
      <c r="O18" s="64" t="s">
        <v>79</v>
      </c>
      <c r="P18" s="64" t="s">
        <v>78</v>
      </c>
    </row>
    <row r="19" spans="1:16" ht="23.5" customHeight="1" outlineLevel="1">
      <c r="L19" s="65" t="s">
        <v>45</v>
      </c>
      <c r="M19" s="66"/>
      <c r="N19" s="66"/>
      <c r="O19" s="66" t="s">
        <v>151</v>
      </c>
      <c r="P19" s="66" t="s">
        <v>150</v>
      </c>
    </row>
    <row r="20" spans="1:16" ht="23.5" customHeight="1" outlineLevel="1">
      <c r="L20" s="65" t="s">
        <v>77</v>
      </c>
      <c r="M20" s="66" t="s">
        <v>152</v>
      </c>
      <c r="N20" s="66"/>
      <c r="O20" s="66" t="s">
        <v>153</v>
      </c>
      <c r="P20" s="66" t="s">
        <v>154</v>
      </c>
    </row>
    <row r="21" spans="1:16" ht="23.5" customHeight="1" outlineLevel="1">
      <c r="L21" s="65" t="s">
        <v>79</v>
      </c>
      <c r="M21" s="66"/>
      <c r="N21" s="66"/>
      <c r="O21" s="66"/>
      <c r="P21" s="66"/>
    </row>
    <row r="22" spans="1:16" ht="23.5" customHeight="1" outlineLevel="1">
      <c r="L22" s="65" t="s">
        <v>78</v>
      </c>
      <c r="M22" s="70" t="s">
        <v>155</v>
      </c>
      <c r="N22" s="66"/>
      <c r="O22" s="66" t="s">
        <v>156</v>
      </c>
      <c r="P22" s="66"/>
    </row>
    <row r="23" spans="1:16" ht="51" outlineLevel="1">
      <c r="B23" s="406" t="s">
        <v>157</v>
      </c>
      <c r="C23" s="406"/>
      <c r="D23" s="406"/>
      <c r="E23" s="68" t="s">
        <v>161</v>
      </c>
      <c r="F23" s="68" t="s">
        <v>158</v>
      </c>
      <c r="G23" s="68" t="s">
        <v>158</v>
      </c>
    </row>
    <row r="24" spans="1:16" ht="8.5" customHeight="1" outlineLevel="1">
      <c r="B24" s="67"/>
      <c r="C24" s="67"/>
      <c r="D24" s="67"/>
      <c r="E24" s="67"/>
    </row>
    <row r="25" spans="1:16" outlineLevel="1">
      <c r="B25" s="63"/>
      <c r="C25" s="63"/>
      <c r="D25" s="63"/>
    </row>
    <row r="26" spans="1:16" outlineLevel="1">
      <c r="A26" s="72" t="s">
        <v>163</v>
      </c>
      <c r="B26" s="71"/>
      <c r="C26" s="62"/>
      <c r="G26" s="71"/>
    </row>
    <row r="27" spans="1:16" outlineLevel="1">
      <c r="A27" s="72" t="s">
        <v>164</v>
      </c>
      <c r="E27" s="71"/>
      <c r="F27" s="62"/>
      <c r="G27" s="62"/>
    </row>
    <row r="28" spans="1:16" outlineLevel="1">
      <c r="D28" s="61"/>
      <c r="E28" s="61"/>
      <c r="F28" s="61"/>
    </row>
    <row r="29" spans="1:16" ht="13" customHeight="1" outlineLevel="1">
      <c r="B29" s="67"/>
      <c r="D29" s="67"/>
      <c r="E29" s="67"/>
      <c r="F29" s="67"/>
      <c r="G29" s="67"/>
    </row>
    <row r="30" spans="1:16" ht="78.5" customHeight="1" outlineLevel="1">
      <c r="B30" s="69" t="s">
        <v>159</v>
      </c>
      <c r="C30" s="69" t="s">
        <v>162</v>
      </c>
      <c r="D30" s="407" t="s">
        <v>160</v>
      </c>
      <c r="E30" s="407"/>
      <c r="F30" s="407"/>
      <c r="G30" s="69" t="s">
        <v>159</v>
      </c>
      <c r="H30" s="50"/>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545</v>
      </c>
    </row>
    <row r="2" spans="1:5">
      <c r="A2" t="s">
        <v>512</v>
      </c>
    </row>
    <row r="4" spans="1:5" collapsed="1">
      <c r="A4" t="s">
        <v>482</v>
      </c>
    </row>
    <row r="5" spans="1:5" hidden="1" outlineLevel="1">
      <c r="B5" t="s">
        <v>468</v>
      </c>
    </row>
    <row r="6" spans="1:5" hidden="1" outlineLevel="1">
      <c r="B6" t="s">
        <v>470</v>
      </c>
      <c r="E6" t="s">
        <v>469</v>
      </c>
    </row>
    <row r="7" spans="1:5" hidden="1" outlineLevel="1">
      <c r="B7" t="s">
        <v>472</v>
      </c>
      <c r="E7" t="s">
        <v>471</v>
      </c>
    </row>
    <row r="8" spans="1:5" hidden="1" outlineLevel="2">
      <c r="C8" t="s">
        <v>470</v>
      </c>
      <c r="E8" t="s">
        <v>493</v>
      </c>
    </row>
    <row r="9" spans="1:5" hidden="1" outlineLevel="2">
      <c r="C9" t="s">
        <v>478</v>
      </c>
      <c r="E9" t="s">
        <v>492</v>
      </c>
    </row>
    <row r="10" spans="1:5" hidden="1" outlineLevel="3">
      <c r="D10" t="s">
        <v>479</v>
      </c>
      <c r="E10" t="s">
        <v>491</v>
      </c>
    </row>
    <row r="11" spans="1:5" hidden="1" outlineLevel="3">
      <c r="D11" t="s">
        <v>480</v>
      </c>
      <c r="E11" t="s">
        <v>490</v>
      </c>
    </row>
    <row r="12" spans="1:5" hidden="1" outlineLevel="2">
      <c r="C12" t="s">
        <v>474</v>
      </c>
      <c r="E12" t="s">
        <v>489</v>
      </c>
    </row>
    <row r="13" spans="1:5" hidden="1" outlineLevel="3">
      <c r="D13" t="s">
        <v>479</v>
      </c>
    </row>
    <row r="14" spans="1:5" hidden="1" outlineLevel="3">
      <c r="D14" t="s">
        <v>476</v>
      </c>
      <c r="E14" t="s">
        <v>488</v>
      </c>
    </row>
    <row r="15" spans="1:5" hidden="1" outlineLevel="3">
      <c r="D15" t="s">
        <v>477</v>
      </c>
      <c r="E15" t="s">
        <v>487</v>
      </c>
    </row>
    <row r="16" spans="1:5" hidden="1" outlineLevel="3">
      <c r="D16" t="s">
        <v>470</v>
      </c>
      <c r="E16" t="s">
        <v>486</v>
      </c>
    </row>
    <row r="17" spans="2:5" hidden="1" outlineLevel="3">
      <c r="D17" t="s">
        <v>483</v>
      </c>
      <c r="E17" t="s">
        <v>485</v>
      </c>
    </row>
    <row r="18" spans="2:5" hidden="1" outlineLevel="1">
      <c r="B18" t="s">
        <v>474</v>
      </c>
      <c r="E18" t="s">
        <v>473</v>
      </c>
    </row>
    <row r="19" spans="2:5" hidden="1" outlineLevel="2">
      <c r="C19" t="s">
        <v>479</v>
      </c>
      <c r="E19" s="202" t="s">
        <v>484</v>
      </c>
    </row>
    <row r="20" spans="2:5" hidden="1" outlineLevel="2">
      <c r="C20" t="s">
        <v>476</v>
      </c>
    </row>
    <row r="21" spans="2:5" hidden="1" outlineLevel="2">
      <c r="C21" t="s">
        <v>477</v>
      </c>
    </row>
    <row r="22" spans="2:5" hidden="1" outlineLevel="2">
      <c r="C22" t="s">
        <v>470</v>
      </c>
    </row>
    <row r="23" spans="2:5" hidden="1" outlineLevel="2">
      <c r="C23" t="s">
        <v>483</v>
      </c>
    </row>
    <row r="24" spans="2:5" hidden="1" outlineLevel="1">
      <c r="B24" t="s">
        <v>475</v>
      </c>
      <c r="E24" t="s">
        <v>494</v>
      </c>
    </row>
    <row r="25" spans="2:5" hidden="1" outlineLevel="2">
      <c r="C25" t="s">
        <v>476</v>
      </c>
      <c r="E25" t="s">
        <v>495</v>
      </c>
    </row>
    <row r="26" spans="2:5" hidden="1" outlineLevel="2">
      <c r="C26" t="s">
        <v>470</v>
      </c>
      <c r="E26" t="s">
        <v>496</v>
      </c>
    </row>
    <row r="27" spans="2:5" hidden="1" outlineLevel="2">
      <c r="C27" t="s">
        <v>477</v>
      </c>
      <c r="E27" t="s">
        <v>497</v>
      </c>
    </row>
    <row r="28" spans="2:5" hidden="1" outlineLevel="2">
      <c r="C28" t="s">
        <v>478</v>
      </c>
      <c r="E28" t="s">
        <v>498</v>
      </c>
    </row>
    <row r="29" spans="2:5" hidden="1" outlineLevel="3">
      <c r="D29" t="s">
        <v>479</v>
      </c>
      <c r="E29" t="s">
        <v>499</v>
      </c>
    </row>
    <row r="30" spans="2:5" hidden="1" outlineLevel="3">
      <c r="D30" t="s">
        <v>480</v>
      </c>
      <c r="E30" t="s">
        <v>500</v>
      </c>
    </row>
    <row r="31" spans="2:5" hidden="1" outlineLevel="1">
      <c r="B31" t="s">
        <v>481</v>
      </c>
      <c r="E31" t="s">
        <v>501</v>
      </c>
    </row>
    <row r="32" spans="2:5" hidden="1" outlineLevel="2">
      <c r="C32" t="s">
        <v>478</v>
      </c>
      <c r="E32" t="s">
        <v>502</v>
      </c>
    </row>
    <row r="33" spans="1:5" hidden="1" outlineLevel="3">
      <c r="D33" t="s">
        <v>479</v>
      </c>
      <c r="E33" t="s">
        <v>499</v>
      </c>
    </row>
    <row r="34" spans="1:5" hidden="1" outlineLevel="3">
      <c r="D34" t="s">
        <v>480</v>
      </c>
      <c r="E34" t="s">
        <v>500</v>
      </c>
    </row>
    <row r="35" spans="1:5" hidden="1" outlineLevel="3">
      <c r="D35" t="s">
        <v>477</v>
      </c>
      <c r="E35" t="s">
        <v>503</v>
      </c>
    </row>
    <row r="37" spans="1:5">
      <c r="A37" t="s">
        <v>553</v>
      </c>
    </row>
    <row r="38" spans="1:5" outlineLevel="1">
      <c r="A38" s="230" t="s">
        <v>546</v>
      </c>
    </row>
    <row r="39" spans="1:5" outlineLevel="1">
      <c r="A39" s="230" t="s">
        <v>656</v>
      </c>
    </row>
    <row r="40" spans="1:5" outlineLevel="1">
      <c r="A40" s="230" t="s">
        <v>655</v>
      </c>
    </row>
    <row r="41" spans="1:5" outlineLevel="1">
      <c r="A41" s="230" t="s">
        <v>547</v>
      </c>
    </row>
    <row r="42" spans="1:5" outlineLevel="1">
      <c r="A42" s="231"/>
    </row>
    <row r="43" spans="1:5" outlineLevel="1">
      <c r="A43" s="230" t="s">
        <v>548</v>
      </c>
    </row>
    <row r="44" spans="1:5" outlineLevel="1">
      <c r="A44" s="230" t="s">
        <v>549</v>
      </c>
    </row>
    <row r="45" spans="1:5" outlineLevel="1">
      <c r="A45" s="230" t="s">
        <v>550</v>
      </c>
    </row>
    <row r="46" spans="1:5" outlineLevel="1">
      <c r="A46" s="230" t="s">
        <v>551</v>
      </c>
    </row>
    <row r="47" spans="1:5" outlineLevel="1">
      <c r="A47" s="231"/>
    </row>
    <row r="48" spans="1:5" outlineLevel="1">
      <c r="A48" s="230" t="s">
        <v>552</v>
      </c>
    </row>
    <row r="50" spans="1:1" collapsed="1">
      <c r="A50" s="232" t="s">
        <v>601</v>
      </c>
    </row>
    <row r="51" spans="1:1" hidden="1" outlineLevel="1">
      <c r="A51" s="230" t="s">
        <v>554</v>
      </c>
    </row>
    <row r="52" spans="1:1" hidden="1" outlineLevel="1">
      <c r="A52" s="230" t="s">
        <v>555</v>
      </c>
    </row>
    <row r="53" spans="1:1" hidden="1" outlineLevel="1">
      <c r="A53" s="230" t="s">
        <v>556</v>
      </c>
    </row>
    <row r="54" spans="1:1" hidden="1" outlineLevel="1">
      <c r="A54" s="230" t="s">
        <v>557</v>
      </c>
    </row>
    <row r="55" spans="1:1" hidden="1" outlineLevel="1">
      <c r="A55" s="230" t="s">
        <v>558</v>
      </c>
    </row>
    <row r="56" spans="1:1" hidden="1" outlineLevel="1">
      <c r="A56" s="230" t="s">
        <v>559</v>
      </c>
    </row>
    <row r="57" spans="1:1" hidden="1" outlineLevel="1">
      <c r="A57" s="230" t="s">
        <v>560</v>
      </c>
    </row>
    <row r="58" spans="1:1" hidden="1" outlineLevel="1">
      <c r="A58" s="230" t="s">
        <v>561</v>
      </c>
    </row>
    <row r="59" spans="1:1" hidden="1" outlineLevel="1">
      <c r="A59" s="230" t="s">
        <v>558</v>
      </c>
    </row>
    <row r="60" spans="1:1" hidden="1" outlineLevel="1">
      <c r="A60" s="230" t="s">
        <v>562</v>
      </c>
    </row>
    <row r="61" spans="1:1" hidden="1" outlineLevel="1">
      <c r="A61" s="230" t="s">
        <v>563</v>
      </c>
    </row>
    <row r="62" spans="1:1" hidden="1" outlineLevel="1">
      <c r="A62" s="230" t="s">
        <v>564</v>
      </c>
    </row>
    <row r="63" spans="1:1" hidden="1" outlineLevel="1">
      <c r="A63" s="230" t="s">
        <v>565</v>
      </c>
    </row>
    <row r="64" spans="1:1" hidden="1" outlineLevel="1">
      <c r="A64" s="230" t="s">
        <v>566</v>
      </c>
    </row>
    <row r="65" spans="1:1" hidden="1" outlineLevel="1">
      <c r="A65" s="230" t="s">
        <v>567</v>
      </c>
    </row>
    <row r="66" spans="1:1" hidden="1" outlineLevel="1">
      <c r="A66" s="230" t="s">
        <v>568</v>
      </c>
    </row>
    <row r="67" spans="1:1" hidden="1" outlineLevel="1">
      <c r="A67" s="230" t="s">
        <v>569</v>
      </c>
    </row>
    <row r="68" spans="1:1" hidden="1" outlineLevel="1">
      <c r="A68" s="230" t="s">
        <v>570</v>
      </c>
    </row>
    <row r="69" spans="1:1" hidden="1" outlineLevel="1">
      <c r="A69" s="230" t="s">
        <v>571</v>
      </c>
    </row>
    <row r="70" spans="1:1" hidden="1" outlineLevel="1">
      <c r="A70" s="230" t="s">
        <v>572</v>
      </c>
    </row>
    <row r="71" spans="1:1" hidden="1" outlineLevel="1">
      <c r="A71" s="230" t="s">
        <v>573</v>
      </c>
    </row>
    <row r="72" spans="1:1" hidden="1" outlineLevel="1">
      <c r="A72" s="230" t="s">
        <v>574</v>
      </c>
    </row>
    <row r="73" spans="1:1" hidden="1" outlineLevel="1">
      <c r="A73" s="230" t="s">
        <v>563</v>
      </c>
    </row>
    <row r="74" spans="1:1" hidden="1" outlineLevel="1">
      <c r="A74" s="230" t="s">
        <v>575</v>
      </c>
    </row>
    <row r="75" spans="1:1" hidden="1" outlineLevel="1">
      <c r="A75" s="230" t="s">
        <v>565</v>
      </c>
    </row>
    <row r="76" spans="1:1" hidden="1" outlineLevel="1">
      <c r="A76" s="230" t="s">
        <v>576</v>
      </c>
    </row>
    <row r="77" spans="1:1" hidden="1" outlineLevel="1">
      <c r="A77" s="230" t="s">
        <v>577</v>
      </c>
    </row>
    <row r="78" spans="1:1" hidden="1" outlineLevel="1">
      <c r="A78" s="230" t="s">
        <v>568</v>
      </c>
    </row>
    <row r="79" spans="1:1" hidden="1" outlineLevel="1">
      <c r="A79" s="230" t="s">
        <v>569</v>
      </c>
    </row>
    <row r="80" spans="1:1" hidden="1" outlineLevel="1">
      <c r="A80" s="230" t="s">
        <v>578</v>
      </c>
    </row>
    <row r="81" spans="1:1" hidden="1" outlineLevel="1">
      <c r="A81" s="230" t="s">
        <v>579</v>
      </c>
    </row>
    <row r="82" spans="1:1" hidden="1" outlineLevel="1">
      <c r="A82" s="230" t="s">
        <v>572</v>
      </c>
    </row>
    <row r="83" spans="1:1" hidden="1" outlineLevel="1">
      <c r="A83" s="230" t="s">
        <v>573</v>
      </c>
    </row>
    <row r="84" spans="1:1" hidden="1" outlineLevel="1">
      <c r="A84" s="230" t="s">
        <v>574</v>
      </c>
    </row>
    <row r="85" spans="1:1" hidden="1" outlineLevel="1">
      <c r="A85" s="230" t="s">
        <v>563</v>
      </c>
    </row>
    <row r="86" spans="1:1" hidden="1" outlineLevel="1">
      <c r="A86" s="230" t="s">
        <v>580</v>
      </c>
    </row>
    <row r="87" spans="1:1" hidden="1" outlineLevel="1">
      <c r="A87" s="230" t="s">
        <v>565</v>
      </c>
    </row>
    <row r="88" spans="1:1" hidden="1" outlineLevel="1">
      <c r="A88" s="230" t="s">
        <v>581</v>
      </c>
    </row>
    <row r="89" spans="1:1" hidden="1" outlineLevel="1">
      <c r="A89" s="230" t="s">
        <v>582</v>
      </c>
    </row>
    <row r="90" spans="1:1" hidden="1" outlineLevel="1">
      <c r="A90" s="230" t="s">
        <v>568</v>
      </c>
    </row>
    <row r="91" spans="1:1" hidden="1" outlineLevel="1">
      <c r="A91" s="230" t="s">
        <v>569</v>
      </c>
    </row>
    <row r="92" spans="1:1" hidden="1" outlineLevel="1">
      <c r="A92" s="230" t="s">
        <v>583</v>
      </c>
    </row>
    <row r="93" spans="1:1" hidden="1" outlineLevel="1">
      <c r="A93" s="230" t="s">
        <v>584</v>
      </c>
    </row>
    <row r="94" spans="1:1" hidden="1" outlineLevel="1">
      <c r="A94" s="230" t="s">
        <v>572</v>
      </c>
    </row>
    <row r="95" spans="1:1" hidden="1" outlineLevel="1">
      <c r="A95" s="230" t="s">
        <v>585</v>
      </c>
    </row>
    <row r="96" spans="1:1" hidden="1" outlineLevel="1">
      <c r="A96" s="230" t="s">
        <v>561</v>
      </c>
    </row>
    <row r="97" spans="1:1" hidden="1" outlineLevel="1">
      <c r="A97" s="230" t="s">
        <v>558</v>
      </c>
    </row>
    <row r="98" spans="1:1" hidden="1" outlineLevel="1">
      <c r="A98" s="230" t="s">
        <v>586</v>
      </c>
    </row>
    <row r="99" spans="1:1" hidden="1" outlineLevel="1">
      <c r="A99" s="230" t="s">
        <v>587</v>
      </c>
    </row>
    <row r="100" spans="1:1" hidden="1" outlineLevel="1">
      <c r="A100" s="230" t="s">
        <v>565</v>
      </c>
    </row>
    <row r="101" spans="1:1" hidden="1" outlineLevel="1">
      <c r="A101" s="230" t="s">
        <v>588</v>
      </c>
    </row>
    <row r="102" spans="1:1" hidden="1" outlineLevel="1">
      <c r="A102" s="230" t="s">
        <v>572</v>
      </c>
    </row>
    <row r="103" spans="1:1" hidden="1" outlineLevel="1">
      <c r="A103" s="230" t="s">
        <v>589</v>
      </c>
    </row>
    <row r="104" spans="1:1" hidden="1" outlineLevel="1">
      <c r="A104" s="230" t="s">
        <v>561</v>
      </c>
    </row>
    <row r="105" spans="1:1" hidden="1" outlineLevel="1">
      <c r="A105" s="230" t="s">
        <v>558</v>
      </c>
    </row>
    <row r="106" spans="1:1" hidden="1" outlineLevel="1">
      <c r="A106" s="230" t="s">
        <v>590</v>
      </c>
    </row>
    <row r="107" spans="1:1" hidden="1" outlineLevel="1">
      <c r="A107" s="230" t="s">
        <v>591</v>
      </c>
    </row>
    <row r="108" spans="1:1" hidden="1" outlineLevel="1">
      <c r="A108" s="230" t="s">
        <v>592</v>
      </c>
    </row>
    <row r="109" spans="1:1" hidden="1" outlineLevel="1">
      <c r="A109" s="230" t="s">
        <v>593</v>
      </c>
    </row>
    <row r="110" spans="1:1" hidden="1" outlineLevel="1">
      <c r="A110" s="230" t="s">
        <v>594</v>
      </c>
    </row>
    <row r="111" spans="1:1" hidden="1" outlineLevel="1">
      <c r="A111" s="230" t="s">
        <v>595</v>
      </c>
    </row>
    <row r="112" spans="1:1" hidden="1" outlineLevel="1">
      <c r="A112" s="230" t="s">
        <v>596</v>
      </c>
    </row>
    <row r="113" spans="1:1" hidden="1" outlineLevel="1">
      <c r="A113" s="230" t="s">
        <v>597</v>
      </c>
    </row>
    <row r="114" spans="1:1" hidden="1" outlineLevel="1">
      <c r="A114" s="230" t="s">
        <v>598</v>
      </c>
    </row>
    <row r="115" spans="1:1" hidden="1" outlineLevel="1">
      <c r="A115" s="230" t="s">
        <v>599</v>
      </c>
    </row>
    <row r="116" spans="1:1" hidden="1" outlineLevel="1">
      <c r="A116" s="230" t="s">
        <v>172</v>
      </c>
    </row>
    <row r="118" spans="1:1" collapsed="1">
      <c r="A118" s="232" t="s">
        <v>602</v>
      </c>
    </row>
    <row r="119" spans="1:1" hidden="1" outlineLevel="1">
      <c r="A119" s="230" t="s">
        <v>554</v>
      </c>
    </row>
    <row r="120" spans="1:1" hidden="1" outlineLevel="1">
      <c r="A120" s="230" t="s">
        <v>555</v>
      </c>
    </row>
    <row r="121" spans="1:1" hidden="1" outlineLevel="1">
      <c r="A121" s="230" t="s">
        <v>556</v>
      </c>
    </row>
    <row r="122" spans="1:1" hidden="1" outlineLevel="1">
      <c r="A122" s="230" t="s">
        <v>557</v>
      </c>
    </row>
    <row r="123" spans="1:1" hidden="1" outlineLevel="1">
      <c r="A123" s="230" t="s">
        <v>558</v>
      </c>
    </row>
    <row r="124" spans="1:1" hidden="1" outlineLevel="1">
      <c r="A124" s="230" t="s">
        <v>559</v>
      </c>
    </row>
    <row r="125" spans="1:1" hidden="1" outlineLevel="1">
      <c r="A125" s="230" t="s">
        <v>603</v>
      </c>
    </row>
    <row r="126" spans="1:1" hidden="1" outlineLevel="1">
      <c r="A126" s="230" t="s">
        <v>604</v>
      </c>
    </row>
    <row r="127" spans="1:1" hidden="1" outlineLevel="1">
      <c r="A127" s="230" t="s">
        <v>605</v>
      </c>
    </row>
    <row r="128" spans="1:1" hidden="1" outlineLevel="1">
      <c r="A128" s="230" t="s">
        <v>561</v>
      </c>
    </row>
    <row r="129" spans="1:1" hidden="1" outlineLevel="1">
      <c r="A129" s="230" t="s">
        <v>558</v>
      </c>
    </row>
    <row r="130" spans="1:1" hidden="1" outlineLevel="1">
      <c r="A130" s="230" t="s">
        <v>562</v>
      </c>
    </row>
    <row r="131" spans="1:1" hidden="1" outlineLevel="1">
      <c r="A131" s="230" t="s">
        <v>563</v>
      </c>
    </row>
    <row r="132" spans="1:1" hidden="1" outlineLevel="1">
      <c r="A132" s="230" t="s">
        <v>564</v>
      </c>
    </row>
    <row r="133" spans="1:1" hidden="1" outlineLevel="1">
      <c r="A133" s="230" t="s">
        <v>565</v>
      </c>
    </row>
    <row r="134" spans="1:1" hidden="1" outlineLevel="1">
      <c r="A134" s="230" t="s">
        <v>566</v>
      </c>
    </row>
    <row r="135" spans="1:1" hidden="1" outlineLevel="1">
      <c r="A135" s="230" t="s">
        <v>567</v>
      </c>
    </row>
    <row r="136" spans="1:1" hidden="1" outlineLevel="1">
      <c r="A136" s="230" t="s">
        <v>568</v>
      </c>
    </row>
    <row r="137" spans="1:1" hidden="1" outlineLevel="1">
      <c r="A137" s="230" t="s">
        <v>569</v>
      </c>
    </row>
    <row r="138" spans="1:1" hidden="1" outlineLevel="1">
      <c r="A138" s="230" t="s">
        <v>570</v>
      </c>
    </row>
    <row r="139" spans="1:1" hidden="1" outlineLevel="1">
      <c r="A139" s="230" t="s">
        <v>571</v>
      </c>
    </row>
    <row r="140" spans="1:1" hidden="1" outlineLevel="1">
      <c r="A140" s="230" t="s">
        <v>572</v>
      </c>
    </row>
    <row r="141" spans="1:1" hidden="1" outlineLevel="1">
      <c r="A141" s="230" t="s">
        <v>589</v>
      </c>
    </row>
    <row r="142" spans="1:1" hidden="1" outlineLevel="1">
      <c r="A142" s="230" t="s">
        <v>606</v>
      </c>
    </row>
    <row r="143" spans="1:1" hidden="1" outlineLevel="1">
      <c r="A143" s="230" t="s">
        <v>599</v>
      </c>
    </row>
    <row r="144" spans="1:1" hidden="1" outlineLevel="1">
      <c r="A144" s="230" t="s">
        <v>172</v>
      </c>
    </row>
    <row r="147" spans="1:1" collapsed="1">
      <c r="A147" s="232" t="s">
        <v>614</v>
      </c>
    </row>
    <row r="148" spans="1:1" hidden="1" outlineLevel="1">
      <c r="A148" t="s">
        <v>607</v>
      </c>
    </row>
    <row r="149" spans="1:1" hidden="1" outlineLevel="1">
      <c r="A149" t="s">
        <v>608</v>
      </c>
    </row>
    <row r="150" spans="1:1" hidden="1" outlineLevel="1">
      <c r="A150" t="s">
        <v>609</v>
      </c>
    </row>
    <row r="151" spans="1:1" hidden="1" outlineLevel="1">
      <c r="A151" t="s">
        <v>600</v>
      </c>
    </row>
    <row r="152" spans="1:1" hidden="1" outlineLevel="1">
      <c r="A152" s="230" t="s">
        <v>554</v>
      </c>
    </row>
    <row r="153" spans="1:1" hidden="1" outlineLevel="1">
      <c r="A153" s="230" t="s">
        <v>555</v>
      </c>
    </row>
    <row r="154" spans="1:1" hidden="1" outlineLevel="1">
      <c r="A154" s="230" t="s">
        <v>556</v>
      </c>
    </row>
    <row r="155" spans="1:1" hidden="1" outlineLevel="1">
      <c r="A155" s="230" t="s">
        <v>557</v>
      </c>
    </row>
    <row r="156" spans="1:1" hidden="1" outlineLevel="1">
      <c r="A156" s="230" t="s">
        <v>558</v>
      </c>
    </row>
    <row r="157" spans="1:1" hidden="1" outlineLevel="1">
      <c r="A157" s="230" t="s">
        <v>610</v>
      </c>
    </row>
    <row r="158" spans="1:1" hidden="1" outlineLevel="1">
      <c r="A158" s="230" t="s">
        <v>611</v>
      </c>
    </row>
    <row r="159" spans="1:1" hidden="1" outlineLevel="1">
      <c r="A159" s="230" t="s">
        <v>612</v>
      </c>
    </row>
    <row r="160" spans="1:1" hidden="1" outlineLevel="1">
      <c r="A160" s="230" t="s">
        <v>613</v>
      </c>
    </row>
    <row r="161" spans="1:1" hidden="1" outlineLevel="1">
      <c r="A161" s="230" t="s">
        <v>598</v>
      </c>
    </row>
    <row r="162" spans="1:1" hidden="1" outlineLevel="1">
      <c r="A162" s="230" t="s">
        <v>599</v>
      </c>
    </row>
    <row r="163" spans="1:1" hidden="1" outlineLevel="1">
      <c r="A163" s="230" t="s">
        <v>172</v>
      </c>
    </row>
    <row r="164" spans="1:1">
      <c r="A164" s="230"/>
    </row>
  </sheetData>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dimension ref="B1:L20"/>
  <sheetViews>
    <sheetView tabSelected="1" workbookViewId="0">
      <selection activeCell="L9" sqref="L9"/>
    </sheetView>
  </sheetViews>
  <sheetFormatPr defaultRowHeight="14.5"/>
  <cols>
    <col min="6" max="6" width="10.90625" customWidth="1"/>
    <col min="10" max="10" width="10.08984375" customWidth="1"/>
    <col min="11" max="11" width="14.81640625" customWidth="1"/>
  </cols>
  <sheetData>
    <row r="1" spans="2:12">
      <c r="F1" s="413"/>
      <c r="G1" s="413"/>
      <c r="H1" s="413"/>
      <c r="I1" s="413"/>
      <c r="J1" s="413"/>
      <c r="K1" s="413"/>
    </row>
    <row r="2" spans="2:12">
      <c r="F2" s="413"/>
      <c r="G2" s="413"/>
      <c r="H2" s="413"/>
      <c r="I2" s="413"/>
      <c r="J2" s="415" t="s">
        <v>1095</v>
      </c>
      <c r="K2" s="413"/>
    </row>
    <row r="3" spans="2:12">
      <c r="D3" s="418"/>
      <c r="E3" s="424"/>
      <c r="F3" s="419"/>
      <c r="G3" s="419"/>
      <c r="H3" s="419"/>
      <c r="I3" s="420" t="s">
        <v>1096</v>
      </c>
      <c r="J3" s="416">
        <v>600</v>
      </c>
      <c r="K3" s="413"/>
    </row>
    <row r="4" spans="2:12">
      <c r="D4" s="421"/>
      <c r="E4" s="64"/>
      <c r="F4" s="422"/>
      <c r="G4" s="422"/>
      <c r="H4" s="422"/>
      <c r="I4" s="423" t="s">
        <v>1097</v>
      </c>
      <c r="J4" s="416">
        <v>1200</v>
      </c>
      <c r="K4" s="413"/>
    </row>
    <row r="5" spans="2:12">
      <c r="B5" s="91"/>
      <c r="C5" s="91"/>
      <c r="F5" s="414"/>
      <c r="G5" s="414"/>
      <c r="H5" s="414"/>
      <c r="I5" s="415" t="s">
        <v>1103</v>
      </c>
      <c r="J5" s="417">
        <f>J3+J4</f>
        <v>1800</v>
      </c>
      <c r="K5" s="414"/>
      <c r="L5" s="91"/>
    </row>
    <row r="6" spans="2:12">
      <c r="B6" s="91"/>
      <c r="C6" s="91"/>
      <c r="D6" s="91"/>
      <c r="E6" s="91"/>
      <c r="F6" s="414"/>
      <c r="G6" s="414"/>
      <c r="H6" s="414"/>
      <c r="I6" s="414"/>
      <c r="J6" s="414"/>
      <c r="K6" s="414"/>
      <c r="L6" s="91"/>
    </row>
    <row r="7" spans="2:12">
      <c r="B7" s="91"/>
      <c r="C7" s="91"/>
      <c r="D7" s="91"/>
      <c r="E7" s="91"/>
      <c r="F7" s="91"/>
      <c r="G7" s="91"/>
      <c r="H7" s="91"/>
      <c r="I7" s="91"/>
      <c r="J7" s="91"/>
      <c r="K7" s="91"/>
      <c r="L7" s="91"/>
    </row>
    <row r="8" spans="2:12">
      <c r="B8" s="91"/>
      <c r="C8" s="91"/>
      <c r="D8" s="91"/>
      <c r="E8" s="91"/>
      <c r="F8" s="91"/>
      <c r="G8" s="91"/>
      <c r="H8" s="91"/>
      <c r="I8" s="91"/>
      <c r="J8" s="91"/>
      <c r="K8" s="91"/>
      <c r="L8" s="91"/>
    </row>
    <row r="9" spans="2:12" ht="15" thickBot="1">
      <c r="B9" s="91"/>
      <c r="C9" s="91"/>
      <c r="D9" s="91" t="s">
        <v>1098</v>
      </c>
      <c r="E9" s="91"/>
      <c r="F9" s="91"/>
      <c r="G9" s="91" t="s">
        <v>1102</v>
      </c>
      <c r="H9" s="91" t="s">
        <v>1099</v>
      </c>
      <c r="I9" s="91" t="s">
        <v>1101</v>
      </c>
      <c r="J9" s="91" t="s">
        <v>1101</v>
      </c>
      <c r="K9" s="91"/>
      <c r="L9" s="91"/>
    </row>
    <row r="10" spans="2:12" ht="15" thickBot="1">
      <c r="B10" s="91"/>
      <c r="C10" s="91"/>
      <c r="D10" s="425" t="s">
        <v>1094</v>
      </c>
      <c r="E10" s="426"/>
      <c r="F10" s="427"/>
      <c r="G10" s="425" t="s">
        <v>1093</v>
      </c>
      <c r="H10" s="426"/>
      <c r="I10" s="426"/>
      <c r="J10" s="427"/>
      <c r="K10" s="91"/>
      <c r="L10" s="91"/>
    </row>
    <row r="11" spans="2:12" ht="15" thickBot="1">
      <c r="B11" s="91"/>
      <c r="C11" s="91"/>
      <c r="D11" s="428" t="s">
        <v>1092</v>
      </c>
      <c r="E11" s="429" t="s">
        <v>1091</v>
      </c>
      <c r="F11" s="429" t="s">
        <v>1100</v>
      </c>
      <c r="G11" s="428">
        <v>1</v>
      </c>
      <c r="H11" s="429">
        <v>100</v>
      </c>
      <c r="I11" s="429">
        <v>1000</v>
      </c>
      <c r="J11" s="430">
        <v>5000</v>
      </c>
      <c r="K11" s="91"/>
      <c r="L11" s="91"/>
    </row>
    <row r="12" spans="2:12" ht="15" thickTop="1">
      <c r="B12" s="91"/>
      <c r="C12" s="91"/>
      <c r="D12" s="412">
        <v>0.1</v>
      </c>
      <c r="E12" s="377">
        <f>D12*60</f>
        <v>6</v>
      </c>
      <c r="F12" s="377">
        <f>(1/D12)*60</f>
        <v>600</v>
      </c>
      <c r="G12" s="109">
        <f>$F12*($J$5/1000)</f>
        <v>1080</v>
      </c>
      <c r="H12" s="408">
        <f>(G12*H$11)/1000</f>
        <v>108</v>
      </c>
      <c r="I12" s="408">
        <f>H12*I$11/1000</f>
        <v>108</v>
      </c>
      <c r="J12" s="381">
        <f>I12*J$11/1000</f>
        <v>540</v>
      </c>
      <c r="K12" s="91"/>
      <c r="L12" s="91"/>
    </row>
    <row r="13" spans="2:12">
      <c r="B13" s="91"/>
      <c r="C13" s="91"/>
      <c r="D13" s="412">
        <v>0.5</v>
      </c>
      <c r="E13" s="377">
        <f>D13*60</f>
        <v>30</v>
      </c>
      <c r="F13" s="377">
        <f t="shared" ref="F13:F17" si="0">(1/D13)*60</f>
        <v>120</v>
      </c>
      <c r="G13" s="109">
        <f t="shared" ref="G13:G17" si="1">$F13*($J$5/1000)</f>
        <v>216</v>
      </c>
      <c r="H13" s="408">
        <f>(G13*H$11)/1000</f>
        <v>21.6</v>
      </c>
      <c r="I13" s="408">
        <f t="shared" ref="I13:J17" si="2">H13*I$11/1000</f>
        <v>21.6</v>
      </c>
      <c r="J13" s="381">
        <f t="shared" si="2"/>
        <v>108</v>
      </c>
      <c r="K13" s="91"/>
      <c r="L13" s="91"/>
    </row>
    <row r="14" spans="2:12">
      <c r="B14" s="91"/>
      <c r="C14" s="91"/>
      <c r="D14" s="410">
        <v>1</v>
      </c>
      <c r="E14" s="377">
        <f>D14*60</f>
        <v>60</v>
      </c>
      <c r="F14" s="377">
        <f t="shared" si="0"/>
        <v>60</v>
      </c>
      <c r="G14" s="109">
        <f t="shared" si="1"/>
        <v>108</v>
      </c>
      <c r="H14" s="408">
        <f t="shared" ref="H13:H17" si="3">(G14*H$11)/1000</f>
        <v>10.8</v>
      </c>
      <c r="I14" s="408">
        <f t="shared" si="2"/>
        <v>10.8</v>
      </c>
      <c r="J14" s="381">
        <f t="shared" si="2"/>
        <v>54</v>
      </c>
      <c r="K14" s="91"/>
      <c r="L14" s="91"/>
    </row>
    <row r="15" spans="2:12">
      <c r="B15" s="91"/>
      <c r="C15" s="91"/>
      <c r="D15" s="410">
        <v>6</v>
      </c>
      <c r="E15" s="377">
        <f>D15*60</f>
        <v>360</v>
      </c>
      <c r="F15" s="377">
        <f t="shared" si="0"/>
        <v>10</v>
      </c>
      <c r="G15" s="109">
        <f t="shared" si="1"/>
        <v>18</v>
      </c>
      <c r="H15" s="408">
        <f t="shared" si="3"/>
        <v>1.8</v>
      </c>
      <c r="I15" s="408">
        <f t="shared" si="2"/>
        <v>1.8</v>
      </c>
      <c r="J15" s="381">
        <f t="shared" si="2"/>
        <v>9</v>
      </c>
      <c r="K15" s="91"/>
      <c r="L15" s="91"/>
    </row>
    <row r="16" spans="2:12">
      <c r="B16" s="91"/>
      <c r="C16" s="91"/>
      <c r="D16" s="410">
        <v>12</v>
      </c>
      <c r="E16" s="377">
        <f>D16*60</f>
        <v>720</v>
      </c>
      <c r="F16" s="377">
        <f t="shared" si="0"/>
        <v>5</v>
      </c>
      <c r="G16" s="109">
        <f t="shared" si="1"/>
        <v>9</v>
      </c>
      <c r="H16" s="408">
        <f t="shared" si="3"/>
        <v>0.9</v>
      </c>
      <c r="I16" s="408">
        <f t="shared" si="2"/>
        <v>0.9</v>
      </c>
      <c r="J16" s="381">
        <f t="shared" si="2"/>
        <v>4.5</v>
      </c>
      <c r="K16" s="91"/>
      <c r="L16" s="91"/>
    </row>
    <row r="17" spans="2:12" ht="15" thickBot="1">
      <c r="B17" s="91"/>
      <c r="C17" s="91"/>
      <c r="D17" s="411">
        <v>30</v>
      </c>
      <c r="E17" s="382">
        <f>D17*60</f>
        <v>1800</v>
      </c>
      <c r="F17" s="382">
        <f t="shared" si="0"/>
        <v>2</v>
      </c>
      <c r="G17" s="110">
        <f t="shared" si="1"/>
        <v>3.6</v>
      </c>
      <c r="H17" s="409">
        <f t="shared" si="3"/>
        <v>0.36</v>
      </c>
      <c r="I17" s="409">
        <f t="shared" si="2"/>
        <v>0.36</v>
      </c>
      <c r="J17" s="112">
        <f t="shared" si="2"/>
        <v>1.8</v>
      </c>
      <c r="K17" s="91"/>
      <c r="L17" s="91"/>
    </row>
    <row r="18" spans="2:12">
      <c r="B18" s="91"/>
      <c r="C18" s="91"/>
      <c r="D18" s="91"/>
      <c r="E18" s="91"/>
      <c r="F18" s="91"/>
      <c r="G18" s="91"/>
      <c r="H18" s="91"/>
      <c r="I18" s="91"/>
      <c r="J18" s="91"/>
      <c r="K18" s="91"/>
      <c r="L18" s="91"/>
    </row>
    <row r="19" spans="2:12">
      <c r="B19" s="91"/>
      <c r="C19" s="91"/>
      <c r="D19" s="91"/>
      <c r="E19" s="91"/>
      <c r="F19" s="91"/>
      <c r="G19" s="91"/>
      <c r="H19" s="91"/>
      <c r="I19" s="91"/>
      <c r="J19" s="91"/>
      <c r="K19" s="91"/>
      <c r="L19" s="91"/>
    </row>
    <row r="20" spans="2:12">
      <c r="B20" s="91"/>
      <c r="C20" s="91"/>
      <c r="D20" s="91"/>
      <c r="E20" s="91"/>
      <c r="F20" s="91"/>
      <c r="G20" s="91"/>
      <c r="H20" s="91"/>
      <c r="I20" s="91"/>
      <c r="J20" s="91"/>
      <c r="K20" s="91"/>
      <c r="L20" s="9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18</vt:i4>
      </vt:variant>
    </vt:vector>
  </HeadingPairs>
  <TitlesOfParts>
    <vt:vector size="40" baseType="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2019-06-06T06:49:30Z</dcterms:modified>
</cp:coreProperties>
</file>