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62B2D10C-E8A7-4E51-9EBD-2B4004D679CA}" xr6:coauthVersionLast="43" xr6:coauthVersionMax="43" xr10:uidLastSave="{00000000-0000-0000-0000-000000000000}"/>
  <bookViews>
    <workbookView xWindow="-16320" yWindow="-120" windowWidth="16440" windowHeight="28590" tabRatio="747" firstSheet="17" activeTab="23" xr2:uid="{03B1AEF3-CABE-49A2-8C82-B88E1E35F4FD}"/>
  </bookViews>
  <sheets>
    <sheet name="INDEX" sheetId="28" r:id="rId1"/>
    <sheet name="Reference"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s>
  <definedNames>
    <definedName name="_xlnm._FilterDatabase" localSheetId="13"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Reference!$H$1</definedName>
    <definedName name="Start20">swagger!$H$1</definedName>
    <definedName name="Start21">graphs!$H$1</definedName>
    <definedName name="Start22">'collection+json'!$H$1</definedName>
    <definedName name="Start23">sizing!$H$1</definedName>
    <definedName name="Start24">datasets!$H$1</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56" i="29" l="1"/>
  <c r="F55" i="29"/>
  <c r="F54" i="29"/>
  <c r="F53" i="29"/>
  <c r="F52" i="29"/>
  <c r="F51" i="29"/>
  <c r="F50" i="29"/>
  <c r="F49" i="29"/>
  <c r="F48" i="29"/>
  <c r="F47" i="29"/>
  <c r="F46" i="29"/>
  <c r="F45" i="29"/>
  <c r="F44" i="29"/>
  <c r="F43" i="29"/>
  <c r="F42" i="29"/>
  <c r="G56" i="29"/>
  <c r="G55" i="29"/>
  <c r="G54" i="29"/>
  <c r="G53" i="29"/>
  <c r="G52" i="29"/>
  <c r="G51" i="29"/>
  <c r="G50" i="29"/>
  <c r="G49" i="29"/>
  <c r="G48" i="29"/>
  <c r="G47" i="29"/>
  <c r="G46" i="29"/>
  <c r="G45" i="29"/>
  <c r="G44" i="29"/>
  <c r="G43" i="29"/>
  <c r="G42" i="29"/>
  <c r="G38" i="29"/>
  <c r="F38" i="29"/>
  <c r="G37" i="29"/>
  <c r="F37" i="29"/>
  <c r="G36" i="29"/>
  <c r="F36" i="29"/>
  <c r="G35" i="29"/>
  <c r="F35" i="29"/>
  <c r="G34" i="29"/>
  <c r="F34" i="29"/>
  <c r="G33" i="29"/>
  <c r="F33" i="29"/>
  <c r="G32" i="29"/>
  <c r="F32" i="29"/>
  <c r="G31" i="29"/>
  <c r="F31" i="29"/>
  <c r="G30" i="29"/>
  <c r="F30" i="29"/>
  <c r="G29" i="29"/>
  <c r="F29" i="29"/>
  <c r="G28" i="29"/>
  <c r="F28" i="29"/>
  <c r="G27" i="29"/>
  <c r="F27" i="29"/>
  <c r="G26" i="29"/>
  <c r="F26" i="29"/>
  <c r="G25" i="29"/>
  <c r="F25" i="29"/>
  <c r="G24" i="29"/>
  <c r="F24" i="29"/>
  <c r="G23" i="29"/>
  <c r="F23" i="29"/>
  <c r="G22" i="29"/>
  <c r="F22" i="29"/>
  <c r="G21" i="29"/>
  <c r="F21" i="29"/>
  <c r="G20" i="29"/>
  <c r="F20" i="29"/>
  <c r="G19" i="29"/>
  <c r="F19" i="29"/>
  <c r="G18" i="29"/>
  <c r="F18" i="29"/>
  <c r="G17" i="29"/>
  <c r="F17" i="29"/>
  <c r="G16" i="29"/>
  <c r="F16" i="29"/>
  <c r="G15" i="29"/>
  <c r="F15" i="29"/>
  <c r="G14" i="29"/>
  <c r="F14" i="29"/>
  <c r="G13" i="29"/>
  <c r="F13" i="29"/>
  <c r="G12" i="29"/>
  <c r="F12" i="29"/>
  <c r="G11" i="29"/>
  <c r="F11" i="29"/>
  <c r="E13" i="29" l="1"/>
  <c r="E44" i="29"/>
  <c r="D13" i="29"/>
  <c r="D11" i="29"/>
  <c r="D44" i="29"/>
  <c r="E42" i="29"/>
  <c r="D42" i="29"/>
  <c r="E11" i="29"/>
  <c r="J17" i="27"/>
  <c r="J16" i="27"/>
  <c r="J15" i="27"/>
  <c r="J14" i="27"/>
  <c r="J13" i="27"/>
  <c r="G17" i="27"/>
  <c r="H17" i="27" s="1"/>
  <c r="I17" i="27" s="1"/>
  <c r="G16" i="27"/>
  <c r="H16" i="27" s="1"/>
  <c r="I16" i="27" s="1"/>
  <c r="G15" i="27"/>
  <c r="G14" i="27"/>
  <c r="G13" i="27"/>
  <c r="H13" i="27"/>
  <c r="I13" i="27" s="1"/>
  <c r="H15" i="27"/>
  <c r="I15" i="27" s="1"/>
  <c r="H14" i="27"/>
  <c r="I14" i="27" s="1"/>
  <c r="H12" i="27"/>
  <c r="G12" i="27"/>
  <c r="I12" i="27" s="1"/>
  <c r="J12" i="27" s="1"/>
  <c r="F17" i="27"/>
  <c r="F16" i="27"/>
  <c r="F15" i="27"/>
  <c r="F14" i="27"/>
  <c r="F13" i="27"/>
  <c r="F12" i="27"/>
  <c r="J5" i="27"/>
  <c r="E17" i="27"/>
  <c r="E16" i="27"/>
  <c r="E15" i="27"/>
  <c r="E14" i="27"/>
  <c r="E13" i="27"/>
  <c r="E12" i="27"/>
  <c r="C11" i="29" l="1"/>
  <c r="C9" i="29" s="1"/>
  <c r="C42" i="29"/>
  <c r="BA36" i="16"/>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128" i="10" s="1"/>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9" i="10" l="1"/>
  <c r="M130" i="10"/>
  <c r="L128" i="10"/>
  <c r="L129" i="10"/>
  <c r="L130" i="10"/>
  <c r="M127" i="10"/>
  <c r="L127" i="10"/>
  <c r="D63" i="10"/>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<sst xmlns="http://schemas.openxmlformats.org/spreadsheetml/2006/main" count="2432" uniqueCount="1293">
  <si>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</si>
  <si>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</si>
  <si>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</si>
  <si>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</si>
  <si>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</si>
  <si>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</si>
  <si>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</si>
  <si>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</si>
  <si>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</si>
  <si>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</si>
  <si>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</si>
  <si>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</si>
  <si>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</si>
  <si>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</si>
  <si>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</si>
  <si>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</si>
  <si>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</si>
  <si>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</si>
  <si>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</si>
  <si>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</si>
  <si>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</si>
  <si>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</si>
  <si>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</si>
  <si>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</si>
  <si>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</si>
  <si>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</si>
  <si>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</si>
  <si>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</si>
  <si>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</si>
  <si>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</si>
  <si>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</si>
  <si>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</si>
  <si>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</si>
  <si>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</si>
  <si>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</si>
  <si>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</si>
  <si>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</si>
  <si>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</si>
  <si>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</si>
  <si>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</si>
  <si>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</si>
  <si>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</si>
  <si>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</si>
  <si>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</si>
  <si>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</si>
  <si>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</si>
  <si>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</si>
  <si>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</si>
  <si>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</si>
  <si>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</si>
  <si>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</si>
  <si>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</si>
  <si>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</si>
  <si>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</si>
  <si>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</si>
  <si>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</si>
  <si>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</si>
  <si>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</si>
  <si>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</si>
  <si>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</si>
  <si>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</si>
  <si>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</si>
  <si>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</si>
  <si>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</si>
  <si>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</si>
  <si>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</si>
  <si>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</si>
  <si>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</si>
  <si>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</si>
  <si>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</si>
  <si>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</si>
  <si>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</si>
  <si>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</si>
  <si>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</si>
  <si>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</si>
  <si>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</si>
  <si>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</si>
  <si>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</si>
  <si>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</si>
  <si>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</si>
  <si>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</si>
  <si>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</si>
  <si>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</si>
  <si>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</si>
  <si>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</si>
  <si>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</si>
  <si>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</si>
  <si>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</si>
  <si>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</si>
  <si>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</si>
  <si>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</si>
  <si>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</si>
  <si>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</si>
  <si>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</si>
  <si>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</si>
  <si>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</si>
  <si>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</si>
  <si>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</si>
  <si>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</si>
  <si>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</si>
  <si>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</si>
  <si>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</si>
  <si>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</si>
  <si>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</si>
  <si>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</si>
  <si>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</si>
  <si>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</si>
  <si>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</si>
  <si>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</si>
  <si>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</si>
  <si>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</si>
  <si>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</si>
  <si>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</si>
  <si>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</si>
  <si>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</si>
  <si>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</si>
  <si>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</si>
  <si>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</si>
  <si>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</si>
  <si>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</si>
  <si>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</si>
  <si>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</si>
  <si>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</si>
  <si>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</si>
  <si>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</si>
  <si>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</si>
  <si>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</si>
  <si>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</si>
  <si>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</si>
  <si>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</si>
  <si>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</si>
  <si>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</si>
  <si>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</si>
  <si>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</si>
  <si>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</si>
  <si>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</si>
  <si>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</si>
  <si>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</si>
  <si>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</si>
  <si>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</si>
  <si>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</si>
  <si>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</si>
  <si>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</si>
  <si>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</si>
  <si>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</si>
  <si>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</si>
  <si>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</si>
  <si>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</si>
  <si>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</si>
  <si>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</si>
  <si>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</si>
  <si>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</si>
  <si>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</si>
  <si>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</si>
  <si>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</si>
  <si>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</si>
  <si>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</si>
  <si>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</si>
  <si>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</si>
  <si>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</si>
  <si>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</si>
  <si>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</si>
  <si>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</si>
  <si>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</si>
  <si>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</si>
  <si>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</si>
  <si>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</si>
  <si>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</si>
  <si>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</si>
  <si>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</si>
  <si>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</si>
  <si>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</si>
  <si>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</si>
  <si>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</si>
  <si>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</si>
  <si>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</si>
  <si>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</si>
  <si>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</si>
  <si>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</si>
  <si>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</si>
  <si>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</si>
  <si>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</si>
  <si>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</si>
  <si>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</si>
  <si>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</si>
  <si>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</si>
  <si>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</si>
  <si>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</si>
  <si>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</si>
  <si>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</si>
  <si>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</si>
  <si>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</si>
  <si>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</si>
  <si>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</si>
  <si>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</si>
  <si>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</si>
  <si>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</si>
  <si>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</si>
  <si>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</si>
  <si>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</si>
  <si>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</si>
  <si>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</si>
  <si>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</si>
  <si>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</si>
  <si>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</si>
  <si>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</si>
  <si>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</si>
  <si>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</si>
  <si>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</si>
  <si>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</si>
  <si>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</si>
  <si>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</si>
  <si>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</si>
  <si>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</si>
  <si>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</si>
  <si>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</si>
  <si>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</si>
  <si>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</si>
  <si>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</si>
  <si>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</si>
  <si>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</si>
  <si>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</si>
  <si>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</si>
  <si>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</si>
  <si>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</si>
  <si>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</si>
  <si>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</si>
  <si>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</si>
  <si>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</si>
  <si>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</si>
  <si>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</si>
  <si>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</si>
  <si>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</si>
  <si>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</si>
  <si>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</si>
  <si>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</si>
  <si>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</si>
  <si>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</si>
  <si>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</si>
  <si>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</si>
  <si>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</si>
  <si>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</si>
  <si>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</si>
  <si>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</si>
  <si>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</si>
  <si>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</si>
  <si>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</si>
  <si>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</si>
  <si>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</si>
  <si>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</si>
  <si>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</si>
  <si>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</si>
  <si>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</si>
  <si>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</si>
  <si>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</si>
  <si>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</si>
  <si>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</si>
  <si>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</si>
  <si>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</si>
  <si>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</si>
  <si>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</si>
  <si>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</si>
  <si>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</si>
  <si>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</si>
  <si>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</si>
  <si>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</si>
  <si>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</si>
  <si>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</si>
  <si>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</si>
  <si>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</si>
  <si>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</si>
  <si>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</si>
  <si>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</si>
  <si>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</si>
  <si>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</si>
  <si>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</si>
  <si>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</si>
  <si>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</si>
  <si>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</si>
  <si>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</si>
  <si>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</si>
  <si>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</si>
  <si>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</si>
  <si>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</si>
  <si>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</si>
  <si>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</si>
  <si>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</si>
  <si>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</si>
  <si>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</si>
  <si>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</si>
  <si>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</si>
  <si>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</si>
  <si>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</si>
  <si>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</si>
  <si>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</si>
  <si>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</si>
  <si>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</si>
  <si>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</si>
  <si>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</si>
  <si>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</si>
  <si>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</si>
  <si>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</si>
  <si>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</si>
  <si>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</si>
  <si>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</si>
  <si>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</si>
  <si>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</si>
  <si>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</si>
  <si>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</si>
  <si>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</si>
  <si>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</si>
  <si>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</si>
  <si>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</si>
  <si>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</si>
  <si>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</si>
  <si>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</si>
  <si>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</si>
  <si>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</si>
  <si>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</si>
  <si>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</si>
  <si>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</si>
  <si>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</si>
  <si>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</si>
  <si>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</si>
  <si>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</si>
  <si>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</si>
  <si>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</si>
  <si>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</si>
  <si>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</si>
  <si>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</si>
  <si>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</si>
  <si>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</si>
  <si>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</si>
  <si>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</si>
  <si>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</si>
  <si>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</si>
  <si>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</si>
  <si>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</si>
  <si>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</si>
  <si>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</si>
  <si>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</si>
  <si>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</si>
  <si>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</si>
  <si>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</si>
  <si>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</si>
  <si>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</si>
  <si>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</si>
  <si>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</si>
  <si>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</si>
  <si>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</si>
  <si>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</si>
  <si>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</si>
  <si>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</si>
  <si>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</si>
  <si>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</si>
  <si>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</si>
  <si>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</si>
  <si>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</si>
  <si>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</si>
  <si>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</si>
  <si>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</si>
  <si>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</si>
  <si>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</si>
  <si>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</si>
  <si>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</si>
  <si>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</si>
  <si>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</si>
  <si>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</si>
  <si>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</si>
  <si>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</si>
  <si>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</si>
  <si>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</si>
  <si>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</si>
  <si>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</si>
  <si>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</si>
  <si>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</si>
  <si>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</si>
  <si>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</si>
  <si>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</si>
  <si>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</si>
  <si>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</si>
  <si>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</si>
  <si>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</si>
  <si>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</si>
  <si>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</si>
  <si>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</si>
  <si>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</si>
  <si>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</si>
  <si>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</si>
  <si>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</si>
  <si>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</si>
  <si>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</si>
  <si>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</si>
  <si>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</si>
  <si>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</si>
  <si>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</si>
  <si>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</si>
  <si>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</si>
  <si>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</si>
  <si>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</si>
  <si>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</si>
  <si>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</si>
  <si>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</si>
  <si>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</si>
  <si>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</si>
  <si>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</si>
  <si>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</si>
  <si>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</si>
  <si>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</si>
  <si>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</si>
  <si>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</si>
  <si>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</si>
  <si>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</si>
  <si>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</si>
  <si>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</si>
  <si>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</si>
  <si>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</si>
  <si>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</si>
  <si>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</si>
  <si>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</si>
  <si>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</si>
  <si>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</si>
  <si>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</si>
  <si>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</si>
  <si>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</si>
  <si>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</si>
  <si>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</si>
  <si>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</si>
  <si>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</si>
  <si>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</si>
  <si>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</si>
  <si>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</si>
  <si>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</si>
  <si>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</si>
  <si>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</si>
  <si>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</si>
  <si>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</si>
  <si>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</si>
  <si>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</si>
  <si>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</si>
  <si>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</si>
  <si>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</si>
  <si>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</si>
  <si>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</si>
  <si>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</si>
  <si>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</si>
  <si>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</si>
  <si>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</si>
  <si>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</si>
  <si>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</si>
  <si>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</si>
  <si>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</si>
  <si>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</si>
  <si>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</si>
  <si>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</si>
  <si>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</si>
  <si>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</si>
  <si>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</si>
  <si>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</si>
  <si>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</si>
  <si>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</si>
  <si>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</si>
  <si>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</si>
  <si>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</si>
  <si>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</si>
  <si>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</si>
  <si>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</si>
  <si>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</si>
  <si>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</si>
  <si>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</si>
  <si>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</si>
  <si>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</si>
  <si>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</si>
  <si>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</si>
  <si>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</si>
  <si>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</si>
  <si>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</si>
  <si>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</si>
  <si>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</si>
  <si>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</si>
  <si>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</si>
  <si>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</si>
  <si>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</si>
  <si>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</si>
  <si>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</si>
  <si>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</si>
  <si>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</si>
  <si>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</si>
  <si>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</si>
  <si>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</si>
  <si>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</si>
  <si>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</si>
  <si>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</si>
  <si>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</si>
  <si>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</si>
  <si>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</si>
  <si>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</si>
  <si>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</si>
  <si>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</si>
  <si>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</si>
  <si>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</si>
  <si>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</si>
  <si>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</si>
  <si>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</si>
  <si>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</si>
  <si>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</si>
  <si>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</si>
  <si>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</si>
  <si>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</si>
  <si>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</si>
  <si>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</si>
  <si>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</si>
  <si>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</si>
  <si>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</si>
  <si>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</si>
  <si>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</si>
  <si>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</si>
  <si>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</si>
  <si>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</si>
  <si>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</si>
  <si>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</si>
  <si>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</si>
  <si>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</si>
  <si>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</si>
  <si>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</si>
  <si>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</si>
  <si>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</si>
  <si>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</si>
  <si>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</si>
  <si>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</si>
  <si>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</si>
  <si>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</si>
  <si>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</si>
  <si>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</si>
  <si>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</si>
  <si>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</si>
  <si>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</si>
  <si>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</si>
  <si>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</si>
  <si>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</si>
  <si>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</si>
  <si>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</si>
  <si>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</si>
  <si>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</si>
  <si>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</si>
  <si>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</si>
  <si>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</si>
  <si>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</si>
  <si>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</si>
  <si>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</si>
  <si>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</si>
  <si>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</si>
  <si>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</si>
  <si>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</si>
  <si>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</si>
  <si>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</si>
  <si>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</si>
  <si>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</si>
  <si>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</si>
  <si>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</si>
  <si>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</si>
  <si>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</si>
  <si>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</si>
  <si>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</si>
  <si>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</si>
  <si>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</si>
  <si>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</si>
  <si>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</si>
  <si>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</si>
  <si>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</si>
  <si>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</si>
  <si>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</si>
  <si>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</si>
  <si>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</si>
  <si>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</si>
  <si>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</si>
  <si>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</si>
  <si>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</si>
  <si>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</si>
  <si>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</si>
  <si>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</si>
  <si>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</si>
  <si>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</si>
  <si>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</si>
  <si>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</si>
  <si>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</si>
  <si>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</si>
  <si>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</si>
  <si>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</si>
  <si>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</si>
  <si>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</si>
  <si>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</si>
  <si>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</si>
  <si>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</si>
  <si>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</si>
  <si>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</si>
  <si>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</si>
  <si>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</si>
  <si>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</si>
  <si>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</si>
  <si>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</si>
  <si>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</si>
  <si>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</si>
  <si>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</si>
  <si>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</si>
  <si>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</si>
  <si>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</si>
  <si>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</si>
  <si>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</si>
  <si>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</si>
  <si>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</si>
  <si>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</si>
  <si>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</si>
  <si>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</si>
  <si>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</si>
  <si>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</si>
  <si>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</si>
  <si>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</si>
  <si>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</si>
  <si>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</si>
  <si>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</si>
  <si>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</si>
  <si>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</si>
  <si>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</si>
  <si>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</si>
  <si>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</si>
  <si>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</si>
  <si>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</si>
  <si>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</si>
  <si>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</si>
  <si>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</si>
  <si>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</si>
  <si>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</si>
  <si>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</si>
  <si>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</si>
  <si>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</si>
  <si>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data from the enterprise-wide data repository, including:</t>
  </si>
  <si>
    <t>which stores employee and customer accounts</t>
  </si>
  <si>
    <t>contains configuration data for deployed devices in the field.</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</si>
  <si>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</si>
  <si>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</si>
  <si>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</si>
  <si>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</si>
  <si>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</si>
  <si>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</si>
  <si>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</si>
  <si>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</si>
  <si>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</si>
  <si>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</si>
  <si>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</si>
  <si>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</si>
  <si>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</si>
  <si>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</si>
  <si>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</si>
  <si>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</si>
  <si>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</si>
  <si>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</si>
  <si>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</si>
  <si>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</si>
  <si>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</si>
  <si>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</si>
  <si>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</si>
  <si>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</si>
  <si>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</si>
  <si>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</si>
  <si>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</si>
  <si>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</si>
  <si>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</si>
  <si>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</si>
  <si>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</si>
  <si>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</si>
  <si>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</si>
  <si>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</si>
  <si>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</si>
  <si>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</si>
  <si>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</si>
  <si>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</si>
  <si>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</si>
  <si>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</si>
  <si>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</si>
  <si>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</si>
  <si>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</si>
  <si>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</si>
  <si>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</si>
  <si>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</si>
  <si>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</si>
  <si>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</si>
  <si>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</si>
  <si>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</si>
  <si>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</si>
  <si>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</si>
  <si>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</si>
  <si>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</si>
  <si>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</si>
  <si>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</si>
  <si>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</si>
  <si>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</si>
  <si>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</si>
  <si>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</si>
  <si>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</si>
  <si>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</si>
  <si>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</si>
  <si>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</si>
  <si>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</si>
  <si>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</si>
  <si>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</si>
  <si>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</si>
  <si>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</si>
  <si>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</si>
  <si>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</si>
  <si>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</si>
  <si>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</si>
  <si>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</si>
  <si>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</si>
  <si>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</si>
  <si>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</si>
  <si>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</si>
  <si>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</si>
  <si>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</si>
  <si>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</si>
  <si>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</si>
  <si>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</si>
  <si>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</si>
  <si>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</si>
  <si>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</si>
  <si>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</si>
  <si>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</si>
  <si>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</si>
  <si>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</si>
  <si>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</si>
  <si>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</si>
  <si>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</si>
  <si>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</si>
  <si>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</si>
  <si>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</si>
  <si>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</si>
  <si>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</si>
  <si>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</si>
  <si>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</si>
  <si>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</si>
  <si>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</si>
  <si>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</si>
  <si>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</si>
  <si>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</si>
  <si>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</si>
  <si>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</si>
  <si>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</si>
  <si>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</si>
  <si>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</si>
  <si>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</si>
  <si>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</si>
  <si>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</si>
  <si>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</si>
  <si>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</si>
  <si>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</si>
  <si>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</si>
  <si>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</si>
  <si>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</si>
  <si>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</si>
  <si>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</si>
  <si>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</si>
  <si>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</si>
  <si>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</si>
  <si>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</si>
  <si>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</si>
  <si>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</si>
  <si>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</si>
  <si>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</si>
  <si>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</si>
  <si>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</si>
  <si>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</si>
  <si>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</si>
  <si>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</si>
  <si>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</si>
  <si>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</si>
  <si>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</si>
  <si>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</si>
  <si>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</si>
  <si>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</si>
  <si>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</si>
  <si>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</si>
  <si>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</si>
  <si>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</si>
  <si>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</si>
  <si>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</si>
  <si>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</si>
  <si>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</si>
  <si>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</si>
  <si>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</si>
  <si>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</si>
  <si>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</si>
  <si>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</si>
  <si>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</si>
  <si>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</si>
  <si>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</si>
  <si>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</si>
  <si>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</si>
  <si>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</si>
  <si>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</si>
  <si>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</si>
  <si>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</si>
  <si>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</si>
  <si>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</si>
  <si>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</si>
  <si>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</si>
  <si>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</si>
  <si>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</si>
  <si>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</si>
  <si>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</si>
  <si>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</si>
  <si>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</si>
  <si>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</si>
  <si>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</si>
  <si>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</si>
  <si>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</si>
  <si>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</si>
  <si>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</si>
  <si>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</si>
  <si>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</si>
  <si>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</si>
  <si>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</si>
  <si>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</si>
  <si>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</si>
  <si>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</si>
  <si>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</si>
  <si>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</si>
  <si>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</si>
  <si>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</si>
  <si>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</si>
  <si>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</si>
  <si>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</si>
  <si>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</si>
  <si>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</si>
  <si>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</si>
  <si>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</si>
  <si>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</si>
  <si>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</si>
  <si>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</si>
  <si>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</si>
  <si>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</si>
  <si>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</si>
  <si>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</si>
  <si>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</si>
  <si>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</si>
  <si>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</si>
  <si>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</si>
  <si>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</si>
  <si>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</si>
  <si>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</si>
  <si>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</si>
  <si>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</si>
  <si>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</si>
  <si>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</si>
  <si>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</si>
  <si>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</si>
  <si>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</si>
  <si>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</si>
  <si>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</si>
  <si>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</si>
  <si>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</si>
  <si>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</si>
  <si>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</si>
  <si>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</si>
  <si>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</si>
  <si>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</si>
  <si>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</si>
  <si>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</si>
  <si>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</si>
  <si>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</si>
  <si>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</si>
  <si>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</si>
  <si>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</si>
  <si>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</si>
  <si>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</si>
  <si>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</si>
  <si>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</si>
  <si>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</si>
  <si>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</si>
  <si>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</si>
  <si>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</si>
  <si>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</si>
  <si>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</si>
  <si>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</si>
  <si>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</si>
  <si>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</si>
  <si>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</si>
  <si>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</si>
  <si>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</si>
  <si>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</si>
  <si>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</si>
  <si>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</si>
  <si>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</si>
  <si>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</si>
  <si>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</si>
  <si>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</si>
  <si>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</si>
  <si>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</si>
  <si>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</si>
  <si>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</si>
  <si>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</si>
  <si>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</si>
  <si>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</si>
  <si>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</si>
  <si>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</si>
  <si>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</si>
  <si>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</si>
  <si>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</si>
  <si>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</si>
  <si>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</si>
  <si>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</si>
  <si>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</si>
  <si>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</si>
  <si>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</si>
  <si>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</si>
  <si>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</si>
  <si>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</si>
  <si>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</si>
  <si>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</si>
  <si>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</si>
  <si>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</si>
  <si>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</si>
  <si>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</si>
  <si>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</si>
  <si>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</si>
  <si>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</si>
  <si>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</si>
  <si>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</si>
  <si>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</si>
  <si>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</si>
  <si>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</si>
  <si>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</si>
  <si>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</si>
  <si>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</si>
  <si>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</si>
  <si>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</si>
  <si>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</si>
  <si>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</si>
  <si>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</si>
  <si>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</si>
  <si>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</si>
  <si>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</si>
  <si>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</si>
  <si>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</si>
  <si>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</si>
  <si>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</si>
  <si>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</si>
  <si>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</si>
  <si>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</si>
  <si>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</si>
  <si>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</si>
  <si>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</si>
  <si>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</si>
  <si>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</si>
  <si>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</si>
  <si>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</si>
  <si>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</si>
  <si>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</si>
  <si>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</si>
  <si>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</si>
  <si>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</si>
  <si>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</si>
  <si>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</si>
  <si>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</si>
  <si>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</si>
  <si>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</si>
  <si>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</si>
  <si>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</si>
  <si>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</si>
  <si>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</si>
  <si>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</si>
  <si>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</si>
  <si>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</si>
  <si>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</si>
  <si>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</si>
  <si>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</si>
  <si>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</si>
  <si>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</si>
  <si>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</si>
  <si>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</si>
  <si>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</si>
  <si>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</si>
  <si>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</si>
  <si>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</si>
  <si>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</si>
  <si>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</si>
  <si>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</si>
  <si>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</si>
  <si>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</si>
  <si>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</si>
  <si>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</si>
  <si>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</si>
  <si>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</si>
  <si>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</si>
  <si>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</si>
  <si>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</si>
  <si>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</si>
  <si>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</si>
  <si>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</si>
  <si>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</si>
  <si>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</si>
  <si>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</si>
  <si>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</si>
  <si>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</si>
  <si>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</si>
  <si>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</si>
  <si>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</si>
  <si>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</si>
  <si>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</si>
  <si>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</si>
  <si>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</si>
  <si>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</si>
  <si>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</si>
  <si>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</si>
  <si>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</si>
  <si>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</si>
  <si>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</si>
  <si>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</si>
  <si>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</si>
  <si>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</si>
  <si>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</si>
  <si>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</si>
  <si>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</si>
  <si>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</si>
  <si>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</si>
  <si>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</si>
  <si>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</si>
  <si>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</si>
  <si>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</si>
  <si>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</si>
  <si>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</si>
  <si>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</si>
  <si>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</si>
  <si>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</si>
  <si>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</si>
  <si>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</si>
  <si>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</si>
  <si>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</si>
  <si>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</si>
  <si>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</si>
  <si>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</si>
  <si>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</si>
  <si>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</si>
  <si>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</si>
  <si>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</si>
  <si>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</si>
  <si>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</si>
  <si>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</si>
  <si>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</si>
  <si>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</si>
  <si>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</si>
  <si>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</si>
  <si>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</si>
  <si>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</si>
  <si>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</si>
  <si>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</si>
  <si>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</si>
  <si>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</si>
  <si>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</si>
  <si>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</si>
  <si>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</si>
  <si>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</si>
  <si>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</si>
  <si>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</si>
  <si>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</si>
  <si>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</si>
  <si>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</si>
  <si>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</si>
  <si>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</si>
  <si>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</si>
  <si>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</si>
  <si>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</si>
  <si>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</si>
  <si>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</si>
  <si>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</si>
  <si>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</si>
  <si>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</si>
  <si>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</si>
  <si>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</si>
  <si>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</si>
  <si>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</si>
  <si>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</si>
  <si>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</si>
  <si>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</si>
  <si>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</si>
  <si>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</si>
  <si>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</si>
  <si>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</si>
  <si>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</si>
  <si>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</si>
  <si>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</si>
  <si>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</si>
  <si>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</si>
  <si>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</si>
  <si>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</si>
  <si>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</si>
  <si>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</si>
  <si>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</si>
  <si>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</si>
  <si>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</si>
  <si>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</si>
  <si>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</si>
  <si>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</si>
  <si>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</si>
  <si>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</si>
  <si>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</si>
  <si>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</si>
  <si>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</si>
  <si>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</si>
  <si>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</si>
  <si>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</si>
  <si>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</si>
  <si>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</si>
  <si>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</si>
  <si>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</si>
  <si>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</si>
  <si>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</si>
  <si>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</si>
  <si>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r>
      <rPr>
        <b/>
        <u/>
        <sz val="11"/>
        <color theme="1"/>
        <rFont val="Calibri"/>
        <family val="2"/>
        <scheme val="minor"/>
      </rPr>
      <t>Directories</t>
    </r>
    <r>
      <rPr>
        <sz val="11"/>
        <color theme="1"/>
        <rFont val="Calibri"/>
        <family val="2"/>
        <scheme val="minor"/>
      </rPr>
      <t xml:space="preserve"> </t>
    </r>
  </si>
  <si>
    <t>User Directory</t>
  </si>
  <si>
    <t>Device registry</t>
  </si>
  <si>
    <t>Terms</t>
  </si>
  <si>
    <t>point</t>
  </si>
  <si>
    <t>deviceid</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</si>
  <si>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</si>
  <si>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</si>
  <si>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</si>
  <si>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</si>
  <si>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</si>
  <si>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</si>
  <si>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</si>
  <si>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</si>
  <si>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</si>
  <si>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</si>
  <si>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</si>
  <si>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</si>
  <si>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</si>
  <si>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</si>
  <si>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</si>
  <si>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</si>
  <si>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</si>
  <si>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</si>
  <si>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</si>
  <si>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</si>
  <si>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</si>
  <si>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</si>
  <si>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</si>
  <si>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</si>
  <si>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</si>
  <si>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</si>
  <si>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</si>
  <si>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</si>
  <si>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</si>
  <si>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</si>
  <si>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</si>
  <si>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</si>
  <si>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</si>
  <si>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</si>
  <si>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</si>
  <si>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</si>
  <si>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</si>
  <si>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</si>
  <si>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</si>
  <si>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</si>
  <si>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</si>
  <si>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</si>
  <si>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</si>
  <si>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</si>
  <si>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</si>
  <si>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</si>
  <si>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</si>
  <si>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</si>
  <si>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</si>
  <si>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</si>
  <si>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</si>
  <si>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</si>
  <si>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</si>
  <si>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</si>
  <si>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</si>
  <si>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</si>
  <si>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</si>
  <si>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</si>
  <si>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</si>
  <si>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</si>
  <si>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</si>
  <si>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</si>
  <si>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</si>
  <si>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</si>
  <si>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</si>
  <si>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</si>
  <si>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</si>
  <si>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</si>
  <si>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</si>
  <si>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</si>
  <si>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</si>
  <si>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</si>
  <si>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</si>
  <si>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</si>
  <si>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</si>
  <si>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</si>
  <si>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</si>
  <si>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</si>
  <si>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</si>
  <si>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PMS</t>
  </si>
  <si>
    <t>MPPT</t>
  </si>
  <si>
    <t>PACK</t>
  </si>
  <si>
    <t>cellblock</t>
  </si>
  <si>
    <t>pack</t>
  </si>
  <si>
    <t xml:space="preserve">20p </t>
  </si>
  <si>
    <t>14s cellblocks</t>
  </si>
  <si>
    <t>js</t>
  </si>
  <si>
    <t>12p packs</t>
  </si>
  <si>
    <t>RACK</t>
  </si>
  <si>
    <t>slotRack</t>
  </si>
  <si>
    <t>idRack</t>
  </si>
  <si>
    <t>BTS battery voltage (lvd2). Cuts off and reports 0v if battery SoC &lt; 40%</t>
  </si>
  <si>
    <t>VSAT battery voltage (lvd1). Cuts off and reports 0v if battery SoC &lt; 40%</t>
  </si>
  <si>
    <t>BATTERY</t>
  </si>
  <si>
    <t>LOAD</t>
  </si>
  <si>
    <t>how often does this set of data change</t>
  </si>
  <si>
    <t>can this be called load 1 load 2 instead of vsat and bts</t>
  </si>
  <si>
    <t>the controller's device Identifier (MPTT or inverter)</t>
  </si>
  <si>
    <t>pv string voltage. currently upto 4 strings per controller are supported. In future each string will have a dedicated controller.</t>
  </si>
  <si>
    <t>mandatory if installed</t>
  </si>
  <si>
    <t>INVERTER</t>
  </si>
  <si>
    <t>Device Type</t>
  </si>
  <si>
    <t>deviceId</t>
  </si>
  <si>
    <t>Header</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</si>
  <si>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</si>
  <si>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</si>
  <si>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</si>
  <si>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</si>
  <si>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</si>
  <si>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</si>
  <si>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</si>
  <si>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</si>
  <si>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</si>
  <si>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</si>
  <si>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</si>
  <si>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</si>
  <si>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</si>
  <si>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</si>
  <si>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</si>
  <si>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</si>
  <si>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</si>
  <si>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</si>
  <si>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attr.</t>
  </si>
  <si>
    <t>total bytes</t>
  </si>
  <si>
    <t>per pack</t>
  </si>
  <si>
    <t>packVolts</t>
  </si>
  <si>
    <t>packAmps</t>
  </si>
  <si>
    <t>CELL</t>
  </si>
  <si>
    <t>FET</t>
  </si>
  <si>
    <t>fetTemp</t>
  </si>
  <si>
    <t>fetStatus</t>
  </si>
  <si>
    <t>packTemp</t>
  </si>
  <si>
    <t>packSoc</t>
  </si>
  <si>
    <t>bottom</t>
  </si>
  <si>
    <t>mid</t>
  </si>
  <si>
    <t>top</t>
  </si>
  <si>
    <t>battVolts</t>
  </si>
  <si>
    <t>pvVolts [ ]</t>
  </si>
  <si>
    <t>pvAmps [ ]</t>
  </si>
  <si>
    <t>loadVolts [ ]</t>
  </si>
  <si>
    <t>loadAmps [ ]</t>
  </si>
  <si>
    <t>cellVolts [ ]</t>
  </si>
  <si>
    <t>rackId</t>
  </si>
  <si>
    <t>rackSlot</t>
  </si>
  <si>
    <t>EPACK-01-999</t>
  </si>
  <si>
    <t>IT6415AD-01-999</t>
  </si>
  <si>
    <t>Dataset</t>
  </si>
  <si>
    <t>EPACK</t>
  </si>
  <si>
    <t>dataset name / messaging topic</t>
  </si>
  <si>
    <t>RACK-01-001</t>
  </si>
  <si>
    <t xml:space="preserve">the example is for a site with 2 cabinets and 4 packs in each cabinet. </t>
  </si>
  <si>
    <t>BBC can handle 4 cabinets and each cabinet can hold 12 packs</t>
  </si>
  <si>
    <t>The example shows two data samples for each cabinet taken 10 seconds apart (CAB-00-001 at 1500.06 and 20190209T1500.16 , and CAB-00-002 at 150007 and 150017)</t>
  </si>
  <si>
    <t>required only if the corresponding subassembly (eg pv string) has been installed.</t>
  </si>
  <si>
    <t>each PMS controller (BBC) is able to handle 4 cabinets, with upto 12 packs in each cabinet, and 14 cells per pack</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</si>
  <si>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</si>
  <si>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</si>
  <si>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</si>
  <si>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</si>
  <si>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</si>
  <si>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</si>
  <si>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</si>
  <si>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</si>
  <si>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</si>
  <si>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cabinet dataset is 1912 bytes including whitespace, or 1336 bytes if JSON.stringify is used to strip whitespace.</t>
  </si>
  <si>
    <t>the size of each MPPT dataset is 367 bytes including whitespace, or 248 bytes if JSON.stringify is used to strip whitespace.</t>
  </si>
  <si>
    <t>the sender (bbc controller or ehub gateway) is authenticated using jwt and oauth</t>
  </si>
  <si>
    <t>MPPT and EPACK datasets are aquired by the BBC controller and sent directly to the cloud API or via an onsite EHUB gateway</t>
  </si>
  <si>
    <r>
      <t xml:space="preserve">teh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specified in the request body.</t>
    </r>
  </si>
  <si>
    <t>the pack.slot field indicates the cabinet slot into which the pack has been installed.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</si>
</sst>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07">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0"/>
      <color theme="5" tint="-0.499984740745262"/>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b/>
      <sz val="11"/>
      <color theme="4"/>
      <name val="Calibri"/>
      <family val="2"/>
      <scheme val="minor"/>
    </font>
  </fonts>
  <fills count="2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s>
  <borders count="6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100" fillId="23" borderId="0" applyNumberFormat="0" applyBorder="0" applyAlignment="0" applyProtection="0"/>
    <xf numFmtId="0" fontId="101" fillId="24" borderId="0" applyNumberFormat="0" applyBorder="0" applyAlignment="0" applyProtection="0"/>
    <xf numFmtId="0" fontId="102" fillId="25" borderId="64" applyNumberFormat="0" applyAlignment="0" applyProtection="0"/>
    <xf numFmtId="0" fontId="104" fillId="26" borderId="65" applyNumberFormat="0" applyAlignment="0" applyProtection="0"/>
  </cellStyleXfs>
  <cellXfs count="456">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1" fillId="0" borderId="0" xfId="0" applyFont="1" applyAlignment="1">
      <alignment horizontal="left" indent="2"/>
    </xf>
    <xf numFmtId="0" fontId="97" fillId="0" borderId="0" xfId="0" applyFont="1" applyAlignment="1">
      <alignment horizontal="right" vertical="center"/>
    </xf>
    <xf numFmtId="0" fontId="98" fillId="0" borderId="0" xfId="0" applyFont="1" applyAlignment="1">
      <alignment vertical="center"/>
    </xf>
    <xf numFmtId="0" fontId="0" fillId="0" borderId="0" xfId="0" applyFont="1"/>
    <xf numFmtId="0" fontId="99" fillId="0" borderId="0" xfId="0" applyFont="1" applyAlignment="1">
      <alignment vertical="center"/>
    </xf>
    <xf numFmtId="0" fontId="1" fillId="0" borderId="10" xfId="0" applyFont="1" applyBorder="1"/>
    <xf numFmtId="49" fontId="0" fillId="0" borderId="0" xfId="0" applyNumberFormat="1" applyAlignment="1">
      <alignment horizontal="left"/>
    </xf>
    <xf numFmtId="0" fontId="100"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3" fillId="6" borderId="15" xfId="1" applyFont="1" applyBorder="1"/>
    <xf numFmtId="0" fontId="103" fillId="6" borderId="5" xfId="1" applyFont="1" applyBorder="1"/>
    <xf numFmtId="0" fontId="101" fillId="24" borderId="0" xfId="7"/>
    <xf numFmtId="0" fontId="100" fillId="23" borderId="1" xfId="6" applyBorder="1"/>
    <xf numFmtId="0" fontId="101" fillId="24" borderId="1" xfId="7" applyBorder="1"/>
    <xf numFmtId="0" fontId="4" fillId="6" borderId="1" xfId="1" applyBorder="1"/>
    <xf numFmtId="0" fontId="1" fillId="0" borderId="0" xfId="0" applyFont="1" applyBorder="1"/>
    <xf numFmtId="0" fontId="102" fillId="25" borderId="0" xfId="8" applyBorder="1"/>
    <xf numFmtId="0" fontId="105" fillId="0" borderId="0" xfId="0" applyFont="1"/>
    <xf numFmtId="0" fontId="106" fillId="0" borderId="0" xfId="0" applyFont="1"/>
    <xf numFmtId="0" fontId="104" fillId="26" borderId="13" xfId="9" applyBorder="1"/>
    <xf numFmtId="0" fontId="104" fillId="26" borderId="65" xfId="9"/>
    <xf numFmtId="0" fontId="104"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election activeCell="A24" sqref="A24"/>
    </sheetView>
  </sheetViews>
  <sheetFormatPr defaultRowHeight="14.5"/>
  <cols>
    <col min="1" max="1" width="31.453125" customWidth="1"/>
  </cols>
  <sheetData>
    <row r="1" spans="1:1">
      <c r="A1" t="s">
        <v>1097</v>
      </c>
    </row>
    <row r="2" spans="1:1">
      <c r="A2" s="51" t="s">
        <v>1123</v>
      </c>
    </row>
    <row r="3" spans="1:1">
      <c r="A3" s="51" t="s">
        <v>1099</v>
      </c>
    </row>
    <row r="4" spans="1:1">
      <c r="A4" s="51" t="s">
        <v>1100</v>
      </c>
    </row>
    <row r="5" spans="1:1">
      <c r="A5" s="51" t="s">
        <v>1101</v>
      </c>
    </row>
    <row r="6" spans="1:1">
      <c r="A6" s="51" t="s">
        <v>1102</v>
      </c>
    </row>
    <row r="7" spans="1:1">
      <c r="A7" s="51" t="s">
        <v>1103</v>
      </c>
    </row>
    <row r="8" spans="1:1">
      <c r="A8" s="51" t="s">
        <v>1104</v>
      </c>
    </row>
    <row r="9" spans="1:1">
      <c r="A9" s="51" t="s">
        <v>1105</v>
      </c>
    </row>
    <row r="10" spans="1:1">
      <c r="A10" s="51" t="s">
        <v>1106</v>
      </c>
    </row>
    <row r="11" spans="1:1">
      <c r="A11" s="51" t="s">
        <v>1107</v>
      </c>
    </row>
    <row r="12" spans="1:1">
      <c r="A12" s="51" t="s">
        <v>1108</v>
      </c>
    </row>
    <row r="13" spans="1:1">
      <c r="A13" s="51" t="s">
        <v>866</v>
      </c>
    </row>
    <row r="14" spans="1:1">
      <c r="A14" s="51" t="s">
        <v>1109</v>
      </c>
    </row>
    <row r="15" spans="1:1">
      <c r="A15" s="51" t="s">
        <v>1110</v>
      </c>
    </row>
    <row r="16" spans="1:1">
      <c r="A16" s="51" t="s">
        <v>428</v>
      </c>
    </row>
    <row r="17" spans="1:1">
      <c r="A17" s="51" t="s">
        <v>1111</v>
      </c>
    </row>
    <row r="18" spans="1:1">
      <c r="A18" s="51" t="s">
        <v>1112</v>
      </c>
    </row>
    <row r="19" spans="1:1">
      <c r="A19" s="51" t="s">
        <v>1113</v>
      </c>
    </row>
    <row r="20" spans="1:1">
      <c r="A20" s="51" t="s">
        <v>430</v>
      </c>
    </row>
    <row r="21" spans="1:1">
      <c r="A21" s="51" t="s">
        <v>1114</v>
      </c>
    </row>
    <row r="22" spans="1:1">
      <c r="A22" s="51" t="s">
        <v>1115</v>
      </c>
    </row>
    <row r="23" spans="1:1">
      <c r="A23" s="51" t="s">
        <v>1116</v>
      </c>
    </row>
    <row r="24" spans="1:1">
      <c r="A24" s="51" t="s">
        <v>1124</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dimension ref="A1:H12"/>
  <sheetViews>
    <sheetView workbookViewId="0">
      <selection activeCell="A13" sqref="A13:XFD37"/>
    </sheetView>
  </sheetViews>
  <sheetFormatPr defaultRowHeight="14.5"/>
  <cols>
    <col min="1" max="1" width="28.81640625" customWidth="1"/>
    <col min="3" max="3" width="60.54296875" customWidth="1"/>
    <col min="4" max="4" width="30.7265625" customWidth="1"/>
    <col min="5" max="5" width="53.6328125" customWidth="1"/>
  </cols>
  <sheetData>
    <row r="1" spans="1:8">
      <c r="H1" s="51" t="s">
        <v>1098</v>
      </c>
    </row>
    <row r="3" spans="1:8">
      <c r="A3" t="s">
        <v>1117</v>
      </c>
      <c r="B3" t="s">
        <v>636</v>
      </c>
    </row>
    <row r="4" spans="1:8">
      <c r="A4" s="418" t="s">
        <v>1118</v>
      </c>
      <c r="B4" t="s">
        <v>637</v>
      </c>
    </row>
    <row r="5" spans="1:8">
      <c r="A5" s="418" t="s">
        <v>1119</v>
      </c>
      <c r="B5" t="s">
        <v>638</v>
      </c>
    </row>
    <row r="8" spans="1:8">
      <c r="A8" t="s">
        <v>1120</v>
      </c>
      <c r="C8" s="51"/>
    </row>
    <row r="9" spans="1:8">
      <c r="A9" s="419" t="s">
        <v>1121</v>
      </c>
      <c r="B9" t="s">
        <v>113</v>
      </c>
    </row>
    <row r="10" spans="1:8">
      <c r="A10" s="419" t="s">
        <v>1122</v>
      </c>
      <c r="B10" t="s">
        <v>118</v>
      </c>
    </row>
    <row r="12" spans="1:8">
      <c r="C12" s="24"/>
    </row>
  </sheetData>
  <hyperlinks>
    <hyperlink ref="H1" location="Index" display="Back to Index" xr:uid="{7760111E-F512-4467-9AEA-06A1D877FD7A}"/>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1098</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220</v>
      </c>
      <c r="H1" s="51" t="s">
        <v>1098</v>
      </c>
    </row>
    <row r="2" spans="1:8">
      <c r="A2" s="52" t="s">
        <v>131</v>
      </c>
      <c r="B2" s="446" t="s">
        <v>133</v>
      </c>
    </row>
    <row r="3" spans="1:8" ht="15" outlineLevel="1" thickBot="1">
      <c r="A3" s="53" t="s">
        <v>132</v>
      </c>
      <c r="B3" s="447"/>
      <c r="E3" t="s">
        <v>218</v>
      </c>
    </row>
    <row r="4" spans="1:8">
      <c r="A4" s="54" t="s">
        <v>134</v>
      </c>
      <c r="B4" s="446" t="s">
        <v>133</v>
      </c>
      <c r="E4" t="s">
        <v>219</v>
      </c>
    </row>
    <row r="5" spans="1:8" outlineLevel="1">
      <c r="A5" s="55" t="s">
        <v>135</v>
      </c>
      <c r="B5" s="448"/>
    </row>
    <row r="6" spans="1:8" outlineLevel="1">
      <c r="A6" s="55" t="s">
        <v>136</v>
      </c>
      <c r="B6" s="448"/>
    </row>
    <row r="7" spans="1:8" ht="15" outlineLevel="1" thickBot="1">
      <c r="A7" s="53" t="s">
        <v>137</v>
      </c>
      <c r="B7" s="447"/>
    </row>
    <row r="8" spans="1:8" ht="15" outlineLevel="1" thickBot="1">
      <c r="A8" s="53" t="s">
        <v>138</v>
      </c>
      <c r="B8" s="56" t="s">
        <v>139</v>
      </c>
    </row>
    <row r="9" spans="1:8" outlineLevel="1">
      <c r="A9" s="57" t="s">
        <v>140</v>
      </c>
      <c r="B9" s="446" t="s">
        <v>133</v>
      </c>
    </row>
    <row r="10" spans="1:8" ht="15" outlineLevel="2" thickBot="1">
      <c r="A10" s="58" t="s">
        <v>141</v>
      </c>
      <c r="B10" s="447"/>
    </row>
    <row r="11" spans="1:8">
      <c r="A11" s="54" t="s">
        <v>142</v>
      </c>
      <c r="B11" s="446" t="s">
        <v>144</v>
      </c>
    </row>
    <row r="12" spans="1:8" ht="15" outlineLevel="1" thickBot="1">
      <c r="A12" s="53" t="s">
        <v>143</v>
      </c>
      <c r="B12" s="447"/>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123</v>
      </c>
      <c r="H1" s="51" t="s">
        <v>1098</v>
      </c>
    </row>
    <row r="2" spans="1:8" ht="29.5" thickBot="1">
      <c r="A2" s="42" t="s">
        <v>120</v>
      </c>
      <c r="B2" s="12" t="s">
        <v>121</v>
      </c>
      <c r="C2" s="15" t="s">
        <v>41</v>
      </c>
      <c r="D2" s="15" t="s">
        <v>307</v>
      </c>
      <c r="E2" s="16"/>
    </row>
    <row r="3" spans="1:8" ht="100" customHeight="1" thickBot="1">
      <c r="A3" s="38" t="s">
        <v>111</v>
      </c>
      <c r="B3" s="40" t="s">
        <v>613</v>
      </c>
      <c r="C3" s="15" t="s">
        <v>41</v>
      </c>
      <c r="D3" s="15" t="s">
        <v>509</v>
      </c>
      <c r="E3" s="16"/>
    </row>
    <row r="4" spans="1:8" ht="203.5" thickBot="1">
      <c r="A4" s="38" t="s">
        <v>233</v>
      </c>
      <c r="B4" s="40" t="s">
        <v>147</v>
      </c>
      <c r="C4" s="15" t="s">
        <v>42</v>
      </c>
      <c r="D4" s="15" t="s">
        <v>145</v>
      </c>
      <c r="E4" s="29" t="s">
        <v>70</v>
      </c>
    </row>
    <row r="5" spans="1:8" ht="166" customHeight="1" thickBot="1">
      <c r="A5" s="39" t="s">
        <v>234</v>
      </c>
      <c r="B5" s="41" t="s">
        <v>122</v>
      </c>
      <c r="C5" s="25" t="s">
        <v>42</v>
      </c>
      <c r="D5" s="25" t="s">
        <v>221</v>
      </c>
      <c r="E5" s="27"/>
    </row>
    <row r="6" spans="1:8" ht="29.5" thickBot="1">
      <c r="A6" s="42" t="s">
        <v>235</v>
      </c>
      <c r="B6" s="41" t="s">
        <v>116</v>
      </c>
      <c r="C6" s="25" t="s">
        <v>42</v>
      </c>
      <c r="D6" s="25" t="s">
        <v>235</v>
      </c>
      <c r="E6" s="26" t="s">
        <v>44</v>
      </c>
    </row>
    <row r="7" spans="1:8" ht="29.5" thickBot="1">
      <c r="A7" s="39" t="s">
        <v>236</v>
      </c>
      <c r="B7" s="41" t="s">
        <v>99</v>
      </c>
      <c r="C7" s="25" t="s">
        <v>42</v>
      </c>
      <c r="D7" s="25" t="s">
        <v>236</v>
      </c>
      <c r="E7" s="26"/>
    </row>
    <row r="8" spans="1:8" ht="29.5" thickBot="1">
      <c r="A8" s="39" t="s">
        <v>237</v>
      </c>
      <c r="B8" s="41" t="s">
        <v>98</v>
      </c>
      <c r="C8" s="25" t="s">
        <v>42</v>
      </c>
      <c r="D8" s="25" t="s">
        <v>237</v>
      </c>
      <c r="E8" s="26"/>
      <c r="F8" s="44" t="s">
        <v>124</v>
      </c>
    </row>
    <row r="9" spans="1:8" ht="29.5" thickBot="1">
      <c r="A9" s="39" t="s">
        <v>74</v>
      </c>
      <c r="B9" s="41" t="s">
        <v>75</v>
      </c>
      <c r="C9" s="25" t="s">
        <v>42</v>
      </c>
      <c r="D9" s="25" t="s">
        <v>69</v>
      </c>
      <c r="E9" s="26"/>
    </row>
    <row r="11" spans="1:8">
      <c r="B11" s="71" t="s">
        <v>163</v>
      </c>
    </row>
    <row r="12" spans="1:8" ht="26">
      <c r="A12" s="84" t="s">
        <v>193</v>
      </c>
      <c r="B12" s="85" t="s">
        <v>217</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1098</v>
      </c>
    </row>
    <row r="2" spans="1:8">
      <c r="A2" s="101" t="s">
        <v>317</v>
      </c>
      <c r="B2" s="101" t="s">
        <v>318</v>
      </c>
      <c r="C2" s="101" t="s">
        <v>243</v>
      </c>
      <c r="D2" s="102"/>
    </row>
    <row r="3" spans="1:8" ht="15" thickBot="1">
      <c r="A3" s="98"/>
      <c r="B3" s="98"/>
      <c r="C3" s="98"/>
      <c r="D3" s="91"/>
    </row>
    <row r="4" spans="1:8">
      <c r="A4" s="131" t="s">
        <v>115</v>
      </c>
      <c r="B4" s="132" t="s">
        <v>326</v>
      </c>
      <c r="C4" s="133" t="s">
        <v>311</v>
      </c>
    </row>
    <row r="5" spans="1:8">
      <c r="A5" s="134"/>
      <c r="B5" s="135" t="s">
        <v>327</v>
      </c>
      <c r="C5" s="136" t="s">
        <v>314</v>
      </c>
    </row>
    <row r="6" spans="1:8" ht="58">
      <c r="A6" s="134"/>
      <c r="B6" s="137" t="s">
        <v>319</v>
      </c>
      <c r="C6" s="138" t="s">
        <v>311</v>
      </c>
      <c r="D6" s="99" t="s">
        <v>325</v>
      </c>
    </row>
    <row r="7" spans="1:8" ht="58">
      <c r="A7" s="134"/>
      <c r="B7" s="137" t="s">
        <v>84</v>
      </c>
      <c r="C7" s="139" t="s">
        <v>308</v>
      </c>
      <c r="D7" s="99" t="s">
        <v>320</v>
      </c>
    </row>
    <row r="8" spans="1:8">
      <c r="A8" s="140"/>
      <c r="B8" s="137" t="s">
        <v>89</v>
      </c>
      <c r="C8" s="139" t="s">
        <v>238</v>
      </c>
      <c r="D8" s="91"/>
    </row>
    <row r="9" spans="1:8" ht="29.5" thickBot="1">
      <c r="A9" s="141"/>
      <c r="B9" s="142" t="s">
        <v>244</v>
      </c>
      <c r="C9" s="143" t="s">
        <v>115</v>
      </c>
      <c r="D9" s="100" t="s">
        <v>246</v>
      </c>
    </row>
    <row r="10" spans="1:8">
      <c r="A10" s="91"/>
      <c r="B10" s="91"/>
      <c r="C10" s="91"/>
      <c r="D10" s="100"/>
    </row>
    <row r="11" spans="1:8" ht="15" thickBot="1">
      <c r="A11" s="91"/>
      <c r="B11" s="91"/>
      <c r="C11" s="91"/>
      <c r="D11" s="91"/>
    </row>
    <row r="12" spans="1:8">
      <c r="A12" s="131" t="s">
        <v>241</v>
      </c>
      <c r="B12" s="132" t="s">
        <v>326</v>
      </c>
      <c r="C12" s="144" t="s">
        <v>311</v>
      </c>
      <c r="D12" s="91"/>
    </row>
    <row r="13" spans="1:8">
      <c r="A13" s="134"/>
      <c r="B13" s="135" t="s">
        <v>327</v>
      </c>
      <c r="C13" s="136" t="s">
        <v>314</v>
      </c>
      <c r="D13" s="91"/>
    </row>
    <row r="14" spans="1:8" ht="15" thickBot="1">
      <c r="A14" s="141"/>
      <c r="B14" s="142" t="s">
        <v>115</v>
      </c>
      <c r="C14" s="143" t="s">
        <v>115</v>
      </c>
      <c r="D14" s="91" t="s">
        <v>283</v>
      </c>
    </row>
    <row r="15" spans="1:8">
      <c r="A15" s="91"/>
      <c r="B15" s="91"/>
      <c r="C15" s="91"/>
      <c r="D15" s="91"/>
    </row>
    <row r="16" spans="1:8" ht="15" thickBot="1">
      <c r="A16" s="91"/>
      <c r="B16" s="91"/>
      <c r="C16" s="91"/>
      <c r="D16" s="91"/>
    </row>
    <row r="17" spans="1:4">
      <c r="A17" s="131" t="s">
        <v>242</v>
      </c>
      <c r="B17" s="145" t="s">
        <v>326</v>
      </c>
      <c r="C17" s="144" t="s">
        <v>310</v>
      </c>
    </row>
    <row r="18" spans="1:4">
      <c r="A18" s="134"/>
      <c r="B18" s="135" t="s">
        <v>327</v>
      </c>
      <c r="C18" s="136" t="s">
        <v>314</v>
      </c>
    </row>
    <row r="19" spans="1:4">
      <c r="A19" s="134"/>
      <c r="B19" s="151" t="s">
        <v>222</v>
      </c>
      <c r="C19" s="139" t="s">
        <v>240</v>
      </c>
      <c r="D19" s="100"/>
    </row>
    <row r="20" spans="1:4">
      <c r="A20" s="134"/>
      <c r="B20" s="137" t="s">
        <v>84</v>
      </c>
      <c r="C20" s="139" t="s">
        <v>235</v>
      </c>
      <c r="D20" s="91"/>
    </row>
    <row r="21" spans="1:4">
      <c r="A21" s="140"/>
      <c r="B21" s="137" t="s">
        <v>89</v>
      </c>
      <c r="C21" s="139" t="s">
        <v>239</v>
      </c>
      <c r="D21" s="91"/>
    </row>
    <row r="22" spans="1:4">
      <c r="A22" s="140"/>
      <c r="B22" s="137" t="s">
        <v>3</v>
      </c>
      <c r="C22" s="139" t="s">
        <v>237</v>
      </c>
      <c r="D22" s="91"/>
    </row>
    <row r="23" spans="1:4" ht="15" thickBot="1">
      <c r="A23" s="141"/>
      <c r="B23" s="142" t="s">
        <v>241</v>
      </c>
      <c r="C23" s="143" t="s">
        <v>241</v>
      </c>
      <c r="D23" s="91" t="s">
        <v>315</v>
      </c>
    </row>
    <row r="48" spans="10:12">
      <c r="J48" s="89" t="s">
        <v>393</v>
      </c>
      <c r="K48" s="118" t="s">
        <v>391</v>
      </c>
      <c r="L48" s="118" t="s">
        <v>392</v>
      </c>
    </row>
    <row r="49" spans="4:12">
      <c r="K49" s="118" t="s">
        <v>395</v>
      </c>
      <c r="L49" s="118"/>
    </row>
    <row r="50" spans="4:12">
      <c r="E50" s="89" t="s">
        <v>394</v>
      </c>
      <c r="F50" s="89" t="s">
        <v>390</v>
      </c>
    </row>
    <row r="51" spans="4:12">
      <c r="E51" s="89" t="s">
        <v>388</v>
      </c>
    </row>
    <row r="53" spans="4:12">
      <c r="E53" s="89" t="s">
        <v>386</v>
      </c>
      <c r="I53" s="89" t="s">
        <v>389</v>
      </c>
    </row>
    <row r="54" spans="4:12">
      <c r="D54" s="89" t="s">
        <v>380</v>
      </c>
      <c r="E54" s="89" t="s">
        <v>385</v>
      </c>
      <c r="F54" s="89" t="s">
        <v>384</v>
      </c>
      <c r="G54" s="89" t="s">
        <v>387</v>
      </c>
      <c r="H54" s="89">
        <v>1</v>
      </c>
    </row>
    <row r="55" spans="4:12">
      <c r="D55" s="89" t="s">
        <v>381</v>
      </c>
    </row>
    <row r="58" spans="4:12">
      <c r="D58" s="89" t="s">
        <v>382</v>
      </c>
      <c r="E58" s="89" t="s">
        <v>383</v>
      </c>
    </row>
    <row r="61" spans="4:12">
      <c r="G61" s="89">
        <v>605</v>
      </c>
      <c r="H61" s="89">
        <v>1210</v>
      </c>
    </row>
    <row r="62" spans="4:12">
      <c r="G62" s="89">
        <f>G61/1000</f>
        <v>0.60499999999999998</v>
      </c>
      <c r="H62" s="89">
        <f>H61/1000</f>
        <v>1.21</v>
      </c>
      <c r="I62" s="89" t="s">
        <v>396</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382</v>
      </c>
    </row>
    <row r="73" spans="5:12">
      <c r="E73" s="89" t="s">
        <v>381</v>
      </c>
      <c r="F73" s="89" t="s">
        <v>416</v>
      </c>
      <c r="G73" s="89" t="s">
        <v>417</v>
      </c>
    </row>
    <row r="75" spans="5:12">
      <c r="E75" s="89" t="s">
        <v>411</v>
      </c>
      <c r="F75" s="178">
        <v>0.8</v>
      </c>
      <c r="I75" s="89" t="s">
        <v>413</v>
      </c>
    </row>
    <row r="76" spans="5:12">
      <c r="E76" s="89" t="s">
        <v>412</v>
      </c>
      <c r="I76" s="89" t="s">
        <v>346</v>
      </c>
      <c r="J76" s="89" t="s">
        <v>418</v>
      </c>
      <c r="L76" s="89" t="s">
        <v>419</v>
      </c>
    </row>
    <row r="77" spans="5:12">
      <c r="E77" s="89" t="s">
        <v>414</v>
      </c>
    </row>
    <row r="78" spans="5:12">
      <c r="F78" s="89" t="s">
        <v>415</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1098</v>
      </c>
    </row>
    <row r="2" spans="1:8">
      <c r="A2" s="8" t="s">
        <v>72</v>
      </c>
      <c r="B2" s="9"/>
    </row>
    <row r="3" spans="1:8" outlineLevel="1">
      <c r="A3" s="4" t="s">
        <v>307</v>
      </c>
      <c r="B3" s="10" t="s">
        <v>119</v>
      </c>
    </row>
    <row r="4" spans="1:8" outlineLevel="1">
      <c r="A4" s="13" t="s">
        <v>309</v>
      </c>
      <c r="B4" s="10" t="s">
        <v>67</v>
      </c>
    </row>
    <row r="5" spans="1:8" outlineLevel="1">
      <c r="A5" s="13" t="s">
        <v>235</v>
      </c>
      <c r="B5" s="10"/>
    </row>
    <row r="6" spans="1:8" outlineLevel="1">
      <c r="A6" s="13" t="s">
        <v>239</v>
      </c>
      <c r="B6" s="14"/>
    </row>
    <row r="7" spans="1:8" outlineLevel="1">
      <c r="A7" s="13" t="s">
        <v>343</v>
      </c>
      <c r="B7" s="14"/>
    </row>
    <row r="8" spans="1:8" outlineLevel="1">
      <c r="A8" s="13" t="s">
        <v>221</v>
      </c>
      <c r="B8" s="14"/>
    </row>
    <row r="9" spans="1:8" outlineLevel="1">
      <c r="A9" s="13" t="s">
        <v>111</v>
      </c>
      <c r="B9" s="14"/>
    </row>
    <row r="10" spans="1:8" outlineLevel="1">
      <c r="A10" s="13" t="s">
        <v>240</v>
      </c>
      <c r="B10" s="14"/>
    </row>
    <row r="11" spans="1:8" outlineLevel="1">
      <c r="A11" s="13" t="s">
        <v>109</v>
      </c>
      <c r="B11" s="14" t="s">
        <v>110</v>
      </c>
    </row>
    <row r="12" spans="1:8" outlineLevel="1">
      <c r="A12" s="13" t="s">
        <v>236</v>
      </c>
      <c r="B12" s="14"/>
    </row>
    <row r="13" spans="1:8" outlineLevel="1">
      <c r="A13" s="13" t="s">
        <v>238</v>
      </c>
      <c r="B13" s="14"/>
    </row>
    <row r="14" spans="1:8" outlineLevel="1">
      <c r="A14" s="13" t="s">
        <v>39</v>
      </c>
      <c r="B14" s="14"/>
    </row>
    <row r="15" spans="1:8" outlineLevel="1">
      <c r="A15" s="13" t="s">
        <v>73</v>
      </c>
      <c r="B15" s="14"/>
    </row>
    <row r="16" spans="1:8" outlineLevel="1">
      <c r="A16" s="13" t="s">
        <v>145</v>
      </c>
      <c r="B16" s="14" t="s">
        <v>146</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869</v>
      </c>
      <c r="B23" s="129"/>
    </row>
    <row r="24" spans="1:9">
      <c r="A24" s="18" t="s">
        <v>870</v>
      </c>
      <c r="B24" s="129"/>
    </row>
    <row r="25" spans="1:9" outlineLevel="1">
      <c r="A25" s="18" t="s">
        <v>853</v>
      </c>
      <c r="B25" s="129"/>
      <c r="I25" s="264"/>
    </row>
    <row r="26" spans="1:9" ht="83" customHeight="1" outlineLevel="1">
      <c r="A26" s="18" t="s">
        <v>289</v>
      </c>
      <c r="B26" s="129" t="s">
        <v>517</v>
      </c>
      <c r="I26" s="264"/>
    </row>
    <row r="27" spans="1:9" ht="43.5" outlineLevel="1">
      <c r="A27" s="18" t="s">
        <v>657</v>
      </c>
      <c r="B27" s="129" t="s">
        <v>682</v>
      </c>
      <c r="I27" s="264"/>
    </row>
    <row r="28" spans="1:9" ht="29" outlineLevel="1">
      <c r="A28" s="18" t="s">
        <v>112</v>
      </c>
      <c r="B28" s="5" t="s">
        <v>511</v>
      </c>
      <c r="I28" s="264"/>
    </row>
    <row r="29" spans="1:9" outlineLevel="1">
      <c r="A29" s="18" t="s">
        <v>288</v>
      </c>
      <c r="B29" s="5" t="s">
        <v>512</v>
      </c>
      <c r="I29" s="264"/>
    </row>
    <row r="30" spans="1:9" outlineLevel="1">
      <c r="A30" s="18" t="s">
        <v>287</v>
      </c>
      <c r="B30" s="5" t="s">
        <v>513</v>
      </c>
      <c r="I30" s="264"/>
    </row>
    <row r="31" spans="1:9" outlineLevel="1">
      <c r="A31" s="18" t="s">
        <v>286</v>
      </c>
      <c r="B31" s="5" t="s">
        <v>514</v>
      </c>
      <c r="I31" s="264"/>
    </row>
    <row r="32" spans="1:9" outlineLevel="1">
      <c r="A32" s="128" t="s">
        <v>285</v>
      </c>
      <c r="B32" s="23" t="s">
        <v>515</v>
      </c>
      <c r="I32" s="264"/>
    </row>
    <row r="33" spans="1:9" ht="15" outlineLevel="1" thickBot="1">
      <c r="A33" s="19" t="s">
        <v>868</v>
      </c>
      <c r="B33" s="7" t="s">
        <v>516</v>
      </c>
      <c r="I33" s="264"/>
    </row>
    <row r="34" spans="1:9" ht="15" thickBot="1">
      <c r="A34" s="20"/>
      <c r="B34" s="20"/>
      <c r="I34" s="264"/>
    </row>
    <row r="35" spans="1:9">
      <c r="A35" s="8" t="s">
        <v>240</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345</v>
      </c>
      <c r="B41" s="34" t="s">
        <v>240</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344</v>
      </c>
      <c r="B53" s="34" t="s">
        <v>235</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343</v>
      </c>
      <c r="B61" s="34" t="s">
        <v>240</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125</v>
      </c>
      <c r="B65" s="23" t="s">
        <v>78</v>
      </c>
      <c r="C65" s="50" t="s">
        <v>105</v>
      </c>
    </row>
    <row r="66" spans="1:3" ht="15" outlineLevel="1" thickBot="1">
      <c r="A66" s="6"/>
      <c r="B66" s="28" t="s">
        <v>71</v>
      </c>
    </row>
    <row r="67" spans="1:3" ht="15" thickBot="1">
      <c r="A67" s="20"/>
      <c r="B67" s="20"/>
    </row>
    <row r="68" spans="1:3">
      <c r="A68" s="30" t="s">
        <v>236</v>
      </c>
      <c r="B68" s="34" t="s">
        <v>245</v>
      </c>
    </row>
    <row r="69" spans="1:3" outlineLevel="1">
      <c r="A69" s="4" t="s">
        <v>214</v>
      </c>
      <c r="B69" s="10" t="s">
        <v>216</v>
      </c>
    </row>
    <row r="70" spans="1:3" outlineLevel="1">
      <c r="A70" s="4" t="s">
        <v>223</v>
      </c>
      <c r="B70" s="10" t="s">
        <v>224</v>
      </c>
    </row>
    <row r="71" spans="1:3" ht="15" outlineLevel="1" thickBot="1">
      <c r="A71" s="6" t="s">
        <v>215</v>
      </c>
      <c r="B71" s="11" t="s">
        <v>226</v>
      </c>
    </row>
    <row r="72" spans="1:3" ht="15" outlineLevel="1" thickBot="1">
      <c r="A72" s="6" t="s">
        <v>225</v>
      </c>
      <c r="B72" s="11" t="s">
        <v>227</v>
      </c>
    </row>
    <row r="73" spans="1:3" ht="15" outlineLevel="1" thickBot="1">
      <c r="A73" s="6"/>
      <c r="B73" s="28" t="s">
        <v>71</v>
      </c>
    </row>
    <row r="74" spans="1:3">
      <c r="A74" s="30" t="s">
        <v>238</v>
      </c>
      <c r="B74" s="9" t="s">
        <v>236</v>
      </c>
    </row>
    <row r="75" spans="1:3" outlineLevel="1">
      <c r="A75" s="4" t="s">
        <v>228</v>
      </c>
      <c r="B75" s="5" t="s">
        <v>223</v>
      </c>
    </row>
    <row r="76" spans="1:3" outlineLevel="1">
      <c r="A76" s="4" t="s">
        <v>229</v>
      </c>
      <c r="B76" s="5" t="s">
        <v>223</v>
      </c>
    </row>
    <row r="77" spans="1:3" outlineLevel="1">
      <c r="A77" s="4" t="s">
        <v>230</v>
      </c>
      <c r="B77" s="5" t="s">
        <v>223</v>
      </c>
    </row>
    <row r="78" spans="1:3" outlineLevel="1">
      <c r="A78" s="13" t="s">
        <v>55</v>
      </c>
      <c r="B78" s="23" t="s">
        <v>215</v>
      </c>
      <c r="C78" s="50" t="s">
        <v>105</v>
      </c>
    </row>
    <row r="79" spans="1:3" outlineLevel="1">
      <c r="A79" s="13" t="s">
        <v>263</v>
      </c>
      <c r="B79" s="23" t="s">
        <v>215</v>
      </c>
    </row>
    <row r="80" spans="1:3" outlineLevel="1">
      <c r="A80" s="13" t="s">
        <v>232</v>
      </c>
      <c r="B80" s="23" t="s">
        <v>215</v>
      </c>
    </row>
    <row r="81" spans="1:2" outlineLevel="1">
      <c r="A81" s="13" t="s">
        <v>262</v>
      </c>
      <c r="B81" s="23" t="s">
        <v>225</v>
      </c>
    </row>
    <row r="82" spans="1:2" outlineLevel="1">
      <c r="A82" s="13" t="s">
        <v>127</v>
      </c>
      <c r="B82" s="5" t="s">
        <v>225</v>
      </c>
    </row>
    <row r="83" spans="1:2" outlineLevel="1">
      <c r="A83" s="13" t="s">
        <v>213</v>
      </c>
      <c r="B83" s="5" t="s">
        <v>214</v>
      </c>
    </row>
    <row r="84" spans="1:2" outlineLevel="1">
      <c r="A84" s="13" t="s">
        <v>231</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1098</v>
      </c>
    </row>
    <row r="2" spans="1:8">
      <c r="B2" s="449" t="s">
        <v>398</v>
      </c>
      <c r="C2" s="450"/>
      <c r="D2" s="449" t="s">
        <v>34</v>
      </c>
      <c r="E2" s="450"/>
    </row>
    <row r="3" spans="1:8" ht="15" thickBot="1">
      <c r="B3" s="174" t="s">
        <v>403</v>
      </c>
      <c r="C3" s="175" t="s">
        <v>404</v>
      </c>
      <c r="D3" s="174" t="s">
        <v>403</v>
      </c>
      <c r="E3" s="175" t="s">
        <v>404</v>
      </c>
    </row>
    <row r="4" spans="1:8">
      <c r="A4" s="159" t="s">
        <v>397</v>
      </c>
      <c r="B4" s="161">
        <v>1</v>
      </c>
      <c r="C4" s="162"/>
      <c r="D4" s="162"/>
      <c r="E4" s="163">
        <v>1000</v>
      </c>
      <c r="F4" s="89" t="s">
        <v>399</v>
      </c>
    </row>
    <row r="5" spans="1:8">
      <c r="A5" s="159" t="s">
        <v>397</v>
      </c>
      <c r="B5" s="164"/>
      <c r="C5" s="152"/>
      <c r="D5" s="152"/>
      <c r="E5" s="165">
        <v>5.5</v>
      </c>
      <c r="F5" s="89" t="s">
        <v>400</v>
      </c>
    </row>
    <row r="6" spans="1:8">
      <c r="A6" s="159" t="s">
        <v>401</v>
      </c>
      <c r="B6" s="164"/>
      <c r="C6" s="152"/>
      <c r="D6" s="152">
        <v>11</v>
      </c>
      <c r="E6" s="165">
        <v>22</v>
      </c>
      <c r="F6" s="89" t="s">
        <v>402</v>
      </c>
    </row>
    <row r="7" spans="1:8" ht="15" thickBot="1">
      <c r="A7" s="176" t="s">
        <v>408</v>
      </c>
      <c r="B7" s="177">
        <v>1</v>
      </c>
      <c r="C7" s="166"/>
      <c r="D7" s="166">
        <f>E4*E5*D6%/1000</f>
        <v>0.60499999999999998</v>
      </c>
      <c r="E7" s="167">
        <f>E4*E5*E6%/1000</f>
        <v>1.21</v>
      </c>
      <c r="F7" s="158" t="s">
        <v>405</v>
      </c>
    </row>
    <row r="8" spans="1:8" ht="15" thickBot="1">
      <c r="C8" s="152"/>
      <c r="D8" s="152"/>
      <c r="E8" s="152"/>
    </row>
    <row r="9" spans="1:8">
      <c r="A9" s="176" t="s">
        <v>410</v>
      </c>
      <c r="B9" s="161">
        <v>100</v>
      </c>
      <c r="C9" s="162"/>
      <c r="D9" s="168">
        <f>D7*B9</f>
        <v>60.5</v>
      </c>
      <c r="E9" s="169">
        <f>E7*B9</f>
        <v>121</v>
      </c>
      <c r="F9" s="158" t="s">
        <v>405</v>
      </c>
    </row>
    <row r="10" spans="1:8" ht="15" thickBot="1">
      <c r="A10" s="176" t="s">
        <v>409</v>
      </c>
      <c r="B10" s="160">
        <v>1000</v>
      </c>
      <c r="C10" s="157"/>
      <c r="D10" s="166">
        <f>D7*B10</f>
        <v>605</v>
      </c>
      <c r="E10" s="167">
        <f>E7*B10</f>
        <v>1210</v>
      </c>
      <c r="F10" s="158" t="s">
        <v>405</v>
      </c>
    </row>
    <row r="11" spans="1:8" ht="15" thickBot="1">
      <c r="A11" s="159"/>
      <c r="B11" s="152"/>
      <c r="C11" s="152"/>
      <c r="D11" s="152"/>
      <c r="E11" s="152"/>
    </row>
    <row r="12" spans="1:8">
      <c r="A12" s="176" t="s">
        <v>406</v>
      </c>
      <c r="B12" s="172">
        <f>1000/E7</f>
        <v>826.44628099173553</v>
      </c>
      <c r="C12" s="173">
        <f>1000/D7</f>
        <v>1652.8925619834711</v>
      </c>
      <c r="D12" s="162">
        <v>1</v>
      </c>
      <c r="E12" s="163"/>
      <c r="F12" s="158" t="s">
        <v>398</v>
      </c>
    </row>
    <row r="13" spans="1:8" ht="15" thickBot="1">
      <c r="A13" s="176" t="s">
        <v>407</v>
      </c>
      <c r="B13" s="170">
        <f>50000/E7</f>
        <v>41322.314049586777</v>
      </c>
      <c r="C13" s="171">
        <f>50000/D7</f>
        <v>82644.628099173555</v>
      </c>
      <c r="D13" s="157">
        <v>1</v>
      </c>
      <c r="E13" s="110"/>
      <c r="F13" s="158" t="s">
        <v>398</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241</v>
      </c>
      <c r="B1" s="146"/>
      <c r="C1" s="146"/>
      <c r="D1" s="146"/>
      <c r="E1" s="146"/>
      <c r="F1" s="146"/>
      <c r="H1" s="51" t="s">
        <v>1098</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125</v>
      </c>
    </row>
    <row r="33" spans="1:6">
      <c r="A33" s="146" t="s">
        <v>332</v>
      </c>
      <c r="B33" s="146"/>
      <c r="C33" s="146"/>
      <c r="D33" s="146"/>
      <c r="E33" s="146"/>
      <c r="F33" s="146"/>
    </row>
    <row r="34" spans="1:6" outlineLevel="1">
      <c r="B34" s="147" t="s">
        <v>115</v>
      </c>
    </row>
    <row r="35" spans="1:6" outlineLevel="2">
      <c r="C35" s="146" t="s">
        <v>84</v>
      </c>
      <c r="D35" s="146"/>
      <c r="E35" s="146"/>
      <c r="F35" s="146"/>
    </row>
    <row r="36" spans="1:6" outlineLevel="3">
      <c r="D36" s="147" t="s">
        <v>214</v>
      </c>
    </row>
    <row r="37" spans="1:6" outlineLevel="3">
      <c r="E37" s="146" t="s">
        <v>89</v>
      </c>
      <c r="F37" s="146"/>
    </row>
    <row r="38" spans="1:6" outlineLevel="4">
      <c r="F38" s="147" t="s">
        <v>213</v>
      </c>
    </row>
    <row r="39" spans="1:6" outlineLevel="3">
      <c r="D39" s="147" t="s">
        <v>223</v>
      </c>
    </row>
    <row r="40" spans="1:6" outlineLevel="3">
      <c r="E40" s="146" t="s">
        <v>89</v>
      </c>
      <c r="F40" s="146"/>
    </row>
    <row r="41" spans="1:6" outlineLevel="4">
      <c r="F41" s="147" t="s">
        <v>228</v>
      </c>
    </row>
    <row r="42" spans="1:6" outlineLevel="4">
      <c r="F42" s="147" t="s">
        <v>229</v>
      </c>
    </row>
    <row r="43" spans="1:6" outlineLevel="4">
      <c r="F43" s="147" t="s">
        <v>230</v>
      </c>
    </row>
    <row r="44" spans="1:6" outlineLevel="3">
      <c r="D44" s="147" t="s">
        <v>215</v>
      </c>
    </row>
    <row r="45" spans="1:6" outlineLevel="3">
      <c r="E45" s="146" t="s">
        <v>89</v>
      </c>
      <c r="F45" s="146"/>
    </row>
    <row r="46" spans="1:6" outlineLevel="4">
      <c r="F46" s="147" t="s">
        <v>55</v>
      </c>
    </row>
    <row r="47" spans="1:6" outlineLevel="4">
      <c r="F47" s="147" t="s">
        <v>263</v>
      </c>
    </row>
    <row r="48" spans="1:6" outlineLevel="4">
      <c r="F48" s="147" t="s">
        <v>232</v>
      </c>
    </row>
    <row r="49" spans="1:6" outlineLevel="3">
      <c r="D49" s="147" t="s">
        <v>225</v>
      </c>
    </row>
    <row r="50" spans="1:6" outlineLevel="3">
      <c r="E50" s="146" t="s">
        <v>89</v>
      </c>
      <c r="F50" s="146"/>
    </row>
    <row r="51" spans="1:6" outlineLevel="4">
      <c r="F51" s="147" t="s">
        <v>127</v>
      </c>
    </row>
    <row r="62" spans="1:6">
      <c r="A62" s="148"/>
    </row>
    <row r="63" spans="1:6" ht="15.5">
      <c r="A63" s="149" t="s">
        <v>333</v>
      </c>
    </row>
    <row r="64" spans="1:6" ht="15.5">
      <c r="A64" s="150" t="s">
        <v>334</v>
      </c>
    </row>
    <row r="65" spans="1:1" ht="15.5">
      <c r="A65" s="150" t="s">
        <v>335</v>
      </c>
    </row>
    <row r="66" spans="1:1" ht="15.5">
      <c r="A66" s="150" t="s">
        <v>336</v>
      </c>
    </row>
    <row r="67" spans="1:1" ht="15.5">
      <c r="A67" s="149" t="s">
        <v>337</v>
      </c>
    </row>
    <row r="68" spans="1:1" ht="15.5">
      <c r="A68" s="150" t="s">
        <v>338</v>
      </c>
    </row>
    <row r="69" spans="1:1" ht="15.5">
      <c r="A69" s="150" t="s">
        <v>339</v>
      </c>
    </row>
    <row r="70" spans="1:1" ht="15.5">
      <c r="A70" s="149" t="s">
        <v>340</v>
      </c>
    </row>
    <row r="71" spans="1:1" ht="15.5">
      <c r="A71" s="150" t="s">
        <v>341</v>
      </c>
    </row>
    <row r="72" spans="1:1" ht="15.5">
      <c r="A72" s="150" t="s">
        <v>342</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247</v>
      </c>
      <c r="B1" s="20"/>
      <c r="C1" s="20"/>
      <c r="H1" s="51" t="s">
        <v>1098</v>
      </c>
    </row>
    <row r="2" spans="1:9" outlineLevel="1">
      <c r="B2" s="30" t="s">
        <v>326</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248</v>
      </c>
      <c r="B10" s="20"/>
    </row>
    <row r="11" spans="1:9" outlineLevel="1">
      <c r="B11" s="30" t="s">
        <v>326</v>
      </c>
      <c r="C11" s="90" t="s">
        <v>327</v>
      </c>
      <c r="D11" s="90" t="s">
        <v>222</v>
      </c>
      <c r="E11" s="90" t="s">
        <v>331</v>
      </c>
      <c r="F11" s="92" t="s">
        <v>330</v>
      </c>
      <c r="G11" s="126" t="s">
        <v>328</v>
      </c>
      <c r="H11" s="126" t="s">
        <v>329</v>
      </c>
      <c r="I11" t="s">
        <v>97</v>
      </c>
    </row>
    <row r="12" spans="1:9" outlineLevel="1">
      <c r="B12" s="4" t="s">
        <v>274</v>
      </c>
      <c r="C12" s="2" t="s">
        <v>312</v>
      </c>
      <c r="D12" s="2" t="s">
        <v>78</v>
      </c>
      <c r="E12" s="96" t="s">
        <v>265</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114</v>
      </c>
    </row>
    <row r="13" spans="1:9" outlineLevel="1">
      <c r="B13" s="4" t="s">
        <v>275</v>
      </c>
      <c r="C13" s="2"/>
      <c r="D13" s="2" t="s">
        <v>76</v>
      </c>
      <c r="E13" s="96" t="s">
        <v>266</v>
      </c>
      <c r="F13" s="94" t="str">
        <f t="shared" si="0"/>
        <v>PV-00001</v>
      </c>
      <c r="G13" s="127" t="str">
        <f t="shared" si="1"/>
        <v>L000004</v>
      </c>
      <c r="H13" s="127" t="str">
        <f t="shared" si="2"/>
        <v>North-Facing Roof</v>
      </c>
      <c r="I13" t="s">
        <v>103</v>
      </c>
    </row>
    <row r="14" spans="1:9" outlineLevel="1">
      <c r="B14" s="4" t="s">
        <v>276</v>
      </c>
      <c r="C14" s="2"/>
      <c r="D14" s="2" t="s">
        <v>76</v>
      </c>
      <c r="E14" s="96" t="s">
        <v>267</v>
      </c>
      <c r="F14" s="94" t="str">
        <f t="shared" si="0"/>
        <v>PV-00002</v>
      </c>
      <c r="G14" s="127" t="str">
        <f t="shared" si="1"/>
        <v>L000005</v>
      </c>
      <c r="H14" s="127" t="str">
        <f t="shared" si="2"/>
        <v>East-Facing Roof</v>
      </c>
      <c r="I14" t="s">
        <v>104</v>
      </c>
    </row>
    <row r="15" spans="1:9" outlineLevel="1">
      <c r="B15" s="4" t="s">
        <v>277</v>
      </c>
      <c r="C15" s="2"/>
      <c r="D15" s="2" t="s">
        <v>77</v>
      </c>
      <c r="E15" s="96" t="s">
        <v>268</v>
      </c>
      <c r="F15" s="94" t="str">
        <f t="shared" si="0"/>
        <v>JB250-00001</v>
      </c>
      <c r="G15" s="127" t="str">
        <f t="shared" si="1"/>
        <v>L000006</v>
      </c>
      <c r="H15" s="127" t="str">
        <f t="shared" si="2"/>
        <v>Basement</v>
      </c>
    </row>
    <row r="16" spans="1:9" outlineLevel="1">
      <c r="B16" s="4" t="s">
        <v>278</v>
      </c>
      <c r="C16" s="2"/>
      <c r="D16" s="2" t="s">
        <v>77</v>
      </c>
      <c r="E16" s="96" t="s">
        <v>269</v>
      </c>
      <c r="F16" s="94" t="str">
        <f t="shared" si="0"/>
        <v>JS-00001</v>
      </c>
      <c r="G16" s="127" t="str">
        <f t="shared" si="1"/>
        <v>L000006</v>
      </c>
      <c r="H16" s="127" t="str">
        <f t="shared" si="2"/>
        <v>Basement</v>
      </c>
      <c r="I16" t="s">
        <v>108</v>
      </c>
    </row>
    <row r="17" spans="1:9" outlineLevel="1">
      <c r="B17" s="4" t="s">
        <v>279</v>
      </c>
      <c r="C17" s="2"/>
      <c r="D17" s="2" t="s">
        <v>76</v>
      </c>
      <c r="E17" s="96" t="s">
        <v>270</v>
      </c>
      <c r="F17" s="94" t="str">
        <f t="shared" si="0"/>
        <v>BBC-00001</v>
      </c>
      <c r="G17" s="127" t="str">
        <f t="shared" si="1"/>
        <v>L000006</v>
      </c>
      <c r="H17" s="127" t="str">
        <f t="shared" si="2"/>
        <v>Basement</v>
      </c>
    </row>
    <row r="18" spans="1:9" outlineLevel="1">
      <c r="B18" s="4" t="s">
        <v>280</v>
      </c>
      <c r="C18" s="2"/>
      <c r="D18" s="2" t="s">
        <v>78</v>
      </c>
      <c r="E18" s="96" t="s">
        <v>271</v>
      </c>
      <c r="F18" s="94" t="str">
        <f t="shared" si="0"/>
        <v>Ulitium-00001</v>
      </c>
      <c r="G18" s="127" t="str">
        <f t="shared" si="1"/>
        <v>L000009</v>
      </c>
      <c r="H18" s="127" t="str">
        <f t="shared" si="2"/>
        <v xml:space="preserve">1st Floor </v>
      </c>
    </row>
    <row r="19" spans="1:9" outlineLevel="1">
      <c r="B19" s="4" t="s">
        <v>281</v>
      </c>
      <c r="C19" s="2"/>
      <c r="D19" s="2" t="s">
        <v>78</v>
      </c>
      <c r="E19" s="96" t="s">
        <v>272</v>
      </c>
      <c r="F19" s="94" t="str">
        <f t="shared" si="0"/>
        <v>PZEM04 -00001</v>
      </c>
      <c r="G19" s="127" t="str">
        <f t="shared" si="1"/>
        <v>L000009</v>
      </c>
      <c r="H19" s="127" t="str">
        <f t="shared" si="2"/>
        <v xml:space="preserve">1st Floor </v>
      </c>
      <c r="I19" t="s">
        <v>129</v>
      </c>
    </row>
    <row r="20" spans="1:9" outlineLevel="1">
      <c r="B20" s="4" t="s">
        <v>282</v>
      </c>
      <c r="C20" s="2"/>
      <c r="D20" s="2" t="s">
        <v>78</v>
      </c>
      <c r="E20" s="96" t="s">
        <v>273</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249</v>
      </c>
      <c r="F23" t="s">
        <v>313</v>
      </c>
    </row>
    <row r="24" spans="1:9" outlineLevel="1">
      <c r="B24" s="30" t="s">
        <v>326</v>
      </c>
      <c r="C24" s="90" t="s">
        <v>327</v>
      </c>
      <c r="D24" s="90" t="s">
        <v>84</v>
      </c>
      <c r="E24" s="90" t="s">
        <v>89</v>
      </c>
      <c r="F24" s="90" t="s">
        <v>3</v>
      </c>
      <c r="G24" s="90" t="s">
        <v>328</v>
      </c>
      <c r="H24" s="92" t="s">
        <v>329</v>
      </c>
    </row>
    <row r="25" spans="1:9" outlineLevel="1">
      <c r="B25" s="4" t="s">
        <v>265</v>
      </c>
      <c r="C25" s="2" t="s">
        <v>264</v>
      </c>
      <c r="D25" s="2" t="s">
        <v>44</v>
      </c>
      <c r="E25" s="2" t="s">
        <v>93</v>
      </c>
      <c r="F25" s="2" t="s">
        <v>51</v>
      </c>
      <c r="G25" s="96" t="s">
        <v>253</v>
      </c>
      <c r="H25" s="94" t="str">
        <f t="shared" ref="H25:H33" si="3">INDEX(LocationName,MATCH(G25,LocationID,0))</f>
        <v>Inverter Location</v>
      </c>
    </row>
    <row r="26" spans="1:9" outlineLevel="1">
      <c r="B26" s="4" t="s">
        <v>266</v>
      </c>
      <c r="C26" s="2" t="s">
        <v>101</v>
      </c>
      <c r="D26" s="2" t="s">
        <v>44</v>
      </c>
      <c r="E26" s="2" t="s">
        <v>100</v>
      </c>
      <c r="F26" s="2" t="s">
        <v>50</v>
      </c>
      <c r="G26" s="96" t="s">
        <v>254</v>
      </c>
      <c r="H26" s="94" t="str">
        <f t="shared" si="3"/>
        <v>North-Facing Roof</v>
      </c>
    </row>
    <row r="27" spans="1:9" outlineLevel="1">
      <c r="B27" s="4" t="s">
        <v>267</v>
      </c>
      <c r="C27" s="2" t="s">
        <v>102</v>
      </c>
      <c r="D27" s="2" t="s">
        <v>44</v>
      </c>
      <c r="E27" s="2" t="s">
        <v>100</v>
      </c>
      <c r="F27" s="2" t="s">
        <v>50</v>
      </c>
      <c r="G27" s="96" t="s">
        <v>255</v>
      </c>
      <c r="H27" s="94" t="str">
        <f t="shared" si="3"/>
        <v>East-Facing Roof</v>
      </c>
    </row>
    <row r="28" spans="1:9" outlineLevel="1">
      <c r="B28" s="4" t="s">
        <v>268</v>
      </c>
      <c r="C28" s="2" t="s">
        <v>82</v>
      </c>
      <c r="D28" s="2" t="s">
        <v>52</v>
      </c>
      <c r="E28" s="2" t="s">
        <v>91</v>
      </c>
      <c r="F28" s="2" t="s">
        <v>94</v>
      </c>
      <c r="G28" s="96" t="s">
        <v>256</v>
      </c>
      <c r="H28" s="94" t="str">
        <f t="shared" si="3"/>
        <v>Basement</v>
      </c>
    </row>
    <row r="29" spans="1:9" outlineLevel="1">
      <c r="B29" s="4" t="s">
        <v>269</v>
      </c>
      <c r="C29" s="2" t="s">
        <v>107</v>
      </c>
      <c r="D29" s="2" t="s">
        <v>52</v>
      </c>
      <c r="E29" s="2" t="s">
        <v>92</v>
      </c>
      <c r="F29" s="2" t="s">
        <v>94</v>
      </c>
      <c r="G29" s="96" t="s">
        <v>256</v>
      </c>
      <c r="H29" s="94" t="str">
        <f t="shared" si="3"/>
        <v>Basement</v>
      </c>
    </row>
    <row r="30" spans="1:9" outlineLevel="1">
      <c r="B30" s="4" t="s">
        <v>270</v>
      </c>
      <c r="C30" s="2" t="s">
        <v>83</v>
      </c>
      <c r="D30" s="2" t="s">
        <v>52</v>
      </c>
      <c r="E30" s="2" t="s">
        <v>106</v>
      </c>
      <c r="F30" s="2" t="s">
        <v>51</v>
      </c>
      <c r="G30" s="96" t="s">
        <v>256</v>
      </c>
      <c r="H30" s="94" t="str">
        <f t="shared" si="3"/>
        <v>Basement</v>
      </c>
    </row>
    <row r="31" spans="1:9" outlineLevel="1">
      <c r="B31" s="4" t="s">
        <v>271</v>
      </c>
      <c r="C31" s="2" t="s">
        <v>117</v>
      </c>
      <c r="D31" s="2" t="s">
        <v>53</v>
      </c>
      <c r="E31" s="2"/>
      <c r="F31" s="2"/>
      <c r="G31" s="96" t="s">
        <v>257</v>
      </c>
      <c r="H31" s="94" t="str">
        <f t="shared" si="3"/>
        <v xml:space="preserve">1st Floor </v>
      </c>
    </row>
    <row r="32" spans="1:9" outlineLevel="1">
      <c r="B32" s="4" t="s">
        <v>272</v>
      </c>
      <c r="C32" s="2" t="s">
        <v>126</v>
      </c>
      <c r="D32" s="2" t="s">
        <v>56</v>
      </c>
      <c r="E32" s="2"/>
      <c r="F32" s="2" t="s">
        <v>125</v>
      </c>
      <c r="G32" s="96" t="s">
        <v>257</v>
      </c>
      <c r="H32" s="94" t="str">
        <f t="shared" si="3"/>
        <v xml:space="preserve">1st Floor </v>
      </c>
    </row>
    <row r="33" spans="1:8" ht="15" outlineLevel="1" thickBot="1">
      <c r="B33" s="6" t="s">
        <v>273</v>
      </c>
      <c r="C33" s="37" t="s">
        <v>128</v>
      </c>
      <c r="D33" s="37" t="s">
        <v>57</v>
      </c>
      <c r="E33" s="37"/>
      <c r="F33" s="37" t="s">
        <v>125</v>
      </c>
      <c r="G33" s="97" t="s">
        <v>258</v>
      </c>
      <c r="H33" s="95" t="str">
        <f t="shared" si="3"/>
        <v>2nd Floor</v>
      </c>
    </row>
    <row r="34" spans="1:8" ht="15" thickBot="1"/>
    <row r="35" spans="1:8" ht="15" thickBot="1">
      <c r="A35" s="21" t="s">
        <v>250</v>
      </c>
    </row>
    <row r="36" spans="1:8" outlineLevel="1">
      <c r="B36" s="30" t="s">
        <v>326</v>
      </c>
      <c r="C36" s="90" t="s">
        <v>327</v>
      </c>
      <c r="D36" s="90" t="s">
        <v>84</v>
      </c>
      <c r="E36" s="90" t="s">
        <v>89</v>
      </c>
      <c r="F36" s="92" t="s">
        <v>115</v>
      </c>
    </row>
    <row r="37" spans="1:8" outlineLevel="1">
      <c r="B37" s="4" t="s">
        <v>251</v>
      </c>
      <c r="C37" s="2" t="s">
        <v>259</v>
      </c>
      <c r="D37" s="2" t="s">
        <v>214</v>
      </c>
      <c r="E37" s="2" t="s">
        <v>213</v>
      </c>
      <c r="F37" s="10" t="s">
        <v>71</v>
      </c>
    </row>
    <row r="38" spans="1:8" outlineLevel="1">
      <c r="B38" s="4" t="s">
        <v>252</v>
      </c>
      <c r="C38" s="2" t="s">
        <v>260</v>
      </c>
      <c r="D38" s="2" t="s">
        <v>223</v>
      </c>
      <c r="E38" s="2" t="s">
        <v>228</v>
      </c>
      <c r="F38" s="10" t="s">
        <v>251</v>
      </c>
    </row>
    <row r="39" spans="1:8" outlineLevel="1">
      <c r="B39" s="4" t="s">
        <v>253</v>
      </c>
      <c r="C39" s="2" t="s">
        <v>261</v>
      </c>
      <c r="D39" s="2" t="s">
        <v>225</v>
      </c>
      <c r="E39" s="2" t="s">
        <v>127</v>
      </c>
      <c r="F39" s="10" t="s">
        <v>252</v>
      </c>
    </row>
    <row r="40" spans="1:8" outlineLevel="1">
      <c r="B40" s="4" t="s">
        <v>254</v>
      </c>
      <c r="C40" s="2" t="s">
        <v>48</v>
      </c>
      <c r="D40" s="2" t="s">
        <v>225</v>
      </c>
      <c r="E40" s="2" t="s">
        <v>262</v>
      </c>
      <c r="F40" s="10" t="s">
        <v>252</v>
      </c>
    </row>
    <row r="41" spans="1:8" outlineLevel="1">
      <c r="B41" s="4" t="s">
        <v>255</v>
      </c>
      <c r="C41" s="2" t="s">
        <v>49</v>
      </c>
      <c r="D41" s="2" t="s">
        <v>225</v>
      </c>
      <c r="E41" s="2" t="s">
        <v>262</v>
      </c>
      <c r="F41" s="10" t="s">
        <v>252</v>
      </c>
    </row>
    <row r="42" spans="1:8" outlineLevel="1">
      <c r="B42" s="4" t="s">
        <v>256</v>
      </c>
      <c r="C42" s="2" t="s">
        <v>55</v>
      </c>
      <c r="D42" s="2" t="s">
        <v>215</v>
      </c>
      <c r="E42" s="2" t="s">
        <v>55</v>
      </c>
      <c r="F42" s="10" t="s">
        <v>252</v>
      </c>
    </row>
    <row r="43" spans="1:8" outlineLevel="1">
      <c r="B43" s="4" t="s">
        <v>257</v>
      </c>
      <c r="C43" s="2" t="s">
        <v>59</v>
      </c>
      <c r="D43" s="2" t="s">
        <v>215</v>
      </c>
      <c r="E43" s="2" t="s">
        <v>263</v>
      </c>
      <c r="F43" s="10" t="s">
        <v>252</v>
      </c>
    </row>
    <row r="44" spans="1:8" outlineLevel="1">
      <c r="B44" s="4" t="s">
        <v>258</v>
      </c>
      <c r="C44" s="2" t="s">
        <v>60</v>
      </c>
      <c r="D44" s="2" t="s">
        <v>215</v>
      </c>
      <c r="E44" s="2" t="s">
        <v>263</v>
      </c>
      <c r="F44" s="10" t="s">
        <v>252</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1098</v>
      </c>
    </row>
    <row r="25" spans="2:18" ht="15" thickBot="1"/>
    <row r="26" spans="2:18">
      <c r="B26" t="s">
        <v>348</v>
      </c>
      <c r="D26" s="319">
        <v>9.85</v>
      </c>
      <c r="E26" s="310"/>
      <c r="F26" s="308"/>
      <c r="G26" s="310"/>
      <c r="H26" s="308"/>
      <c r="I26" s="310"/>
      <c r="J26" s="308"/>
      <c r="K26" s="310"/>
      <c r="L26" s="308"/>
      <c r="M26" s="310"/>
      <c r="N26" s="309"/>
      <c r="O26" s="309"/>
      <c r="P26" s="308"/>
      <c r="Q26" s="310"/>
    </row>
    <row r="27" spans="2:18">
      <c r="B27" t="s">
        <v>349</v>
      </c>
      <c r="D27" s="318">
        <v>8.61</v>
      </c>
      <c r="E27" s="313"/>
      <c r="F27" s="311"/>
      <c r="G27" s="313"/>
      <c r="H27" s="311"/>
      <c r="I27" s="313"/>
      <c r="J27" s="311"/>
      <c r="K27" s="313"/>
      <c r="L27" s="311"/>
      <c r="M27" s="313"/>
      <c r="N27" s="312"/>
      <c r="O27" s="312"/>
      <c r="P27" s="311"/>
      <c r="Q27" s="313"/>
    </row>
    <row r="28" spans="2:18">
      <c r="B28" t="s">
        <v>350</v>
      </c>
      <c r="D28" s="320">
        <v>8.5459999999999994</v>
      </c>
      <c r="E28" s="313"/>
      <c r="F28" s="311"/>
      <c r="G28" s="313"/>
      <c r="H28" s="311"/>
      <c r="I28" s="313"/>
      <c r="J28" s="311"/>
      <c r="K28" s="313"/>
      <c r="L28" s="311"/>
      <c r="M28" s="313"/>
      <c r="N28" s="312"/>
      <c r="O28" s="312"/>
      <c r="P28" s="311"/>
      <c r="Q28" s="313"/>
    </row>
    <row r="29" spans="2:18" ht="15" thickBot="1">
      <c r="B29" t="s">
        <v>351</v>
      </c>
      <c r="D29" s="321">
        <v>15.337</v>
      </c>
      <c r="E29" s="316"/>
      <c r="F29" s="314"/>
      <c r="G29" s="316"/>
      <c r="H29" s="314"/>
      <c r="I29" s="316"/>
      <c r="J29" s="314"/>
      <c r="K29" s="316"/>
      <c r="L29" s="314"/>
      <c r="M29" s="316"/>
      <c r="N29" s="315"/>
      <c r="O29" s="315"/>
      <c r="P29" s="314"/>
      <c r="Q29" s="316"/>
    </row>
    <row r="30" spans="2:18">
      <c r="D30" s="243" t="s">
        <v>942</v>
      </c>
      <c r="E30" s="243"/>
      <c r="F30" s="243" t="s">
        <v>943</v>
      </c>
      <c r="G30" s="243"/>
      <c r="H30" s="243" t="s">
        <v>944</v>
      </c>
      <c r="I30" s="243"/>
      <c r="J30" s="243" t="s">
        <v>945</v>
      </c>
      <c r="K30" s="243"/>
      <c r="L30" s="243" t="s">
        <v>946</v>
      </c>
      <c r="M30" s="243"/>
      <c r="N30" s="243" t="s">
        <v>947</v>
      </c>
      <c r="O30" s="243"/>
      <c r="P30" s="243" t="s">
        <v>948</v>
      </c>
      <c r="Q30" s="243"/>
      <c r="R30" s="243"/>
    </row>
    <row r="32" spans="2:18">
      <c r="K32" s="243"/>
      <c r="L32" s="243"/>
      <c r="M32" s="243"/>
      <c r="N32" s="243"/>
    </row>
    <row r="37" spans="1:36">
      <c r="C37" t="s">
        <v>348</v>
      </c>
      <c r="E37" t="s">
        <v>349</v>
      </c>
      <c r="G37" t="s">
        <v>350</v>
      </c>
      <c r="I37" t="s">
        <v>351</v>
      </c>
    </row>
    <row r="38" spans="1:36">
      <c r="J38" s="317"/>
    </row>
    <row r="39" spans="1:36">
      <c r="J39" s="317"/>
    </row>
    <row r="40" spans="1:36">
      <c r="J40" s="317"/>
    </row>
    <row r="42" spans="1:36">
      <c r="B42" s="345" t="s">
        <v>352</v>
      </c>
      <c r="C42" s="346"/>
      <c r="D42" s="346"/>
      <c r="E42" s="346"/>
      <c r="F42" s="347"/>
      <c r="G42" s="345" t="s">
        <v>354</v>
      </c>
      <c r="H42" s="346"/>
      <c r="I42" s="346"/>
      <c r="J42" s="346"/>
      <c r="K42" s="347"/>
      <c r="L42" s="345" t="s">
        <v>355</v>
      </c>
      <c r="M42" s="346"/>
      <c r="N42" s="346"/>
      <c r="O42" s="346"/>
      <c r="P42" s="347"/>
      <c r="Q42" s="345" t="s">
        <v>356</v>
      </c>
      <c r="R42" s="346"/>
      <c r="S42" s="346"/>
      <c r="T42" s="346"/>
      <c r="U42" s="347"/>
      <c r="V42" s="345" t="s">
        <v>357</v>
      </c>
      <c r="W42" s="346"/>
      <c r="X42" s="346"/>
      <c r="Y42" s="346"/>
      <c r="Z42" s="347"/>
      <c r="AA42" s="345" t="s">
        <v>358</v>
      </c>
      <c r="AB42" s="346"/>
      <c r="AC42" s="346"/>
      <c r="AD42" s="346"/>
      <c r="AE42" s="347"/>
      <c r="AF42" s="345" t="s">
        <v>353</v>
      </c>
      <c r="AG42" s="346"/>
      <c r="AH42" s="346"/>
      <c r="AI42" s="346"/>
      <c r="AJ42" s="347"/>
    </row>
    <row r="43" spans="1:36" ht="15" thickBot="1">
      <c r="A43" s="322"/>
      <c r="B43" s="324" t="s">
        <v>955</v>
      </c>
      <c r="C43" s="328" t="s">
        <v>348</v>
      </c>
      <c r="D43" s="327" t="s">
        <v>349</v>
      </c>
      <c r="E43" s="327" t="s">
        <v>350</v>
      </c>
      <c r="F43" s="327" t="s">
        <v>351</v>
      </c>
      <c r="G43" s="342">
        <v>20190205</v>
      </c>
      <c r="H43" s="343" t="s">
        <v>348</v>
      </c>
      <c r="I43" s="344" t="s">
        <v>349</v>
      </c>
      <c r="J43" s="344" t="s">
        <v>350</v>
      </c>
      <c r="K43" s="344" t="s">
        <v>351</v>
      </c>
      <c r="L43" s="325" t="s">
        <v>956</v>
      </c>
      <c r="M43" s="328" t="s">
        <v>348</v>
      </c>
      <c r="N43" s="327" t="s">
        <v>349</v>
      </c>
      <c r="O43" s="327" t="s">
        <v>350</v>
      </c>
      <c r="P43" s="327" t="s">
        <v>351</v>
      </c>
      <c r="Q43" s="325" t="s">
        <v>957</v>
      </c>
      <c r="R43" s="328" t="s">
        <v>348</v>
      </c>
      <c r="S43" s="327" t="s">
        <v>349</v>
      </c>
      <c r="T43" s="327" t="s">
        <v>350</v>
      </c>
      <c r="U43" s="327" t="s">
        <v>351</v>
      </c>
      <c r="V43" s="325" t="s">
        <v>958</v>
      </c>
      <c r="W43" s="328" t="s">
        <v>348</v>
      </c>
      <c r="X43" s="327" t="s">
        <v>349</v>
      </c>
      <c r="Y43" s="327" t="s">
        <v>350</v>
      </c>
      <c r="Z43" s="327" t="s">
        <v>351</v>
      </c>
      <c r="AA43" s="325" t="s">
        <v>959</v>
      </c>
      <c r="AB43" s="328" t="s">
        <v>348</v>
      </c>
      <c r="AC43" s="327" t="s">
        <v>349</v>
      </c>
      <c r="AD43" s="327" t="s">
        <v>350</v>
      </c>
      <c r="AE43" s="327" t="s">
        <v>351</v>
      </c>
      <c r="AF43" s="325" t="s">
        <v>960</v>
      </c>
      <c r="AG43" s="328" t="s">
        <v>348</v>
      </c>
      <c r="AH43" s="327" t="s">
        <v>349</v>
      </c>
      <c r="AI43" s="327" t="s">
        <v>350</v>
      </c>
      <c r="AJ43" s="327" t="s">
        <v>351</v>
      </c>
    </row>
    <row r="44" spans="1:36">
      <c r="A44" s="322" t="s">
        <v>949</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952</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950</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951</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953</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954</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969</v>
      </c>
    </row>
    <row r="66" spans="3:10">
      <c r="C66" s="348" t="s">
        <v>961</v>
      </c>
    </row>
    <row r="67" spans="3:10">
      <c r="C67" s="348" t="s">
        <v>962</v>
      </c>
    </row>
    <row r="68" spans="3:10">
      <c r="C68" s="348" t="s">
        <v>963</v>
      </c>
    </row>
    <row r="69" spans="3:10">
      <c r="C69" s="348" t="s">
        <v>964</v>
      </c>
    </row>
    <row r="70" spans="3:10">
      <c r="C70" s="348" t="s">
        <v>965</v>
      </c>
    </row>
    <row r="71" spans="3:10">
      <c r="C71" s="348" t="s">
        <v>966</v>
      </c>
    </row>
    <row r="72" spans="3:10">
      <c r="C72" s="348" t="s">
        <v>967</v>
      </c>
    </row>
    <row r="75" spans="3:10">
      <c r="J75" t="s">
        <v>968</v>
      </c>
    </row>
    <row r="76" spans="3:10">
      <c r="F76" t="s">
        <v>970</v>
      </c>
      <c r="H76" t="s">
        <v>971</v>
      </c>
      <c r="J76" s="349" t="s">
        <v>975</v>
      </c>
    </row>
    <row r="77" spans="3:10">
      <c r="H77" t="s">
        <v>972</v>
      </c>
      <c r="J77" s="349" t="s">
        <v>975</v>
      </c>
    </row>
    <row r="78" spans="3:10">
      <c r="H78" t="s">
        <v>973</v>
      </c>
      <c r="J78" s="349" t="s">
        <v>976</v>
      </c>
    </row>
    <row r="79" spans="3:10">
      <c r="H79" t="s">
        <v>974</v>
      </c>
      <c r="J79" s="349" t="s">
        <v>976</v>
      </c>
    </row>
    <row r="81" spans="3:31">
      <c r="H81" t="s">
        <v>977</v>
      </c>
    </row>
    <row r="82" spans="3:31">
      <c r="H82" t="s">
        <v>978</v>
      </c>
    </row>
    <row r="90" spans="3:31" ht="15" thickBot="1">
      <c r="D90" s="322"/>
      <c r="E90" s="322" t="s">
        <v>949</v>
      </c>
      <c r="F90" s="322" t="s">
        <v>950</v>
      </c>
      <c r="G90" s="322" t="s">
        <v>951</v>
      </c>
      <c r="H90" s="355" t="s">
        <v>1006</v>
      </c>
      <c r="I90" s="322" t="s">
        <v>952</v>
      </c>
      <c r="J90" s="322" t="s">
        <v>954</v>
      </c>
      <c r="K90" s="322" t="s">
        <v>953</v>
      </c>
      <c r="L90" s="353" t="s">
        <v>1004</v>
      </c>
      <c r="M90" s="353" t="s">
        <v>1005</v>
      </c>
      <c r="R90" s="351" t="s">
        <v>985</v>
      </c>
    </row>
    <row r="91" spans="3:31" ht="15" thickBot="1">
      <c r="C91" s="350" t="s">
        <v>352</v>
      </c>
      <c r="D91" s="324" t="s">
        <v>955</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979</v>
      </c>
      <c r="AC91" s="365" t="s">
        <v>1012</v>
      </c>
    </row>
    <row r="92" spans="3:31" ht="15" thickBot="1">
      <c r="C92" s="345" t="s">
        <v>352</v>
      </c>
      <c r="D92" s="327" t="s">
        <v>351</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980</v>
      </c>
    </row>
    <row r="93" spans="3:31" ht="15" thickBot="1">
      <c r="C93" s="345" t="s">
        <v>352</v>
      </c>
      <c r="D93" s="327" t="s">
        <v>349</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981</v>
      </c>
    </row>
    <row r="94" spans="3:31" ht="15" thickBot="1">
      <c r="C94" s="345" t="s">
        <v>352</v>
      </c>
      <c r="D94" s="327" t="s">
        <v>350</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982</v>
      </c>
      <c r="AC94" s="364" t="s">
        <v>1010</v>
      </c>
    </row>
    <row r="95" spans="3:31" ht="19" thickBot="1">
      <c r="C95" s="345" t="s">
        <v>352</v>
      </c>
      <c r="D95" s="343" t="s">
        <v>348</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983</v>
      </c>
      <c r="AE95" s="363">
        <v>4</v>
      </c>
    </row>
    <row r="96" spans="3:31" ht="15" thickBot="1">
      <c r="C96" s="350" t="s">
        <v>354</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984</v>
      </c>
    </row>
    <row r="97" spans="3:31" ht="15" thickBot="1">
      <c r="C97" s="345" t="s">
        <v>354</v>
      </c>
      <c r="D97" s="327" t="s">
        <v>351</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981</v>
      </c>
    </row>
    <row r="98" spans="3:31" ht="15" thickBot="1">
      <c r="C98" s="345" t="s">
        <v>354</v>
      </c>
      <c r="D98" s="327" t="s">
        <v>349</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354</v>
      </c>
      <c r="D99" s="327" t="s">
        <v>350</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986</v>
      </c>
    </row>
    <row r="100" spans="3:31" ht="15" thickBot="1">
      <c r="C100" s="345" t="s">
        <v>354</v>
      </c>
      <c r="D100" s="343" t="s">
        <v>348</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987</v>
      </c>
    </row>
    <row r="101" spans="3:31" ht="15" thickBot="1">
      <c r="C101" s="350" t="s">
        <v>355</v>
      </c>
      <c r="D101" s="325" t="s">
        <v>956</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988</v>
      </c>
    </row>
    <row r="102" spans="3:31" ht="15" thickBot="1">
      <c r="C102" s="345" t="s">
        <v>355</v>
      </c>
      <c r="D102" s="327" t="s">
        <v>351</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989</v>
      </c>
    </row>
    <row r="103" spans="3:31" ht="15" thickBot="1">
      <c r="C103" s="345" t="s">
        <v>355</v>
      </c>
      <c r="D103" s="327" t="s">
        <v>349</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990</v>
      </c>
    </row>
    <row r="104" spans="3:31" ht="15" thickBot="1">
      <c r="C104" s="345" t="s">
        <v>355</v>
      </c>
      <c r="D104" s="327" t="s">
        <v>350</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991</v>
      </c>
    </row>
    <row r="105" spans="3:31" ht="15" thickBot="1">
      <c r="C105" s="345" t="s">
        <v>355</v>
      </c>
      <c r="D105" s="343" t="s">
        <v>348</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992</v>
      </c>
    </row>
    <row r="106" spans="3:31" ht="15" thickBot="1">
      <c r="C106" s="350" t="s">
        <v>356</v>
      </c>
      <c r="D106" s="325" t="s">
        <v>957</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993</v>
      </c>
    </row>
    <row r="107" spans="3:31" ht="15" thickBot="1">
      <c r="C107" s="345" t="s">
        <v>356</v>
      </c>
      <c r="D107" s="327" t="s">
        <v>351</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994</v>
      </c>
    </row>
    <row r="108" spans="3:31" ht="15" thickBot="1">
      <c r="C108" s="345" t="s">
        <v>356</v>
      </c>
      <c r="D108" s="327" t="s">
        <v>349</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995</v>
      </c>
    </row>
    <row r="109" spans="3:31" ht="15" thickBot="1">
      <c r="C109" s="345" t="s">
        <v>356</v>
      </c>
      <c r="D109" s="327" t="s">
        <v>350</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725</v>
      </c>
    </row>
    <row r="110" spans="3:31" ht="15" thickBot="1">
      <c r="C110" s="345" t="s">
        <v>356</v>
      </c>
      <c r="D110" s="343" t="s">
        <v>348</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996</v>
      </c>
    </row>
    <row r="111" spans="3:31" ht="15" thickBot="1">
      <c r="C111" s="350" t="s">
        <v>357</v>
      </c>
      <c r="D111" s="325" t="s">
        <v>958</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988</v>
      </c>
    </row>
    <row r="112" spans="3:31" ht="19" thickBot="1">
      <c r="C112" s="345" t="s">
        <v>357</v>
      </c>
      <c r="D112" s="327" t="s">
        <v>351</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997</v>
      </c>
      <c r="AE112" s="363">
        <v>4</v>
      </c>
    </row>
    <row r="113" spans="3:18" ht="15" thickBot="1">
      <c r="C113" s="345" t="s">
        <v>357</v>
      </c>
      <c r="D113" s="327" t="s">
        <v>349</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998</v>
      </c>
    </row>
    <row r="114" spans="3:18" ht="15" thickBot="1">
      <c r="C114" s="345" t="s">
        <v>357</v>
      </c>
      <c r="D114" s="327" t="s">
        <v>350</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999</v>
      </c>
    </row>
    <row r="115" spans="3:18" ht="15" thickBot="1">
      <c r="C115" s="345" t="s">
        <v>357</v>
      </c>
      <c r="D115" s="343" t="s">
        <v>348</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1000</v>
      </c>
    </row>
    <row r="116" spans="3:18" ht="15" thickBot="1">
      <c r="C116" s="350" t="s">
        <v>358</v>
      </c>
      <c r="D116" s="325" t="s">
        <v>959</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1001</v>
      </c>
    </row>
    <row r="117" spans="3:18" ht="15" thickBot="1">
      <c r="C117" s="345" t="s">
        <v>358</v>
      </c>
      <c r="D117" s="327" t="s">
        <v>351</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1002</v>
      </c>
    </row>
    <row r="118" spans="3:18" ht="15" thickBot="1">
      <c r="C118" s="345" t="s">
        <v>358</v>
      </c>
      <c r="D118" s="327" t="s">
        <v>349</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995</v>
      </c>
    </row>
    <row r="119" spans="3:18" ht="15" thickBot="1">
      <c r="C119" s="345" t="s">
        <v>358</v>
      </c>
      <c r="D119" s="327" t="s">
        <v>350</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726</v>
      </c>
    </row>
    <row r="120" spans="3:18" ht="15" thickBot="1">
      <c r="C120" s="345" t="s">
        <v>358</v>
      </c>
      <c r="D120" s="343" t="s">
        <v>348</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1003</v>
      </c>
    </row>
    <row r="121" spans="3:18" ht="15" thickBot="1">
      <c r="C121" s="350" t="s">
        <v>353</v>
      </c>
      <c r="D121" s="325" t="s">
        <v>960</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353</v>
      </c>
      <c r="D122" s="327" t="s">
        <v>351</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353</v>
      </c>
      <c r="D123" s="327" t="s">
        <v>349</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1007</v>
      </c>
    </row>
    <row r="124" spans="3:18" ht="15" thickBot="1">
      <c r="C124" s="345" t="s">
        <v>353</v>
      </c>
      <c r="D124" s="327" t="s">
        <v>350</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1011</v>
      </c>
    </row>
    <row r="125" spans="3:18" ht="15" thickBot="1">
      <c r="C125" s="345" t="s">
        <v>353</v>
      </c>
      <c r="D125" s="343" t="s">
        <v>348</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1030</v>
      </c>
    </row>
    <row r="126" spans="3:18">
      <c r="Q126" s="351" t="s">
        <v>1008</v>
      </c>
    </row>
    <row r="127" spans="3:18" ht="15" thickBot="1">
      <c r="C127" s="327" t="s">
        <v>351</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1009</v>
      </c>
    </row>
    <row r="128" spans="3:18" ht="15" thickBot="1">
      <c r="C128" s="327" t="s">
        <v>349</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1019</v>
      </c>
    </row>
    <row r="129" spans="3:28" ht="15" thickBot="1">
      <c r="C129" s="327" t="s">
        <v>350</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1013</v>
      </c>
      <c r="R129" s="367" t="s">
        <v>76</v>
      </c>
    </row>
    <row r="130" spans="3:28" ht="15" thickBot="1">
      <c r="C130" s="343" t="s">
        <v>348</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1031</v>
      </c>
      <c r="AB130" s="368">
        <v>9.85</v>
      </c>
    </row>
    <row r="131" spans="3:28">
      <c r="Q131" s="366">
        <v>1</v>
      </c>
      <c r="R131" s="365" t="s">
        <v>1031</v>
      </c>
      <c r="AB131" s="368">
        <v>8.61</v>
      </c>
    </row>
    <row r="132" spans="3:28">
      <c r="Q132" s="366">
        <v>2</v>
      </c>
      <c r="R132" s="365" t="s">
        <v>1031</v>
      </c>
      <c r="AB132" s="368">
        <v>8.5459999999999994</v>
      </c>
    </row>
    <row r="133" spans="3:28">
      <c r="Q133" s="366">
        <v>3</v>
      </c>
      <c r="R133" s="365" t="s">
        <v>1031</v>
      </c>
      <c r="AB133" s="368">
        <v>15.337</v>
      </c>
    </row>
    <row r="134" spans="3:28">
      <c r="E134" t="s">
        <v>1039</v>
      </c>
      <c r="G134" t="s">
        <v>1038</v>
      </c>
      <c r="M134">
        <f>E135-G135</f>
        <v>-22.838999999999999</v>
      </c>
    </row>
    <row r="135" spans="3:28" ht="18.5">
      <c r="E135" s="369">
        <v>-6.5659999999999998</v>
      </c>
      <c r="G135" s="369">
        <v>16.273</v>
      </c>
      <c r="M135">
        <f>G135-(E135 *-1)</f>
        <v>9.7070000000000007</v>
      </c>
      <c r="N135">
        <f>G135+(E135)</f>
        <v>9.7070000000000007</v>
      </c>
      <c r="Q135" s="365" t="s">
        <v>1014</v>
      </c>
      <c r="R135" s="367" t="s">
        <v>78</v>
      </c>
    </row>
    <row r="136" spans="3:28" ht="15" thickBot="1">
      <c r="Q136" s="366">
        <v>0</v>
      </c>
      <c r="R136" s="365" t="s">
        <v>1032</v>
      </c>
    </row>
    <row r="137" spans="3:28" ht="15" thickBot="1">
      <c r="C137" s="345" t="s">
        <v>352</v>
      </c>
      <c r="D137" s="328" t="s">
        <v>348</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1032</v>
      </c>
    </row>
    <row r="138" spans="3:28" ht="15" thickBot="1">
      <c r="C138" s="345" t="s">
        <v>352</v>
      </c>
      <c r="D138" s="327" t="s">
        <v>349</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1032</v>
      </c>
    </row>
    <row r="139" spans="3:28" ht="15" thickBot="1">
      <c r="C139" s="345" t="s">
        <v>352</v>
      </c>
      <c r="D139" s="327" t="s">
        <v>350</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1032</v>
      </c>
    </row>
    <row r="140" spans="3:28" ht="15" thickBot="1">
      <c r="C140" s="345" t="s">
        <v>352</v>
      </c>
      <c r="D140" s="327" t="s">
        <v>351</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354</v>
      </c>
      <c r="D141" s="343" t="s">
        <v>348</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1016</v>
      </c>
      <c r="R141" s="367" t="s">
        <v>1015</v>
      </c>
    </row>
    <row r="142" spans="3:28" ht="15" thickBot="1">
      <c r="C142" s="345" t="s">
        <v>354</v>
      </c>
      <c r="D142" s="344" t="s">
        <v>349</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1036</v>
      </c>
    </row>
    <row r="143" spans="3:28" ht="15" thickBot="1">
      <c r="C143" s="345" t="s">
        <v>354</v>
      </c>
      <c r="D143" s="344" t="s">
        <v>350</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1018</v>
      </c>
      <c r="R143" s="367" t="s">
        <v>1017</v>
      </c>
    </row>
    <row r="144" spans="3:28" ht="15" thickBot="1">
      <c r="C144" s="345" t="s">
        <v>354</v>
      </c>
      <c r="D144" s="344" t="s">
        <v>351</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1035</v>
      </c>
    </row>
    <row r="145" spans="3:23" ht="15" thickBot="1">
      <c r="C145" s="345" t="s">
        <v>355</v>
      </c>
      <c r="D145" s="328" t="s">
        <v>348</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1020</v>
      </c>
      <c r="R145" s="367" t="s">
        <v>1021</v>
      </c>
      <c r="S145" s="365" t="s">
        <v>1022</v>
      </c>
    </row>
    <row r="146" spans="3:23" ht="15" thickBot="1">
      <c r="C146" s="345" t="s">
        <v>355</v>
      </c>
      <c r="D146" s="327" t="s">
        <v>349</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355</v>
      </c>
      <c r="D147" s="327" t="s">
        <v>350</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1027</v>
      </c>
      <c r="R147" s="367" t="s">
        <v>1024</v>
      </c>
    </row>
    <row r="148" spans="3:23" ht="15" thickBot="1">
      <c r="C148" s="345" t="s">
        <v>355</v>
      </c>
      <c r="D148" s="327" t="s">
        <v>351</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1034</v>
      </c>
    </row>
    <row r="149" spans="3:23" ht="15" thickBot="1">
      <c r="C149" s="345" t="s">
        <v>356</v>
      </c>
      <c r="D149" s="328" t="s">
        <v>348</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1028</v>
      </c>
      <c r="R149" s="367" t="s">
        <v>1023</v>
      </c>
    </row>
    <row r="150" spans="3:23" ht="15" thickBot="1">
      <c r="C150" s="345" t="s">
        <v>356</v>
      </c>
      <c r="D150" s="327" t="s">
        <v>349</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1033</v>
      </c>
    </row>
    <row r="151" spans="3:23" ht="15" thickBot="1">
      <c r="C151" s="345" t="s">
        <v>356</v>
      </c>
      <c r="D151" s="327" t="s">
        <v>350</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1029</v>
      </c>
      <c r="R151" s="367" t="s">
        <v>1025</v>
      </c>
      <c r="S151" s="365" t="s">
        <v>1026</v>
      </c>
    </row>
    <row r="152" spans="3:23" ht="15" thickBot="1">
      <c r="C152" s="345" t="s">
        <v>356</v>
      </c>
      <c r="D152" s="327" t="s">
        <v>351</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357</v>
      </c>
      <c r="D153" s="328" t="s">
        <v>348</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357</v>
      </c>
      <c r="D154" s="327" t="s">
        <v>349</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357</v>
      </c>
      <c r="D155" s="327" t="s">
        <v>350</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357</v>
      </c>
      <c r="D156" s="327" t="s">
        <v>351</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358</v>
      </c>
      <c r="D157" s="328" t="s">
        <v>348</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1037</v>
      </c>
    </row>
    <row r="158" spans="3:23" ht="15" thickBot="1">
      <c r="C158" s="345" t="s">
        <v>358</v>
      </c>
      <c r="D158" s="327" t="s">
        <v>349</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358</v>
      </c>
      <c r="D159" s="327" t="s">
        <v>350</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358</v>
      </c>
      <c r="D160" s="327" t="s">
        <v>351</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353</v>
      </c>
      <c r="D161" s="328" t="s">
        <v>348</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353</v>
      </c>
      <c r="D162" s="327" t="s">
        <v>349</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353</v>
      </c>
      <c r="D163" s="327" t="s">
        <v>350</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353</v>
      </c>
      <c r="D164" s="327" t="s">
        <v>351</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1098</v>
      </c>
      <c r="O1" s="123"/>
      <c r="P1" s="123"/>
      <c r="Q1" s="123"/>
      <c r="R1" s="123"/>
    </row>
    <row r="2" spans="1:18">
      <c r="B2" s="114" t="s">
        <v>671</v>
      </c>
      <c r="C2" s="115"/>
      <c r="D2" s="116" t="s">
        <v>672</v>
      </c>
    </row>
    <row r="3" spans="1:18" ht="102.5" customHeight="1" outlineLevel="1">
      <c r="A3" s="215"/>
      <c r="B3" s="117"/>
      <c r="C3" s="119" t="s">
        <v>852</v>
      </c>
      <c r="D3" s="202" t="s">
        <v>663</v>
      </c>
    </row>
    <row r="4" spans="1:18" outlineLevel="1">
      <c r="A4" s="214"/>
      <c r="B4" s="117"/>
      <c r="C4" s="118"/>
      <c r="D4" s="241" t="s">
        <v>851</v>
      </c>
    </row>
    <row r="5" spans="1:18" ht="15" outlineLevel="1" thickBot="1">
      <c r="B5" s="120" t="s">
        <v>531</v>
      </c>
      <c r="C5" s="121"/>
      <c r="D5" s="203"/>
    </row>
    <row r="6" spans="1:18" ht="15" outlineLevel="1" thickBot="1"/>
    <row r="7" spans="1:18">
      <c r="B7" s="113" t="s">
        <v>853</v>
      </c>
      <c r="C7" s="105"/>
      <c r="D7" s="106" t="s">
        <v>854</v>
      </c>
      <c r="G7" s="89" t="s">
        <v>870</v>
      </c>
      <c r="H7" s="89" t="s">
        <v>869</v>
      </c>
    </row>
    <row r="8" spans="1:18" ht="102.5" customHeight="1" outlineLevel="1">
      <c r="A8" s="215"/>
      <c r="B8" s="107"/>
      <c r="C8" s="104" t="s">
        <v>856</v>
      </c>
      <c r="D8" s="201" t="s">
        <v>855</v>
      </c>
      <c r="G8" s="307" t="s">
        <v>940</v>
      </c>
    </row>
    <row r="9" spans="1:18" outlineLevel="1">
      <c r="A9" s="214"/>
      <c r="B9" s="107"/>
      <c r="C9" s="89"/>
      <c r="D9" s="242" t="s">
        <v>297</v>
      </c>
    </row>
    <row r="10" spans="1:18" ht="15" outlineLevel="1" thickBot="1">
      <c r="B10" s="108" t="s">
        <v>896</v>
      </c>
      <c r="C10" s="109"/>
      <c r="D10" s="110"/>
    </row>
    <row r="11" spans="1:18" ht="15" outlineLevel="1" thickBot="1"/>
    <row r="12" spans="1:18">
      <c r="B12" s="113" t="s">
        <v>289</v>
      </c>
      <c r="C12" s="105"/>
      <c r="D12" s="106" t="s">
        <v>673</v>
      </c>
      <c r="G12" s="89" t="s">
        <v>853</v>
      </c>
      <c r="H12" s="89" t="s">
        <v>870</v>
      </c>
    </row>
    <row r="13" spans="1:18" ht="102.5" customHeight="1" outlineLevel="1">
      <c r="A13" s="215"/>
      <c r="B13" s="107"/>
      <c r="C13" s="104" t="s">
        <v>297</v>
      </c>
      <c r="D13" s="201" t="s">
        <v>668</v>
      </c>
      <c r="G13" s="307" t="s">
        <v>940</v>
      </c>
      <c r="H13" s="307" t="s">
        <v>940</v>
      </c>
    </row>
    <row r="14" spans="1:18" outlineLevel="1">
      <c r="A14" s="214"/>
      <c r="B14" s="107"/>
      <c r="C14" s="89"/>
      <c r="D14" s="242" t="s">
        <v>296</v>
      </c>
    </row>
    <row r="15" spans="1:18" ht="15" outlineLevel="1" thickBot="1">
      <c r="B15" s="108" t="s">
        <v>527</v>
      </c>
      <c r="C15" s="109"/>
      <c r="D15" s="110"/>
    </row>
    <row r="16" spans="1:18" ht="15" thickBot="1"/>
    <row r="17" spans="1:29">
      <c r="B17" s="113" t="s">
        <v>657</v>
      </c>
      <c r="C17" s="105"/>
      <c r="D17" s="106" t="s">
        <v>674</v>
      </c>
      <c r="G17" s="89" t="s">
        <v>289</v>
      </c>
      <c r="H17" s="89" t="s">
        <v>853</v>
      </c>
    </row>
    <row r="18" spans="1:29" ht="102.5" customHeight="1" outlineLevel="1">
      <c r="A18" s="215"/>
      <c r="B18" s="107"/>
      <c r="C18" s="104" t="s">
        <v>296</v>
      </c>
      <c r="D18" s="201" t="s">
        <v>664</v>
      </c>
      <c r="E18" s="215"/>
    </row>
    <row r="19" spans="1:29" outlineLevel="1">
      <c r="A19" s="214"/>
      <c r="B19" s="107"/>
      <c r="C19" s="89"/>
      <c r="D19" s="242" t="s">
        <v>941</v>
      </c>
    </row>
    <row r="20" spans="1:29" ht="15" outlineLevel="1" thickBot="1">
      <c r="B20" s="108" t="s">
        <v>521</v>
      </c>
      <c r="C20" s="111"/>
      <c r="D20" s="110"/>
    </row>
    <row r="21" spans="1:29" ht="15" thickBot="1"/>
    <row r="22" spans="1:29">
      <c r="B22" s="113" t="s">
        <v>112</v>
      </c>
      <c r="C22" s="105"/>
      <c r="D22" s="106" t="s">
        <v>677</v>
      </c>
      <c r="G22" s="89" t="s">
        <v>657</v>
      </c>
      <c r="H22" s="89" t="s">
        <v>289</v>
      </c>
    </row>
    <row r="23" spans="1:29" ht="102.5" customHeight="1" outlineLevel="1">
      <c r="A23" s="215"/>
      <c r="B23" s="112"/>
      <c r="C23" s="130" t="s">
        <v>941</v>
      </c>
      <c r="D23" s="201" t="s">
        <v>667</v>
      </c>
      <c r="E23" s="215"/>
    </row>
    <row r="24" spans="1:29" outlineLevel="1">
      <c r="A24" s="214"/>
      <c r="B24" s="107"/>
      <c r="C24" s="89"/>
      <c r="D24" s="242" t="s">
        <v>681</v>
      </c>
    </row>
    <row r="25" spans="1:29" ht="15" outlineLevel="1" thickBot="1">
      <c r="B25" s="108" t="s">
        <v>525</v>
      </c>
      <c r="C25" s="109"/>
      <c r="D25" s="110"/>
    </row>
    <row r="26" spans="1:29" ht="15" thickBot="1"/>
    <row r="27" spans="1:29">
      <c r="B27" s="113" t="s">
        <v>288</v>
      </c>
      <c r="C27" s="105"/>
      <c r="D27" s="106" t="s">
        <v>676</v>
      </c>
      <c r="G27" s="89" t="s">
        <v>112</v>
      </c>
      <c r="H27" s="89" t="s">
        <v>657</v>
      </c>
    </row>
    <row r="28" spans="1:29" ht="102.5" customHeight="1" outlineLevel="1">
      <c r="A28" s="215"/>
      <c r="B28" s="112"/>
      <c r="C28" s="104" t="s">
        <v>294</v>
      </c>
      <c r="D28" s="201" t="s">
        <v>664</v>
      </c>
      <c r="E28" s="215"/>
    </row>
    <row r="29" spans="1:29" outlineLevel="1">
      <c r="A29" s="214"/>
      <c r="B29" s="107"/>
      <c r="C29" s="89"/>
      <c r="D29" s="242" t="s">
        <v>295</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529</v>
      </c>
      <c r="C30" s="109"/>
      <c r="D30" s="110"/>
    </row>
    <row r="31" spans="1:29" outlineLevel="1"/>
    <row r="32" spans="1:29" outlineLevel="1">
      <c r="J32" s="227" t="s">
        <v>288</v>
      </c>
      <c r="K32" s="89" t="s">
        <v>706</v>
      </c>
      <c r="L32" s="123"/>
      <c r="M32" s="123"/>
      <c r="N32" s="123"/>
      <c r="O32" s="123"/>
      <c r="P32" s="123"/>
    </row>
    <row r="33" spans="10:17" ht="15" outlineLevel="1" thickBot="1">
      <c r="J33" s="254" t="s">
        <v>683</v>
      </c>
      <c r="K33" s="243" t="s">
        <v>352</v>
      </c>
      <c r="L33" s="243" t="s">
        <v>354</v>
      </c>
      <c r="M33" s="243" t="s">
        <v>355</v>
      </c>
      <c r="N33" s="243" t="s">
        <v>356</v>
      </c>
      <c r="O33" s="243" t="s">
        <v>357</v>
      </c>
      <c r="P33" s="243" t="s">
        <v>358</v>
      </c>
      <c r="Q33" s="243" t="s">
        <v>353</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684</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287</v>
      </c>
      <c r="C60" s="105"/>
      <c r="D60" s="106" t="s">
        <v>675</v>
      </c>
      <c r="G60" s="89" t="s">
        <v>112</v>
      </c>
      <c r="H60" s="89" t="s">
        <v>657</v>
      </c>
    </row>
    <row r="61" spans="1:17" ht="102.5" customHeight="1" outlineLevel="1">
      <c r="A61" s="215"/>
      <c r="B61" s="107"/>
      <c r="C61" s="104" t="s">
        <v>295</v>
      </c>
      <c r="D61" s="201" t="s">
        <v>665</v>
      </c>
      <c r="E61" s="215"/>
    </row>
    <row r="62" spans="1:17" outlineLevel="1">
      <c r="A62" s="214"/>
      <c r="B62" s="107"/>
      <c r="C62" s="89"/>
      <c r="D62" s="242" t="s">
        <v>293</v>
      </c>
    </row>
    <row r="63" spans="1:17" ht="15" outlineLevel="1" thickBot="1">
      <c r="B63" s="108" t="s">
        <v>526</v>
      </c>
      <c r="C63" s="109"/>
      <c r="D63" s="110"/>
    </row>
    <row r="64" spans="1:17" ht="15" thickBot="1"/>
    <row r="65" spans="1:29">
      <c r="B65" s="113" t="s">
        <v>286</v>
      </c>
      <c r="C65" s="105"/>
      <c r="D65" s="106" t="s">
        <v>678</v>
      </c>
      <c r="G65" s="89" t="s">
        <v>287</v>
      </c>
      <c r="H65" s="89" t="s">
        <v>112</v>
      </c>
    </row>
    <row r="66" spans="1:29" ht="102.5" customHeight="1" outlineLevel="1">
      <c r="A66" s="215"/>
      <c r="B66" s="107"/>
      <c r="C66" s="104" t="s">
        <v>293</v>
      </c>
      <c r="D66" s="201" t="s">
        <v>666</v>
      </c>
      <c r="E66" s="215"/>
    </row>
    <row r="67" spans="1:29" outlineLevel="1">
      <c r="A67" s="214"/>
      <c r="B67" s="107"/>
      <c r="C67" s="89"/>
      <c r="D67" s="242" t="s">
        <v>292</v>
      </c>
    </row>
    <row r="68" spans="1:29" ht="15" outlineLevel="1" thickBot="1">
      <c r="B68" s="108" t="s">
        <v>524</v>
      </c>
      <c r="C68" s="109"/>
      <c r="D68" s="110"/>
    </row>
    <row r="69" spans="1:29" ht="15" thickBot="1"/>
    <row r="70" spans="1:29">
      <c r="B70" s="113" t="s">
        <v>285</v>
      </c>
      <c r="C70" s="105"/>
      <c r="D70" s="106" t="s">
        <v>679</v>
      </c>
      <c r="G70" s="89" t="s">
        <v>286</v>
      </c>
      <c r="H70" s="89" t="s">
        <v>287</v>
      </c>
    </row>
    <row r="71" spans="1:29" ht="102.5" customHeight="1" outlineLevel="1">
      <c r="A71" s="215"/>
      <c r="B71" s="107"/>
      <c r="C71" s="104" t="s">
        <v>293</v>
      </c>
      <c r="D71" s="201" t="s">
        <v>666</v>
      </c>
      <c r="E71" s="215"/>
    </row>
    <row r="72" spans="1:29" outlineLevel="1">
      <c r="A72" s="214"/>
      <c r="B72" s="107"/>
      <c r="C72" s="89"/>
      <c r="D72" s="242" t="s">
        <v>291</v>
      </c>
    </row>
    <row r="73" spans="1:29" ht="15" outlineLevel="1" thickBot="1">
      <c r="B73" s="108" t="s">
        <v>528</v>
      </c>
      <c r="C73" s="109"/>
      <c r="D73" s="110"/>
    </row>
    <row r="74" spans="1:29" ht="15" thickBot="1"/>
    <row r="75" spans="1:29">
      <c r="B75" s="113" t="s">
        <v>284</v>
      </c>
      <c r="C75" s="105"/>
      <c r="D75" s="106" t="s">
        <v>680</v>
      </c>
      <c r="G75" s="89" t="s">
        <v>285</v>
      </c>
      <c r="H75" s="89" t="s">
        <v>286</v>
      </c>
    </row>
    <row r="76" spans="1:29" ht="102.5" customHeight="1" outlineLevel="1">
      <c r="A76" s="215"/>
      <c r="B76" s="107"/>
      <c r="C76" s="104" t="s">
        <v>291</v>
      </c>
      <c r="D76" s="201" t="s">
        <v>669</v>
      </c>
      <c r="E76" s="215"/>
    </row>
    <row r="77" spans="1:29" outlineLevel="1">
      <c r="A77" s="214"/>
      <c r="B77" s="107"/>
      <c r="C77" s="89"/>
      <c r="D77" s="242" t="s">
        <v>290</v>
      </c>
    </row>
    <row r="78" spans="1:29" ht="15" outlineLevel="1" thickBot="1">
      <c r="B78" s="108" t="s">
        <v>521</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288</v>
      </c>
      <c r="L83" s="153"/>
    </row>
    <row r="84" spans="6:12">
      <c r="F84" s="154"/>
      <c r="G84" s="89" t="s">
        <v>713</v>
      </c>
      <c r="H84" s="154"/>
      <c r="L84" s="156"/>
    </row>
    <row r="85" spans="6:12">
      <c r="G85" s="89" t="s">
        <v>509</v>
      </c>
      <c r="H85" s="154"/>
      <c r="L85" s="156"/>
    </row>
    <row r="86" spans="6:12">
      <c r="G86" s="89" t="s">
        <v>716</v>
      </c>
      <c r="H86" s="154"/>
      <c r="J86" s="89" t="s">
        <v>715</v>
      </c>
      <c r="L86" s="156"/>
    </row>
    <row r="87" spans="6:12">
      <c r="G87" s="89" t="s">
        <v>475</v>
      </c>
      <c r="H87" s="154"/>
      <c r="L87" s="156"/>
    </row>
    <row r="88" spans="6:12">
      <c r="G88" s="89" t="s">
        <v>476</v>
      </c>
      <c r="H88" s="154"/>
      <c r="L88" s="156"/>
    </row>
    <row r="89" spans="6:12">
      <c r="H89" s="154"/>
      <c r="L89" s="156"/>
    </row>
    <row r="90" spans="6:12">
      <c r="G90" s="89" t="s">
        <v>480</v>
      </c>
      <c r="H90" s="154" t="s">
        <v>711</v>
      </c>
      <c r="L90" s="156"/>
    </row>
    <row r="91" spans="6:12">
      <c r="H91" s="154"/>
      <c r="L91" s="153"/>
    </row>
    <row r="92" spans="6:12">
      <c r="G92" s="89" t="s">
        <v>518</v>
      </c>
      <c r="H92" s="154"/>
      <c r="L92" s="153"/>
    </row>
    <row r="93" spans="6:12">
      <c r="G93" s="89" t="s">
        <v>710</v>
      </c>
      <c r="H93" s="154"/>
      <c r="L93" s="156"/>
    </row>
    <row r="94" spans="6:12">
      <c r="G94" s="89" t="s">
        <v>520</v>
      </c>
      <c r="H94" s="154"/>
      <c r="L94" s="156"/>
    </row>
    <row r="95" spans="6:12">
      <c r="F95" s="89" t="s">
        <v>714</v>
      </c>
      <c r="L95" s="156"/>
    </row>
    <row r="96" spans="6:12">
      <c r="F96" s="154" t="s">
        <v>717</v>
      </c>
      <c r="H96" s="154"/>
      <c r="L96" s="153"/>
    </row>
    <row r="97" spans="4:12">
      <c r="F97" s="154"/>
      <c r="H97" s="154"/>
      <c r="L97" s="153"/>
    </row>
    <row r="98" spans="4:12">
      <c r="F98" s="89" t="s">
        <v>712</v>
      </c>
      <c r="H98" s="154"/>
      <c r="L98" s="156"/>
    </row>
    <row r="99" spans="4:12">
      <c r="H99" s="154"/>
      <c r="L99" s="156"/>
    </row>
    <row r="100" spans="4:12">
      <c r="H100" s="154"/>
      <c r="L100" s="156"/>
    </row>
    <row r="101" spans="4:12">
      <c r="H101" s="154"/>
      <c r="L101" s="153"/>
    </row>
    <row r="102" spans="4:12">
      <c r="H102" s="154"/>
      <c r="L102" s="153"/>
    </row>
    <row r="103" spans="4:12">
      <c r="D103" s="89" t="s">
        <v>849</v>
      </c>
      <c r="H103" s="154"/>
      <c r="L103" s="153"/>
    </row>
    <row r="104" spans="4:12">
      <c r="D104" s="89" t="s">
        <v>850</v>
      </c>
      <c r="F104" s="259" t="s">
        <v>847</v>
      </c>
    </row>
    <row r="105" spans="4:12">
      <c r="F105" s="89" t="s">
        <v>478</v>
      </c>
      <c r="G105" s="89" t="s">
        <v>288</v>
      </c>
      <c r="H105" s="89" t="s">
        <v>848</v>
      </c>
      <c r="L105" s="153"/>
    </row>
    <row r="106" spans="4:12">
      <c r="F106" s="89" t="s">
        <v>719</v>
      </c>
      <c r="L106" s="155"/>
    </row>
    <row r="107" spans="4:12">
      <c r="F107" s="89" t="s">
        <v>720</v>
      </c>
      <c r="L107" s="155"/>
    </row>
    <row r="108" spans="4:12">
      <c r="F108" s="89" t="s">
        <v>721</v>
      </c>
      <c r="L108" s="155"/>
    </row>
    <row r="109" spans="4:12">
      <c r="F109" s="89" t="s">
        <v>722</v>
      </c>
      <c r="L109" s="153"/>
    </row>
    <row r="111" spans="4:12">
      <c r="L111" s="153"/>
    </row>
    <row r="112" spans="4:12">
      <c r="F112" s="154"/>
      <c r="H112" s="154"/>
      <c r="I112" s="154"/>
    </row>
    <row r="113" spans="2:23">
      <c r="F113" s="154"/>
      <c r="H113" s="154"/>
      <c r="I113" s="154"/>
    </row>
    <row r="114" spans="2:23" ht="19.5">
      <c r="B114" s="260" t="s">
        <v>166</v>
      </c>
      <c r="F114" s="154"/>
      <c r="H114" s="154"/>
      <c r="I114" s="154"/>
    </row>
    <row r="115" spans="2:23" ht="19.5">
      <c r="B115" s="260" t="s">
        <v>723</v>
      </c>
      <c r="F115" s="154"/>
      <c r="H115" s="154"/>
      <c r="I115" s="154"/>
    </row>
    <row r="116" spans="2:23" ht="19.5">
      <c r="B116" s="260" t="s">
        <v>734</v>
      </c>
      <c r="F116" s="154"/>
      <c r="H116" s="154"/>
      <c r="I116" s="154"/>
    </row>
    <row r="117" spans="2:23" ht="19.5">
      <c r="B117" s="260" t="s">
        <v>735</v>
      </c>
      <c r="F117" s="154"/>
    </row>
    <row r="118" spans="2:23" ht="19.5">
      <c r="B118" s="260" t="s">
        <v>724</v>
      </c>
    </row>
    <row r="119" spans="2:23" ht="19.5">
      <c r="B119" s="260" t="s">
        <v>858</v>
      </c>
    </row>
    <row r="120" spans="2:23" ht="19.5">
      <c r="B120" s="260" t="s">
        <v>736</v>
      </c>
    </row>
    <row r="121" spans="2:23" ht="19.5">
      <c r="B121" s="260" t="s">
        <v>725</v>
      </c>
    </row>
    <row r="122" spans="2:23" ht="19.5">
      <c r="B122" s="262" t="s">
        <v>859</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737</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725</v>
      </c>
    </row>
    <row r="125" spans="2:23" ht="19.5">
      <c r="B125" s="260" t="s">
        <v>865</v>
      </c>
    </row>
    <row r="126" spans="2:23" ht="19.5">
      <c r="B126" s="260" t="s">
        <v>857</v>
      </c>
      <c r="F126" s="207"/>
    </row>
    <row r="127" spans="2:23" ht="19.5">
      <c r="B127" s="260" t="s">
        <v>725</v>
      </c>
      <c r="F127" s="207"/>
    </row>
    <row r="128" spans="2:23" ht="19.5">
      <c r="B128" s="260" t="s">
        <v>863</v>
      </c>
    </row>
    <row r="129" spans="1:26" ht="19.5">
      <c r="B129" s="260" t="s">
        <v>738</v>
      </c>
    </row>
    <row r="130" spans="1:26" ht="19.5">
      <c r="B130" s="260" t="s">
        <v>725</v>
      </c>
    </row>
    <row r="131" spans="1:26" ht="19.5">
      <c r="B131" s="260" t="s">
        <v>864</v>
      </c>
    </row>
    <row r="132" spans="1:26" ht="19.5">
      <c r="B132" s="260" t="s">
        <v>739</v>
      </c>
    </row>
    <row r="133" spans="1:26" ht="19.5">
      <c r="B133" s="260" t="s">
        <v>726</v>
      </c>
    </row>
    <row r="134" spans="1:26" ht="19.5">
      <c r="B134" s="260" t="s">
        <v>566</v>
      </c>
    </row>
    <row r="135" spans="1:26" ht="19.5">
      <c r="B135" s="260" t="s">
        <v>727</v>
      </c>
    </row>
    <row r="136" spans="1:26" ht="19.5">
      <c r="B136" s="260" t="s">
        <v>740</v>
      </c>
    </row>
    <row r="137" spans="1:26" ht="19.5">
      <c r="B137" s="260" t="s">
        <v>728</v>
      </c>
    </row>
    <row r="138" spans="1:26" ht="19.5">
      <c r="B138" s="260" t="s">
        <v>860</v>
      </c>
    </row>
    <row r="139" spans="1:26" ht="19.5">
      <c r="B139" s="260" t="s">
        <v>741</v>
      </c>
    </row>
    <row r="140" spans="1:26" ht="19.5">
      <c r="B140" s="260" t="s">
        <v>729</v>
      </c>
    </row>
    <row r="141" spans="1:26" ht="19.5">
      <c r="A141" s="118"/>
      <c r="B141" s="262" t="s">
        <v>862</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861</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730</v>
      </c>
    </row>
    <row r="144" spans="1:26" ht="19.5">
      <c r="B144" s="260" t="s">
        <v>731</v>
      </c>
    </row>
    <row r="145" spans="2:2" ht="19.5">
      <c r="B145" s="260" t="s">
        <v>732</v>
      </c>
    </row>
    <row r="146" spans="2:2" ht="19.5">
      <c r="B146" s="260" t="s">
        <v>744</v>
      </c>
    </row>
    <row r="147" spans="2:2" ht="19.5">
      <c r="B147" s="260" t="s">
        <v>745</v>
      </c>
    </row>
    <row r="148" spans="2:2" ht="19.5">
      <c r="B148" s="260" t="s">
        <v>746</v>
      </c>
    </row>
    <row r="149" spans="2:2" ht="19.5">
      <c r="B149" s="260" t="s">
        <v>747</v>
      </c>
    </row>
    <row r="150" spans="2:2" ht="19.5">
      <c r="B150" s="260" t="s">
        <v>748</v>
      </c>
    </row>
    <row r="151" spans="2:2" ht="19.5">
      <c r="B151" s="260" t="s">
        <v>749</v>
      </c>
    </row>
    <row r="152" spans="2:2" ht="19.5">
      <c r="B152" s="260" t="s">
        <v>750</v>
      </c>
    </row>
    <row r="153" spans="2:2" ht="19.5">
      <c r="B153" s="260" t="s">
        <v>751</v>
      </c>
    </row>
    <row r="154" spans="2:2" ht="19.5">
      <c r="B154" s="260" t="s">
        <v>752</v>
      </c>
    </row>
    <row r="155" spans="2:2" ht="19.5">
      <c r="B155" s="260" t="s">
        <v>753</v>
      </c>
    </row>
    <row r="156" spans="2:2" ht="19.5">
      <c r="B156" s="260" t="s">
        <v>754</v>
      </c>
    </row>
    <row r="157" spans="2:2" ht="19.5">
      <c r="B157" s="260" t="s">
        <v>755</v>
      </c>
    </row>
    <row r="158" spans="2:2" ht="19.5">
      <c r="B158" s="260" t="s">
        <v>733</v>
      </c>
    </row>
    <row r="159" spans="2:2" ht="19.5">
      <c r="B159" s="260" t="s">
        <v>725</v>
      </c>
    </row>
    <row r="160" spans="2:2" ht="19.5">
      <c r="B160" s="260" t="s">
        <v>756</v>
      </c>
    </row>
    <row r="161" spans="2:2" ht="19.5">
      <c r="B161" s="260" t="s">
        <v>728</v>
      </c>
    </row>
    <row r="162" spans="2:2" ht="19.5">
      <c r="B162" s="260" t="s">
        <v>757</v>
      </c>
    </row>
    <row r="163" spans="2:2" ht="19.5">
      <c r="B163" s="260" t="s">
        <v>758</v>
      </c>
    </row>
    <row r="164" spans="2:2" ht="19.5">
      <c r="B164" s="260" t="s">
        <v>729</v>
      </c>
    </row>
    <row r="165" spans="2:2" ht="19.5">
      <c r="B165" s="260" t="s">
        <v>742</v>
      </c>
    </row>
    <row r="166" spans="2:2" ht="19.5">
      <c r="B166" s="260" t="s">
        <v>743</v>
      </c>
    </row>
    <row r="167" spans="2:2" ht="19.5">
      <c r="B167" s="260" t="s">
        <v>730</v>
      </c>
    </row>
    <row r="168" spans="2:2" ht="19.5">
      <c r="B168" s="260" t="s">
        <v>731</v>
      </c>
    </row>
    <row r="169" spans="2:2" ht="19.5">
      <c r="B169" s="260" t="s">
        <v>732</v>
      </c>
    </row>
    <row r="170" spans="2:2" ht="19.5">
      <c r="B170" s="260" t="s">
        <v>759</v>
      </c>
    </row>
    <row r="171" spans="2:2" ht="19.5">
      <c r="B171" s="260" t="s">
        <v>760</v>
      </c>
    </row>
    <row r="172" spans="2:2" ht="19.5">
      <c r="B172" s="260" t="s">
        <v>761</v>
      </c>
    </row>
    <row r="173" spans="2:2" ht="19.5">
      <c r="B173" s="260" t="s">
        <v>762</v>
      </c>
    </row>
    <row r="174" spans="2:2" ht="19.5">
      <c r="B174" s="260" t="s">
        <v>763</v>
      </c>
    </row>
    <row r="175" spans="2:2" ht="19.5">
      <c r="B175" s="260" t="s">
        <v>764</v>
      </c>
    </row>
    <row r="176" spans="2:2" ht="19.5">
      <c r="B176" s="260" t="s">
        <v>765</v>
      </c>
    </row>
    <row r="177" spans="2:2" ht="19.5">
      <c r="B177" s="260" t="s">
        <v>766</v>
      </c>
    </row>
    <row r="178" spans="2:2" ht="19.5">
      <c r="B178" s="260" t="s">
        <v>767</v>
      </c>
    </row>
    <row r="179" spans="2:2" ht="19.5">
      <c r="B179" s="260" t="s">
        <v>768</v>
      </c>
    </row>
    <row r="180" spans="2:2" ht="19.5">
      <c r="B180" s="260" t="s">
        <v>769</v>
      </c>
    </row>
    <row r="181" spans="2:2" ht="19.5">
      <c r="B181" s="260" t="s">
        <v>770</v>
      </c>
    </row>
    <row r="182" spans="2:2" ht="19.5">
      <c r="B182" s="260" t="s">
        <v>733</v>
      </c>
    </row>
    <row r="183" spans="2:2" ht="19.5">
      <c r="B183" s="260" t="s">
        <v>725</v>
      </c>
    </row>
    <row r="184" spans="2:2" ht="19.5">
      <c r="B184" s="260" t="s">
        <v>771</v>
      </c>
    </row>
    <row r="185" spans="2:2" ht="19.5">
      <c r="B185" s="260" t="s">
        <v>728</v>
      </c>
    </row>
    <row r="186" spans="2:2" ht="19.5">
      <c r="B186" s="260" t="s">
        <v>772</v>
      </c>
    </row>
    <row r="187" spans="2:2" ht="19.5">
      <c r="B187" s="260" t="s">
        <v>773</v>
      </c>
    </row>
    <row r="188" spans="2:2" ht="19.5">
      <c r="B188" s="260" t="s">
        <v>729</v>
      </c>
    </row>
    <row r="189" spans="2:2" ht="19.5">
      <c r="B189" s="260" t="s">
        <v>742</v>
      </c>
    </row>
    <row r="190" spans="2:2" ht="19.5">
      <c r="B190" s="260" t="s">
        <v>774</v>
      </c>
    </row>
    <row r="191" spans="2:2" ht="19.5">
      <c r="B191" s="260" t="s">
        <v>730</v>
      </c>
    </row>
    <row r="192" spans="2:2" ht="19.5">
      <c r="B192" s="260" t="s">
        <v>731</v>
      </c>
    </row>
    <row r="193" spans="2:2" ht="19.5">
      <c r="B193" s="260" t="s">
        <v>732</v>
      </c>
    </row>
    <row r="194" spans="2:2" ht="19.5">
      <c r="B194" s="260" t="s">
        <v>775</v>
      </c>
    </row>
    <row r="195" spans="2:2" ht="19.5">
      <c r="B195" s="260" t="s">
        <v>776</v>
      </c>
    </row>
    <row r="196" spans="2:2" ht="19.5">
      <c r="B196" s="260" t="s">
        <v>777</v>
      </c>
    </row>
    <row r="197" spans="2:2" ht="19.5">
      <c r="B197" s="260" t="s">
        <v>778</v>
      </c>
    </row>
    <row r="198" spans="2:2" ht="19.5">
      <c r="B198" s="260" t="s">
        <v>748</v>
      </c>
    </row>
    <row r="199" spans="2:2" ht="19.5">
      <c r="B199" s="260" t="s">
        <v>779</v>
      </c>
    </row>
    <row r="200" spans="2:2" ht="19.5">
      <c r="B200" s="260" t="s">
        <v>780</v>
      </c>
    </row>
    <row r="201" spans="2:2" ht="19.5">
      <c r="B201" s="260" t="s">
        <v>781</v>
      </c>
    </row>
    <row r="202" spans="2:2" ht="19.5">
      <c r="B202" s="260" t="s">
        <v>782</v>
      </c>
    </row>
    <row r="203" spans="2:2" ht="19.5">
      <c r="B203" s="260" t="s">
        <v>783</v>
      </c>
    </row>
    <row r="204" spans="2:2" ht="19.5">
      <c r="B204" s="260" t="s">
        <v>754</v>
      </c>
    </row>
    <row r="205" spans="2:2" ht="19.5">
      <c r="B205" s="260" t="s">
        <v>784</v>
      </c>
    </row>
    <row r="206" spans="2:2" ht="19.5">
      <c r="B206" s="260" t="s">
        <v>733</v>
      </c>
    </row>
    <row r="207" spans="2:2" ht="19.5">
      <c r="B207" s="260" t="s">
        <v>725</v>
      </c>
    </row>
    <row r="208" spans="2:2" ht="19.5">
      <c r="B208" s="260" t="s">
        <v>785</v>
      </c>
    </row>
    <row r="209" spans="2:2" ht="19.5">
      <c r="B209" s="260" t="s">
        <v>728</v>
      </c>
    </row>
    <row r="210" spans="2:2" ht="19.5">
      <c r="B210" s="260" t="s">
        <v>786</v>
      </c>
    </row>
    <row r="211" spans="2:2" ht="19.5">
      <c r="B211" s="260" t="s">
        <v>787</v>
      </c>
    </row>
    <row r="212" spans="2:2" ht="19.5">
      <c r="B212" s="260" t="s">
        <v>729</v>
      </c>
    </row>
    <row r="213" spans="2:2" ht="19.5">
      <c r="B213" s="260" t="s">
        <v>742</v>
      </c>
    </row>
    <row r="214" spans="2:2" ht="19.5">
      <c r="B214" s="260" t="s">
        <v>788</v>
      </c>
    </row>
    <row r="215" spans="2:2" ht="19.5">
      <c r="B215" s="260" t="s">
        <v>730</v>
      </c>
    </row>
    <row r="216" spans="2:2" ht="19.5">
      <c r="B216" s="260" t="s">
        <v>731</v>
      </c>
    </row>
    <row r="217" spans="2:2" ht="19.5">
      <c r="B217" s="260" t="s">
        <v>732</v>
      </c>
    </row>
    <row r="218" spans="2:2" ht="19.5">
      <c r="B218" s="260" t="s">
        <v>789</v>
      </c>
    </row>
    <row r="219" spans="2:2" ht="19.5">
      <c r="B219" s="260" t="s">
        <v>790</v>
      </c>
    </row>
    <row r="220" spans="2:2" ht="19.5">
      <c r="B220" s="260" t="s">
        <v>791</v>
      </c>
    </row>
    <row r="221" spans="2:2" ht="19.5">
      <c r="B221" s="260" t="s">
        <v>792</v>
      </c>
    </row>
    <row r="222" spans="2:2" ht="19.5">
      <c r="B222" s="260" t="s">
        <v>793</v>
      </c>
    </row>
    <row r="223" spans="2:2" ht="19.5">
      <c r="B223" s="260" t="s">
        <v>794</v>
      </c>
    </row>
    <row r="224" spans="2:2" ht="19.5">
      <c r="B224" s="260" t="s">
        <v>795</v>
      </c>
    </row>
    <row r="225" spans="2:2" ht="19.5">
      <c r="B225" s="260" t="s">
        <v>796</v>
      </c>
    </row>
    <row r="226" spans="2:2" ht="19.5">
      <c r="B226" s="260" t="s">
        <v>797</v>
      </c>
    </row>
    <row r="227" spans="2:2" ht="19.5">
      <c r="B227" s="260" t="s">
        <v>798</v>
      </c>
    </row>
    <row r="228" spans="2:2" ht="19.5">
      <c r="B228" s="260" t="s">
        <v>799</v>
      </c>
    </row>
    <row r="229" spans="2:2" ht="19.5">
      <c r="B229" s="260" t="s">
        <v>800</v>
      </c>
    </row>
    <row r="230" spans="2:2" ht="19.5">
      <c r="B230" s="260" t="s">
        <v>733</v>
      </c>
    </row>
    <row r="231" spans="2:2" ht="19.5">
      <c r="B231" s="260" t="s">
        <v>725</v>
      </c>
    </row>
    <row r="232" spans="2:2" ht="19.5">
      <c r="B232" s="260" t="s">
        <v>801</v>
      </c>
    </row>
    <row r="233" spans="2:2" ht="19.5">
      <c r="B233" s="260" t="s">
        <v>728</v>
      </c>
    </row>
    <row r="234" spans="2:2" ht="19.5">
      <c r="B234" s="260" t="s">
        <v>802</v>
      </c>
    </row>
    <row r="235" spans="2:2" ht="19.5">
      <c r="B235" s="260" t="s">
        <v>803</v>
      </c>
    </row>
    <row r="236" spans="2:2" ht="19.5">
      <c r="B236" s="260" t="s">
        <v>729</v>
      </c>
    </row>
    <row r="237" spans="2:2" ht="19.5">
      <c r="B237" s="260" t="s">
        <v>742</v>
      </c>
    </row>
    <row r="238" spans="2:2" ht="19.5">
      <c r="B238" s="260" t="s">
        <v>804</v>
      </c>
    </row>
    <row r="239" spans="2:2" ht="19.5">
      <c r="B239" s="260" t="s">
        <v>730</v>
      </c>
    </row>
    <row r="240" spans="2:2" ht="19.5">
      <c r="B240" s="260" t="s">
        <v>731</v>
      </c>
    </row>
    <row r="241" spans="2:2" ht="19.5">
      <c r="B241" s="260" t="s">
        <v>732</v>
      </c>
    </row>
    <row r="242" spans="2:2" ht="19.5">
      <c r="B242" s="260" t="s">
        <v>805</v>
      </c>
    </row>
    <row r="243" spans="2:2" ht="19.5">
      <c r="B243" s="260" t="s">
        <v>806</v>
      </c>
    </row>
    <row r="244" spans="2:2" ht="19.5">
      <c r="B244" s="260" t="s">
        <v>807</v>
      </c>
    </row>
    <row r="245" spans="2:2" ht="19.5">
      <c r="B245" s="260" t="s">
        <v>808</v>
      </c>
    </row>
    <row r="246" spans="2:2" ht="19.5">
      <c r="B246" s="260" t="s">
        <v>809</v>
      </c>
    </row>
    <row r="247" spans="2:2" ht="19.5">
      <c r="B247" s="260" t="s">
        <v>810</v>
      </c>
    </row>
    <row r="248" spans="2:2" ht="19.5">
      <c r="B248" s="260" t="s">
        <v>811</v>
      </c>
    </row>
    <row r="249" spans="2:2" ht="19.5">
      <c r="B249" s="260" t="s">
        <v>812</v>
      </c>
    </row>
    <row r="250" spans="2:2" ht="19.5">
      <c r="B250" s="260" t="s">
        <v>813</v>
      </c>
    </row>
    <row r="251" spans="2:2" ht="19.5">
      <c r="B251" s="260" t="s">
        <v>814</v>
      </c>
    </row>
    <row r="252" spans="2:2" ht="19.5">
      <c r="B252" s="260" t="s">
        <v>815</v>
      </c>
    </row>
    <row r="253" spans="2:2" ht="19.5">
      <c r="B253" s="260" t="s">
        <v>816</v>
      </c>
    </row>
    <row r="254" spans="2:2" ht="19.5">
      <c r="B254" s="260" t="s">
        <v>733</v>
      </c>
    </row>
    <row r="255" spans="2:2" ht="19.5">
      <c r="B255" s="260" t="s">
        <v>725</v>
      </c>
    </row>
    <row r="256" spans="2:2" ht="19.5">
      <c r="B256" s="260" t="s">
        <v>817</v>
      </c>
    </row>
    <row r="257" spans="2:2" ht="19.5">
      <c r="B257" s="260" t="s">
        <v>728</v>
      </c>
    </row>
    <row r="258" spans="2:2" ht="19.5">
      <c r="B258" s="260" t="s">
        <v>818</v>
      </c>
    </row>
    <row r="259" spans="2:2" ht="19.5">
      <c r="B259" s="260" t="s">
        <v>819</v>
      </c>
    </row>
    <row r="260" spans="2:2" ht="19.5">
      <c r="B260" s="260" t="s">
        <v>729</v>
      </c>
    </row>
    <row r="261" spans="2:2" ht="19.5">
      <c r="B261" s="260" t="s">
        <v>742</v>
      </c>
    </row>
    <row r="262" spans="2:2" ht="19.5">
      <c r="B262" s="260" t="s">
        <v>820</v>
      </c>
    </row>
    <row r="263" spans="2:2" ht="19.5">
      <c r="B263" s="260" t="s">
        <v>730</v>
      </c>
    </row>
    <row r="264" spans="2:2" ht="19.5">
      <c r="B264" s="260" t="s">
        <v>731</v>
      </c>
    </row>
    <row r="265" spans="2:2" ht="19.5">
      <c r="B265" s="260" t="s">
        <v>732</v>
      </c>
    </row>
    <row r="266" spans="2:2" ht="19.5">
      <c r="B266" s="260" t="s">
        <v>821</v>
      </c>
    </row>
    <row r="267" spans="2:2" ht="19.5">
      <c r="B267" s="260" t="s">
        <v>822</v>
      </c>
    </row>
    <row r="268" spans="2:2" ht="19.5">
      <c r="B268" s="260" t="s">
        <v>823</v>
      </c>
    </row>
    <row r="269" spans="2:2" ht="19.5">
      <c r="B269" s="260" t="s">
        <v>824</v>
      </c>
    </row>
    <row r="270" spans="2:2" ht="19.5">
      <c r="B270" s="260" t="s">
        <v>748</v>
      </c>
    </row>
    <row r="271" spans="2:2" ht="19.5">
      <c r="B271" s="260" t="s">
        <v>825</v>
      </c>
    </row>
    <row r="272" spans="2:2" ht="19.5">
      <c r="B272" s="260" t="s">
        <v>826</v>
      </c>
    </row>
    <row r="273" spans="2:2" ht="19.5">
      <c r="B273" s="260" t="s">
        <v>827</v>
      </c>
    </row>
    <row r="274" spans="2:2" ht="19.5">
      <c r="B274" s="260" t="s">
        <v>828</v>
      </c>
    </row>
    <row r="275" spans="2:2" ht="19.5">
      <c r="B275" s="260" t="s">
        <v>829</v>
      </c>
    </row>
    <row r="276" spans="2:2" ht="19.5">
      <c r="B276" s="260" t="s">
        <v>754</v>
      </c>
    </row>
    <row r="277" spans="2:2" ht="19.5">
      <c r="B277" s="260" t="s">
        <v>830</v>
      </c>
    </row>
    <row r="278" spans="2:2" ht="19.5">
      <c r="B278" s="260" t="s">
        <v>733</v>
      </c>
    </row>
    <row r="279" spans="2:2" ht="19.5">
      <c r="B279" s="260" t="s">
        <v>725</v>
      </c>
    </row>
    <row r="280" spans="2:2" ht="19.5">
      <c r="B280" s="260" t="s">
        <v>831</v>
      </c>
    </row>
    <row r="281" spans="2:2" ht="19.5">
      <c r="B281" s="260" t="s">
        <v>728</v>
      </c>
    </row>
    <row r="282" spans="2:2" ht="19.5">
      <c r="B282" s="260" t="s">
        <v>832</v>
      </c>
    </row>
    <row r="283" spans="2:2" ht="19.5">
      <c r="B283" s="260" t="s">
        <v>833</v>
      </c>
    </row>
    <row r="284" spans="2:2" ht="19.5">
      <c r="B284" s="260" t="s">
        <v>729</v>
      </c>
    </row>
    <row r="285" spans="2:2" ht="19.5">
      <c r="B285" s="260" t="s">
        <v>742</v>
      </c>
    </row>
    <row r="286" spans="2:2" ht="19.5">
      <c r="B286" s="260" t="s">
        <v>834</v>
      </c>
    </row>
    <row r="287" spans="2:2" ht="19.5">
      <c r="B287" s="260" t="s">
        <v>730</v>
      </c>
    </row>
    <row r="288" spans="2:2" ht="19.5">
      <c r="B288" s="260" t="s">
        <v>731</v>
      </c>
    </row>
    <row r="289" spans="2:2" ht="19.5">
      <c r="B289" s="260" t="s">
        <v>732</v>
      </c>
    </row>
    <row r="290" spans="2:2" ht="19.5">
      <c r="B290" s="260" t="s">
        <v>835</v>
      </c>
    </row>
    <row r="291" spans="2:2" ht="19.5">
      <c r="B291" s="260" t="s">
        <v>836</v>
      </c>
    </row>
    <row r="292" spans="2:2" ht="19.5">
      <c r="B292" s="260" t="s">
        <v>837</v>
      </c>
    </row>
    <row r="293" spans="2:2" ht="19.5">
      <c r="B293" s="260" t="s">
        <v>838</v>
      </c>
    </row>
    <row r="294" spans="2:2" ht="19.5">
      <c r="B294" s="260" t="s">
        <v>839</v>
      </c>
    </row>
    <row r="295" spans="2:2" ht="19.5">
      <c r="B295" s="260" t="s">
        <v>840</v>
      </c>
    </row>
    <row r="296" spans="2:2" ht="19.5">
      <c r="B296" s="260" t="s">
        <v>841</v>
      </c>
    </row>
    <row r="297" spans="2:2" ht="19.5">
      <c r="B297" s="260" t="s">
        <v>842</v>
      </c>
    </row>
    <row r="298" spans="2:2" ht="19.5">
      <c r="B298" s="260" t="s">
        <v>843</v>
      </c>
    </row>
    <row r="299" spans="2:2" ht="19.5">
      <c r="B299" s="260" t="s">
        <v>844</v>
      </c>
    </row>
    <row r="300" spans="2:2" ht="19.5">
      <c r="B300" s="260" t="s">
        <v>845</v>
      </c>
    </row>
    <row r="301" spans="2:2" ht="19.5">
      <c r="B301" s="260" t="s">
        <v>846</v>
      </c>
    </row>
    <row r="302" spans="2:2" ht="19.5">
      <c r="B302" s="260" t="s">
        <v>733</v>
      </c>
    </row>
    <row r="303" spans="2:2" ht="19.5">
      <c r="B303" s="260" t="s">
        <v>726</v>
      </c>
    </row>
    <row r="304" spans="2:2" ht="19.5">
      <c r="B304" s="260" t="s">
        <v>570</v>
      </c>
    </row>
    <row r="305" spans="2:2" ht="19.5">
      <c r="B305" s="260" t="s">
        <v>596</v>
      </c>
    </row>
    <row r="306" spans="2:2" ht="19.5">
      <c r="B306" s="261" t="s">
        <v>170</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895</v>
      </c>
      <c r="C1" s="266"/>
      <c r="D1" s="265"/>
      <c r="E1" s="265"/>
      <c r="F1" s="265"/>
      <c r="G1" s="266"/>
      <c r="H1" s="51" t="s">
        <v>1098</v>
      </c>
      <c r="I1" s="265"/>
      <c r="J1" s="265"/>
      <c r="K1" s="265"/>
      <c r="L1" s="265"/>
      <c r="N1" s="154" t="s">
        <v>657</v>
      </c>
      <c r="P1" s="154" t="s">
        <v>348</v>
      </c>
      <c r="T1" s="153" t="s">
        <v>362</v>
      </c>
      <c r="AD1" s="89" t="s">
        <v>470</v>
      </c>
      <c r="AN1" s="123"/>
      <c r="AO1" s="123"/>
      <c r="AP1" s="123"/>
      <c r="AQ1" s="123"/>
      <c r="AR1" s="123"/>
      <c r="AS1" s="123"/>
      <c r="AT1" s="123"/>
    </row>
    <row r="2" spans="1:56">
      <c r="B2" s="267" t="s">
        <v>671</v>
      </c>
      <c r="C2" s="268"/>
      <c r="D2" s="269" t="s">
        <v>872</v>
      </c>
      <c r="E2" s="265"/>
      <c r="F2" s="270" t="s">
        <v>289</v>
      </c>
      <c r="G2" s="271"/>
      <c r="H2" s="272" t="s">
        <v>873</v>
      </c>
      <c r="I2" s="265"/>
      <c r="J2" s="270" t="s">
        <v>657</v>
      </c>
      <c r="K2" s="271"/>
      <c r="L2" s="272" t="s">
        <v>874</v>
      </c>
      <c r="P2" s="154" t="s">
        <v>349</v>
      </c>
      <c r="T2" s="153" t="s">
        <v>378</v>
      </c>
    </row>
    <row r="3" spans="1:56" ht="102.5" customHeight="1">
      <c r="A3" s="215"/>
      <c r="B3" s="273"/>
      <c r="C3" s="274" t="s">
        <v>852</v>
      </c>
      <c r="D3" s="275" t="s">
        <v>875</v>
      </c>
      <c r="E3" s="265"/>
      <c r="F3" s="276"/>
      <c r="G3" s="277" t="s">
        <v>297</v>
      </c>
      <c r="H3" s="278" t="s">
        <v>876</v>
      </c>
      <c r="I3" s="265"/>
      <c r="J3" s="276"/>
      <c r="K3" s="277" t="s">
        <v>681</v>
      </c>
      <c r="L3" s="278" t="s">
        <v>877</v>
      </c>
      <c r="M3" s="215"/>
      <c r="P3" s="154" t="s">
        <v>350</v>
      </c>
      <c r="T3" s="153" t="s">
        <v>379</v>
      </c>
    </row>
    <row r="4" spans="1:56">
      <c r="A4" s="214"/>
      <c r="B4" s="273"/>
      <c r="C4" s="279"/>
      <c r="D4" s="280" t="s">
        <v>851</v>
      </c>
      <c r="E4" s="265"/>
      <c r="F4" s="276"/>
      <c r="G4" s="265"/>
      <c r="H4" s="281" t="s">
        <v>296</v>
      </c>
      <c r="I4" s="265"/>
      <c r="J4" s="276"/>
      <c r="K4" s="265"/>
      <c r="L4" s="281" t="s">
        <v>295</v>
      </c>
      <c r="P4" s="154" t="s">
        <v>351</v>
      </c>
      <c r="T4" s="153" t="s">
        <v>363</v>
      </c>
    </row>
    <row r="5" spans="1:56" ht="15" thickBot="1">
      <c r="B5" s="282" t="s">
        <v>878</v>
      </c>
      <c r="C5" s="283"/>
      <c r="D5" s="284"/>
      <c r="E5" s="265"/>
      <c r="F5" s="285" t="s">
        <v>879</v>
      </c>
      <c r="G5" s="286"/>
      <c r="H5" s="287"/>
      <c r="I5" s="265"/>
      <c r="J5" s="285" t="s">
        <v>521</v>
      </c>
      <c r="K5" s="288"/>
      <c r="L5" s="287"/>
      <c r="T5" s="153" t="s">
        <v>366</v>
      </c>
    </row>
    <row r="6" spans="1:56" ht="15" thickBot="1">
      <c r="B6" s="265"/>
      <c r="C6" s="266"/>
      <c r="D6" s="265"/>
      <c r="E6" s="265"/>
      <c r="F6" s="265"/>
      <c r="G6" s="265"/>
      <c r="H6" s="265"/>
      <c r="I6" s="265"/>
      <c r="J6" s="265"/>
      <c r="K6" s="266"/>
      <c r="L6" s="265"/>
      <c r="N6" s="154" t="s">
        <v>670</v>
      </c>
      <c r="P6" s="154" t="s">
        <v>352</v>
      </c>
      <c r="T6" s="156" t="s">
        <v>369</v>
      </c>
    </row>
    <row r="7" spans="1:56">
      <c r="B7" s="270" t="s">
        <v>112</v>
      </c>
      <c r="C7" s="271"/>
      <c r="D7" s="272" t="s">
        <v>880</v>
      </c>
      <c r="E7" s="265"/>
      <c r="F7" s="270" t="s">
        <v>288</v>
      </c>
      <c r="G7" s="271"/>
      <c r="H7" s="272" t="s">
        <v>881</v>
      </c>
      <c r="I7" s="265"/>
      <c r="J7" s="270" t="s">
        <v>287</v>
      </c>
      <c r="K7" s="271"/>
      <c r="L7" s="272" t="s">
        <v>882</v>
      </c>
      <c r="P7" s="154" t="s">
        <v>354</v>
      </c>
      <c r="T7" s="156" t="s">
        <v>370</v>
      </c>
    </row>
    <row r="8" spans="1:56" ht="102.5" customHeight="1">
      <c r="A8" s="215"/>
      <c r="B8" s="289"/>
      <c r="C8" s="290" t="s">
        <v>296</v>
      </c>
      <c r="D8" s="278" t="s">
        <v>883</v>
      </c>
      <c r="E8" s="265"/>
      <c r="F8" s="289"/>
      <c r="G8" s="277" t="s">
        <v>294</v>
      </c>
      <c r="H8" s="278" t="s">
        <v>877</v>
      </c>
      <c r="I8" s="265"/>
      <c r="J8" s="276"/>
      <c r="K8" s="277" t="s">
        <v>295</v>
      </c>
      <c r="L8" s="278" t="s">
        <v>884</v>
      </c>
      <c r="M8" s="215"/>
      <c r="P8" s="154" t="s">
        <v>355</v>
      </c>
      <c r="T8" s="156" t="s">
        <v>371</v>
      </c>
    </row>
    <row r="9" spans="1:56">
      <c r="A9" s="214"/>
      <c r="B9" s="276"/>
      <c r="C9" s="265"/>
      <c r="D9" s="281" t="s">
        <v>294</v>
      </c>
      <c r="E9" s="265"/>
      <c r="F9" s="276"/>
      <c r="G9" s="265"/>
      <c r="H9" s="281" t="s">
        <v>295</v>
      </c>
      <c r="I9" s="265"/>
      <c r="J9" s="276"/>
      <c r="K9" s="265"/>
      <c r="L9" s="281" t="s">
        <v>293</v>
      </c>
      <c r="P9" s="154" t="s">
        <v>356</v>
      </c>
      <c r="T9" s="153" t="s">
        <v>347</v>
      </c>
    </row>
    <row r="10" spans="1:56" ht="15" thickBot="1">
      <c r="B10" s="285" t="s">
        <v>885</v>
      </c>
      <c r="C10" s="286"/>
      <c r="D10" s="287"/>
      <c r="E10" s="265"/>
      <c r="F10" s="285" t="s">
        <v>886</v>
      </c>
      <c r="G10" s="286"/>
      <c r="H10" s="287"/>
      <c r="I10" s="265"/>
      <c r="J10" s="285" t="s">
        <v>887</v>
      </c>
      <c r="K10" s="286"/>
      <c r="L10" s="287"/>
      <c r="P10" s="154" t="s">
        <v>357</v>
      </c>
      <c r="T10" s="153" t="s">
        <v>367</v>
      </c>
    </row>
    <row r="11" spans="1:56" ht="15" thickBot="1">
      <c r="B11" s="265"/>
      <c r="C11" s="291"/>
      <c r="D11" s="265"/>
      <c r="E11" s="265"/>
      <c r="F11" s="265"/>
      <c r="G11" s="265"/>
      <c r="H11" s="265"/>
      <c r="I11" s="265"/>
      <c r="J11" s="265"/>
      <c r="K11" s="265"/>
      <c r="L11" s="265"/>
      <c r="P11" s="154" t="s">
        <v>358</v>
      </c>
      <c r="T11" s="156" t="s">
        <v>372</v>
      </c>
    </row>
    <row r="12" spans="1:56">
      <c r="B12" s="270" t="s">
        <v>286</v>
      </c>
      <c r="C12" s="271"/>
      <c r="D12" s="272" t="s">
        <v>888</v>
      </c>
      <c r="E12" s="265"/>
      <c r="F12" s="270" t="s">
        <v>285</v>
      </c>
      <c r="G12" s="271"/>
      <c r="H12" s="272" t="s">
        <v>889</v>
      </c>
      <c r="I12" s="265"/>
      <c r="J12" s="270" t="s">
        <v>284</v>
      </c>
      <c r="K12" s="271"/>
      <c r="L12" s="272" t="s">
        <v>890</v>
      </c>
      <c r="P12" s="154" t="s">
        <v>353</v>
      </c>
      <c r="T12" s="156" t="s">
        <v>373</v>
      </c>
    </row>
    <row r="13" spans="1:56" ht="102.5" customHeight="1">
      <c r="B13" s="276"/>
      <c r="C13" s="277" t="s">
        <v>293</v>
      </c>
      <c r="D13" s="278" t="s">
        <v>891</v>
      </c>
      <c r="E13" s="265"/>
      <c r="F13" s="276"/>
      <c r="G13" s="277" t="s">
        <v>293</v>
      </c>
      <c r="H13" s="278" t="s">
        <v>891</v>
      </c>
      <c r="I13" s="265"/>
      <c r="J13" s="276"/>
      <c r="K13" s="277" t="s">
        <v>291</v>
      </c>
      <c r="L13" s="278" t="s">
        <v>892</v>
      </c>
      <c r="T13" s="156" t="s">
        <v>374</v>
      </c>
      <c r="AX13" s="392" t="s">
        <v>1082</v>
      </c>
    </row>
    <row r="14" spans="1:56">
      <c r="B14" s="276"/>
      <c r="C14" s="265"/>
      <c r="D14" s="281" t="s">
        <v>292</v>
      </c>
      <c r="E14" s="265"/>
      <c r="F14" s="276"/>
      <c r="G14" s="265"/>
      <c r="H14" s="281" t="s">
        <v>291</v>
      </c>
      <c r="I14" s="265"/>
      <c r="J14" s="276"/>
      <c r="K14" s="265"/>
      <c r="L14" s="281" t="s">
        <v>290</v>
      </c>
      <c r="AX14" s="89" t="s">
        <v>1068</v>
      </c>
    </row>
    <row r="15" spans="1:56" ht="14" customHeight="1" thickBot="1">
      <c r="B15" s="285" t="s">
        <v>893</v>
      </c>
      <c r="C15" s="286"/>
      <c r="D15" s="287"/>
      <c r="E15" s="265"/>
      <c r="F15" s="285" t="s">
        <v>894</v>
      </c>
      <c r="G15" s="286"/>
      <c r="H15" s="287"/>
      <c r="I15" s="265"/>
      <c r="J15" s="285" t="s">
        <v>521</v>
      </c>
      <c r="K15" s="288"/>
      <c r="L15" s="287"/>
      <c r="AN15" s="123"/>
      <c r="AO15" s="123"/>
      <c r="AP15" s="123"/>
      <c r="AQ15" s="123"/>
      <c r="AR15" s="123"/>
      <c r="AX15" s="89" t="s">
        <v>1069</v>
      </c>
    </row>
    <row r="16" spans="1:56" ht="14" customHeight="1" thickBot="1">
      <c r="G16" s="103"/>
      <c r="AN16" s="123"/>
      <c r="AO16" s="123"/>
      <c r="AP16" s="123"/>
      <c r="AQ16" s="123"/>
      <c r="AR16" s="123"/>
      <c r="AX16" s="382" t="s">
        <v>1066</v>
      </c>
      <c r="AY16" s="384" t="s">
        <v>711</v>
      </c>
      <c r="AZ16" s="383" t="s">
        <v>509</v>
      </c>
      <c r="BC16" s="379" t="s">
        <v>1052</v>
      </c>
      <c r="BD16" s="379" t="s">
        <v>1055</v>
      </c>
    </row>
    <row r="17" spans="3:55">
      <c r="C17" s="89"/>
      <c r="AO17" s="295" t="s">
        <v>867</v>
      </c>
      <c r="AP17" s="297" t="s">
        <v>866</v>
      </c>
      <c r="AQ17" s="373" t="s">
        <v>871</v>
      </c>
      <c r="AR17" s="374" t="s">
        <v>509</v>
      </c>
      <c r="AS17" s="378" t="s">
        <v>1052</v>
      </c>
      <c r="AT17" s="373" t="s">
        <v>1053</v>
      </c>
      <c r="AU17" s="374" t="s">
        <v>509</v>
      </c>
      <c r="AV17" s="378" t="s">
        <v>1070</v>
      </c>
      <c r="AX17" s="385" t="s">
        <v>869</v>
      </c>
      <c r="AY17" s="390"/>
      <c r="AZ17" s="391"/>
      <c r="BC17" s="89" t="s">
        <v>1065</v>
      </c>
    </row>
    <row r="18" spans="3:55">
      <c r="C18" s="89"/>
      <c r="J18" s="89" t="s">
        <v>662</v>
      </c>
      <c r="N18" s="255" t="s">
        <v>685</v>
      </c>
      <c r="AO18" s="296" t="s">
        <v>870</v>
      </c>
      <c r="AP18" s="298" t="s">
        <v>869</v>
      </c>
      <c r="AQ18" s="375"/>
      <c r="AR18" s="371"/>
      <c r="AS18" s="376"/>
      <c r="AT18" s="375"/>
      <c r="AU18" s="371"/>
      <c r="AV18" s="376"/>
      <c r="AX18" s="293" t="s">
        <v>870</v>
      </c>
      <c r="AY18" s="386" t="s">
        <v>869</v>
      </c>
      <c r="AZ18" s="387">
        <v>1000</v>
      </c>
      <c r="BA18" s="89" t="str">
        <f t="shared" ref="BA18:BA36" si="0">AX18&amp;" : { 'c' : '"&amp;AY18&amp;"', 'd': '"&amp;AZ18&amp;"' },"</f>
        <v>second : { 'c' : 'instant', 'd': '1000' },</v>
      </c>
      <c r="BC18" s="89" t="s">
        <v>1056</v>
      </c>
    </row>
    <row r="19" spans="3:55">
      <c r="C19" s="89"/>
      <c r="N19" s="227" t="s">
        <v>288</v>
      </c>
      <c r="O19" s="89" t="s">
        <v>650</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853</v>
      </c>
      <c r="AP19" s="298" t="s">
        <v>870</v>
      </c>
      <c r="AQ19" s="107" t="s">
        <v>869</v>
      </c>
      <c r="AR19" s="372">
        <v>1000</v>
      </c>
      <c r="AS19" s="376" t="str">
        <f t="shared" ref="AS19:AS28" si="1">AP19&amp;AQ19</f>
        <v>secondinstant</v>
      </c>
      <c r="AT19" s="107" t="s">
        <v>1054</v>
      </c>
      <c r="AU19" s="372" t="s">
        <v>897</v>
      </c>
      <c r="AV19" s="376"/>
      <c r="AX19" s="293" t="s">
        <v>853</v>
      </c>
      <c r="AY19" s="386" t="s">
        <v>870</v>
      </c>
      <c r="AZ19" s="387">
        <v>60</v>
      </c>
      <c r="BA19" s="89" t="str">
        <f t="shared" si="0"/>
        <v>minute : { 'c' : 'second', 'd': '60' },</v>
      </c>
      <c r="BC19" s="89" t="s">
        <v>1057</v>
      </c>
    </row>
    <row r="20" spans="3:55">
      <c r="C20" s="89"/>
      <c r="O20" s="216" t="s">
        <v>348</v>
      </c>
      <c r="P20" s="217"/>
      <c r="Q20" s="217"/>
      <c r="R20" s="217"/>
      <c r="S20" s="217"/>
      <c r="T20" s="222">
        <f>SUM(O29:T29)</f>
        <v>47426</v>
      </c>
      <c r="U20" s="216" t="s">
        <v>349</v>
      </c>
      <c r="V20" s="217"/>
      <c r="W20" s="217"/>
      <c r="X20" s="217"/>
      <c r="Y20" s="217"/>
      <c r="Z20" s="218">
        <f>SUM(U29:Z29)</f>
        <v>47426</v>
      </c>
      <c r="AA20" s="216" t="s">
        <v>350</v>
      </c>
      <c r="AB20" s="217"/>
      <c r="AC20" s="217"/>
      <c r="AD20" s="217"/>
      <c r="AE20" s="217"/>
      <c r="AF20" s="217">
        <f>SUM(AA29:AF29)</f>
        <v>47426</v>
      </c>
      <c r="AG20" s="216" t="s">
        <v>351</v>
      </c>
      <c r="AH20" s="217"/>
      <c r="AI20" s="217"/>
      <c r="AJ20" s="217"/>
      <c r="AK20" s="217"/>
      <c r="AL20" s="218">
        <f>SUM(AG29,AH29:AL29)</f>
        <v>47426</v>
      </c>
      <c r="AM20" s="123"/>
      <c r="AO20" s="296" t="s">
        <v>289</v>
      </c>
      <c r="AP20" s="298" t="s">
        <v>853</v>
      </c>
      <c r="AQ20" s="107" t="s">
        <v>870</v>
      </c>
      <c r="AR20" s="372">
        <v>60</v>
      </c>
      <c r="AS20" s="376" t="str">
        <f t="shared" si="1"/>
        <v>minutesecond</v>
      </c>
      <c r="AT20" s="107" t="s">
        <v>869</v>
      </c>
      <c r="AU20" s="372">
        <v>1000</v>
      </c>
      <c r="AV20" s="376" t="str">
        <f>AT20&amp;AQ20</f>
        <v>instantsecond</v>
      </c>
      <c r="AX20" s="293" t="s">
        <v>289</v>
      </c>
      <c r="AY20" s="386" t="s">
        <v>853</v>
      </c>
      <c r="AZ20" s="387">
        <v>60</v>
      </c>
      <c r="BA20" s="89" t="str">
        <f t="shared" si="0"/>
        <v>hour : { 'c' : 'minute', 'd': '60' },</v>
      </c>
      <c r="BC20" s="89" t="s">
        <v>1058</v>
      </c>
    </row>
    <row r="21" spans="3:55">
      <c r="C21" s="89"/>
      <c r="N21" s="159" t="s">
        <v>542</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657</v>
      </c>
      <c r="AP21" s="298" t="s">
        <v>289</v>
      </c>
      <c r="AQ21" s="107" t="s">
        <v>853</v>
      </c>
      <c r="AR21" s="372">
        <v>60</v>
      </c>
      <c r="AS21" s="376" t="str">
        <f t="shared" si="1"/>
        <v>hourminute</v>
      </c>
      <c r="AT21" s="107" t="s">
        <v>870</v>
      </c>
      <c r="AU21" s="372">
        <v>60</v>
      </c>
      <c r="AV21" s="376" t="str">
        <f t="shared" ref="AV21:AV28" si="2">AT21&amp;AQ21</f>
        <v>secondminute</v>
      </c>
      <c r="AX21" s="293" t="s">
        <v>657</v>
      </c>
      <c r="AY21" s="386" t="s">
        <v>289</v>
      </c>
      <c r="AZ21" s="387">
        <v>6</v>
      </c>
      <c r="BA21" s="89" t="str">
        <f t="shared" si="0"/>
        <v>timeofday : { 'c' : 'hour', 'd': '6' },</v>
      </c>
      <c r="BC21" s="89" t="s">
        <v>1059</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657</v>
      </c>
      <c r="AQ22" s="107" t="s">
        <v>289</v>
      </c>
      <c r="AR22" s="372">
        <v>6</v>
      </c>
      <c r="AS22" s="376" t="str">
        <f t="shared" si="1"/>
        <v>timeofdayhour</v>
      </c>
      <c r="AT22" s="107" t="s">
        <v>853</v>
      </c>
      <c r="AU22" s="372">
        <v>60</v>
      </c>
      <c r="AV22" s="376" t="str">
        <f t="shared" si="2"/>
        <v>minutehour</v>
      </c>
      <c r="AX22" s="293" t="s">
        <v>112</v>
      </c>
      <c r="AY22" s="386" t="s">
        <v>289</v>
      </c>
      <c r="AZ22" s="387">
        <v>24</v>
      </c>
      <c r="BA22" s="89" t="str">
        <f t="shared" si="0"/>
        <v>day : { 'c' : 'hour', 'd': '24' },</v>
      </c>
      <c r="BC22" s="89" t="s">
        <v>1060</v>
      </c>
    </row>
    <row r="23" spans="3:55" ht="20.5">
      <c r="C23" s="89"/>
      <c r="D23" s="370" t="s">
        <v>1041</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288</v>
      </c>
      <c r="AP23" s="298" t="s">
        <v>112</v>
      </c>
      <c r="AQ23" s="107" t="s">
        <v>289</v>
      </c>
      <c r="AR23" s="372">
        <v>24</v>
      </c>
      <c r="AS23" s="376" t="str">
        <f t="shared" si="1"/>
        <v>dayhour</v>
      </c>
      <c r="AT23" s="107" t="s">
        <v>853</v>
      </c>
      <c r="AU23" s="372">
        <v>60</v>
      </c>
      <c r="AV23" s="376" t="str">
        <f t="shared" si="2"/>
        <v>minutehour</v>
      </c>
      <c r="AX23" s="293" t="s">
        <v>288</v>
      </c>
      <c r="AY23" s="386" t="s">
        <v>112</v>
      </c>
      <c r="AZ23" s="387">
        <v>7</v>
      </c>
      <c r="BA23" s="89" t="str">
        <f t="shared" si="0"/>
        <v>week : { 'c' : 'day', 'd': '7' },</v>
      </c>
      <c r="BC23" s="89" t="s">
        <v>1061</v>
      </c>
    </row>
    <row r="24" spans="3:55" ht="20.5">
      <c r="D24" s="370" t="s">
        <v>1042</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287</v>
      </c>
      <c r="AP24" s="298" t="s">
        <v>288</v>
      </c>
      <c r="AQ24" s="107" t="s">
        <v>112</v>
      </c>
      <c r="AR24" s="372">
        <v>7</v>
      </c>
      <c r="AS24" s="376" t="str">
        <f t="shared" si="1"/>
        <v>weekday</v>
      </c>
      <c r="AT24" s="107" t="s">
        <v>657</v>
      </c>
      <c r="AU24" s="372">
        <v>4</v>
      </c>
      <c r="AV24" s="376" t="str">
        <f t="shared" si="2"/>
        <v>timeofdayday</v>
      </c>
      <c r="AX24" s="293" t="s">
        <v>287</v>
      </c>
      <c r="AY24" s="386" t="s">
        <v>112</v>
      </c>
      <c r="AZ24" s="387" t="s">
        <v>105</v>
      </c>
      <c r="BA24" s="89" t="str">
        <f t="shared" si="0"/>
        <v>month : { 'c' : 'day', 'd': '??' },</v>
      </c>
      <c r="BC24" s="89" t="s">
        <v>1062</v>
      </c>
    </row>
    <row r="25" spans="3:55" ht="20.5">
      <c r="D25" s="370" t="s">
        <v>1043</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286</v>
      </c>
      <c r="AP25" s="298" t="s">
        <v>287</v>
      </c>
      <c r="AQ25" s="107" t="s">
        <v>112</v>
      </c>
      <c r="AR25" s="372" t="s">
        <v>105</v>
      </c>
      <c r="AS25" s="376" t="str">
        <f t="shared" si="1"/>
        <v>monthday</v>
      </c>
      <c r="AT25" s="107" t="s">
        <v>289</v>
      </c>
      <c r="AU25" s="372">
        <v>24</v>
      </c>
      <c r="AV25" s="376" t="str">
        <f t="shared" si="2"/>
        <v>hourday</v>
      </c>
      <c r="AX25" s="293" t="s">
        <v>286</v>
      </c>
      <c r="AY25" s="386" t="s">
        <v>287</v>
      </c>
      <c r="AZ25" s="387">
        <v>3</v>
      </c>
      <c r="BA25" s="89" t="str">
        <f t="shared" si="0"/>
        <v>quarter : { 'c' : 'month', 'd': '3' },</v>
      </c>
      <c r="BC25" s="89" t="s">
        <v>1063</v>
      </c>
    </row>
    <row r="26" spans="3:55" ht="20.5">
      <c r="D26" s="370" t="s">
        <v>1044</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285</v>
      </c>
      <c r="AP26" s="298" t="s">
        <v>286</v>
      </c>
      <c r="AQ26" s="107" t="s">
        <v>287</v>
      </c>
      <c r="AR26" s="372">
        <v>3</v>
      </c>
      <c r="AS26" s="376" t="str">
        <f t="shared" si="1"/>
        <v>quartermonth</v>
      </c>
      <c r="AT26" s="107" t="s">
        <v>112</v>
      </c>
      <c r="AU26" s="372" t="s">
        <v>105</v>
      </c>
      <c r="AV26" s="376" t="str">
        <f t="shared" si="2"/>
        <v>daymonth</v>
      </c>
      <c r="AX26" s="293" t="s">
        <v>285</v>
      </c>
      <c r="AY26" s="386" t="s">
        <v>286</v>
      </c>
      <c r="AZ26" s="387">
        <v>4</v>
      </c>
      <c r="BA26" s="89" t="str">
        <f t="shared" si="0"/>
        <v>year : { 'c' : 'quarter', 'd': '4' },</v>
      </c>
      <c r="BC26" s="89" t="s">
        <v>1064</v>
      </c>
    </row>
    <row r="27" spans="3:55" ht="21" thickBot="1">
      <c r="D27" s="370" t="s">
        <v>1045</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868</v>
      </c>
      <c r="AP27" s="298" t="s">
        <v>285</v>
      </c>
      <c r="AQ27" s="107" t="s">
        <v>286</v>
      </c>
      <c r="AR27" s="372">
        <v>4</v>
      </c>
      <c r="AS27" s="376" t="str">
        <f t="shared" si="1"/>
        <v>yearquarter</v>
      </c>
      <c r="AT27" s="107" t="s">
        <v>287</v>
      </c>
      <c r="AU27" s="372">
        <v>3</v>
      </c>
      <c r="AV27" s="376" t="str">
        <f t="shared" si="2"/>
        <v>monthquarter</v>
      </c>
      <c r="AX27" s="294" t="s">
        <v>868</v>
      </c>
      <c r="AY27" s="388" t="s">
        <v>285</v>
      </c>
      <c r="AZ27" s="389">
        <v>5</v>
      </c>
      <c r="BA27" s="89" t="str">
        <f t="shared" si="0"/>
        <v>fiveyear : { 'c' : 'year', 'd': '5' },</v>
      </c>
      <c r="BC27" s="89" t="str">
        <f>AQ24&amp;AT24</f>
        <v>daytimeofday</v>
      </c>
    </row>
    <row r="28" spans="3:55" ht="21" thickBot="1">
      <c r="D28" s="370" t="s">
        <v>1046</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868</v>
      </c>
      <c r="AQ28" s="108" t="s">
        <v>285</v>
      </c>
      <c r="AR28" s="377">
        <v>5</v>
      </c>
      <c r="AS28" s="110" t="str">
        <f t="shared" si="1"/>
        <v>fiveyearyear</v>
      </c>
      <c r="AT28" s="108" t="s">
        <v>286</v>
      </c>
      <c r="AU28" s="377">
        <v>4</v>
      </c>
      <c r="AV28" s="376" t="str">
        <f t="shared" si="2"/>
        <v>quarteryear</v>
      </c>
      <c r="AX28" s="89" t="s">
        <v>1056</v>
      </c>
      <c r="AY28" s="89" t="s">
        <v>869</v>
      </c>
      <c r="AZ28" s="380">
        <v>1000</v>
      </c>
      <c r="BA28" s="89" t="str">
        <f t="shared" si="0"/>
        <v>minutesecond : { 'c' : 'instant', 'd': '1000' },</v>
      </c>
    </row>
    <row r="29" spans="3:55" ht="20.5">
      <c r="D29" s="370" t="s">
        <v>1047</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1057</v>
      </c>
      <c r="AY29" s="89" t="s">
        <v>870</v>
      </c>
      <c r="AZ29" s="380">
        <v>60</v>
      </c>
      <c r="BA29" s="89" t="str">
        <f t="shared" si="0"/>
        <v>hourminute : { 'c' : 'second', 'd': '60' },</v>
      </c>
    </row>
    <row r="30" spans="3:55" ht="20.5">
      <c r="D30" s="370" t="s">
        <v>1048</v>
      </c>
      <c r="AX30" s="89" t="s">
        <v>1058</v>
      </c>
      <c r="AY30" s="89" t="s">
        <v>853</v>
      </c>
      <c r="AZ30" s="380">
        <v>60</v>
      </c>
      <c r="BA30" s="89" t="str">
        <f t="shared" si="0"/>
        <v>timeofdayhour : { 'c' : 'minute', 'd': '60' },</v>
      </c>
    </row>
    <row r="31" spans="3:55" ht="20.5">
      <c r="D31" s="370" t="s">
        <v>1049</v>
      </c>
      <c r="M31" s="123" t="s">
        <v>474</v>
      </c>
      <c r="AX31" s="89" t="s">
        <v>1059</v>
      </c>
      <c r="AY31" s="89" t="s">
        <v>853</v>
      </c>
      <c r="AZ31" s="380">
        <v>60</v>
      </c>
      <c r="BA31" s="89" t="str">
        <f t="shared" si="0"/>
        <v>dayhour : { 'c' : 'minute', 'd': '60' },</v>
      </c>
    </row>
    <row r="32" spans="3:55" ht="20.5">
      <c r="D32" s="370" t="s">
        <v>1050</v>
      </c>
      <c r="M32" s="123" t="s">
        <v>477</v>
      </c>
      <c r="N32" s="154" t="s">
        <v>111</v>
      </c>
      <c r="P32" s="154" t="s">
        <v>289</v>
      </c>
      <c r="T32" s="153" t="s">
        <v>347</v>
      </c>
      <c r="AX32" s="89" t="s">
        <v>1060</v>
      </c>
      <c r="AY32" s="89" t="s">
        <v>657</v>
      </c>
      <c r="AZ32" s="380">
        <v>4</v>
      </c>
      <c r="BA32" s="89" t="str">
        <f t="shared" si="0"/>
        <v>weekday : { 'c' : 'timeofday', 'd': '4' },</v>
      </c>
    </row>
    <row r="33" spans="4:53" ht="20.5">
      <c r="D33" s="370" t="s">
        <v>1051</v>
      </c>
      <c r="M33" s="123" t="s">
        <v>475</v>
      </c>
      <c r="N33" s="154"/>
      <c r="P33" s="154" t="s">
        <v>657</v>
      </c>
      <c r="T33" s="153" t="s">
        <v>368</v>
      </c>
      <c r="AX33" s="89" t="s">
        <v>1061</v>
      </c>
      <c r="AY33" s="89" t="s">
        <v>289</v>
      </c>
      <c r="AZ33" s="380">
        <v>24</v>
      </c>
      <c r="BA33" s="89" t="str">
        <f t="shared" si="0"/>
        <v>monthday : { 'c' : 'hour', 'd': '24' },</v>
      </c>
    </row>
    <row r="34" spans="4:53">
      <c r="D34" s="348" t="s">
        <v>1040</v>
      </c>
      <c r="M34" s="123" t="s">
        <v>716</v>
      </c>
      <c r="P34" s="154" t="s">
        <v>112</v>
      </c>
      <c r="T34" s="156" t="s">
        <v>375</v>
      </c>
      <c r="AX34" s="89" t="s">
        <v>1062</v>
      </c>
      <c r="AY34" s="89" t="s">
        <v>112</v>
      </c>
      <c r="AZ34" s="380" t="s">
        <v>105</v>
      </c>
      <c r="BA34" s="89" t="str">
        <f t="shared" si="0"/>
        <v>quartermonth : { 'c' : 'day', 'd': '??' },</v>
      </c>
    </row>
    <row r="35" spans="4:53">
      <c r="P35" s="154" t="s">
        <v>288</v>
      </c>
      <c r="T35" s="156" t="s">
        <v>376</v>
      </c>
      <c r="AX35" s="89" t="s">
        <v>1063</v>
      </c>
      <c r="AY35" s="89" t="s">
        <v>287</v>
      </c>
      <c r="AZ35" s="380">
        <v>3</v>
      </c>
      <c r="BA35" s="89" t="str">
        <f t="shared" si="0"/>
        <v>yearquarter : { 'c' : 'month', 'd': '3' },</v>
      </c>
    </row>
    <row r="36" spans="4:53">
      <c r="P36" s="154" t="s">
        <v>287</v>
      </c>
      <c r="T36" s="156" t="s">
        <v>377</v>
      </c>
      <c r="AX36" s="89" t="s">
        <v>1064</v>
      </c>
      <c r="AY36" s="89" t="s">
        <v>286</v>
      </c>
      <c r="AZ36" s="380">
        <v>4</v>
      </c>
      <c r="BA36" s="89" t="str">
        <f t="shared" si="0"/>
        <v>fiveyearyear : { 'c' : 'quarter', 'd': '4' },</v>
      </c>
    </row>
    <row r="37" spans="4:53">
      <c r="P37" s="154" t="s">
        <v>286</v>
      </c>
      <c r="T37" s="153" t="s">
        <v>347</v>
      </c>
    </row>
    <row r="38" spans="4:53" ht="25.5">
      <c r="P38" s="154"/>
      <c r="T38" s="153"/>
      <c r="AX38" s="392" t="s">
        <v>1081</v>
      </c>
    </row>
    <row r="39" spans="4:53">
      <c r="P39" s="154" t="s">
        <v>285</v>
      </c>
      <c r="T39" s="153"/>
      <c r="AX39" s="89" t="s">
        <v>1079</v>
      </c>
    </row>
    <row r="40" spans="4:53" ht="15" thickBot="1">
      <c r="P40" s="154" t="s">
        <v>284</v>
      </c>
      <c r="T40" s="153"/>
      <c r="AX40" s="89" t="s">
        <v>1080</v>
      </c>
    </row>
    <row r="41" spans="4:53" ht="15" thickBot="1">
      <c r="N41" s="89" t="s">
        <v>718</v>
      </c>
      <c r="T41" s="89" t="s">
        <v>365</v>
      </c>
      <c r="AX41" s="382" t="s">
        <v>1067</v>
      </c>
      <c r="AY41" s="383" t="s">
        <v>520</v>
      </c>
    </row>
    <row r="42" spans="4:53">
      <c r="N42" s="89" t="s">
        <v>530</v>
      </c>
      <c r="P42" s="89" t="s">
        <v>518</v>
      </c>
      <c r="T42" s="153" t="s">
        <v>166</v>
      </c>
      <c r="AX42" s="107" t="s">
        <v>869</v>
      </c>
      <c r="AY42" s="381" t="s">
        <v>870</v>
      </c>
      <c r="AZ42" s="89" t="str">
        <f>AX42&amp;" : '"&amp;AY42&amp;"', "</f>
        <v xml:space="preserve">instant : 'second', </v>
      </c>
    </row>
    <row r="43" spans="4:53">
      <c r="P43" s="89" t="s">
        <v>519</v>
      </c>
      <c r="T43" s="155" t="s">
        <v>359</v>
      </c>
      <c r="AS43" s="89" t="str">
        <f>AQ30&amp;AT30</f>
        <v/>
      </c>
      <c r="AX43" s="107" t="s">
        <v>870</v>
      </c>
      <c r="AY43" s="298" t="s">
        <v>853</v>
      </c>
      <c r="AZ43" s="89" t="str">
        <f t="shared" ref="AZ43:AZ60" si="6">AX43&amp;" : '"&amp;AY43&amp;"', "</f>
        <v xml:space="preserve">second : 'minute', </v>
      </c>
    </row>
    <row r="44" spans="4:53">
      <c r="P44" s="89" t="s">
        <v>520</v>
      </c>
      <c r="T44" s="155" t="s">
        <v>360</v>
      </c>
      <c r="AX44" s="107" t="s">
        <v>853</v>
      </c>
      <c r="AY44" s="298" t="s">
        <v>289</v>
      </c>
      <c r="AZ44" s="89" t="str">
        <f t="shared" si="6"/>
        <v xml:space="preserve">minute : 'hour', </v>
      </c>
    </row>
    <row r="45" spans="4:53">
      <c r="P45" s="89" t="s">
        <v>522</v>
      </c>
      <c r="T45" s="155" t="s">
        <v>361</v>
      </c>
      <c r="AX45" s="107" t="s">
        <v>288</v>
      </c>
      <c r="AY45" s="298" t="s">
        <v>287</v>
      </c>
      <c r="AZ45" s="89" t="str">
        <f t="shared" si="6"/>
        <v xml:space="preserve">week : 'month', </v>
      </c>
    </row>
    <row r="46" spans="4:53">
      <c r="P46" s="89" t="s">
        <v>523</v>
      </c>
      <c r="T46" s="153" t="s">
        <v>170</v>
      </c>
      <c r="AX46" s="107" t="s">
        <v>289</v>
      </c>
      <c r="AY46" s="298" t="s">
        <v>112</v>
      </c>
      <c r="AZ46" s="89" t="str">
        <f t="shared" si="6"/>
        <v xml:space="preserve">hour : 'day', </v>
      </c>
    </row>
    <row r="47" spans="4:53">
      <c r="AX47" s="107" t="s">
        <v>112</v>
      </c>
      <c r="AY47" s="298" t="s">
        <v>288</v>
      </c>
      <c r="AZ47" s="89" t="str">
        <f t="shared" si="6"/>
        <v xml:space="preserve">day : 'week', </v>
      </c>
    </row>
    <row r="48" spans="4:53">
      <c r="T48" s="153" t="s">
        <v>364</v>
      </c>
      <c r="AX48" s="107" t="s">
        <v>112</v>
      </c>
      <c r="AY48" s="298" t="s">
        <v>287</v>
      </c>
      <c r="AZ48" s="89" t="str">
        <f t="shared" si="6"/>
        <v xml:space="preserve">day : 'month', </v>
      </c>
    </row>
    <row r="49" spans="14:52">
      <c r="N49" s="154" t="s">
        <v>651</v>
      </c>
      <c r="P49" s="154" t="s">
        <v>652</v>
      </c>
      <c r="Q49" s="154"/>
      <c r="AX49" s="107" t="s">
        <v>287</v>
      </c>
      <c r="AY49" s="298" t="s">
        <v>286</v>
      </c>
      <c r="AZ49" s="89" t="str">
        <f t="shared" si="6"/>
        <v xml:space="preserve">month : 'quarter', </v>
      </c>
    </row>
    <row r="50" spans="14:52">
      <c r="N50" s="154"/>
      <c r="P50" s="154" t="s">
        <v>653</v>
      </c>
      <c r="Q50" s="154"/>
      <c r="AX50" s="107" t="s">
        <v>286</v>
      </c>
      <c r="AY50" s="298" t="s">
        <v>285</v>
      </c>
      <c r="AZ50" s="89" t="str">
        <f t="shared" si="6"/>
        <v xml:space="preserve">quarter : 'year', </v>
      </c>
    </row>
    <row r="51" spans="14:52" ht="15" thickBot="1">
      <c r="N51" s="154"/>
      <c r="P51" s="154" t="s">
        <v>654</v>
      </c>
      <c r="Q51" s="154"/>
      <c r="AX51" s="108" t="s">
        <v>285</v>
      </c>
      <c r="AY51" s="299" t="s">
        <v>868</v>
      </c>
      <c r="AZ51" s="89" t="str">
        <f t="shared" si="6"/>
        <v xml:space="preserve">year : 'fiveyear', </v>
      </c>
    </row>
    <row r="52" spans="14:52">
      <c r="N52" s="154"/>
      <c r="P52" s="154" t="s">
        <v>655</v>
      </c>
      <c r="Q52" s="154"/>
      <c r="AX52" s="89" t="s">
        <v>1071</v>
      </c>
      <c r="AY52" s="298" t="s">
        <v>853</v>
      </c>
      <c r="AZ52" s="89" t="str">
        <f t="shared" si="6"/>
        <v xml:space="preserve">instantsecond : 'minute', </v>
      </c>
    </row>
    <row r="53" spans="14:52">
      <c r="N53" s="154"/>
      <c r="P53" s="154" t="s">
        <v>656</v>
      </c>
      <c r="Q53" s="154"/>
      <c r="AX53" s="89" t="s">
        <v>1072</v>
      </c>
      <c r="AY53" s="298" t="s">
        <v>289</v>
      </c>
      <c r="AZ53" s="89" t="str">
        <f t="shared" si="6"/>
        <v xml:space="preserve">secondminute : 'hour', </v>
      </c>
    </row>
    <row r="54" spans="14:52">
      <c r="AX54" s="89" t="s">
        <v>1083</v>
      </c>
      <c r="AY54" s="298" t="s">
        <v>286</v>
      </c>
      <c r="AZ54" s="89" t="str">
        <f t="shared" si="6"/>
        <v xml:space="preserve">weekmonth : 'quarter', </v>
      </c>
    </row>
    <row r="55" spans="14:52">
      <c r="AX55" s="89" t="s">
        <v>1073</v>
      </c>
      <c r="AY55" s="298" t="s">
        <v>112</v>
      </c>
      <c r="AZ55" s="89" t="str">
        <f t="shared" si="6"/>
        <v xml:space="preserve">minutehour : 'day', </v>
      </c>
    </row>
    <row r="56" spans="14:52">
      <c r="AX56" s="89" t="s">
        <v>1074</v>
      </c>
      <c r="AY56" s="298" t="s">
        <v>288</v>
      </c>
      <c r="AZ56" s="89" t="str">
        <f t="shared" si="6"/>
        <v xml:space="preserve">timeofdayday : 'week', </v>
      </c>
    </row>
    <row r="57" spans="14:52">
      <c r="AX57" s="89" t="s">
        <v>1075</v>
      </c>
      <c r="AY57" s="298" t="s">
        <v>287</v>
      </c>
      <c r="AZ57" s="89" t="str">
        <f t="shared" si="6"/>
        <v xml:space="preserve">hourday : 'month', </v>
      </c>
    </row>
    <row r="58" spans="14:52">
      <c r="AX58" s="89" t="s">
        <v>1076</v>
      </c>
      <c r="AY58" s="298" t="s">
        <v>286</v>
      </c>
      <c r="AZ58" s="89" t="str">
        <f t="shared" si="6"/>
        <v xml:space="preserve">daymonth : 'quarter', </v>
      </c>
    </row>
    <row r="59" spans="14:52">
      <c r="AX59" s="89" t="s">
        <v>1077</v>
      </c>
      <c r="AY59" s="298" t="s">
        <v>285</v>
      </c>
      <c r="AZ59" s="89" t="str">
        <f t="shared" si="6"/>
        <v xml:space="preserve">monthquarter : 'year', </v>
      </c>
    </row>
    <row r="60" spans="14:52" ht="15" thickBot="1">
      <c r="AX60" s="89" t="s">
        <v>1078</v>
      </c>
      <c r="AY60" s="299" t="s">
        <v>868</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1098</v>
      </c>
    </row>
    <row r="2" spans="2:8">
      <c r="B2" s="301">
        <v>43471</v>
      </c>
    </row>
    <row r="3" spans="2:8">
      <c r="B3" t="s">
        <v>918</v>
      </c>
    </row>
    <row r="4" spans="2:8">
      <c r="B4" s="231" t="s">
        <v>904</v>
      </c>
    </row>
    <row r="5" spans="2:8">
      <c r="B5" s="302" t="s">
        <v>905</v>
      </c>
    </row>
    <row r="6" spans="2:8">
      <c r="B6" s="302" t="s">
        <v>906</v>
      </c>
    </row>
    <row r="7" spans="2:8">
      <c r="B7" s="302" t="s">
        <v>907</v>
      </c>
    </row>
    <row r="8" spans="2:8">
      <c r="B8" s="231"/>
    </row>
    <row r="9" spans="2:8">
      <c r="B9" s="231" t="s">
        <v>908</v>
      </c>
    </row>
    <row r="10" spans="2:8">
      <c r="B10" s="302" t="s">
        <v>909</v>
      </c>
    </row>
    <row r="11" spans="2:8">
      <c r="B11" s="302" t="s">
        <v>910</v>
      </c>
    </row>
    <row r="12" spans="2:8">
      <c r="B12" s="302" t="s">
        <v>911</v>
      </c>
    </row>
    <row r="13" spans="2:8">
      <c r="B13" s="302" t="s">
        <v>912</v>
      </c>
    </row>
    <row r="14" spans="2:8">
      <c r="B14" s="303"/>
    </row>
    <row r="15" spans="2:8">
      <c r="B15" s="231" t="s">
        <v>913</v>
      </c>
    </row>
    <row r="16" spans="2:8">
      <c r="B16" s="302" t="s">
        <v>914</v>
      </c>
    </row>
    <row r="17" spans="2:4">
      <c r="B17" s="302" t="s">
        <v>915</v>
      </c>
    </row>
    <row r="18" spans="2:4">
      <c r="B18" s="302" t="s">
        <v>916</v>
      </c>
    </row>
    <row r="19" spans="2:4">
      <c r="B19" s="231"/>
    </row>
    <row r="20" spans="2:4">
      <c r="B20" s="231" t="s">
        <v>917</v>
      </c>
    </row>
    <row r="22" spans="2:4">
      <c r="B22" t="s">
        <v>937</v>
      </c>
      <c r="C22" t="s">
        <v>936</v>
      </c>
      <c r="D22" t="s">
        <v>938</v>
      </c>
    </row>
    <row r="23" spans="2:4">
      <c r="B23" s="305" t="s">
        <v>919</v>
      </c>
      <c r="C23" s="305" t="s">
        <v>920</v>
      </c>
      <c r="D23" s="305" t="s">
        <v>920</v>
      </c>
    </row>
    <row r="24" spans="2:4">
      <c r="B24" s="304" t="s">
        <v>921</v>
      </c>
      <c r="C24" s="304" t="s">
        <v>922</v>
      </c>
      <c r="D24" s="304" t="s">
        <v>923</v>
      </c>
    </row>
    <row r="25" spans="2:4">
      <c r="B25" s="304" t="s">
        <v>924</v>
      </c>
      <c r="C25" s="304" t="s">
        <v>925</v>
      </c>
      <c r="D25" s="304" t="s">
        <v>926</v>
      </c>
    </row>
    <row r="26" spans="2:4">
      <c r="B26" s="304" t="s">
        <v>927</v>
      </c>
      <c r="C26" s="304" t="s">
        <v>925</v>
      </c>
      <c r="D26" s="304" t="s">
        <v>926</v>
      </c>
    </row>
    <row r="27" spans="2:4">
      <c r="B27" s="304" t="s">
        <v>928</v>
      </c>
      <c r="C27" s="304" t="s">
        <v>929</v>
      </c>
      <c r="D27" s="304" t="s">
        <v>923</v>
      </c>
    </row>
    <row r="28" spans="2:4">
      <c r="B28" s="304" t="s">
        <v>930</v>
      </c>
      <c r="C28" s="304" t="s">
        <v>929</v>
      </c>
      <c r="D28" s="304" t="s">
        <v>923</v>
      </c>
    </row>
    <row r="29" spans="2:4">
      <c r="B29" s="304" t="s">
        <v>931</v>
      </c>
      <c r="C29" s="304" t="s">
        <v>929</v>
      </c>
      <c r="D29" s="304" t="s">
        <v>923</v>
      </c>
    </row>
    <row r="30" spans="2:4">
      <c r="B30" s="304" t="s">
        <v>932</v>
      </c>
      <c r="C30" s="304" t="s">
        <v>933</v>
      </c>
      <c r="D30" s="304" t="s">
        <v>923</v>
      </c>
    </row>
    <row r="31" spans="2:4">
      <c r="B31" s="304" t="s">
        <v>91</v>
      </c>
      <c r="C31" s="304" t="s">
        <v>933</v>
      </c>
      <c r="D31" s="304" t="s">
        <v>923</v>
      </c>
    </row>
    <row r="32" spans="2:4">
      <c r="B32" s="304" t="s">
        <v>934</v>
      </c>
      <c r="C32" s="304" t="s">
        <v>76</v>
      </c>
      <c r="D32" s="304" t="s">
        <v>935</v>
      </c>
    </row>
    <row r="35" spans="2:4">
      <c r="B35" t="s">
        <v>938</v>
      </c>
      <c r="C35" t="s">
        <v>936</v>
      </c>
      <c r="D35" t="s">
        <v>937</v>
      </c>
    </row>
    <row r="36" spans="2:4">
      <c r="B36" s="305" t="s">
        <v>920</v>
      </c>
      <c r="C36" s="305" t="s">
        <v>920</v>
      </c>
      <c r="D36" s="305" t="s">
        <v>919</v>
      </c>
    </row>
    <row r="37" spans="2:4">
      <c r="B37" s="304" t="s">
        <v>935</v>
      </c>
      <c r="C37" s="304" t="s">
        <v>76</v>
      </c>
      <c r="D37" s="304" t="s">
        <v>934</v>
      </c>
    </row>
    <row r="38" spans="2:4">
      <c r="B38" s="304" t="s">
        <v>923</v>
      </c>
      <c r="C38" s="304" t="s">
        <v>922</v>
      </c>
      <c r="D38" s="304" t="s">
        <v>921</v>
      </c>
    </row>
    <row r="39" spans="2:4">
      <c r="B39" s="304" t="s">
        <v>923</v>
      </c>
      <c r="C39" s="304" t="s">
        <v>929</v>
      </c>
      <c r="D39" s="304" t="s">
        <v>928</v>
      </c>
    </row>
    <row r="40" spans="2:4">
      <c r="B40" s="304" t="s">
        <v>923</v>
      </c>
      <c r="C40" s="304" t="s">
        <v>929</v>
      </c>
      <c r="D40" s="304" t="s">
        <v>930</v>
      </c>
    </row>
    <row r="41" spans="2:4">
      <c r="B41" s="304" t="s">
        <v>923</v>
      </c>
      <c r="C41" s="304" t="s">
        <v>929</v>
      </c>
      <c r="D41" s="304" t="s">
        <v>931</v>
      </c>
    </row>
    <row r="42" spans="2:4">
      <c r="B42" s="304" t="s">
        <v>923</v>
      </c>
      <c r="C42" s="304" t="s">
        <v>933</v>
      </c>
      <c r="D42" s="304" t="s">
        <v>932</v>
      </c>
    </row>
    <row r="43" spans="2:4">
      <c r="B43" s="304" t="s">
        <v>923</v>
      </c>
      <c r="C43" s="304" t="s">
        <v>933</v>
      </c>
      <c r="D43" s="304" t="s">
        <v>91</v>
      </c>
    </row>
    <row r="44" spans="2:4">
      <c r="B44" s="304" t="s">
        <v>926</v>
      </c>
      <c r="C44" s="304" t="s">
        <v>925</v>
      </c>
      <c r="D44" s="304" t="s">
        <v>924</v>
      </c>
    </row>
    <row r="45" spans="2:4">
      <c r="B45" s="304" t="s">
        <v>926</v>
      </c>
      <c r="C45" s="304" t="s">
        <v>925</v>
      </c>
      <c r="D45" s="304" t="s">
        <v>927</v>
      </c>
    </row>
    <row r="47" spans="2:4">
      <c r="B47" s="306" t="s">
        <v>939</v>
      </c>
    </row>
    <row r="48" spans="2:4">
      <c r="B48" s="304" t="s">
        <v>935</v>
      </c>
    </row>
    <row r="49" spans="2:4">
      <c r="B49" s="304" t="s">
        <v>923</v>
      </c>
    </row>
    <row r="50" spans="2:4">
      <c r="B50" s="304" t="s">
        <v>926</v>
      </c>
    </row>
    <row r="51" spans="2:4">
      <c r="C51" s="304" t="s">
        <v>76</v>
      </c>
    </row>
    <row r="52" spans="2:4">
      <c r="C52" s="304" t="s">
        <v>922</v>
      </c>
    </row>
    <row r="53" spans="2:4">
      <c r="C53" s="304" t="s">
        <v>929</v>
      </c>
    </row>
    <row r="54" spans="2:4">
      <c r="C54" s="304" t="s">
        <v>933</v>
      </c>
    </row>
    <row r="55" spans="2:4">
      <c r="C55" s="304" t="s">
        <v>925</v>
      </c>
    </row>
    <row r="56" spans="2:4">
      <c r="D56" s="304" t="s">
        <v>934</v>
      </c>
    </row>
    <row r="57" spans="2:4">
      <c r="D57" s="304" t="s">
        <v>921</v>
      </c>
    </row>
    <row r="58" spans="2:4">
      <c r="D58" s="304" t="s">
        <v>928</v>
      </c>
    </row>
    <row r="59" spans="2:4">
      <c r="D59" s="304" t="s">
        <v>930</v>
      </c>
    </row>
    <row r="60" spans="2:4">
      <c r="D60" s="304" t="s">
        <v>931</v>
      </c>
    </row>
    <row r="61" spans="2:4">
      <c r="D61" s="304" t="s">
        <v>932</v>
      </c>
    </row>
    <row r="62" spans="2:4">
      <c r="D62" s="304" t="s">
        <v>91</v>
      </c>
    </row>
    <row r="63" spans="2:4">
      <c r="D63" s="304" t="s">
        <v>924</v>
      </c>
    </row>
    <row r="64" spans="2:4">
      <c r="D64" s="304" t="s">
        <v>927</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B9" sqref="B9"/>
    </sheetView>
  </sheetViews>
  <sheetFormatPr defaultRowHeight="14.5"/>
  <cols>
    <col min="2" max="2" width="11.1796875" customWidth="1"/>
    <col min="4" max="4" width="27.54296875" customWidth="1"/>
    <col min="5" max="5" width="45.54296875" customWidth="1"/>
  </cols>
  <sheetData>
    <row r="1" spans="1:8">
      <c r="H1" s="51" t="s">
        <v>1098</v>
      </c>
    </row>
    <row r="2" spans="1:8">
      <c r="A2" t="s">
        <v>898</v>
      </c>
    </row>
    <row r="3" spans="1:8">
      <c r="B3" t="s">
        <v>900</v>
      </c>
      <c r="C3" t="s">
        <v>901</v>
      </c>
    </row>
    <row r="4" spans="1:8">
      <c r="A4" t="s">
        <v>899</v>
      </c>
      <c r="B4">
        <v>3</v>
      </c>
      <c r="C4">
        <v>20</v>
      </c>
    </row>
    <row r="5" spans="1:8">
      <c r="A5" t="s">
        <v>902</v>
      </c>
      <c r="B5">
        <f>B4*3.6</f>
        <v>10.8</v>
      </c>
      <c r="C5">
        <f>C4*3.6</f>
        <v>72</v>
      </c>
    </row>
    <row r="8" spans="1:8">
      <c r="A8" t="s">
        <v>903</v>
      </c>
    </row>
    <row r="9" spans="1:8">
      <c r="B9" s="18" t="s">
        <v>869</v>
      </c>
      <c r="D9" s="300">
        <f>D10/1000</f>
        <v>1.1574074074074074E-8</v>
      </c>
    </row>
    <row r="10" spans="1:8">
      <c r="B10" s="18" t="s">
        <v>870</v>
      </c>
      <c r="D10" s="300">
        <f>D11/60</f>
        <v>1.1574074074074073E-5</v>
      </c>
    </row>
    <row r="11" spans="1:8">
      <c r="B11" s="18" t="s">
        <v>853</v>
      </c>
      <c r="D11" s="300">
        <f>D12/60</f>
        <v>6.9444444444444436E-4</v>
      </c>
    </row>
    <row r="12" spans="1:8">
      <c r="B12" s="18" t="s">
        <v>289</v>
      </c>
      <c r="D12" s="300">
        <f>D14/24</f>
        <v>4.1666666666666664E-2</v>
      </c>
    </row>
    <row r="13" spans="1:8">
      <c r="B13" s="18" t="s">
        <v>657</v>
      </c>
      <c r="D13" s="300">
        <f>D14/4</f>
        <v>0.25</v>
      </c>
    </row>
    <row r="14" spans="1:8">
      <c r="B14" s="18" t="s">
        <v>112</v>
      </c>
      <c r="D14" s="300">
        <v>1</v>
      </c>
    </row>
    <row r="15" spans="1:8">
      <c r="B15" s="18" t="s">
        <v>288</v>
      </c>
      <c r="D15" s="300">
        <f>D14*7</f>
        <v>7</v>
      </c>
    </row>
    <row r="16" spans="1:8">
      <c r="B16" s="18" t="s">
        <v>287</v>
      </c>
      <c r="D16" s="300">
        <f>D14*31</f>
        <v>31</v>
      </c>
    </row>
    <row r="17" spans="2:4">
      <c r="B17" s="18" t="s">
        <v>286</v>
      </c>
      <c r="D17" s="300">
        <f>D16*4</f>
        <v>124</v>
      </c>
    </row>
    <row r="18" spans="2:4">
      <c r="B18" s="128" t="s">
        <v>285</v>
      </c>
      <c r="D18" s="300">
        <f>D14*365</f>
        <v>365</v>
      </c>
    </row>
    <row r="19" spans="2:4" ht="15" thickBot="1">
      <c r="B19" s="19" t="s">
        <v>868</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502</v>
      </c>
      <c r="H1" s="51" t="s">
        <v>1098</v>
      </c>
    </row>
    <row r="2" spans="1:8">
      <c r="A2" t="s">
        <v>686</v>
      </c>
    </row>
    <row r="3" spans="1:8">
      <c r="A3" s="206" t="s">
        <v>694</v>
      </c>
    </row>
    <row r="4" spans="1:8">
      <c r="A4" t="s">
        <v>687</v>
      </c>
    </row>
    <row r="5" spans="1:8">
      <c r="A5" s="206" t="s">
        <v>695</v>
      </c>
    </row>
    <row r="6" spans="1:8">
      <c r="A6" t="s">
        <v>503</v>
      </c>
    </row>
    <row r="7" spans="1:8">
      <c r="A7" t="s">
        <v>504</v>
      </c>
    </row>
    <row r="8" spans="1:8">
      <c r="A8" t="s">
        <v>708</v>
      </c>
    </row>
    <row r="9" spans="1:8">
      <c r="A9" t="s">
        <v>658</v>
      </c>
    </row>
    <row r="10" spans="1:8">
      <c r="A10" t="s">
        <v>659</v>
      </c>
    </row>
    <row r="11" spans="1:8">
      <c r="A11" t="s">
        <v>660</v>
      </c>
    </row>
    <row r="12" spans="1:8">
      <c r="A12" t="s">
        <v>661</v>
      </c>
    </row>
    <row r="13" spans="1:8">
      <c r="A13" t="s">
        <v>505</v>
      </c>
    </row>
    <row r="14" spans="1:8">
      <c r="A14" t="s">
        <v>506</v>
      </c>
    </row>
    <row r="15" spans="1:8">
      <c r="A15" t="s">
        <v>507</v>
      </c>
    </row>
    <row r="16" spans="1:8">
      <c r="A16" t="s">
        <v>505</v>
      </c>
    </row>
    <row r="17" spans="1:5">
      <c r="A17" t="s">
        <v>508</v>
      </c>
    </row>
    <row r="18" spans="1:5">
      <c r="A18" t="s">
        <v>688</v>
      </c>
    </row>
    <row r="19" spans="1:5">
      <c r="A19" s="256" t="s">
        <v>689</v>
      </c>
    </row>
    <row r="20" spans="1:5">
      <c r="A20" s="256" t="s">
        <v>690</v>
      </c>
    </row>
    <row r="21" spans="1:5">
      <c r="A21" t="s">
        <v>709</v>
      </c>
    </row>
    <row r="22" spans="1:5">
      <c r="A22" s="256"/>
    </row>
    <row r="23" spans="1:5">
      <c r="A23" s="256" t="s">
        <v>691</v>
      </c>
    </row>
    <row r="24" spans="1:5">
      <c r="A24" s="256" t="s">
        <v>692</v>
      </c>
    </row>
    <row r="25" spans="1:5">
      <c r="A25" t="s">
        <v>693</v>
      </c>
    </row>
    <row r="26" spans="1:5">
      <c r="A26" s="257" t="s">
        <v>696</v>
      </c>
      <c r="E26" t="s">
        <v>698</v>
      </c>
    </row>
    <row r="27" spans="1:5">
      <c r="A27" s="257" t="s">
        <v>697</v>
      </c>
      <c r="E27" t="s">
        <v>699</v>
      </c>
    </row>
    <row r="28" spans="1:5">
      <c r="C28" t="s">
        <v>703</v>
      </c>
      <c r="E28" t="s">
        <v>702</v>
      </c>
    </row>
    <row r="29" spans="1:5">
      <c r="C29" t="s">
        <v>704</v>
      </c>
      <c r="E29" t="s">
        <v>701</v>
      </c>
    </row>
    <row r="30" spans="1:5">
      <c r="C30" t="s">
        <v>705</v>
      </c>
      <c r="E30" t="s">
        <v>700</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164</v>
      </c>
      <c r="H1" s="51" t="s">
        <v>1098</v>
      </c>
    </row>
    <row r="2" spans="1:8" ht="44" thickBot="1">
      <c r="A2" s="24" t="s">
        <v>165</v>
      </c>
    </row>
    <row r="3" spans="1:8" ht="15" thickBot="1">
      <c r="A3" s="72" t="s">
        <v>166</v>
      </c>
    </row>
    <row r="4" spans="1:8" ht="15" thickBot="1">
      <c r="A4" s="72" t="s">
        <v>167</v>
      </c>
    </row>
    <row r="5" spans="1:8" ht="15" thickBot="1">
      <c r="A5" s="72" t="s">
        <v>168</v>
      </c>
    </row>
    <row r="6" spans="1:8" ht="15" thickBot="1">
      <c r="A6" s="72" t="s">
        <v>169</v>
      </c>
    </row>
    <row r="7" spans="1:8" ht="15" thickBot="1">
      <c r="A7" s="73" t="s">
        <v>170</v>
      </c>
    </row>
    <row r="9" spans="1:8">
      <c r="A9" s="74" t="s">
        <v>171</v>
      </c>
    </row>
    <row r="12" spans="1:8" ht="15.5">
      <c r="A12" s="240"/>
    </row>
    <row r="14" spans="1:8">
      <c r="A14" t="s">
        <v>640</v>
      </c>
    </row>
    <row r="15" spans="1:8">
      <c r="A15" t="s">
        <v>641</v>
      </c>
    </row>
    <row r="16" spans="1:8">
      <c r="A16" t="s">
        <v>642</v>
      </c>
    </row>
    <row r="17" spans="1:1">
      <c r="A17" t="s">
        <v>643</v>
      </c>
    </row>
    <row r="18" spans="1:1">
      <c r="A18" t="s">
        <v>644</v>
      </c>
    </row>
    <row r="19" spans="1:1">
      <c r="A19" t="s">
        <v>645</v>
      </c>
    </row>
    <row r="20" spans="1:1">
      <c r="A20" t="s">
        <v>646</v>
      </c>
    </row>
    <row r="21" spans="1:1">
      <c r="A21" t="s">
        <v>647</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172</v>
      </c>
      <c r="B1" s="75"/>
      <c r="H1" s="51" t="s">
        <v>1098</v>
      </c>
    </row>
    <row r="2" spans="1:8" ht="39">
      <c r="A2" s="76" t="s">
        <v>192</v>
      </c>
      <c r="B2" s="75"/>
    </row>
    <row r="3" spans="1:8">
      <c r="A3" s="76" t="s">
        <v>173</v>
      </c>
      <c r="B3" s="75"/>
    </row>
    <row r="4" spans="1:8" ht="15" thickBot="1">
      <c r="A4" s="76" t="s">
        <v>174</v>
      </c>
      <c r="B4" s="75"/>
    </row>
    <row r="5" spans="1:8" ht="15" thickBot="1">
      <c r="A5" s="77" t="s">
        <v>194</v>
      </c>
      <c r="B5" s="75"/>
    </row>
    <row r="6" spans="1:8" ht="39">
      <c r="A6" s="76" t="s">
        <v>187</v>
      </c>
      <c r="B6" s="75"/>
    </row>
    <row r="7" spans="1:8">
      <c r="A7" s="122" t="s">
        <v>302</v>
      </c>
      <c r="B7" s="75"/>
    </row>
    <row r="8" spans="1:8">
      <c r="A8" s="76" t="s">
        <v>175</v>
      </c>
      <c r="B8" s="75"/>
    </row>
    <row r="9" spans="1:8" ht="52">
      <c r="A9" s="84" t="s">
        <v>188</v>
      </c>
      <c r="B9" s="85" t="s">
        <v>191</v>
      </c>
      <c r="C9" s="123" t="s">
        <v>299</v>
      </c>
    </row>
    <row r="10" spans="1:8">
      <c r="A10" s="84" t="s">
        <v>316</v>
      </c>
      <c r="B10" s="85" t="s">
        <v>300</v>
      </c>
      <c r="C10" s="123" t="s">
        <v>301</v>
      </c>
    </row>
    <row r="11" spans="1:8">
      <c r="C11" s="123"/>
    </row>
    <row r="12" spans="1:8">
      <c r="A12" s="84" t="s">
        <v>189</v>
      </c>
      <c r="B12" s="85" t="s">
        <v>190</v>
      </c>
      <c r="C12" s="123" t="s">
        <v>298</v>
      </c>
    </row>
    <row r="13" spans="1:8">
      <c r="A13" s="84"/>
      <c r="B13" s="85"/>
    </row>
    <row r="14" spans="1:8">
      <c r="A14" s="84"/>
      <c r="B14" s="85"/>
    </row>
    <row r="15" spans="1:8">
      <c r="A15" s="86" t="s">
        <v>176</v>
      </c>
      <c r="B15" s="75"/>
    </row>
    <row r="16" spans="1:8" ht="26">
      <c r="A16" s="76" t="s">
        <v>177</v>
      </c>
      <c r="B16" s="75"/>
    </row>
    <row r="17" spans="1:2" ht="15" thickBot="1">
      <c r="A17" s="81" t="s">
        <v>178</v>
      </c>
      <c r="B17" s="78" t="s">
        <v>43</v>
      </c>
    </row>
    <row r="18" spans="1:2" ht="15" thickBot="1">
      <c r="A18" s="82" t="s">
        <v>179</v>
      </c>
      <c r="B18" s="79" t="s">
        <v>180</v>
      </c>
    </row>
    <row r="19" spans="1:2" ht="15" thickBot="1">
      <c r="A19" s="82" t="s">
        <v>181</v>
      </c>
      <c r="B19" s="79" t="s">
        <v>182</v>
      </c>
    </row>
    <row r="20" spans="1:2" ht="15" thickBot="1">
      <c r="A20" s="82" t="s">
        <v>183</v>
      </c>
      <c r="B20" s="79" t="s">
        <v>184</v>
      </c>
    </row>
    <row r="21" spans="1:2">
      <c r="A21" s="83" t="s">
        <v>185</v>
      </c>
      <c r="B21" s="80" t="s">
        <v>186</v>
      </c>
    </row>
    <row r="23" spans="1:2">
      <c r="A23" s="86" t="s">
        <v>707</v>
      </c>
    </row>
    <row r="24" spans="1:2" ht="29">
      <c r="A24" s="124" t="s">
        <v>195</v>
      </c>
      <c r="B24" s="125" t="s">
        <v>303</v>
      </c>
    </row>
    <row r="25" spans="1:2" ht="29">
      <c r="A25" s="124" t="s">
        <v>212</v>
      </c>
      <c r="B25" s="125" t="s">
        <v>304</v>
      </c>
    </row>
    <row r="26" spans="1:2" ht="43.5">
      <c r="A26" s="124" t="s">
        <v>196</v>
      </c>
      <c r="B26" s="125" t="s">
        <v>197</v>
      </c>
    </row>
    <row r="27" spans="1:2" ht="43.5">
      <c r="A27" s="124" t="s">
        <v>198</v>
      </c>
      <c r="B27" s="125" t="s">
        <v>199</v>
      </c>
    </row>
    <row r="28" spans="1:2" ht="29">
      <c r="A28" s="124" t="s">
        <v>200</v>
      </c>
      <c r="B28" s="125" t="s">
        <v>201</v>
      </c>
    </row>
    <row r="29" spans="1:2" ht="29">
      <c r="A29" s="124" t="s">
        <v>202</v>
      </c>
      <c r="B29" s="125" t="s">
        <v>203</v>
      </c>
    </row>
    <row r="30" spans="1:2">
      <c r="A30" s="124" t="s">
        <v>204</v>
      </c>
      <c r="B30" s="125" t="s">
        <v>205</v>
      </c>
    </row>
    <row r="31" spans="1:2" ht="29">
      <c r="A31" s="124" t="s">
        <v>206</v>
      </c>
      <c r="B31" s="125" t="s">
        <v>305</v>
      </c>
    </row>
    <row r="32" spans="1:2" ht="29">
      <c r="A32" s="124" t="s">
        <v>207</v>
      </c>
      <c r="B32" s="125" t="s">
        <v>306</v>
      </c>
    </row>
    <row r="33" spans="1:2" ht="29">
      <c r="A33" s="124" t="s">
        <v>208</v>
      </c>
      <c r="B33" s="125" t="s">
        <v>209</v>
      </c>
    </row>
    <row r="34" spans="1:2" ht="43.5">
      <c r="A34" s="124" t="s">
        <v>210</v>
      </c>
      <c r="B34" s="125" t="s">
        <v>211</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1098</v>
      </c>
    </row>
    <row r="2" spans="1:8">
      <c r="A2" s="231" t="s">
        <v>614</v>
      </c>
    </row>
    <row r="3" spans="1:8">
      <c r="A3" s="231" t="s">
        <v>615</v>
      </c>
    </row>
    <row r="4" spans="1:8">
      <c r="A4" s="231" t="s">
        <v>616</v>
      </c>
    </row>
    <row r="5" spans="1:8">
      <c r="A5" s="231" t="s">
        <v>617</v>
      </c>
    </row>
    <row r="6" spans="1:8">
      <c r="A6" s="231" t="s">
        <v>618</v>
      </c>
    </row>
    <row r="7" spans="1:8">
      <c r="A7" s="231" t="s">
        <v>619</v>
      </c>
    </row>
    <row r="8" spans="1:8">
      <c r="A8" s="231" t="s">
        <v>620</v>
      </c>
    </row>
    <row r="9" spans="1:8">
      <c r="A9" s="231" t="s">
        <v>621</v>
      </c>
    </row>
    <row r="10" spans="1:8">
      <c r="A10" s="231" t="s">
        <v>635</v>
      </c>
    </row>
    <row r="11" spans="1:8" ht="15" thickBot="1">
      <c r="A11" s="231" t="s">
        <v>622</v>
      </c>
    </row>
    <row r="12" spans="1:8">
      <c r="A12" s="451" t="s">
        <v>289</v>
      </c>
      <c r="B12" s="232" t="s">
        <v>623</v>
      </c>
    </row>
    <row r="13" spans="1:8" ht="29">
      <c r="A13" s="452"/>
      <c r="B13" s="233" t="s">
        <v>624</v>
      </c>
    </row>
    <row r="14" spans="1:8" ht="44" thickBot="1">
      <c r="A14" s="453"/>
      <c r="B14" s="234" t="s">
        <v>625</v>
      </c>
    </row>
    <row r="15" spans="1:8" ht="29.5" thickBot="1">
      <c r="A15" s="236" t="s">
        <v>112</v>
      </c>
      <c r="B15" s="234" t="s">
        <v>626</v>
      </c>
    </row>
    <row r="16" spans="1:8" ht="15" thickBot="1">
      <c r="A16" s="236" t="s">
        <v>288</v>
      </c>
      <c r="B16" s="234" t="s">
        <v>627</v>
      </c>
    </row>
    <row r="17" spans="1:2" ht="15" thickBot="1">
      <c r="A17" s="236" t="s">
        <v>287</v>
      </c>
      <c r="B17" s="234" t="s">
        <v>628</v>
      </c>
    </row>
    <row r="18" spans="1:2" ht="15" thickBot="1">
      <c r="A18" s="236" t="s">
        <v>286</v>
      </c>
      <c r="B18" s="234" t="s">
        <v>629</v>
      </c>
    </row>
    <row r="19" spans="1:2" ht="15" thickBot="1">
      <c r="A19" s="237" t="s">
        <v>285</v>
      </c>
      <c r="B19" s="233" t="s">
        <v>630</v>
      </c>
    </row>
    <row r="20" spans="1:2" ht="15" thickBot="1">
      <c r="A20" s="238" t="s">
        <v>284</v>
      </c>
      <c r="B20" s="235" t="s">
        <v>631</v>
      </c>
    </row>
    <row r="21" spans="1:2">
      <c r="A21" s="231"/>
    </row>
    <row r="22" spans="1:2">
      <c r="A22" s="231" t="s">
        <v>639</v>
      </c>
    </row>
    <row r="23" spans="1:2">
      <c r="A23" s="231" t="s">
        <v>632</v>
      </c>
    </row>
    <row r="24" spans="1:2">
      <c r="A24" s="231" t="s">
        <v>633</v>
      </c>
    </row>
    <row r="25" spans="1:2">
      <c r="A25" s="231" t="s">
        <v>634</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1098</v>
      </c>
    </row>
    <row r="2" spans="1:8" ht="15" thickBot="1">
      <c r="A2" s="188" t="s">
        <v>465</v>
      </c>
      <c r="B2" s="189"/>
      <c r="C2" s="189"/>
      <c r="D2" s="188" t="s">
        <v>68</v>
      </c>
      <c r="E2" s="188" t="s">
        <v>43</v>
      </c>
    </row>
    <row r="3" spans="1:8" ht="23">
      <c r="A3" s="196" t="s">
        <v>430</v>
      </c>
      <c r="B3" s="185" t="s">
        <v>433</v>
      </c>
      <c r="D3" s="190" t="s">
        <v>460</v>
      </c>
      <c r="E3" s="182" t="s">
        <v>434</v>
      </c>
    </row>
    <row r="4" spans="1:8" ht="23">
      <c r="A4" s="197" t="s">
        <v>431</v>
      </c>
      <c r="B4" s="181"/>
      <c r="D4" s="191" t="s">
        <v>461</v>
      </c>
      <c r="E4" s="182" t="s">
        <v>432</v>
      </c>
    </row>
    <row r="5" spans="1:8" ht="34.5">
      <c r="A5" s="197" t="s">
        <v>423</v>
      </c>
      <c r="B5" s="181" t="s">
        <v>420</v>
      </c>
      <c r="D5" s="192" t="s">
        <v>460</v>
      </c>
      <c r="E5" s="186" t="s">
        <v>435</v>
      </c>
    </row>
    <row r="6" spans="1:8" ht="34.5">
      <c r="A6" s="197" t="s">
        <v>424</v>
      </c>
      <c r="B6" s="181" t="s">
        <v>421</v>
      </c>
      <c r="C6" s="184" t="str">
        <f>$B$5&amp;"/"&amp;B6&amp;"/"</f>
        <v>api.sundaya.com/energy/hse/</v>
      </c>
      <c r="D6" s="192" t="s">
        <v>460</v>
      </c>
      <c r="E6" s="186" t="s">
        <v>436</v>
      </c>
    </row>
    <row r="7" spans="1:8" ht="34.5">
      <c r="A7" s="197" t="s">
        <v>425</v>
      </c>
      <c r="B7" s="181"/>
      <c r="D7" s="192" t="s">
        <v>462</v>
      </c>
      <c r="E7" s="186" t="s">
        <v>437</v>
      </c>
    </row>
    <row r="8" spans="1:8" ht="23">
      <c r="A8" s="197" t="s">
        <v>426</v>
      </c>
      <c r="B8" s="181"/>
      <c r="D8" s="192" t="s">
        <v>462</v>
      </c>
      <c r="E8" s="186" t="s">
        <v>438</v>
      </c>
    </row>
    <row r="9" spans="1:8" ht="23">
      <c r="A9" s="197" t="s">
        <v>427</v>
      </c>
      <c r="B9" s="183"/>
      <c r="D9" s="192" t="s">
        <v>462</v>
      </c>
      <c r="E9" s="186" t="s">
        <v>439</v>
      </c>
    </row>
    <row r="10" spans="1:8">
      <c r="A10" s="197" t="s">
        <v>428</v>
      </c>
      <c r="B10" s="183"/>
      <c r="D10" s="191" t="s">
        <v>463</v>
      </c>
      <c r="E10" s="180" t="s">
        <v>440</v>
      </c>
    </row>
    <row r="11" spans="1:8" outlineLevel="1">
      <c r="A11" s="198"/>
      <c r="B11" s="181" t="s">
        <v>324</v>
      </c>
      <c r="C11" s="183" t="str">
        <f>C6&amp;"week"</f>
        <v>api.sundaya.com/energy/hse/week</v>
      </c>
      <c r="D11" s="193"/>
    </row>
    <row r="12" spans="1:8" outlineLevel="1">
      <c r="A12" s="198"/>
      <c r="B12" s="181" t="s">
        <v>422</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424</v>
      </c>
      <c r="B14" s="181" t="s">
        <v>321</v>
      </c>
      <c r="C14" s="184" t="str">
        <f>$B$5&amp;"/"&amp;B14&amp;"/"</f>
        <v>api.sundaya.com/energy/harvest/</v>
      </c>
      <c r="D14" s="194"/>
    </row>
    <row r="15" spans="1:8" outlineLevel="1">
      <c r="A15" s="198"/>
      <c r="B15" s="181" t="s">
        <v>130</v>
      </c>
      <c r="C15" s="183" t="str">
        <f>$C$14&amp;B15</f>
        <v>api.sundaya.com/energy/harvest/log</v>
      </c>
      <c r="D15" s="193"/>
    </row>
    <row r="16" spans="1:8" outlineLevel="1">
      <c r="A16" s="198" t="s">
        <v>424</v>
      </c>
      <c r="B16" s="181" t="s">
        <v>322</v>
      </c>
      <c r="C16" s="184" t="str">
        <f>$B$5&amp;"/"&amp;B16&amp;"/"</f>
        <v>api.sundaya.com/energy/store/</v>
      </c>
      <c r="D16" s="194"/>
    </row>
    <row r="17" spans="1:5" outlineLevel="1">
      <c r="A17" s="198" t="s">
        <v>424</v>
      </c>
      <c r="B17" s="181" t="s">
        <v>323</v>
      </c>
      <c r="C17" s="184" t="str">
        <f>$B$5&amp;"/"&amp;B17&amp;"/"</f>
        <v>api.sundaya.com/energy/enjoy/</v>
      </c>
      <c r="D17" s="194"/>
    </row>
    <row r="18" spans="1:5">
      <c r="A18" s="197" t="s">
        <v>429</v>
      </c>
      <c r="D18" s="191" t="s">
        <v>464</v>
      </c>
      <c r="E18" s="179" t="s">
        <v>441</v>
      </c>
    </row>
    <row r="19" spans="1:5" ht="23">
      <c r="A19" s="199" t="s">
        <v>442</v>
      </c>
      <c r="D19" s="191" t="s">
        <v>443</v>
      </c>
      <c r="E19" s="186" t="s">
        <v>444</v>
      </c>
    </row>
    <row r="20" spans="1:5" ht="23">
      <c r="A20" s="199" t="s">
        <v>445</v>
      </c>
      <c r="D20" s="191" t="s">
        <v>446</v>
      </c>
      <c r="E20" s="186" t="s">
        <v>447</v>
      </c>
    </row>
    <row r="21" spans="1:5">
      <c r="A21" s="199" t="s">
        <v>448</v>
      </c>
      <c r="D21" s="191" t="s">
        <v>449</v>
      </c>
      <c r="E21" s="186" t="s">
        <v>450</v>
      </c>
    </row>
    <row r="22" spans="1:5" ht="34.5">
      <c r="A22" s="199" t="s">
        <v>451</v>
      </c>
      <c r="D22" s="195" t="s">
        <v>452</v>
      </c>
      <c r="E22" s="186" t="s">
        <v>453</v>
      </c>
    </row>
    <row r="23" spans="1:5" ht="46">
      <c r="A23" s="199" t="s">
        <v>454</v>
      </c>
      <c r="D23" s="195" t="s">
        <v>455</v>
      </c>
      <c r="E23" s="186" t="s">
        <v>456</v>
      </c>
    </row>
    <row r="24" spans="1:5">
      <c r="A24" s="199" t="s">
        <v>457</v>
      </c>
      <c r="D24" s="191" t="s">
        <v>458</v>
      </c>
      <c r="E24" s="186" t="s">
        <v>459</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Y8" sqref="Y8"/>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536</v>
      </c>
      <c r="B1" s="205"/>
      <c r="C1" s="205"/>
      <c r="D1" s="205"/>
      <c r="E1" s="205"/>
      <c r="F1" s="205"/>
      <c r="G1" s="205"/>
      <c r="H1" s="417" t="s">
        <v>1098</v>
      </c>
      <c r="I1" s="205"/>
      <c r="J1" s="205"/>
      <c r="K1" s="205"/>
      <c r="L1" s="205"/>
      <c r="M1" s="205"/>
      <c r="N1" s="205"/>
      <c r="O1" s="205"/>
      <c r="P1" s="205"/>
      <c r="Q1" s="205"/>
      <c r="R1" s="205"/>
    </row>
    <row r="2" spans="1:18">
      <c r="A2" t="s">
        <v>533</v>
      </c>
    </row>
    <row r="3" spans="1:18">
      <c r="A3" t="s">
        <v>534</v>
      </c>
    </row>
    <row r="4" spans="1:18" ht="174.5" customHeight="1">
      <c r="K4" s="204"/>
    </row>
    <row r="5" spans="1:18">
      <c r="A5" t="s">
        <v>532</v>
      </c>
    </row>
    <row r="6" spans="1:18">
      <c r="A6" s="206" t="s">
        <v>537</v>
      </c>
    </row>
    <row r="7" spans="1:18">
      <c r="A7" s="206" t="s">
        <v>538</v>
      </c>
    </row>
    <row r="8" spans="1:18">
      <c r="A8" s="206" t="s">
        <v>539</v>
      </c>
    </row>
    <row r="9" spans="1:18">
      <c r="A9" s="206" t="s">
        <v>540</v>
      </c>
    </row>
    <row r="10" spans="1:18">
      <c r="A10" s="206" t="s">
        <v>541</v>
      </c>
    </row>
    <row r="11" spans="1:18" ht="249" customHeight="1"/>
    <row r="13" spans="1:18" ht="15" thickBot="1">
      <c r="A13" s="205" t="s">
        <v>535</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149</v>
      </c>
      <c r="P19" s="64" t="s">
        <v>148</v>
      </c>
    </row>
    <row r="20" spans="1:16" ht="23.5" customHeight="1" outlineLevel="1">
      <c r="L20" s="63" t="s">
        <v>76</v>
      </c>
      <c r="M20" s="64" t="s">
        <v>150</v>
      </c>
      <c r="N20" s="64"/>
      <c r="O20" s="64" t="s">
        <v>151</v>
      </c>
      <c r="P20" s="64" t="s">
        <v>152</v>
      </c>
    </row>
    <row r="21" spans="1:16" ht="23.5" customHeight="1" outlineLevel="1">
      <c r="L21" s="63" t="s">
        <v>78</v>
      </c>
      <c r="M21" s="64"/>
      <c r="N21" s="64"/>
      <c r="O21" s="64"/>
      <c r="P21" s="64"/>
    </row>
    <row r="22" spans="1:16" ht="23.5" customHeight="1" outlineLevel="1">
      <c r="L22" s="63" t="s">
        <v>77</v>
      </c>
      <c r="M22" s="68" t="s">
        <v>153</v>
      </c>
      <c r="N22" s="64"/>
      <c r="O22" s="64" t="s">
        <v>154</v>
      </c>
      <c r="P22" s="64"/>
    </row>
    <row r="23" spans="1:16" ht="51" outlineLevel="1">
      <c r="B23" s="454" t="s">
        <v>155</v>
      </c>
      <c r="C23" s="454"/>
      <c r="D23" s="454"/>
      <c r="E23" s="66" t="s">
        <v>159</v>
      </c>
      <c r="F23" s="66" t="s">
        <v>156</v>
      </c>
      <c r="G23" s="66" t="s">
        <v>156</v>
      </c>
    </row>
    <row r="24" spans="1:16" ht="8.5" customHeight="1" outlineLevel="1">
      <c r="B24" s="65"/>
      <c r="C24" s="65"/>
      <c r="D24" s="65"/>
      <c r="E24" s="65"/>
    </row>
    <row r="25" spans="1:16" outlineLevel="1">
      <c r="B25" s="61"/>
      <c r="C25" s="61"/>
      <c r="D25" s="61"/>
    </row>
    <row r="26" spans="1:16" outlineLevel="1">
      <c r="A26" s="70" t="s">
        <v>161</v>
      </c>
      <c r="B26" s="69"/>
      <c r="C26" s="60"/>
      <c r="G26" s="69"/>
    </row>
    <row r="27" spans="1:16" outlineLevel="1">
      <c r="A27" s="70" t="s">
        <v>162</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157</v>
      </c>
      <c r="C30" s="67" t="s">
        <v>160</v>
      </c>
      <c r="D30" s="455" t="s">
        <v>158</v>
      </c>
      <c r="E30" s="455"/>
      <c r="F30" s="455"/>
      <c r="G30" s="67" t="s">
        <v>157</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S186" sqref="S186"/>
    </sheetView>
  </sheetViews>
  <sheetFormatPr defaultRowHeight="14.5" outlineLevelRow="3"/>
  <cols>
    <col min="5" max="5" width="24.54296875" customWidth="1"/>
    <col min="6" max="6" width="10.7265625" customWidth="1"/>
  </cols>
  <sheetData>
    <row r="1" spans="1:8">
      <c r="A1" t="s">
        <v>543</v>
      </c>
      <c r="H1" s="51" t="s">
        <v>1098</v>
      </c>
    </row>
    <row r="2" spans="1:8">
      <c r="A2" t="s">
        <v>510</v>
      </c>
    </row>
    <row r="4" spans="1:8" collapsed="1">
      <c r="A4" t="s">
        <v>480</v>
      </c>
    </row>
    <row r="5" spans="1:8" hidden="1" outlineLevel="1">
      <c r="B5" t="s">
        <v>466</v>
      </c>
    </row>
    <row r="6" spans="1:8" hidden="1" outlineLevel="1">
      <c r="B6" t="s">
        <v>468</v>
      </c>
      <c r="E6" t="s">
        <v>467</v>
      </c>
    </row>
    <row r="7" spans="1:8" hidden="1" outlineLevel="1">
      <c r="B7" t="s">
        <v>470</v>
      </c>
      <c r="E7" t="s">
        <v>469</v>
      </c>
    </row>
    <row r="8" spans="1:8" hidden="1" outlineLevel="2">
      <c r="C8" t="s">
        <v>468</v>
      </c>
      <c r="E8" t="s">
        <v>491</v>
      </c>
    </row>
    <row r="9" spans="1:8" hidden="1" outlineLevel="2">
      <c r="C9" t="s">
        <v>476</v>
      </c>
      <c r="E9" t="s">
        <v>490</v>
      </c>
    </row>
    <row r="10" spans="1:8" hidden="1" outlineLevel="3">
      <c r="D10" t="s">
        <v>477</v>
      </c>
      <c r="E10" t="s">
        <v>489</v>
      </c>
    </row>
    <row r="11" spans="1:8" hidden="1" outlineLevel="3">
      <c r="D11" t="s">
        <v>478</v>
      </c>
      <c r="E11" t="s">
        <v>488</v>
      </c>
    </row>
    <row r="12" spans="1:8" hidden="1" outlineLevel="2">
      <c r="C12" t="s">
        <v>472</v>
      </c>
      <c r="E12" t="s">
        <v>487</v>
      </c>
    </row>
    <row r="13" spans="1:8" hidden="1" outlineLevel="3">
      <c r="D13" t="s">
        <v>477</v>
      </c>
    </row>
    <row r="14" spans="1:8" hidden="1" outlineLevel="3">
      <c r="D14" t="s">
        <v>474</v>
      </c>
      <c r="E14" t="s">
        <v>486</v>
      </c>
    </row>
    <row r="15" spans="1:8" hidden="1" outlineLevel="3">
      <c r="D15" t="s">
        <v>475</v>
      </c>
      <c r="E15" t="s">
        <v>485</v>
      </c>
    </row>
    <row r="16" spans="1:8" hidden="1" outlineLevel="3">
      <c r="D16" t="s">
        <v>468</v>
      </c>
      <c r="E16" t="s">
        <v>484</v>
      </c>
    </row>
    <row r="17" spans="2:5" hidden="1" outlineLevel="3">
      <c r="D17" t="s">
        <v>481</v>
      </c>
      <c r="E17" t="s">
        <v>483</v>
      </c>
    </row>
    <row r="18" spans="2:5" hidden="1" outlineLevel="1">
      <c r="B18" t="s">
        <v>472</v>
      </c>
      <c r="E18" t="s">
        <v>471</v>
      </c>
    </row>
    <row r="19" spans="2:5" hidden="1" outlineLevel="2">
      <c r="C19" t="s">
        <v>477</v>
      </c>
      <c r="E19" s="200" t="s">
        <v>482</v>
      </c>
    </row>
    <row r="20" spans="2:5" hidden="1" outlineLevel="2">
      <c r="C20" t="s">
        <v>474</v>
      </c>
    </row>
    <row r="21" spans="2:5" hidden="1" outlineLevel="2">
      <c r="C21" t="s">
        <v>475</v>
      </c>
    </row>
    <row r="22" spans="2:5" hidden="1" outlineLevel="2">
      <c r="C22" t="s">
        <v>468</v>
      </c>
    </row>
    <row r="23" spans="2:5" hidden="1" outlineLevel="2">
      <c r="C23" t="s">
        <v>481</v>
      </c>
    </row>
    <row r="24" spans="2:5" hidden="1" outlineLevel="1">
      <c r="B24" t="s">
        <v>473</v>
      </c>
      <c r="E24" t="s">
        <v>492</v>
      </c>
    </row>
    <row r="25" spans="2:5" hidden="1" outlineLevel="2">
      <c r="C25" t="s">
        <v>474</v>
      </c>
      <c r="E25" t="s">
        <v>493</v>
      </c>
    </row>
    <row r="26" spans="2:5" hidden="1" outlineLevel="2">
      <c r="C26" t="s">
        <v>468</v>
      </c>
      <c r="E26" t="s">
        <v>494</v>
      </c>
    </row>
    <row r="27" spans="2:5" hidden="1" outlineLevel="2">
      <c r="C27" t="s">
        <v>475</v>
      </c>
      <c r="E27" t="s">
        <v>495</v>
      </c>
    </row>
    <row r="28" spans="2:5" hidden="1" outlineLevel="2">
      <c r="C28" t="s">
        <v>476</v>
      </c>
      <c r="E28" t="s">
        <v>496</v>
      </c>
    </row>
    <row r="29" spans="2:5" hidden="1" outlineLevel="3">
      <c r="D29" t="s">
        <v>477</v>
      </c>
      <c r="E29" t="s">
        <v>497</v>
      </c>
    </row>
    <row r="30" spans="2:5" hidden="1" outlineLevel="3">
      <c r="D30" t="s">
        <v>478</v>
      </c>
      <c r="E30" t="s">
        <v>498</v>
      </c>
    </row>
    <row r="31" spans="2:5" hidden="1" outlineLevel="1">
      <c r="B31" t="s">
        <v>479</v>
      </c>
      <c r="E31" t="s">
        <v>499</v>
      </c>
    </row>
    <row r="32" spans="2:5" hidden="1" outlineLevel="2">
      <c r="C32" t="s">
        <v>476</v>
      </c>
      <c r="E32" t="s">
        <v>500</v>
      </c>
    </row>
    <row r="33" spans="1:5" hidden="1" outlineLevel="3">
      <c r="D33" t="s">
        <v>477</v>
      </c>
      <c r="E33" t="s">
        <v>497</v>
      </c>
    </row>
    <row r="34" spans="1:5" hidden="1" outlineLevel="3">
      <c r="D34" t="s">
        <v>478</v>
      </c>
      <c r="E34" t="s">
        <v>498</v>
      </c>
    </row>
    <row r="35" spans="1:5" hidden="1" outlineLevel="3">
      <c r="D35" t="s">
        <v>475</v>
      </c>
      <c r="E35" t="s">
        <v>501</v>
      </c>
    </row>
    <row r="37" spans="1:5">
      <c r="A37" t="s">
        <v>551</v>
      </c>
    </row>
    <row r="38" spans="1:5" outlineLevel="1">
      <c r="A38" s="228" t="s">
        <v>544</v>
      </c>
    </row>
    <row r="39" spans="1:5" outlineLevel="1">
      <c r="A39" s="228" t="s">
        <v>649</v>
      </c>
    </row>
    <row r="40" spans="1:5" outlineLevel="1">
      <c r="A40" s="228" t="s">
        <v>648</v>
      </c>
    </row>
    <row r="41" spans="1:5" outlineLevel="1">
      <c r="A41" s="228" t="s">
        <v>545</v>
      </c>
    </row>
    <row r="42" spans="1:5" outlineLevel="1">
      <c r="A42" s="229"/>
    </row>
    <row r="43" spans="1:5" outlineLevel="1">
      <c r="A43" s="228" t="s">
        <v>546</v>
      </c>
    </row>
    <row r="44" spans="1:5" outlineLevel="1">
      <c r="A44" s="228" t="s">
        <v>547</v>
      </c>
    </row>
    <row r="45" spans="1:5" outlineLevel="1">
      <c r="A45" s="228" t="s">
        <v>548</v>
      </c>
    </row>
    <row r="46" spans="1:5" outlineLevel="1">
      <c r="A46" s="228" t="s">
        <v>549</v>
      </c>
    </row>
    <row r="47" spans="1:5" outlineLevel="1">
      <c r="A47" s="229"/>
    </row>
    <row r="48" spans="1:5" outlineLevel="1">
      <c r="A48" s="228" t="s">
        <v>550</v>
      </c>
    </row>
    <row r="50" spans="1:1" collapsed="1">
      <c r="A50" s="230" t="s">
        <v>599</v>
      </c>
    </row>
    <row r="51" spans="1:1" hidden="1" outlineLevel="1">
      <c r="A51" s="228" t="s">
        <v>552</v>
      </c>
    </row>
    <row r="52" spans="1:1" hidden="1" outlineLevel="1">
      <c r="A52" s="228" t="s">
        <v>553</v>
      </c>
    </row>
    <row r="53" spans="1:1" hidden="1" outlineLevel="1">
      <c r="A53" s="228" t="s">
        <v>554</v>
      </c>
    </row>
    <row r="54" spans="1:1" hidden="1" outlineLevel="1">
      <c r="A54" s="228" t="s">
        <v>555</v>
      </c>
    </row>
    <row r="55" spans="1:1" hidden="1" outlineLevel="1">
      <c r="A55" s="228" t="s">
        <v>556</v>
      </c>
    </row>
    <row r="56" spans="1:1" hidden="1" outlineLevel="1">
      <c r="A56" s="228" t="s">
        <v>557</v>
      </c>
    </row>
    <row r="57" spans="1:1" hidden="1" outlineLevel="1">
      <c r="A57" s="228" t="s">
        <v>558</v>
      </c>
    </row>
    <row r="58" spans="1:1" hidden="1" outlineLevel="1">
      <c r="A58" s="228" t="s">
        <v>559</v>
      </c>
    </row>
    <row r="59" spans="1:1" hidden="1" outlineLevel="1">
      <c r="A59" s="228" t="s">
        <v>556</v>
      </c>
    </row>
    <row r="60" spans="1:1" hidden="1" outlineLevel="1">
      <c r="A60" s="228" t="s">
        <v>560</v>
      </c>
    </row>
    <row r="61" spans="1:1" hidden="1" outlineLevel="1">
      <c r="A61" s="228" t="s">
        <v>561</v>
      </c>
    </row>
    <row r="62" spans="1:1" hidden="1" outlineLevel="1">
      <c r="A62" s="228" t="s">
        <v>562</v>
      </c>
    </row>
    <row r="63" spans="1:1" hidden="1" outlineLevel="1">
      <c r="A63" s="228" t="s">
        <v>563</v>
      </c>
    </row>
    <row r="64" spans="1:1" hidden="1" outlineLevel="1">
      <c r="A64" s="228" t="s">
        <v>564</v>
      </c>
    </row>
    <row r="65" spans="1:1" hidden="1" outlineLevel="1">
      <c r="A65" s="228" t="s">
        <v>565</v>
      </c>
    </row>
    <row r="66" spans="1:1" hidden="1" outlineLevel="1">
      <c r="A66" s="228" t="s">
        <v>566</v>
      </c>
    </row>
    <row r="67" spans="1:1" hidden="1" outlineLevel="1">
      <c r="A67" s="228" t="s">
        <v>567</v>
      </c>
    </row>
    <row r="68" spans="1:1" hidden="1" outlineLevel="1">
      <c r="A68" s="228" t="s">
        <v>568</v>
      </c>
    </row>
    <row r="69" spans="1:1" hidden="1" outlineLevel="1">
      <c r="A69" s="228" t="s">
        <v>569</v>
      </c>
    </row>
    <row r="70" spans="1:1" hidden="1" outlineLevel="1">
      <c r="A70" s="228" t="s">
        <v>570</v>
      </c>
    </row>
    <row r="71" spans="1:1" hidden="1" outlineLevel="1">
      <c r="A71" s="228" t="s">
        <v>571</v>
      </c>
    </row>
    <row r="72" spans="1:1" hidden="1" outlineLevel="1">
      <c r="A72" s="228" t="s">
        <v>572</v>
      </c>
    </row>
    <row r="73" spans="1:1" hidden="1" outlineLevel="1">
      <c r="A73" s="228" t="s">
        <v>561</v>
      </c>
    </row>
    <row r="74" spans="1:1" hidden="1" outlineLevel="1">
      <c r="A74" s="228" t="s">
        <v>573</v>
      </c>
    </row>
    <row r="75" spans="1:1" hidden="1" outlineLevel="1">
      <c r="A75" s="228" t="s">
        <v>563</v>
      </c>
    </row>
    <row r="76" spans="1:1" hidden="1" outlineLevel="1">
      <c r="A76" s="228" t="s">
        <v>574</v>
      </c>
    </row>
    <row r="77" spans="1:1" hidden="1" outlineLevel="1">
      <c r="A77" s="228" t="s">
        <v>575</v>
      </c>
    </row>
    <row r="78" spans="1:1" hidden="1" outlineLevel="1">
      <c r="A78" s="228" t="s">
        <v>566</v>
      </c>
    </row>
    <row r="79" spans="1:1" hidden="1" outlineLevel="1">
      <c r="A79" s="228" t="s">
        <v>567</v>
      </c>
    </row>
    <row r="80" spans="1:1" hidden="1" outlineLevel="1">
      <c r="A80" s="228" t="s">
        <v>576</v>
      </c>
    </row>
    <row r="81" spans="1:1" hidden="1" outlineLevel="1">
      <c r="A81" s="228" t="s">
        <v>577</v>
      </c>
    </row>
    <row r="82" spans="1:1" hidden="1" outlineLevel="1">
      <c r="A82" s="228" t="s">
        <v>570</v>
      </c>
    </row>
    <row r="83" spans="1:1" hidden="1" outlineLevel="1">
      <c r="A83" s="228" t="s">
        <v>571</v>
      </c>
    </row>
    <row r="84" spans="1:1" hidden="1" outlineLevel="1">
      <c r="A84" s="228" t="s">
        <v>572</v>
      </c>
    </row>
    <row r="85" spans="1:1" hidden="1" outlineLevel="1">
      <c r="A85" s="228" t="s">
        <v>561</v>
      </c>
    </row>
    <row r="86" spans="1:1" hidden="1" outlineLevel="1">
      <c r="A86" s="228" t="s">
        <v>578</v>
      </c>
    </row>
    <row r="87" spans="1:1" hidden="1" outlineLevel="1">
      <c r="A87" s="228" t="s">
        <v>563</v>
      </c>
    </row>
    <row r="88" spans="1:1" hidden="1" outlineLevel="1">
      <c r="A88" s="228" t="s">
        <v>579</v>
      </c>
    </row>
    <row r="89" spans="1:1" hidden="1" outlineLevel="1">
      <c r="A89" s="228" t="s">
        <v>580</v>
      </c>
    </row>
    <row r="90" spans="1:1" hidden="1" outlineLevel="1">
      <c r="A90" s="228" t="s">
        <v>566</v>
      </c>
    </row>
    <row r="91" spans="1:1" hidden="1" outlineLevel="1">
      <c r="A91" s="228" t="s">
        <v>567</v>
      </c>
    </row>
    <row r="92" spans="1:1" hidden="1" outlineLevel="1">
      <c r="A92" s="228" t="s">
        <v>581</v>
      </c>
    </row>
    <row r="93" spans="1:1" hidden="1" outlineLevel="1">
      <c r="A93" s="228" t="s">
        <v>582</v>
      </c>
    </row>
    <row r="94" spans="1:1" hidden="1" outlineLevel="1">
      <c r="A94" s="228" t="s">
        <v>570</v>
      </c>
    </row>
    <row r="95" spans="1:1" hidden="1" outlineLevel="1">
      <c r="A95" s="228" t="s">
        <v>583</v>
      </c>
    </row>
    <row r="96" spans="1:1" hidden="1" outlineLevel="1">
      <c r="A96" s="228" t="s">
        <v>559</v>
      </c>
    </row>
    <row r="97" spans="1:1" hidden="1" outlineLevel="1">
      <c r="A97" s="228" t="s">
        <v>556</v>
      </c>
    </row>
    <row r="98" spans="1:1" hidden="1" outlineLevel="1">
      <c r="A98" s="228" t="s">
        <v>584</v>
      </c>
    </row>
    <row r="99" spans="1:1" hidden="1" outlineLevel="1">
      <c r="A99" s="228" t="s">
        <v>585</v>
      </c>
    </row>
    <row r="100" spans="1:1" hidden="1" outlineLevel="1">
      <c r="A100" s="228" t="s">
        <v>563</v>
      </c>
    </row>
    <row r="101" spans="1:1" hidden="1" outlineLevel="1">
      <c r="A101" s="228" t="s">
        <v>586</v>
      </c>
    </row>
    <row r="102" spans="1:1" hidden="1" outlineLevel="1">
      <c r="A102" s="228" t="s">
        <v>570</v>
      </c>
    </row>
    <row r="103" spans="1:1" hidden="1" outlineLevel="1">
      <c r="A103" s="228" t="s">
        <v>587</v>
      </c>
    </row>
    <row r="104" spans="1:1" hidden="1" outlineLevel="1">
      <c r="A104" s="228" t="s">
        <v>559</v>
      </c>
    </row>
    <row r="105" spans="1:1" hidden="1" outlineLevel="1">
      <c r="A105" s="228" t="s">
        <v>556</v>
      </c>
    </row>
    <row r="106" spans="1:1" hidden="1" outlineLevel="1">
      <c r="A106" s="228" t="s">
        <v>588</v>
      </c>
    </row>
    <row r="107" spans="1:1" hidden="1" outlineLevel="1">
      <c r="A107" s="228" t="s">
        <v>589</v>
      </c>
    </row>
    <row r="108" spans="1:1" hidden="1" outlineLevel="1">
      <c r="A108" s="228" t="s">
        <v>590</v>
      </c>
    </row>
    <row r="109" spans="1:1" hidden="1" outlineLevel="1">
      <c r="A109" s="228" t="s">
        <v>591</v>
      </c>
    </row>
    <row r="110" spans="1:1" hidden="1" outlineLevel="1">
      <c r="A110" s="228" t="s">
        <v>592</v>
      </c>
    </row>
    <row r="111" spans="1:1" hidden="1" outlineLevel="1">
      <c r="A111" s="228" t="s">
        <v>593</v>
      </c>
    </row>
    <row r="112" spans="1:1" hidden="1" outlineLevel="1">
      <c r="A112" s="228" t="s">
        <v>594</v>
      </c>
    </row>
    <row r="113" spans="1:1" hidden="1" outlineLevel="1">
      <c r="A113" s="228" t="s">
        <v>595</v>
      </c>
    </row>
    <row r="114" spans="1:1" hidden="1" outlineLevel="1">
      <c r="A114" s="228" t="s">
        <v>596</v>
      </c>
    </row>
    <row r="115" spans="1:1" hidden="1" outlineLevel="1">
      <c r="A115" s="228" t="s">
        <v>597</v>
      </c>
    </row>
    <row r="116" spans="1:1" hidden="1" outlineLevel="1">
      <c r="A116" s="228" t="s">
        <v>170</v>
      </c>
    </row>
    <row r="118" spans="1:1" collapsed="1">
      <c r="A118" s="230" t="s">
        <v>600</v>
      </c>
    </row>
    <row r="119" spans="1:1" hidden="1" outlineLevel="1">
      <c r="A119" s="228" t="s">
        <v>552</v>
      </c>
    </row>
    <row r="120" spans="1:1" hidden="1" outlineLevel="1">
      <c r="A120" s="228" t="s">
        <v>553</v>
      </c>
    </row>
    <row r="121" spans="1:1" hidden="1" outlineLevel="1">
      <c r="A121" s="228" t="s">
        <v>554</v>
      </c>
    </row>
    <row r="122" spans="1:1" hidden="1" outlineLevel="1">
      <c r="A122" s="228" t="s">
        <v>555</v>
      </c>
    </row>
    <row r="123" spans="1:1" hidden="1" outlineLevel="1">
      <c r="A123" s="228" t="s">
        <v>556</v>
      </c>
    </row>
    <row r="124" spans="1:1" hidden="1" outlineLevel="1">
      <c r="A124" s="228" t="s">
        <v>557</v>
      </c>
    </row>
    <row r="125" spans="1:1" hidden="1" outlineLevel="1">
      <c r="A125" s="228" t="s">
        <v>601</v>
      </c>
    </row>
    <row r="126" spans="1:1" hidden="1" outlineLevel="1">
      <c r="A126" s="228" t="s">
        <v>602</v>
      </c>
    </row>
    <row r="127" spans="1:1" hidden="1" outlineLevel="1">
      <c r="A127" s="228" t="s">
        <v>603</v>
      </c>
    </row>
    <row r="128" spans="1:1" hidden="1" outlineLevel="1">
      <c r="A128" s="228" t="s">
        <v>559</v>
      </c>
    </row>
    <row r="129" spans="1:1" hidden="1" outlineLevel="1">
      <c r="A129" s="228" t="s">
        <v>556</v>
      </c>
    </row>
    <row r="130" spans="1:1" hidden="1" outlineLevel="1">
      <c r="A130" s="228" t="s">
        <v>560</v>
      </c>
    </row>
    <row r="131" spans="1:1" hidden="1" outlineLevel="1">
      <c r="A131" s="228" t="s">
        <v>561</v>
      </c>
    </row>
    <row r="132" spans="1:1" hidden="1" outlineLevel="1">
      <c r="A132" s="228" t="s">
        <v>562</v>
      </c>
    </row>
    <row r="133" spans="1:1" hidden="1" outlineLevel="1">
      <c r="A133" s="228" t="s">
        <v>563</v>
      </c>
    </row>
    <row r="134" spans="1:1" hidden="1" outlineLevel="1">
      <c r="A134" s="228" t="s">
        <v>564</v>
      </c>
    </row>
    <row r="135" spans="1:1" hidden="1" outlineLevel="1">
      <c r="A135" s="228" t="s">
        <v>565</v>
      </c>
    </row>
    <row r="136" spans="1:1" hidden="1" outlineLevel="1">
      <c r="A136" s="228" t="s">
        <v>566</v>
      </c>
    </row>
    <row r="137" spans="1:1" hidden="1" outlineLevel="1">
      <c r="A137" s="228" t="s">
        <v>567</v>
      </c>
    </row>
    <row r="138" spans="1:1" hidden="1" outlineLevel="1">
      <c r="A138" s="228" t="s">
        <v>568</v>
      </c>
    </row>
    <row r="139" spans="1:1" hidden="1" outlineLevel="1">
      <c r="A139" s="228" t="s">
        <v>569</v>
      </c>
    </row>
    <row r="140" spans="1:1" hidden="1" outlineLevel="1">
      <c r="A140" s="228" t="s">
        <v>570</v>
      </c>
    </row>
    <row r="141" spans="1:1" hidden="1" outlineLevel="1">
      <c r="A141" s="228" t="s">
        <v>587</v>
      </c>
    </row>
    <row r="142" spans="1:1" hidden="1" outlineLevel="1">
      <c r="A142" s="228" t="s">
        <v>604</v>
      </c>
    </row>
    <row r="143" spans="1:1" hidden="1" outlineLevel="1">
      <c r="A143" s="228" t="s">
        <v>597</v>
      </c>
    </row>
    <row r="144" spans="1:1" hidden="1" outlineLevel="1">
      <c r="A144" s="228" t="s">
        <v>170</v>
      </c>
    </row>
    <row r="147" spans="1:1" collapsed="1">
      <c r="A147" s="230" t="s">
        <v>612</v>
      </c>
    </row>
    <row r="148" spans="1:1" hidden="1" outlineLevel="1">
      <c r="A148" t="s">
        <v>605</v>
      </c>
    </row>
    <row r="149" spans="1:1" hidden="1" outlineLevel="1">
      <c r="A149" t="s">
        <v>606</v>
      </c>
    </row>
    <row r="150" spans="1:1" hidden="1" outlineLevel="1">
      <c r="A150" t="s">
        <v>607</v>
      </c>
    </row>
    <row r="151" spans="1:1" hidden="1" outlineLevel="1">
      <c r="A151" t="s">
        <v>598</v>
      </c>
    </row>
    <row r="152" spans="1:1" hidden="1" outlineLevel="1">
      <c r="A152" s="228" t="s">
        <v>552</v>
      </c>
    </row>
    <row r="153" spans="1:1" hidden="1" outlineLevel="1">
      <c r="A153" s="228" t="s">
        <v>553</v>
      </c>
    </row>
    <row r="154" spans="1:1" hidden="1" outlineLevel="1">
      <c r="A154" s="228" t="s">
        <v>554</v>
      </c>
    </row>
    <row r="155" spans="1:1" hidden="1" outlineLevel="1">
      <c r="A155" s="228" t="s">
        <v>555</v>
      </c>
    </row>
    <row r="156" spans="1:1" hidden="1" outlineLevel="1">
      <c r="A156" s="228" t="s">
        <v>556</v>
      </c>
    </row>
    <row r="157" spans="1:1" hidden="1" outlineLevel="1">
      <c r="A157" s="228" t="s">
        <v>608</v>
      </c>
    </row>
    <row r="158" spans="1:1" hidden="1" outlineLevel="1">
      <c r="A158" s="228" t="s">
        <v>609</v>
      </c>
    </row>
    <row r="159" spans="1:1" hidden="1" outlineLevel="1">
      <c r="A159" s="228" t="s">
        <v>610</v>
      </c>
    </row>
    <row r="160" spans="1:1" hidden="1" outlineLevel="1">
      <c r="A160" s="228" t="s">
        <v>611</v>
      </c>
    </row>
    <row r="161" spans="1:1" hidden="1" outlineLevel="1">
      <c r="A161" s="228" t="s">
        <v>596</v>
      </c>
    </row>
    <row r="162" spans="1:1" hidden="1" outlineLevel="1">
      <c r="A162" s="228" t="s">
        <v>597</v>
      </c>
    </row>
    <row r="163" spans="1:1" hidden="1" outlineLevel="1">
      <c r="A163" s="228" t="s">
        <v>170</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L20"/>
  <sheetViews>
    <sheetView workbookViewId="0">
      <selection activeCell="J4" sqref="J4"/>
    </sheetView>
  </sheetViews>
  <sheetFormatPr defaultRowHeight="14.5"/>
  <cols>
    <col min="6" max="6" width="10.90625" customWidth="1"/>
    <col min="10" max="10" width="10.08984375" customWidth="1"/>
    <col min="11" max="11" width="14.81640625" customWidth="1"/>
  </cols>
  <sheetData>
    <row r="1" spans="2:12">
      <c r="F1" s="398"/>
      <c r="G1" s="398"/>
      <c r="H1" s="51" t="s">
        <v>1098</v>
      </c>
      <c r="I1" s="398"/>
      <c r="J1" s="398"/>
      <c r="K1" s="398"/>
    </row>
    <row r="2" spans="2:12">
      <c r="F2" s="398"/>
      <c r="G2" s="398"/>
      <c r="H2" s="398"/>
      <c r="I2" s="398"/>
      <c r="J2" s="400" t="s">
        <v>1088</v>
      </c>
      <c r="K2" s="398"/>
    </row>
    <row r="3" spans="2:12">
      <c r="D3" s="403"/>
      <c r="E3" s="409"/>
      <c r="F3" s="404"/>
      <c r="G3" s="404"/>
      <c r="H3" s="404"/>
      <c r="I3" s="405" t="s">
        <v>1089</v>
      </c>
      <c r="J3" s="401">
        <v>600</v>
      </c>
      <c r="K3" s="398"/>
    </row>
    <row r="4" spans="2:12">
      <c r="D4" s="406"/>
      <c r="E4" s="62"/>
      <c r="F4" s="407"/>
      <c r="G4" s="407"/>
      <c r="H4" s="407"/>
      <c r="I4" s="408" t="s">
        <v>1090</v>
      </c>
      <c r="J4" s="401">
        <v>1200</v>
      </c>
      <c r="K4" s="398"/>
    </row>
    <row r="5" spans="2:12">
      <c r="B5" s="89"/>
      <c r="C5" s="89"/>
      <c r="F5" s="399"/>
      <c r="G5" s="399"/>
      <c r="H5" s="399"/>
      <c r="I5" s="400" t="s">
        <v>1096</v>
      </c>
      <c r="J5" s="402">
        <f>J3+J4</f>
        <v>1800</v>
      </c>
      <c r="K5" s="399"/>
      <c r="L5" s="89"/>
    </row>
    <row r="6" spans="2:12">
      <c r="B6" s="89"/>
      <c r="C6" s="89"/>
      <c r="D6" s="89"/>
      <c r="E6" s="89"/>
      <c r="F6" s="399"/>
      <c r="G6" s="399"/>
      <c r="H6" s="399"/>
      <c r="I6" s="399"/>
      <c r="J6" s="399"/>
      <c r="K6" s="399"/>
      <c r="L6" s="89"/>
    </row>
    <row r="7" spans="2:12">
      <c r="B7" s="89"/>
      <c r="C7" s="89"/>
      <c r="D7" s="89"/>
      <c r="E7" s="89"/>
      <c r="F7" s="89"/>
      <c r="G7" s="89"/>
      <c r="H7" s="89"/>
      <c r="I7" s="89"/>
      <c r="J7" s="89"/>
      <c r="K7" s="89"/>
      <c r="L7" s="89"/>
    </row>
    <row r="8" spans="2:12">
      <c r="B8" s="89"/>
      <c r="C8" s="89"/>
      <c r="D8" s="89"/>
      <c r="E8" s="89"/>
      <c r="F8" s="89"/>
      <c r="G8" s="89"/>
      <c r="H8" s="89"/>
      <c r="I8" s="89"/>
      <c r="J8" s="89"/>
      <c r="K8" s="89"/>
      <c r="L8" s="89"/>
    </row>
    <row r="9" spans="2:12" ht="15" thickBot="1">
      <c r="B9" s="89"/>
      <c r="C9" s="89"/>
      <c r="D9" s="89" t="s">
        <v>1091</v>
      </c>
      <c r="E9" s="89"/>
      <c r="F9" s="89"/>
      <c r="G9" s="89" t="s">
        <v>1095</v>
      </c>
      <c r="H9" s="89" t="s">
        <v>1092</v>
      </c>
      <c r="I9" s="89" t="s">
        <v>1094</v>
      </c>
      <c r="J9" s="89" t="s">
        <v>1094</v>
      </c>
      <c r="K9" s="89"/>
      <c r="L9" s="89"/>
    </row>
    <row r="10" spans="2:12" ht="15" thickBot="1">
      <c r="B10" s="89"/>
      <c r="C10" s="89"/>
      <c r="D10" s="410" t="s">
        <v>1087</v>
      </c>
      <c r="E10" s="411"/>
      <c r="F10" s="412"/>
      <c r="G10" s="410" t="s">
        <v>1086</v>
      </c>
      <c r="H10" s="411"/>
      <c r="I10" s="411"/>
      <c r="J10" s="412"/>
      <c r="K10" s="89"/>
      <c r="L10" s="89"/>
    </row>
    <row r="11" spans="2:12" ht="15" thickBot="1">
      <c r="B11" s="89"/>
      <c r="C11" s="89"/>
      <c r="D11" s="413" t="s">
        <v>1085</v>
      </c>
      <c r="E11" s="414" t="s">
        <v>1084</v>
      </c>
      <c r="F11" s="414" t="s">
        <v>1093</v>
      </c>
      <c r="G11" s="413">
        <v>1</v>
      </c>
      <c r="H11" s="414">
        <v>100</v>
      </c>
      <c r="I11" s="414">
        <v>1000</v>
      </c>
      <c r="J11" s="415">
        <v>5000</v>
      </c>
      <c r="K11" s="89"/>
      <c r="L11" s="89"/>
    </row>
    <row r="12" spans="2:12" ht="15" thickTop="1">
      <c r="B12" s="89"/>
      <c r="C12" s="89"/>
      <c r="D12" s="397">
        <v>0.1</v>
      </c>
      <c r="E12" s="372">
        <f t="shared" ref="E12:E17" si="0">D12*60</f>
        <v>6</v>
      </c>
      <c r="F12" s="372">
        <f t="shared" ref="F12:F17" si="1">(1/D12)*60</f>
        <v>600</v>
      </c>
      <c r="G12" s="107">
        <f t="shared" ref="G12:G17" si="2">$F12*($J$5/1000)</f>
        <v>1080</v>
      </c>
      <c r="H12" s="393">
        <f t="shared" ref="H12:H17" si="3">(G12*H$11)/1000</f>
        <v>108</v>
      </c>
      <c r="I12" s="393">
        <f>H12*I$11/1000</f>
        <v>108</v>
      </c>
      <c r="J12" s="376">
        <f>I12*J$11/1000</f>
        <v>540</v>
      </c>
      <c r="K12" s="89"/>
      <c r="L12" s="89"/>
    </row>
    <row r="13" spans="2:12">
      <c r="B13" s="89"/>
      <c r="C13" s="89"/>
      <c r="D13" s="397">
        <v>0.5</v>
      </c>
      <c r="E13" s="372">
        <f t="shared" si="0"/>
        <v>30</v>
      </c>
      <c r="F13" s="372">
        <f t="shared" si="1"/>
        <v>120</v>
      </c>
      <c r="G13" s="107">
        <f t="shared" si="2"/>
        <v>216</v>
      </c>
      <c r="H13" s="393">
        <f t="shared" si="3"/>
        <v>21.6</v>
      </c>
      <c r="I13" s="393">
        <f t="shared" ref="I13:J17" si="4">H13*I$11/1000</f>
        <v>21.6</v>
      </c>
      <c r="J13" s="376">
        <f t="shared" si="4"/>
        <v>108</v>
      </c>
      <c r="K13" s="89"/>
      <c r="L13" s="89"/>
    </row>
    <row r="14" spans="2:12">
      <c r="B14" s="89"/>
      <c r="C14" s="89"/>
      <c r="D14" s="395">
        <v>1</v>
      </c>
      <c r="E14" s="372">
        <f t="shared" si="0"/>
        <v>60</v>
      </c>
      <c r="F14" s="372">
        <f t="shared" si="1"/>
        <v>60</v>
      </c>
      <c r="G14" s="107">
        <f t="shared" si="2"/>
        <v>108</v>
      </c>
      <c r="H14" s="393">
        <f t="shared" si="3"/>
        <v>10.8</v>
      </c>
      <c r="I14" s="393">
        <f t="shared" si="4"/>
        <v>10.8</v>
      </c>
      <c r="J14" s="376">
        <f t="shared" si="4"/>
        <v>54</v>
      </c>
      <c r="K14" s="89"/>
      <c r="L14" s="89"/>
    </row>
    <row r="15" spans="2:12">
      <c r="B15" s="89"/>
      <c r="C15" s="89"/>
      <c r="D15" s="395">
        <v>6</v>
      </c>
      <c r="E15" s="372">
        <f t="shared" si="0"/>
        <v>360</v>
      </c>
      <c r="F15" s="372">
        <f t="shared" si="1"/>
        <v>10</v>
      </c>
      <c r="G15" s="107">
        <f t="shared" si="2"/>
        <v>18</v>
      </c>
      <c r="H15" s="393">
        <f t="shared" si="3"/>
        <v>1.8</v>
      </c>
      <c r="I15" s="393">
        <f t="shared" si="4"/>
        <v>1.8</v>
      </c>
      <c r="J15" s="376">
        <f t="shared" si="4"/>
        <v>9</v>
      </c>
      <c r="K15" s="89"/>
      <c r="L15" s="89"/>
    </row>
    <row r="16" spans="2:12">
      <c r="B16" s="89"/>
      <c r="C16" s="89"/>
      <c r="D16" s="395">
        <v>12</v>
      </c>
      <c r="E16" s="372">
        <f t="shared" si="0"/>
        <v>720</v>
      </c>
      <c r="F16" s="372">
        <f t="shared" si="1"/>
        <v>5</v>
      </c>
      <c r="G16" s="107">
        <f t="shared" si="2"/>
        <v>9</v>
      </c>
      <c r="H16" s="393">
        <f t="shared" si="3"/>
        <v>0.9</v>
      </c>
      <c r="I16" s="393">
        <f t="shared" si="4"/>
        <v>0.9</v>
      </c>
      <c r="J16" s="376">
        <f t="shared" si="4"/>
        <v>4.5</v>
      </c>
      <c r="K16" s="89"/>
      <c r="L16" s="89"/>
    </row>
    <row r="17" spans="2:12" ht="15" thickBot="1">
      <c r="B17" s="89"/>
      <c r="C17" s="89"/>
      <c r="D17" s="396">
        <v>30</v>
      </c>
      <c r="E17" s="377">
        <f t="shared" si="0"/>
        <v>1800</v>
      </c>
      <c r="F17" s="377">
        <f t="shared" si="1"/>
        <v>2</v>
      </c>
      <c r="G17" s="108">
        <f t="shared" si="2"/>
        <v>3.6</v>
      </c>
      <c r="H17" s="394">
        <f t="shared" si="3"/>
        <v>0.36</v>
      </c>
      <c r="I17" s="394">
        <f t="shared" si="4"/>
        <v>0.36</v>
      </c>
      <c r="J17" s="110">
        <f t="shared" si="4"/>
        <v>1.8</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1:Q97"/>
  <sheetViews>
    <sheetView tabSelected="1" topLeftCell="A7" zoomScale="85" zoomScaleNormal="85" workbookViewId="0">
      <selection activeCell="C94" sqref="C94"/>
    </sheetView>
  </sheetViews>
  <sheetFormatPr defaultRowHeight="14.5"/>
  <cols>
    <col min="1" max="1" width="20.1796875" customWidth="1"/>
    <col min="2" max="2" width="13.1796875" customWidth="1"/>
    <col min="3" max="3" width="11.54296875" customWidth="1"/>
    <col min="6" max="7" width="7.36328125" customWidth="1"/>
    <col min="8" max="8" width="14" customWidth="1"/>
    <col min="9" max="9" width="18.453125" customWidth="1"/>
    <col min="10" max="10" width="7.6328125" customWidth="1"/>
    <col min="11" max="12" width="15.1796875" customWidth="1"/>
    <col min="13" max="13" width="20.7265625" customWidth="1"/>
    <col min="14" max="14" width="53.08984375" customWidth="1"/>
    <col min="15" max="15" width="11.54296875" customWidth="1"/>
    <col min="16" max="16" width="11.36328125" customWidth="1"/>
    <col min="17" max="17" width="10.6328125" customWidth="1"/>
    <col min="18" max="19" width="10.54296875" customWidth="1"/>
  </cols>
  <sheetData>
    <row r="1" spans="1:17">
      <c r="H1" s="51" t="s">
        <v>1098</v>
      </c>
      <c r="J1" s="51"/>
      <c r="K1" s="51"/>
      <c r="L1" s="51"/>
    </row>
    <row r="2" spans="1:17">
      <c r="A2" s="426" t="s">
        <v>123</v>
      </c>
      <c r="H2" s="51"/>
      <c r="J2" s="51"/>
      <c r="K2" s="51"/>
      <c r="L2" s="51"/>
      <c r="M2" s="200"/>
    </row>
    <row r="3" spans="1:17">
      <c r="A3" s="200" t="s">
        <v>1178</v>
      </c>
      <c r="B3" t="s">
        <v>1200</v>
      </c>
      <c r="H3" s="51"/>
      <c r="J3" s="51"/>
      <c r="K3" s="51"/>
      <c r="L3" s="51"/>
      <c r="M3" s="200"/>
      <c r="O3" t="s">
        <v>1226</v>
      </c>
      <c r="P3" s="438"/>
    </row>
    <row r="4" spans="1:17">
      <c r="A4" s="200" t="s">
        <v>1201</v>
      </c>
      <c r="H4" s="51"/>
      <c r="J4" s="51"/>
      <c r="K4" s="51"/>
      <c r="L4" s="51"/>
      <c r="M4" s="200"/>
      <c r="O4" t="s">
        <v>1224</v>
      </c>
      <c r="P4" t="s">
        <v>242</v>
      </c>
    </row>
    <row r="5" spans="1:17">
      <c r="A5" s="200" t="s">
        <v>1222</v>
      </c>
      <c r="B5" t="s">
        <v>1276</v>
      </c>
      <c r="H5" s="51"/>
      <c r="J5" s="51"/>
      <c r="K5" s="51"/>
      <c r="L5" s="51"/>
      <c r="M5" s="200"/>
    </row>
    <row r="6" spans="1:17" ht="15" thickBot="1">
      <c r="A6" s="200"/>
      <c r="B6" s="230" t="s">
        <v>1274</v>
      </c>
      <c r="H6" s="51"/>
      <c r="J6" s="51"/>
      <c r="K6" s="51"/>
      <c r="L6" s="51"/>
      <c r="M6" s="200"/>
    </row>
    <row r="7" spans="1:17">
      <c r="A7" s="428" t="s">
        <v>1205</v>
      </c>
      <c r="B7" s="431" t="s">
        <v>1207</v>
      </c>
      <c r="H7" s="51"/>
      <c r="J7" s="51"/>
      <c r="K7" s="51"/>
      <c r="L7" s="51"/>
      <c r="M7" s="200"/>
      <c r="O7" s="230" t="s">
        <v>1202</v>
      </c>
      <c r="P7" s="434" t="s">
        <v>1204</v>
      </c>
    </row>
    <row r="8" spans="1:17" ht="15" thickBot="1">
      <c r="A8" s="429" t="s">
        <v>1206</v>
      </c>
      <c r="B8" s="432" t="s">
        <v>1208</v>
      </c>
      <c r="P8" s="435" t="s">
        <v>1211</v>
      </c>
      <c r="Q8" t="s">
        <v>1218</v>
      </c>
    </row>
    <row r="9" spans="1:17" ht="15" thickBot="1">
      <c r="A9" s="430" t="s">
        <v>1209</v>
      </c>
      <c r="B9" s="441" t="s">
        <v>1210</v>
      </c>
      <c r="C9" s="441">
        <f>12*C11</f>
        <v>4332</v>
      </c>
      <c r="G9" s="444" t="s">
        <v>1269</v>
      </c>
      <c r="H9" s="445" t="s">
        <v>1270</v>
      </c>
      <c r="N9" t="s">
        <v>1271</v>
      </c>
      <c r="P9" s="436" t="s">
        <v>1250</v>
      </c>
    </row>
    <row r="10" spans="1:17" ht="15" thickBot="1">
      <c r="C10" t="s">
        <v>1246</v>
      </c>
      <c r="D10" s="230" t="s">
        <v>1245</v>
      </c>
      <c r="E10" s="437" t="s">
        <v>476</v>
      </c>
      <c r="F10" s="230" t="s">
        <v>1245</v>
      </c>
      <c r="G10" s="437" t="s">
        <v>476</v>
      </c>
      <c r="H10" s="423" t="s">
        <v>1173</v>
      </c>
      <c r="I10" s="423" t="s">
        <v>1175</v>
      </c>
      <c r="J10" s="423" t="s">
        <v>1174</v>
      </c>
      <c r="K10" s="423" t="s">
        <v>1191</v>
      </c>
      <c r="L10" s="423" t="s">
        <v>1196</v>
      </c>
      <c r="M10" s="423" t="s">
        <v>1176</v>
      </c>
      <c r="N10" s="423" t="s">
        <v>1055</v>
      </c>
      <c r="P10" s="442" t="s">
        <v>1251</v>
      </c>
    </row>
    <row r="11" spans="1:17" ht="15" thickBot="1">
      <c r="A11" s="351"/>
      <c r="B11" s="441" t="s">
        <v>1247</v>
      </c>
      <c r="C11" s="441">
        <f>D11+E11+D13+E13</f>
        <v>361</v>
      </c>
      <c r="D11" s="440">
        <f>SUM(F11:F12)</f>
        <v>17</v>
      </c>
      <c r="E11" s="439">
        <f>SUM(G11:G12)</f>
        <v>36</v>
      </c>
      <c r="F11" s="440">
        <f>LEN(H11)</f>
        <v>8</v>
      </c>
      <c r="G11" s="439">
        <f>LEN(I11)</f>
        <v>12</v>
      </c>
      <c r="H11" s="438" t="s">
        <v>1225</v>
      </c>
      <c r="I11" s="22" t="s">
        <v>1267</v>
      </c>
      <c r="K11" t="s">
        <v>460</v>
      </c>
      <c r="L11" s="424"/>
      <c r="M11" t="s">
        <v>1177</v>
      </c>
      <c r="N11" t="s">
        <v>1190</v>
      </c>
    </row>
    <row r="12" spans="1:17">
      <c r="A12" s="351"/>
      <c r="F12" s="440">
        <f t="shared" ref="F12:F38" si="0">LEN(H12)</f>
        <v>9</v>
      </c>
      <c r="G12" s="439">
        <f t="shared" ref="G12:G38" si="1">LEN(I12)</f>
        <v>24</v>
      </c>
      <c r="H12" s="438" t="s">
        <v>1125</v>
      </c>
      <c r="I12" s="22" t="s">
        <v>1182</v>
      </c>
      <c r="J12" t="s">
        <v>662</v>
      </c>
      <c r="K12" s="421" t="s">
        <v>1194</v>
      </c>
      <c r="L12" s="424" t="s">
        <v>145</v>
      </c>
      <c r="M12" t="s">
        <v>1177</v>
      </c>
      <c r="N12" t="s">
        <v>1126</v>
      </c>
    </row>
    <row r="13" spans="1:17">
      <c r="A13" s="351"/>
      <c r="C13" t="s">
        <v>1264</v>
      </c>
      <c r="D13" s="440">
        <f>SUM(F13:F38)</f>
        <v>192</v>
      </c>
      <c r="E13" s="439">
        <f>SUM(G13:G38)</f>
        <v>116</v>
      </c>
      <c r="F13" s="440">
        <f t="shared" si="0"/>
        <v>7</v>
      </c>
      <c r="G13" s="439">
        <f t="shared" si="1"/>
        <v>5</v>
      </c>
      <c r="H13" s="427" t="s">
        <v>1128</v>
      </c>
      <c r="I13" s="22">
        <v>3.9289999999999998</v>
      </c>
      <c r="J13" t="s">
        <v>1158</v>
      </c>
      <c r="K13" t="s">
        <v>1192</v>
      </c>
      <c r="L13" s="424"/>
      <c r="M13" t="s">
        <v>1177</v>
      </c>
      <c r="N13" t="s">
        <v>1164</v>
      </c>
      <c r="O13" s="230" t="s">
        <v>1203</v>
      </c>
      <c r="P13" s="434" t="s">
        <v>44</v>
      </c>
    </row>
    <row r="14" spans="1:17">
      <c r="A14" s="351"/>
      <c r="F14" s="440">
        <f t="shared" si="0"/>
        <v>7</v>
      </c>
      <c r="G14" s="439">
        <f t="shared" si="1"/>
        <v>5</v>
      </c>
      <c r="H14" s="427" t="s">
        <v>1129</v>
      </c>
      <c r="I14" s="22">
        <v>3.9289999999999998</v>
      </c>
      <c r="J14" t="s">
        <v>1158</v>
      </c>
      <c r="K14" t="s">
        <v>1192</v>
      </c>
      <c r="L14" s="424"/>
      <c r="M14" t="s">
        <v>1177</v>
      </c>
      <c r="N14" t="s">
        <v>1164</v>
      </c>
      <c r="O14" s="230" t="s">
        <v>1223</v>
      </c>
      <c r="P14" s="435" t="s">
        <v>1216</v>
      </c>
    </row>
    <row r="15" spans="1:17">
      <c r="A15" s="351"/>
      <c r="F15" s="440">
        <f t="shared" si="0"/>
        <v>7</v>
      </c>
      <c r="G15" s="439">
        <f t="shared" si="1"/>
        <v>5</v>
      </c>
      <c r="H15" s="427" t="s">
        <v>1130</v>
      </c>
      <c r="I15" s="22">
        <v>3.9289999999999998</v>
      </c>
      <c r="J15" t="s">
        <v>1158</v>
      </c>
      <c r="K15" t="s">
        <v>1192</v>
      </c>
      <c r="L15" s="424"/>
      <c r="M15" t="s">
        <v>1177</v>
      </c>
      <c r="N15" t="s">
        <v>1164</v>
      </c>
      <c r="P15" s="436" t="s">
        <v>1217</v>
      </c>
      <c r="Q15" t="s">
        <v>1219</v>
      </c>
    </row>
    <row r="16" spans="1:17">
      <c r="A16" s="351"/>
      <c r="F16" s="440">
        <f t="shared" si="0"/>
        <v>7</v>
      </c>
      <c r="G16" s="439">
        <f t="shared" si="1"/>
        <v>5</v>
      </c>
      <c r="H16" s="427" t="s">
        <v>1131</v>
      </c>
      <c r="I16" s="22">
        <v>3.9289999999999998</v>
      </c>
      <c r="J16" t="s">
        <v>1158</v>
      </c>
      <c r="K16" t="s">
        <v>1192</v>
      </c>
      <c r="L16" s="424"/>
      <c r="M16" t="s">
        <v>1177</v>
      </c>
      <c r="N16" t="s">
        <v>1164</v>
      </c>
    </row>
    <row r="17" spans="1:14">
      <c r="A17" s="351"/>
      <c r="F17" s="440">
        <f t="shared" si="0"/>
        <v>7</v>
      </c>
      <c r="G17" s="439">
        <f t="shared" si="1"/>
        <v>5</v>
      </c>
      <c r="H17" s="427" t="s">
        <v>1132</v>
      </c>
      <c r="I17" s="22">
        <v>3.9289999999999998</v>
      </c>
      <c r="J17" t="s">
        <v>1158</v>
      </c>
      <c r="K17" t="s">
        <v>1192</v>
      </c>
      <c r="L17" s="424"/>
      <c r="M17" t="s">
        <v>1177</v>
      </c>
      <c r="N17" t="s">
        <v>1164</v>
      </c>
    </row>
    <row r="18" spans="1:14">
      <c r="A18" s="351"/>
      <c r="F18" s="440">
        <f t="shared" si="0"/>
        <v>7</v>
      </c>
      <c r="G18" s="439">
        <f t="shared" si="1"/>
        <v>5</v>
      </c>
      <c r="H18" s="427" t="s">
        <v>1133</v>
      </c>
      <c r="I18" s="22">
        <v>3.9289999999999998</v>
      </c>
      <c r="J18" t="s">
        <v>1158</v>
      </c>
      <c r="K18" t="s">
        <v>1192</v>
      </c>
      <c r="L18" s="424"/>
      <c r="M18" t="s">
        <v>1177</v>
      </c>
      <c r="N18" t="s">
        <v>1164</v>
      </c>
    </row>
    <row r="19" spans="1:14">
      <c r="A19" s="351"/>
      <c r="F19" s="440">
        <f t="shared" si="0"/>
        <v>7</v>
      </c>
      <c r="G19" s="439">
        <f t="shared" si="1"/>
        <v>5</v>
      </c>
      <c r="H19" s="427" t="s">
        <v>1134</v>
      </c>
      <c r="I19" s="22">
        <v>3.9289999999999998</v>
      </c>
      <c r="J19" t="s">
        <v>1158</v>
      </c>
      <c r="K19" t="s">
        <v>1192</v>
      </c>
      <c r="L19" s="424"/>
      <c r="M19" t="s">
        <v>1177</v>
      </c>
      <c r="N19" t="s">
        <v>1164</v>
      </c>
    </row>
    <row r="20" spans="1:14">
      <c r="A20" s="351"/>
      <c r="F20" s="440">
        <f t="shared" si="0"/>
        <v>7</v>
      </c>
      <c r="G20" s="439">
        <f t="shared" si="1"/>
        <v>5</v>
      </c>
      <c r="H20" s="427" t="s">
        <v>1135</v>
      </c>
      <c r="I20" s="22">
        <v>3.9289999999999998</v>
      </c>
      <c r="J20" t="s">
        <v>1158</v>
      </c>
      <c r="K20" t="s">
        <v>1192</v>
      </c>
      <c r="L20" s="424"/>
      <c r="M20" t="s">
        <v>1177</v>
      </c>
      <c r="N20" t="s">
        <v>1164</v>
      </c>
    </row>
    <row r="21" spans="1:14">
      <c r="A21" s="351"/>
      <c r="F21" s="440">
        <f t="shared" si="0"/>
        <v>7</v>
      </c>
      <c r="G21" s="439">
        <f t="shared" si="1"/>
        <v>5</v>
      </c>
      <c r="H21" s="427" t="s">
        <v>1136</v>
      </c>
      <c r="I21" s="22">
        <v>3.9289999999999998</v>
      </c>
      <c r="J21" t="s">
        <v>1158</v>
      </c>
      <c r="K21" t="s">
        <v>1192</v>
      </c>
      <c r="L21" s="424"/>
      <c r="M21" t="s">
        <v>1177</v>
      </c>
      <c r="N21" t="s">
        <v>1164</v>
      </c>
    </row>
    <row r="22" spans="1:14">
      <c r="A22" s="351"/>
      <c r="F22" s="440">
        <f t="shared" si="0"/>
        <v>7</v>
      </c>
      <c r="G22" s="439">
        <f t="shared" si="1"/>
        <v>5</v>
      </c>
      <c r="H22" s="427" t="s">
        <v>1137</v>
      </c>
      <c r="I22" s="22">
        <v>3.9289999999999998</v>
      </c>
      <c r="J22" t="s">
        <v>1158</v>
      </c>
      <c r="K22" t="s">
        <v>1192</v>
      </c>
      <c r="L22" s="424"/>
      <c r="M22" t="s">
        <v>1177</v>
      </c>
      <c r="N22" t="s">
        <v>1164</v>
      </c>
    </row>
    <row r="23" spans="1:14">
      <c r="A23" s="351"/>
      <c r="F23" s="440">
        <f t="shared" si="0"/>
        <v>7</v>
      </c>
      <c r="G23" s="439">
        <f t="shared" si="1"/>
        <v>5</v>
      </c>
      <c r="H23" s="427" t="s">
        <v>1138</v>
      </c>
      <c r="I23" s="22">
        <v>3.9289999999999998</v>
      </c>
      <c r="J23" t="s">
        <v>1158</v>
      </c>
      <c r="K23" t="s">
        <v>1192</v>
      </c>
      <c r="L23" s="424"/>
      <c r="M23" t="s">
        <v>1177</v>
      </c>
      <c r="N23" t="s">
        <v>1164</v>
      </c>
    </row>
    <row r="24" spans="1:14">
      <c r="A24" s="351"/>
      <c r="F24" s="440">
        <f t="shared" si="0"/>
        <v>7</v>
      </c>
      <c r="G24" s="439">
        <f t="shared" si="1"/>
        <v>5</v>
      </c>
      <c r="H24" s="427" t="s">
        <v>1139</v>
      </c>
      <c r="I24" s="22">
        <v>3.9289999999999998</v>
      </c>
      <c r="J24" t="s">
        <v>1158</v>
      </c>
      <c r="K24" t="s">
        <v>1192</v>
      </c>
      <c r="L24" s="424"/>
      <c r="M24" t="s">
        <v>1177</v>
      </c>
      <c r="N24" t="s">
        <v>1164</v>
      </c>
    </row>
    <row r="25" spans="1:14">
      <c r="A25" s="351"/>
      <c r="F25" s="440">
        <f t="shared" si="0"/>
        <v>7</v>
      </c>
      <c r="G25" s="439">
        <f t="shared" si="1"/>
        <v>5</v>
      </c>
      <c r="H25" s="427" t="s">
        <v>1140</v>
      </c>
      <c r="I25" s="22">
        <v>3.9289999999999998</v>
      </c>
      <c r="J25" t="s">
        <v>1158</v>
      </c>
      <c r="K25" t="s">
        <v>1192</v>
      </c>
      <c r="L25" s="424"/>
      <c r="M25" t="s">
        <v>1177</v>
      </c>
      <c r="N25" t="s">
        <v>1164</v>
      </c>
    </row>
    <row r="26" spans="1:14">
      <c r="A26" s="351"/>
      <c r="F26" s="440">
        <f t="shared" si="0"/>
        <v>7</v>
      </c>
      <c r="G26" s="439">
        <f t="shared" si="1"/>
        <v>5</v>
      </c>
      <c r="H26" s="427" t="s">
        <v>1141</v>
      </c>
      <c r="I26" s="22">
        <v>3.9289999999999998</v>
      </c>
      <c r="J26" t="s">
        <v>1158</v>
      </c>
      <c r="K26" t="s">
        <v>1192</v>
      </c>
      <c r="L26" s="424"/>
      <c r="M26" t="s">
        <v>1177</v>
      </c>
      <c r="N26" t="s">
        <v>1164</v>
      </c>
    </row>
    <row r="27" spans="1:14">
      <c r="A27" s="351"/>
      <c r="C27" t="s">
        <v>1248</v>
      </c>
      <c r="F27" s="440">
        <f t="shared" si="0"/>
        <v>5</v>
      </c>
      <c r="G27" s="439">
        <f t="shared" si="1"/>
        <v>4</v>
      </c>
      <c r="H27" s="425" t="s">
        <v>1143</v>
      </c>
      <c r="I27" s="22">
        <v>55.1</v>
      </c>
      <c r="J27" t="s">
        <v>1158</v>
      </c>
      <c r="K27" t="s">
        <v>1192</v>
      </c>
      <c r="L27" s="424"/>
      <c r="M27" t="s">
        <v>1177</v>
      </c>
      <c r="N27" t="s">
        <v>1162</v>
      </c>
    </row>
    <row r="28" spans="1:14">
      <c r="A28" s="351"/>
      <c r="C28" t="s">
        <v>1249</v>
      </c>
      <c r="F28" s="440">
        <f t="shared" si="0"/>
        <v>5</v>
      </c>
      <c r="G28" s="439">
        <f t="shared" si="1"/>
        <v>3</v>
      </c>
      <c r="H28" s="425" t="s">
        <v>1144</v>
      </c>
      <c r="I28" s="424" t="s">
        <v>1183</v>
      </c>
      <c r="J28" t="s">
        <v>1159</v>
      </c>
      <c r="K28" t="s">
        <v>1192</v>
      </c>
      <c r="L28" s="424"/>
      <c r="M28" t="s">
        <v>1177</v>
      </c>
      <c r="N28" t="s">
        <v>1127</v>
      </c>
    </row>
    <row r="29" spans="1:14">
      <c r="A29" s="351"/>
      <c r="C29" t="s">
        <v>1255</v>
      </c>
      <c r="F29" s="440">
        <f t="shared" si="0"/>
        <v>7</v>
      </c>
      <c r="G29" s="439">
        <f t="shared" si="1"/>
        <v>4</v>
      </c>
      <c r="H29" s="425" t="s">
        <v>1142</v>
      </c>
      <c r="I29" s="424">
        <v>94.3</v>
      </c>
      <c r="J29" t="s">
        <v>402</v>
      </c>
      <c r="K29" t="s">
        <v>1193</v>
      </c>
      <c r="L29" s="424" t="s">
        <v>1198</v>
      </c>
      <c r="M29" t="s">
        <v>1178</v>
      </c>
      <c r="N29" t="s">
        <v>1163</v>
      </c>
    </row>
    <row r="30" spans="1:14">
      <c r="A30" s="351"/>
      <c r="C30" t="s">
        <v>1254</v>
      </c>
      <c r="D30" t="s">
        <v>1256</v>
      </c>
      <c r="F30" s="440">
        <f t="shared" si="0"/>
        <v>11</v>
      </c>
      <c r="G30" s="439">
        <f t="shared" si="1"/>
        <v>4</v>
      </c>
      <c r="H30" s="425" t="s">
        <v>1145</v>
      </c>
      <c r="I30" s="424" t="s">
        <v>1184</v>
      </c>
      <c r="J30" s="421" t="s">
        <v>1160</v>
      </c>
      <c r="K30" t="s">
        <v>1193</v>
      </c>
      <c r="L30" s="424"/>
      <c r="M30" t="s">
        <v>1178</v>
      </c>
      <c r="N30" t="s">
        <v>1239</v>
      </c>
    </row>
    <row r="31" spans="1:14">
      <c r="A31" s="351"/>
      <c r="D31" t="s">
        <v>1257</v>
      </c>
      <c r="F31" s="440">
        <f t="shared" si="0"/>
        <v>8</v>
      </c>
      <c r="G31" s="439">
        <f t="shared" si="1"/>
        <v>4</v>
      </c>
      <c r="H31" s="425" t="s">
        <v>1146</v>
      </c>
      <c r="I31" s="424" t="s">
        <v>1185</v>
      </c>
      <c r="J31" s="421" t="s">
        <v>1160</v>
      </c>
      <c r="K31" t="s">
        <v>1193</v>
      </c>
      <c r="L31" s="424"/>
      <c r="M31" t="s">
        <v>1178</v>
      </c>
      <c r="N31" t="s">
        <v>1240</v>
      </c>
    </row>
    <row r="32" spans="1:14">
      <c r="A32" s="351"/>
      <c r="D32" t="s">
        <v>1258</v>
      </c>
      <c r="F32" s="440">
        <f t="shared" si="0"/>
        <v>8</v>
      </c>
      <c r="G32" s="439">
        <f t="shared" si="1"/>
        <v>4</v>
      </c>
      <c r="H32" s="425" t="s">
        <v>1147</v>
      </c>
      <c r="I32" s="424" t="s">
        <v>1186</v>
      </c>
      <c r="J32" s="421" t="s">
        <v>1160</v>
      </c>
      <c r="K32" t="s">
        <v>1193</v>
      </c>
      <c r="L32" s="424"/>
      <c r="M32" t="s">
        <v>1178</v>
      </c>
      <c r="N32" t="s">
        <v>1241</v>
      </c>
    </row>
    <row r="33" spans="1:14">
      <c r="A33" s="351"/>
      <c r="C33" t="s">
        <v>1252</v>
      </c>
      <c r="D33" t="s">
        <v>1039</v>
      </c>
      <c r="F33" s="440">
        <f t="shared" si="0"/>
        <v>6</v>
      </c>
      <c r="G33" s="439">
        <f t="shared" si="1"/>
        <v>4</v>
      </c>
      <c r="H33" s="443" t="s">
        <v>1148</v>
      </c>
      <c r="I33" s="424" t="s">
        <v>1187</v>
      </c>
      <c r="J33" s="421" t="s">
        <v>1160</v>
      </c>
      <c r="K33" t="s">
        <v>1193</v>
      </c>
      <c r="L33" s="424"/>
      <c r="M33" t="s">
        <v>1178</v>
      </c>
      <c r="N33" t="s">
        <v>1171</v>
      </c>
    </row>
    <row r="34" spans="1:14">
      <c r="A34" s="351"/>
      <c r="D34" t="s">
        <v>1038</v>
      </c>
      <c r="F34" s="440">
        <f t="shared" si="0"/>
        <v>7</v>
      </c>
      <c r="G34" s="439">
        <f t="shared" si="1"/>
        <v>4</v>
      </c>
      <c r="H34" s="442" t="s">
        <v>1149</v>
      </c>
      <c r="I34" s="424" t="s">
        <v>1187</v>
      </c>
      <c r="J34" s="421" t="s">
        <v>1160</v>
      </c>
      <c r="K34" t="s">
        <v>1193</v>
      </c>
      <c r="L34" s="424"/>
      <c r="M34" t="s">
        <v>1178</v>
      </c>
      <c r="N34" t="s">
        <v>1172</v>
      </c>
    </row>
    <row r="35" spans="1:14">
      <c r="A35" s="351"/>
      <c r="C35" t="s">
        <v>1253</v>
      </c>
      <c r="D35" t="s">
        <v>1039</v>
      </c>
      <c r="F35" s="440">
        <f t="shared" si="0"/>
        <v>11</v>
      </c>
      <c r="G35" s="439">
        <f t="shared" si="1"/>
        <v>1</v>
      </c>
      <c r="H35" s="443" t="s">
        <v>1169</v>
      </c>
      <c r="I35" s="22">
        <v>1</v>
      </c>
      <c r="K35" s="421" t="s">
        <v>1161</v>
      </c>
      <c r="L35" s="424" t="s">
        <v>1168</v>
      </c>
      <c r="M35" t="s">
        <v>1178</v>
      </c>
      <c r="N35" t="s">
        <v>1179</v>
      </c>
    </row>
    <row r="36" spans="1:14">
      <c r="A36" s="351"/>
      <c r="D36" t="s">
        <v>1038</v>
      </c>
      <c r="F36" s="440">
        <f t="shared" si="0"/>
        <v>12</v>
      </c>
      <c r="G36" s="439">
        <f t="shared" si="1"/>
        <v>1</v>
      </c>
      <c r="H36" s="442" t="s">
        <v>1170</v>
      </c>
      <c r="I36" s="22">
        <v>1</v>
      </c>
      <c r="K36" s="421" t="s">
        <v>1161</v>
      </c>
      <c r="L36" s="424" t="s">
        <v>1168</v>
      </c>
      <c r="M36" t="s">
        <v>1178</v>
      </c>
      <c r="N36" t="s">
        <v>1180</v>
      </c>
    </row>
    <row r="37" spans="1:14">
      <c r="C37" t="s">
        <v>1265</v>
      </c>
      <c r="F37" s="440">
        <f t="shared" si="0"/>
        <v>6</v>
      </c>
      <c r="G37" s="439">
        <f t="shared" si="1"/>
        <v>11</v>
      </c>
      <c r="H37" s="433" t="s">
        <v>1213</v>
      </c>
      <c r="I37" s="22" t="s">
        <v>1272</v>
      </c>
      <c r="K37" s="421" t="s">
        <v>460</v>
      </c>
      <c r="L37" s="424"/>
      <c r="M37" t="s">
        <v>1177</v>
      </c>
      <c r="N37" t="s">
        <v>1199</v>
      </c>
    </row>
    <row r="38" spans="1:14">
      <c r="C38" t="s">
        <v>1266</v>
      </c>
      <c r="F38" s="440">
        <f t="shared" si="0"/>
        <v>8</v>
      </c>
      <c r="G38" s="439">
        <f t="shared" si="1"/>
        <v>2</v>
      </c>
      <c r="H38" s="433" t="s">
        <v>1212</v>
      </c>
      <c r="I38" s="22">
        <v>12</v>
      </c>
      <c r="K38" t="s">
        <v>460</v>
      </c>
      <c r="L38" s="424" t="s">
        <v>1197</v>
      </c>
      <c r="M38" t="s">
        <v>1177</v>
      </c>
      <c r="N38" t="s">
        <v>1195</v>
      </c>
    </row>
    <row r="39" spans="1:14" ht="15" thickBot="1">
      <c r="F39" s="440"/>
      <c r="G39" s="439"/>
      <c r="I39" s="22"/>
      <c r="L39" s="424"/>
    </row>
    <row r="40" spans="1:14" ht="15" thickBot="1">
      <c r="A40" s="351"/>
      <c r="G40" s="444" t="s">
        <v>1269</v>
      </c>
      <c r="H40" s="445" t="s">
        <v>1203</v>
      </c>
      <c r="L40" s="424"/>
      <c r="N40" t="s">
        <v>1271</v>
      </c>
    </row>
    <row r="41" spans="1:14" ht="15" thickBot="1">
      <c r="A41" s="351"/>
      <c r="C41" t="s">
        <v>1246</v>
      </c>
      <c r="D41" s="230" t="s">
        <v>1245</v>
      </c>
      <c r="E41" s="437" t="s">
        <v>476</v>
      </c>
      <c r="F41" s="230" t="s">
        <v>1245</v>
      </c>
      <c r="G41" s="437" t="s">
        <v>476</v>
      </c>
      <c r="H41" s="423" t="s">
        <v>1173</v>
      </c>
      <c r="I41" s="423" t="s">
        <v>1175</v>
      </c>
      <c r="J41" s="423" t="s">
        <v>1174</v>
      </c>
      <c r="K41" s="423" t="s">
        <v>1191</v>
      </c>
      <c r="L41" s="423" t="s">
        <v>1196</v>
      </c>
      <c r="M41" s="423" t="s">
        <v>1176</v>
      </c>
      <c r="N41" s="423" t="s">
        <v>1055</v>
      </c>
    </row>
    <row r="42" spans="1:14" ht="15" thickBot="1">
      <c r="A42" s="351"/>
      <c r="C42" s="441">
        <f>D42+E42+D44+E44</f>
        <v>163</v>
      </c>
      <c r="D42" s="440">
        <f>SUM(F42:F43)</f>
        <v>17</v>
      </c>
      <c r="E42" s="439">
        <f>SUM(G42:G43)</f>
        <v>39</v>
      </c>
      <c r="F42" s="440">
        <f t="shared" ref="F42:F56" si="2">LEN(H42)</f>
        <v>8</v>
      </c>
      <c r="G42" s="439">
        <f>LEN(I42)</f>
        <v>15</v>
      </c>
      <c r="H42" s="438" t="s">
        <v>1225</v>
      </c>
      <c r="I42" s="424" t="s">
        <v>1268</v>
      </c>
      <c r="K42" t="s">
        <v>460</v>
      </c>
      <c r="L42" s="424"/>
      <c r="M42" t="s">
        <v>1177</v>
      </c>
      <c r="N42" t="s">
        <v>1220</v>
      </c>
    </row>
    <row r="43" spans="1:14">
      <c r="A43" s="351"/>
      <c r="F43" s="440">
        <f t="shared" si="2"/>
        <v>9</v>
      </c>
      <c r="G43" s="439">
        <f t="shared" ref="G43:G56" si="3">LEN(I43)</f>
        <v>24</v>
      </c>
      <c r="H43" s="438" t="s">
        <v>1125</v>
      </c>
      <c r="I43" s="424" t="s">
        <v>1182</v>
      </c>
      <c r="K43" s="421" t="s">
        <v>1194</v>
      </c>
      <c r="L43" s="424" t="s">
        <v>145</v>
      </c>
      <c r="M43" t="s">
        <v>1177</v>
      </c>
      <c r="N43" t="s">
        <v>1126</v>
      </c>
    </row>
    <row r="44" spans="1:14">
      <c r="A44" s="351"/>
      <c r="C44" t="s">
        <v>1260</v>
      </c>
      <c r="D44" s="440">
        <f>SUM(F44:F56)</f>
        <v>73</v>
      </c>
      <c r="E44" s="439">
        <f>SUM(G44:G56)</f>
        <v>34</v>
      </c>
      <c r="F44" s="440">
        <f t="shared" si="2"/>
        <v>5</v>
      </c>
      <c r="G44" s="439">
        <f t="shared" si="3"/>
        <v>2</v>
      </c>
      <c r="H44" s="425" t="s">
        <v>1227</v>
      </c>
      <c r="I44" s="424">
        <v>48</v>
      </c>
      <c r="J44" t="s">
        <v>1158</v>
      </c>
      <c r="K44" t="s">
        <v>1193</v>
      </c>
      <c r="M44" t="s">
        <v>1222</v>
      </c>
      <c r="N44" t="s">
        <v>1221</v>
      </c>
    </row>
    <row r="45" spans="1:14">
      <c r="A45" s="351"/>
      <c r="F45" s="440">
        <f t="shared" si="2"/>
        <v>5</v>
      </c>
      <c r="G45" s="439">
        <f t="shared" si="3"/>
        <v>2</v>
      </c>
      <c r="H45" s="425" t="s">
        <v>1228</v>
      </c>
      <c r="I45" s="424">
        <v>48</v>
      </c>
      <c r="J45" t="s">
        <v>1158</v>
      </c>
      <c r="K45" t="s">
        <v>1193</v>
      </c>
      <c r="M45" t="s">
        <v>1222</v>
      </c>
      <c r="N45" t="s">
        <v>1188</v>
      </c>
    </row>
    <row r="46" spans="1:14">
      <c r="A46" s="351"/>
      <c r="F46" s="440">
        <f t="shared" si="2"/>
        <v>5</v>
      </c>
      <c r="G46" s="439">
        <f t="shared" si="3"/>
        <v>2</v>
      </c>
      <c r="H46" s="425" t="s">
        <v>1229</v>
      </c>
      <c r="I46" s="424">
        <v>48</v>
      </c>
      <c r="J46" t="s">
        <v>1158</v>
      </c>
      <c r="K46" t="s">
        <v>1193</v>
      </c>
      <c r="M46" t="s">
        <v>1222</v>
      </c>
      <c r="N46" t="s">
        <v>1188</v>
      </c>
    </row>
    <row r="47" spans="1:14">
      <c r="A47" s="351"/>
      <c r="F47" s="440">
        <f t="shared" si="2"/>
        <v>5</v>
      </c>
      <c r="G47" s="439">
        <f t="shared" si="3"/>
        <v>2</v>
      </c>
      <c r="H47" s="425" t="s">
        <v>1230</v>
      </c>
      <c r="I47" s="424">
        <v>48</v>
      </c>
      <c r="J47" t="s">
        <v>1158</v>
      </c>
      <c r="K47" t="s">
        <v>1193</v>
      </c>
      <c r="M47" t="s">
        <v>1222</v>
      </c>
      <c r="N47" t="s">
        <v>1188</v>
      </c>
    </row>
    <row r="48" spans="1:14">
      <c r="A48" s="351"/>
      <c r="C48" t="s">
        <v>1261</v>
      </c>
      <c r="F48" s="440">
        <f t="shared" si="2"/>
        <v>5</v>
      </c>
      <c r="G48" s="439">
        <f t="shared" si="3"/>
        <v>3</v>
      </c>
      <c r="H48" s="425" t="s">
        <v>1231</v>
      </c>
      <c r="I48" s="424" t="s">
        <v>1242</v>
      </c>
      <c r="J48" t="s">
        <v>1159</v>
      </c>
      <c r="K48" t="s">
        <v>1193</v>
      </c>
      <c r="M48" t="s">
        <v>1177</v>
      </c>
      <c r="N48" t="s">
        <v>1189</v>
      </c>
    </row>
    <row r="49" spans="1:14">
      <c r="A49" s="351"/>
      <c r="F49" s="440">
        <f t="shared" si="2"/>
        <v>5</v>
      </c>
      <c r="G49" s="439">
        <f t="shared" si="3"/>
        <v>3</v>
      </c>
      <c r="H49" s="425" t="s">
        <v>1232</v>
      </c>
      <c r="I49" s="424" t="s">
        <v>1242</v>
      </c>
      <c r="J49" t="s">
        <v>1159</v>
      </c>
      <c r="K49" t="s">
        <v>1193</v>
      </c>
      <c r="M49" t="s">
        <v>1222</v>
      </c>
      <c r="N49" t="s">
        <v>1189</v>
      </c>
    </row>
    <row r="50" spans="1:14">
      <c r="A50" s="351"/>
      <c r="F50" s="440">
        <f t="shared" si="2"/>
        <v>5</v>
      </c>
      <c r="G50" s="439">
        <f t="shared" si="3"/>
        <v>3</v>
      </c>
      <c r="H50" s="425" t="s">
        <v>1233</v>
      </c>
      <c r="I50" s="424" t="s">
        <v>1242</v>
      </c>
      <c r="J50" t="s">
        <v>1159</v>
      </c>
      <c r="K50" t="s">
        <v>1193</v>
      </c>
      <c r="M50" t="s">
        <v>1222</v>
      </c>
      <c r="N50" t="s">
        <v>1189</v>
      </c>
    </row>
    <row r="51" spans="1:14">
      <c r="A51" s="351"/>
      <c r="F51" s="440">
        <f t="shared" si="2"/>
        <v>5</v>
      </c>
      <c r="G51" s="439">
        <f t="shared" si="3"/>
        <v>3</v>
      </c>
      <c r="H51" s="425" t="s">
        <v>1234</v>
      </c>
      <c r="I51" s="424" t="s">
        <v>1242</v>
      </c>
      <c r="J51" t="s">
        <v>1159</v>
      </c>
      <c r="K51" t="s">
        <v>1193</v>
      </c>
      <c r="M51" t="s">
        <v>1222</v>
      </c>
      <c r="N51" t="s">
        <v>1189</v>
      </c>
    </row>
    <row r="52" spans="1:14">
      <c r="A52" s="351"/>
      <c r="C52" t="s">
        <v>1259</v>
      </c>
      <c r="F52" s="440">
        <f t="shared" si="2"/>
        <v>5</v>
      </c>
      <c r="G52" s="439">
        <f t="shared" si="3"/>
        <v>4</v>
      </c>
      <c r="H52" s="433" t="s">
        <v>1150</v>
      </c>
      <c r="I52" s="424" t="s">
        <v>1243</v>
      </c>
      <c r="J52" t="s">
        <v>1158</v>
      </c>
      <c r="K52" t="s">
        <v>1193</v>
      </c>
      <c r="M52" t="s">
        <v>1177</v>
      </c>
      <c r="N52" t="s">
        <v>1165</v>
      </c>
    </row>
    <row r="53" spans="1:14">
      <c r="A53" s="352"/>
      <c r="C53" t="s">
        <v>1262</v>
      </c>
      <c r="F53" s="440">
        <f t="shared" si="2"/>
        <v>7</v>
      </c>
      <c r="G53" s="439">
        <f t="shared" si="3"/>
        <v>2</v>
      </c>
      <c r="H53" s="427" t="s">
        <v>1235</v>
      </c>
      <c r="I53" s="424">
        <v>48</v>
      </c>
      <c r="J53" t="s">
        <v>1158</v>
      </c>
      <c r="K53" t="s">
        <v>1193</v>
      </c>
      <c r="M53" t="s">
        <v>1177</v>
      </c>
      <c r="N53" t="s">
        <v>1215</v>
      </c>
    </row>
    <row r="54" spans="1:14">
      <c r="F54" s="440">
        <f t="shared" si="2"/>
        <v>7</v>
      </c>
      <c r="G54" s="439">
        <f t="shared" si="3"/>
        <v>2</v>
      </c>
      <c r="H54" s="427" t="s">
        <v>1236</v>
      </c>
      <c r="I54" s="424">
        <v>48</v>
      </c>
      <c r="J54" t="s">
        <v>1158</v>
      </c>
      <c r="K54" t="s">
        <v>1193</v>
      </c>
      <c r="M54" t="s">
        <v>1177</v>
      </c>
      <c r="N54" t="s">
        <v>1214</v>
      </c>
    </row>
    <row r="55" spans="1:14">
      <c r="C55" t="s">
        <v>1263</v>
      </c>
      <c r="F55" s="440">
        <f t="shared" si="2"/>
        <v>7</v>
      </c>
      <c r="G55" s="439">
        <f t="shared" si="3"/>
        <v>3</v>
      </c>
      <c r="H55" s="427" t="s">
        <v>1238</v>
      </c>
      <c r="I55" s="424" t="s">
        <v>1244</v>
      </c>
      <c r="J55" t="s">
        <v>1159</v>
      </c>
      <c r="K55" t="s">
        <v>1193</v>
      </c>
      <c r="M55" t="s">
        <v>1177</v>
      </c>
      <c r="N55" t="s">
        <v>1152</v>
      </c>
    </row>
    <row r="56" spans="1:14">
      <c r="F56" s="440">
        <f t="shared" si="2"/>
        <v>7</v>
      </c>
      <c r="G56" s="439">
        <f t="shared" si="3"/>
        <v>3</v>
      </c>
      <c r="H56" s="427" t="s">
        <v>1237</v>
      </c>
      <c r="I56" s="424" t="s">
        <v>1244</v>
      </c>
      <c r="J56" t="s">
        <v>1159</v>
      </c>
      <c r="K56" t="s">
        <v>1193</v>
      </c>
      <c r="M56" t="s">
        <v>1177</v>
      </c>
      <c r="N56" t="s">
        <v>1151</v>
      </c>
    </row>
    <row r="58" spans="1:14">
      <c r="N58" s="420" t="s">
        <v>1181</v>
      </c>
    </row>
    <row r="59" spans="1:14">
      <c r="G59" s="439"/>
      <c r="N59" s="420" t="s">
        <v>1153</v>
      </c>
    </row>
    <row r="60" spans="1:14">
      <c r="G60" s="439"/>
      <c r="N60" s="420" t="s">
        <v>1154</v>
      </c>
    </row>
    <row r="61" spans="1:14">
      <c r="G61" s="439"/>
      <c r="N61" s="420" t="s">
        <v>1156</v>
      </c>
    </row>
    <row r="62" spans="1:14">
      <c r="G62" s="439"/>
      <c r="N62" s="420" t="s">
        <v>1153</v>
      </c>
    </row>
    <row r="63" spans="1:14">
      <c r="G63" s="439"/>
      <c r="N63" s="420" t="s">
        <v>1154</v>
      </c>
    </row>
    <row r="64" spans="1:14">
      <c r="G64" s="439"/>
      <c r="N64" s="420" t="s">
        <v>1155</v>
      </c>
    </row>
    <row r="65" spans="3:14">
      <c r="G65" s="439"/>
    </row>
    <row r="66" spans="3:14">
      <c r="G66" s="439"/>
      <c r="N66" s="420" t="s">
        <v>1157</v>
      </c>
    </row>
    <row r="67" spans="3:14">
      <c r="G67" s="439"/>
    </row>
    <row r="68" spans="3:14">
      <c r="G68" s="439"/>
    </row>
    <row r="69" spans="3:14">
      <c r="G69" s="439"/>
    </row>
    <row r="72" spans="3:14">
      <c r="I72" s="422" t="s">
        <v>1166</v>
      </c>
    </row>
    <row r="73" spans="3:14">
      <c r="I73" s="422" t="s">
        <v>1167</v>
      </c>
    </row>
    <row r="78" spans="3:14">
      <c r="C78" t="s">
        <v>1279</v>
      </c>
    </row>
    <row r="79" spans="3:14">
      <c r="C79" t="s">
        <v>1273</v>
      </c>
    </row>
    <row r="80" spans="3:14">
      <c r="C80" t="s">
        <v>1275</v>
      </c>
    </row>
    <row r="81" spans="3:3">
      <c r="C81" t="s">
        <v>1281</v>
      </c>
    </row>
    <row r="82" spans="3:3">
      <c r="C82" t="s">
        <v>1292</v>
      </c>
    </row>
    <row r="83" spans="3:3">
      <c r="C83" t="s">
        <v>1280</v>
      </c>
    </row>
    <row r="84" spans="3:3">
      <c r="C84" t="s">
        <v>1287</v>
      </c>
    </row>
    <row r="85" spans="3:3">
      <c r="C85" t="s">
        <v>1277</v>
      </c>
    </row>
    <row r="86" spans="3:3">
      <c r="C86" t="s">
        <v>1278</v>
      </c>
    </row>
    <row r="88" spans="3:3">
      <c r="C88" t="s">
        <v>1282</v>
      </c>
    </row>
    <row r="89" spans="3:3">
      <c r="C89" t="s">
        <v>1283</v>
      </c>
    </row>
    <row r="90" spans="3:3">
      <c r="C90" t="s">
        <v>1284</v>
      </c>
    </row>
    <row r="91" spans="3:3">
      <c r="C91" t="s">
        <v>1285</v>
      </c>
    </row>
    <row r="92" spans="3:3">
      <c r="C92" t="s">
        <v>1286</v>
      </c>
    </row>
    <row r="93" spans="3:3">
      <c r="C93" t="s">
        <v>1288</v>
      </c>
    </row>
    <row r="95" spans="3:3">
      <c r="C95" t="s">
        <v>1290</v>
      </c>
    </row>
    <row r="96" spans="3:3">
      <c r="C96" t="s">
        <v>1289</v>
      </c>
    </row>
    <row r="97" spans="3:3">
      <c r="C97" t="s">
        <v>1291</v>
      </c>
    </row>
  </sheetData>
  <hyperlinks>
    <hyperlink ref="H1" location="Index" display="Back to Index" xr:uid="{B5FD63EA-1F6A-420C-A5C4-69E9C9654E9E}"/>
  </hyperlink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42</vt:i4>
      </vt:variant>
    </vt:vector>
  </HeadingPairs>
  <TitlesOfParts>
    <vt:vector size="66" baseType="lpstr">
      <vt:lpstr>INDEX</vt:lpstr>
      <vt:lpstr>Reference</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Asset_InLocation</vt:lpstr>
      <vt:lpstr>AssetID</vt:lpstr>
      <vt:lpstr>AssetName</vt:lpstr>
      <vt:lpstr>datapoint_category</vt:lpstr>
      <vt:lpstr>datapoint_function</vt:lpstr>
      <vt:lpstr>datapoint_subcategory</vt:lpstr>
      <vt:lpstr>DatapointID</vt:lpstr>
      <vt:lpstr>energy_stage</vt:lpstr>
      <vt:lpstr>Products!Extract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2019-07-12T11:11:31Z</dcterms:modified>
</cp:coreProperties>
</file>