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9EC140DF-A42A-4747-A3FE-EAC7EFFFBE9D}" xr6:coauthVersionLast="41" xr6:coauthVersionMax="41" xr10:uidLastSave="{00000000-0000-0000-0000-000000000000}"/>
  <bookViews>
    <workbookView xWindow="-16320" yWindow="1005" windowWidth="16440" windowHeight="28590" tabRatio="747" firstSheet="7"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Period" sheetId="16" r:id="rId11"/>
    <sheet name="Products" sheetId="26" r:id="rId12"/>
    <sheet name="Period DATA" sheetId="24" r:id="rId13"/>
    <sheet name="Joules" sheetId="25" r:id="rId14"/>
    <sheet name="paths" sheetId="21" r:id="rId15"/>
    <sheet name="timestamp" sheetId="13" r:id="rId16"/>
    <sheet name="requests" sheetId="14" r:id="rId17"/>
    <sheet name="draft specs" sheetId="22" r:id="rId18"/>
    <sheet name="swagger" sheetId="19" r:id="rId19"/>
    <sheet name="graphs" sheetId="12" r:id="rId20"/>
    <sheet name="collection+json" sheetId="20" r:id="rId21"/>
  </sheets>
  <definedNames>
    <definedName name="_xlnm._FilterDatabase" localSheetId="11"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1">Products!$B$38</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ORE_LOCATION" localSheetId="12">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 i="25" l="1"/>
  <c r="D10" i="25"/>
  <c r="D11" i="25"/>
  <c r="D12" i="25"/>
  <c r="D13" i="25"/>
  <c r="D19" i="25"/>
  <c r="D18" i="25"/>
  <c r="D17" i="25"/>
  <c r="D16" i="25"/>
  <c r="D15" i="25"/>
  <c r="C5" i="25"/>
  <c r="B5" i="25"/>
  <c r="AS28" i="16" l="1"/>
  <c r="AS27" i="16"/>
  <c r="AS26" i="16"/>
  <c r="AS25" i="16"/>
  <c r="AS24" i="16"/>
  <c r="AS23" i="16"/>
  <c r="AS22" i="16"/>
  <c r="AS21" i="16"/>
  <c r="AS20" i="16"/>
  <c r="AS19" i="16"/>
  <c r="M58" i="24" l="1"/>
  <c r="L58" i="24"/>
  <c r="K58" i="24"/>
  <c r="J58" i="24"/>
  <c r="I58" i="24"/>
  <c r="H58" i="24"/>
  <c r="G58"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<sst xmlns="http://schemas.openxmlformats.org/spreadsheetml/2006/main" count="1554" uniqueCount="956">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</sst>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00000"/>
    <numFmt numFmtId="171" formatCode="_-* #,##0_-;\-* #,##0_-;_-* &quot;-&quot;_-;_-@_-"/>
  </numFmts>
  <fonts count="7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4" fillId="6" borderId="0" applyNumberFormat="0" applyBorder="0" applyAlignment="0" applyProtection="0"/>
    <xf numFmtId="0" fontId="9" fillId="0" borderId="0" applyNumberFormat="0" applyFill="0" applyBorder="0" applyAlignment="0" applyProtection="0"/>
    <xf numFmtId="0" fontId="76" fillId="0" borderId="0"/>
    <xf numFmtId="171" fontId="76" fillId="0" borderId="0" applyFont="0" applyFill="0" applyBorder="0" applyAlignment="0" applyProtection="0"/>
    <xf numFmtId="9" fontId="76" fillId="0" borderId="0" applyFont="0" applyFill="0" applyBorder="0" applyAlignment="0" applyProtection="0"/>
  </cellStyleXfs>
  <cellXfs count="328">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30" fillId="0" borderId="0" xfId="0" applyFont="1" applyAlignment="1">
      <alignment vertical="top"/>
    </xf>
    <xf numFmtId="0" fontId="14" fillId="0" borderId="0" xfId="0" applyFont="1" applyAlignment="1">
      <alignment horizontal="left" vertical="top" wrapText="1"/>
    </xf>
    <xf numFmtId="0" fontId="14" fillId="0" borderId="0" xfId="0" applyFont="1" applyAlignment="1">
      <alignment vertical="top" wrapText="1"/>
    </xf>
    <xf numFmtId="0" fontId="28" fillId="0" borderId="0" xfId="0" applyFont="1" applyAlignment="1">
      <alignment horizontal="center" vertical="top"/>
    </xf>
    <xf numFmtId="0" fontId="10" fillId="0" borderId="0" xfId="0" applyFont="1" applyAlignment="1">
      <alignment horizontal="center" vertical="top"/>
    </xf>
    <xf numFmtId="0" fontId="14" fillId="0" borderId="0" xfId="0" applyFont="1" applyAlignment="1">
      <alignment horizontal="center" vertical="center"/>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xf numFmtId="0" fontId="45" fillId="0" borderId="0" xfId="0" applyFont="1"/>
    <xf numFmtId="0" fontId="46" fillId="0" borderId="0" xfId="0" applyFont="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Alignment="1">
      <alignment horizontal="right"/>
    </xf>
    <xf numFmtId="0" fontId="14" fillId="5" borderId="44" xfId="0" applyFont="1" applyFill="1" applyBorder="1" applyAlignment="1">
      <alignment horizontal="center"/>
    </xf>
    <xf numFmtId="0" fontId="14" fillId="5" borderId="0" xfId="0" applyFont="1" applyFill="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xf numFmtId="0" fontId="14" fillId="0" borderId="0" xfId="0" applyFont="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xf numFmtId="0" fontId="31" fillId="0" borderId="0" xfId="0" applyFont="1" applyAlignment="1">
      <alignment horizontal="center" vertical="center"/>
    </xf>
    <xf numFmtId="0" fontId="57"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Alignment="1">
      <alignment horizontal="left"/>
    </xf>
    <xf numFmtId="0" fontId="61" fillId="0" borderId="0" xfId="0" applyFont="1"/>
    <xf numFmtId="0" fontId="14" fillId="13" borderId="12" xfId="0" applyFont="1" applyFill="1" applyBorder="1"/>
    <xf numFmtId="0" fontId="14" fillId="5" borderId="12" xfId="0" applyFont="1" applyFill="1" applyBorder="1"/>
    <xf numFmtId="0" fontId="33" fillId="0" borderId="0" xfId="0" applyFont="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0" fillId="0" borderId="0" xfId="0" applyFont="1"/>
    <xf numFmtId="0" fontId="68" fillId="0" borderId="0" xfId="0" applyFont="1" applyAlignment="1">
      <alignment vertical="center"/>
    </xf>
    <xf numFmtId="0" fontId="68" fillId="17" borderId="0" xfId="0" applyFont="1" applyFill="1" applyAlignment="1">
      <alignment vertical="center"/>
    </xf>
    <xf numFmtId="0" fontId="68" fillId="13" borderId="0" xfId="0" applyFont="1" applyFill="1" applyAlignment="1">
      <alignment vertical="center"/>
    </xf>
    <xf numFmtId="0" fontId="14" fillId="13" borderId="0" xfId="0" applyFont="1" applyFill="1" applyAlignment="1">
      <alignment horizontal="center" vertical="center"/>
    </xf>
    <xf numFmtId="0" fontId="70" fillId="0" borderId="0" xfId="0" applyFont="1" applyAlignment="1">
      <alignment vertical="center"/>
    </xf>
    <xf numFmtId="0" fontId="42" fillId="0" borderId="0" xfId="0" applyFont="1"/>
    <xf numFmtId="0" fontId="42" fillId="0" borderId="0" xfId="0" applyFont="1" applyAlignment="1">
      <alignment horizontal="center" vertical="center"/>
    </xf>
    <xf numFmtId="0" fontId="42" fillId="13" borderId="2" xfId="0" applyFont="1" applyFill="1" applyBorder="1"/>
    <xf numFmtId="0" fontId="42" fillId="13" borderId="8" xfId="0" applyFont="1" applyFill="1" applyBorder="1" applyAlignment="1">
      <alignment horizontal="center" vertical="center"/>
    </xf>
    <xf numFmtId="0" fontId="42" fillId="13" borderId="3" xfId="0" applyFont="1" applyFill="1" applyBorder="1"/>
    <xf numFmtId="0" fontId="42" fillId="5" borderId="2" xfId="0" applyFont="1" applyFill="1" applyBorder="1"/>
    <xf numFmtId="0" fontId="42" fillId="0" borderId="8" xfId="0" applyFont="1" applyBorder="1" applyAlignment="1">
      <alignment horizontal="center" vertical="center"/>
    </xf>
    <xf numFmtId="0" fontId="42" fillId="0" borderId="3" xfId="0" applyFont="1" applyBorder="1"/>
    <xf numFmtId="0" fontId="42" fillId="13" borderId="36" xfId="0" applyFont="1" applyFill="1" applyBorder="1"/>
    <xf numFmtId="0" fontId="42" fillId="13" borderId="39" xfId="0" applyFont="1" applyFill="1" applyBorder="1" applyAlignment="1">
      <alignment horizontal="center" vertical="center" textRotation="90"/>
    </xf>
    <xf numFmtId="0" fontId="42" fillId="13" borderId="37" xfId="0" applyFont="1" applyFill="1" applyBorder="1" applyAlignment="1">
      <alignment vertical="center" wrapText="1"/>
    </xf>
    <xf numFmtId="0" fontId="42" fillId="0" borderId="36" xfId="0" applyFont="1" applyBorder="1"/>
    <xf numFmtId="0" fontId="42" fillId="5" borderId="39" xfId="0" applyFont="1" applyFill="1" applyBorder="1" applyAlignment="1">
      <alignment horizontal="center" vertical="center" textRotation="90"/>
    </xf>
    <xf numFmtId="0" fontId="42" fillId="0" borderId="37" xfId="0" applyFont="1" applyBorder="1" applyAlignment="1">
      <alignment vertical="center" wrapText="1"/>
    </xf>
    <xf numFmtId="0" fontId="42" fillId="13" borderId="0" xfId="0" applyFont="1" applyFill="1"/>
    <xf numFmtId="0" fontId="42" fillId="13" borderId="12" xfId="0" applyFont="1" applyFill="1" applyBorder="1"/>
    <xf numFmtId="0" fontId="42" fillId="5" borderId="12" xfId="0" applyFont="1" applyFill="1" applyBorder="1"/>
    <xf numFmtId="0" fontId="42" fillId="13" borderId="38" xfId="0" applyFont="1" applyFill="1" applyBorder="1"/>
    <xf numFmtId="0" fontId="42" fillId="13" borderId="10" xfId="0" applyFont="1" applyFill="1" applyBorder="1" applyAlignment="1">
      <alignment horizontal="center" vertical="center" textRotation="90"/>
    </xf>
    <xf numFmtId="0" fontId="42" fillId="13" borderId="24" xfId="0" applyFont="1" applyFill="1" applyBorder="1" applyAlignment="1">
      <alignment horizontal="center"/>
    </xf>
    <xf numFmtId="0" fontId="42" fillId="0" borderId="38" xfId="0" applyFont="1" applyBorder="1"/>
    <xf numFmtId="0" fontId="42" fillId="0" borderId="10" xfId="0" applyFont="1" applyBorder="1" applyAlignment="1">
      <alignment horizontal="center" vertical="center"/>
    </xf>
    <xf numFmtId="0" fontId="42" fillId="0" borderId="24" xfId="0" applyFont="1" applyBorder="1"/>
    <xf numFmtId="0" fontId="42" fillId="0" borderId="10" xfId="0" applyFont="1" applyBorder="1" applyAlignment="1">
      <alignment horizontal="center" vertical="center" textRotation="90"/>
    </xf>
    <xf numFmtId="0" fontId="73" fillId="0" borderId="36" xfId="0" applyFont="1" applyBorder="1" applyAlignment="1">
      <alignment horizontal="right" vertical="center" textRotation="90"/>
    </xf>
    <xf numFmtId="0" fontId="74" fillId="5" borderId="39" xfId="0" applyFont="1" applyFill="1" applyBorder="1" applyAlignment="1">
      <alignment horizontal="center" vertical="center" textRotation="90"/>
    </xf>
    <xf numFmtId="0" fontId="42" fillId="0" borderId="0" xfId="0" applyFont="1" applyAlignment="1">
      <alignment horizontal="center" vertical="center" textRotation="90"/>
    </xf>
    <xf numFmtId="0" fontId="75" fillId="0" borderId="0" xfId="0" applyFont="1"/>
    <xf numFmtId="0" fontId="14" fillId="14" borderId="48" xfId="0" applyFont="1" applyFill="1" applyBorder="1"/>
    <xf numFmtId="0" fontId="56" fillId="0" borderId="50" xfId="0" applyFont="1" applyBorder="1"/>
    <xf numFmtId="0" fontId="14" fillId="0" borderId="50" xfId="0" applyFont="1" applyBorder="1"/>
    <xf numFmtId="0" fontId="14" fillId="0" borderId="52" xfId="0" applyFont="1" applyBorder="1"/>
    <xf numFmtId="0" fontId="14" fillId="14" borderId="46" xfId="0" applyFont="1" applyFill="1" applyBorder="1"/>
    <xf numFmtId="0" fontId="14" fillId="0" borderId="46" xfId="0" applyFont="1" applyBorder="1"/>
    <xf numFmtId="0" fontId="14" fillId="14" borderId="54" xfId="0" applyFont="1" applyFill="1" applyBorder="1"/>
    <xf numFmtId="0" fontId="14" fillId="0" borderId="55" xfId="0" applyFont="1" applyBorder="1"/>
    <xf numFmtId="0" fontId="14" fillId="0" borderId="56" xfId="0" applyFont="1" applyBorder="1"/>
    <xf numFmtId="0" fontId="56" fillId="0" borderId="51" xfId="0" applyFont="1" applyBorder="1" applyAlignment="1">
      <alignment horizontal="left"/>
    </xf>
    <xf numFmtId="0" fontId="14" fillId="0" borderId="51" xfId="0" applyFont="1" applyBorder="1" applyAlignment="1">
      <alignment horizontal="left"/>
    </xf>
    <xf numFmtId="0" fontId="14" fillId="0" borderId="53" xfId="0" applyFont="1" applyBorder="1" applyAlignment="1">
      <alignment horizontal="left"/>
    </xf>
    <xf numFmtId="0" fontId="29" fillId="14" borderId="49" xfId="0" applyFont="1" applyFill="1" applyBorder="1"/>
    <xf numFmtId="165" fontId="0" fillId="0" borderId="0" xfId="0" applyNumberFormat="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6" fillId="4" borderId="0" xfId="3" applyFill="1"/>
    <xf numFmtId="0" fontId="1" fillId="4" borderId="0" xfId="3" applyFont="1" applyFill="1"/>
  </cellXfs>
  <cellStyles count="6">
    <cellStyle name="Bad" xfId="1" builtinId="27"/>
    <cellStyle name="Comma [0] 2" xfId="4" xr:uid="{804DEFDA-A599-4191-9336-067230C5AFFE}"/>
    <cellStyle name="Hyperlink" xfId="2" builtinId="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42" t="s">
        <v>651</v>
      </c>
      <c r="B4" t="s">
        <v>652</v>
      </c>
    </row>
    <row r="5" spans="1:6">
      <c r="A5" s="242" t="s">
        <v>653</v>
      </c>
      <c r="B5" t="s">
        <v>654</v>
      </c>
    </row>
    <row r="8" spans="1:6">
      <c r="A8" t="s">
        <v>648</v>
      </c>
      <c r="C8" s="54"/>
    </row>
    <row r="9" spans="1:6">
      <c r="A9" s="40" t="s">
        <v>121</v>
      </c>
      <c r="B9" t="s">
        <v>122</v>
      </c>
    </row>
    <row r="10" spans="1:6">
      <c r="A10" s="40" t="s">
        <v>69</v>
      </c>
      <c r="B10" t="s">
        <v>130</v>
      </c>
    </row>
    <row r="12" spans="1:6">
      <c r="C12" s="25"/>
    </row>
    <row r="13" spans="1:6">
      <c r="A13" s="244" t="s">
        <v>655</v>
      </c>
      <c r="D13" s="22"/>
      <c r="E13" s="22"/>
      <c r="F13" s="22"/>
    </row>
    <row r="14" spans="1:6">
      <c r="A14" s="243" t="str">
        <f>INDEX(Sheets,ROWS($A$1:$A1))</f>
        <v>Reference</v>
      </c>
      <c r="D14" s="22"/>
    </row>
    <row r="15" spans="1:6">
      <c r="A15" s="243" t="str">
        <f>INDEX(Sheets,ROWS($A$1:$A2))</f>
        <v>Kehua</v>
      </c>
      <c r="D15" s="22"/>
      <c r="E15" s="23"/>
    </row>
    <row r="16" spans="1:6">
      <c r="A16" s="243" t="str">
        <f>INDEX(Sheets,ROWS($A$1:$A3))</f>
        <v>Poweroad</v>
      </c>
      <c r="D16" s="22"/>
      <c r="E16" s="23"/>
    </row>
    <row r="17" spans="1:5">
      <c r="A17" s="243" t="str">
        <f>INDEX(Sheets,ROWS($A$1:$A4))</f>
        <v>Parameters</v>
      </c>
      <c r="D17" s="22"/>
      <c r="E17" s="23"/>
    </row>
    <row r="18" spans="1:5">
      <c r="A18" s="243" t="str">
        <f>INDEX(Sheets,ROWS($A$1:$A5))</f>
        <v>Entity Model</v>
      </c>
      <c r="D18" s="22"/>
      <c r="E18" s="23"/>
    </row>
    <row r="19" spans="1:5">
      <c r="A19" s="243" t="str">
        <f>INDEX(Sheets,ROWS($A$1:$A6))</f>
        <v>CVL</v>
      </c>
    </row>
    <row r="20" spans="1:5">
      <c r="A20" s="243" t="str">
        <f>INDEX(Sheets,ROWS($A$1:$A7))</f>
        <v>PV Calc</v>
      </c>
    </row>
    <row r="21" spans="1:5">
      <c r="A21" s="243" t="str">
        <f>INDEX(Sheets,ROWS($A$1:$A8))</f>
        <v>Data Graph</v>
      </c>
    </row>
    <row r="22" spans="1:5">
      <c r="A22" s="243" t="str">
        <f>INDEX(Sheets,ROWS($A$1:$A9))</f>
        <v>Entity Data</v>
      </c>
    </row>
    <row r="23" spans="1:5">
      <c r="A23" s="243" t="str">
        <f>INDEX(Sheets,ROWS($A$1:$A10))</f>
        <v>Tracking Data</v>
      </c>
    </row>
    <row r="24" spans="1:5">
      <c r="A24" s="243" t="str">
        <f>INDEX(Sheets,ROWS($A$1:$A11))</f>
        <v>resources</v>
      </c>
    </row>
    <row r="25" spans="1:5">
      <c r="A25" s="243" t="str">
        <f>INDEX(Sheets,ROWS($A$1:$A12))</f>
        <v>representations</v>
      </c>
    </row>
    <row r="26" spans="1:5">
      <c r="A26" s="243" t="str">
        <f>INDEX(Sheets,ROWS($A$1:$A13))</f>
        <v>timestamp</v>
      </c>
    </row>
    <row r="27" spans="1:5">
      <c r="A27" s="243" t="str">
        <f>INDEX(Sheets,ROWS($A$1:$A14))</f>
        <v>requests</v>
      </c>
    </row>
    <row r="28" spans="1:5">
      <c r="A28" s="243" t="str">
        <f>INDEX(Sheets,ROWS($A$1:$A15))</f>
        <v>draft specs</v>
      </c>
    </row>
    <row r="29" spans="1:5">
      <c r="A29" s="243" t="str">
        <f>INDEX(Sheets,ROWS($A$1:$A16))</f>
        <v>graphs</v>
      </c>
    </row>
    <row r="30" spans="1:5">
      <c r="A30" s="243" t="str">
        <f>INDEX(Sheets,ROWS($A$1:$A17))</f>
        <v>swagger</v>
      </c>
    </row>
    <row r="31" spans="1:5">
      <c r="A31" s="243" t="str">
        <f>INDEX(Sheets,ROWS($A$1:$A18))</f>
        <v>collection+json</v>
      </c>
    </row>
    <row r="32" spans="1:5">
      <c r="A32" s="243" t="str">
        <f>INDEX(Sheets,ROWS($A$1:$A19))</f>
        <v>paths</v>
      </c>
    </row>
    <row r="33" spans="1:1">
      <c r="A33" s="243"/>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1" t="s">
        <v>232</v>
      </c>
    </row>
    <row r="2" spans="1:5">
      <c r="A2" s="55" t="s">
        <v>143</v>
      </c>
      <c r="B2" s="313" t="s">
        <v>145</v>
      </c>
    </row>
    <row r="3" spans="1:5" ht="15" outlineLevel="1" thickBot="1">
      <c r="A3" s="56" t="s">
        <v>144</v>
      </c>
      <c r="B3" s="314"/>
      <c r="E3" t="s">
        <v>230</v>
      </c>
    </row>
    <row r="4" spans="1:5">
      <c r="A4" s="57" t="s">
        <v>146</v>
      </c>
      <c r="B4" s="313" t="s">
        <v>145</v>
      </c>
      <c r="E4" t="s">
        <v>231</v>
      </c>
    </row>
    <row r="5" spans="1:5" outlineLevel="1">
      <c r="A5" s="58" t="s">
        <v>147</v>
      </c>
      <c r="B5" s="315"/>
    </row>
    <row r="6" spans="1:5" outlineLevel="1">
      <c r="A6" s="58" t="s">
        <v>148</v>
      </c>
      <c r="B6" s="315"/>
    </row>
    <row r="7" spans="1:5" ht="15" outlineLevel="1" thickBot="1">
      <c r="A7" s="56" t="s">
        <v>149</v>
      </c>
      <c r="B7" s="314"/>
    </row>
    <row r="8" spans="1:5" ht="15" outlineLevel="1" thickBot="1">
      <c r="A8" s="56" t="s">
        <v>150</v>
      </c>
      <c r="B8" s="59" t="s">
        <v>151</v>
      </c>
    </row>
    <row r="9" spans="1:5" outlineLevel="1">
      <c r="A9" s="60" t="s">
        <v>152</v>
      </c>
      <c r="B9" s="313" t="s">
        <v>145</v>
      </c>
    </row>
    <row r="10" spans="1:5" ht="15" outlineLevel="2" thickBot="1">
      <c r="A10" s="61" t="s">
        <v>153</v>
      </c>
      <c r="B10" s="314"/>
    </row>
    <row r="11" spans="1:5">
      <c r="A11" s="57" t="s">
        <v>154</v>
      </c>
      <c r="B11" s="313" t="s">
        <v>156</v>
      </c>
    </row>
    <row r="12" spans="1:5" ht="15" outlineLevel="1" thickBot="1">
      <c r="A12" s="56" t="s">
        <v>155</v>
      </c>
      <c r="B12" s="314"/>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6" t="s">
        <v>135</v>
      </c>
    </row>
    <row r="2" spans="1:6" ht="29.5" thickBot="1">
      <c r="A2" s="45" t="s">
        <v>132</v>
      </c>
      <c r="B2" s="12" t="s">
        <v>133</v>
      </c>
      <c r="C2" s="15" t="s">
        <v>41</v>
      </c>
      <c r="D2" s="15" t="s">
        <v>319</v>
      </c>
      <c r="E2" s="16"/>
    </row>
    <row r="3" spans="1:6" ht="100" customHeight="1" thickBot="1">
      <c r="A3" s="41" t="s">
        <v>119</v>
      </c>
      <c r="B3" s="43" t="s">
        <v>625</v>
      </c>
      <c r="C3" s="15" t="s">
        <v>41</v>
      </c>
      <c r="D3" s="15" t="s">
        <v>521</v>
      </c>
      <c r="E3" s="16"/>
    </row>
    <row r="4" spans="1:6" ht="203.5" thickBot="1">
      <c r="A4" s="41" t="s">
        <v>245</v>
      </c>
      <c r="B4" s="43" t="s">
        <v>159</v>
      </c>
      <c r="C4" s="15" t="s">
        <v>42</v>
      </c>
      <c r="D4" s="15" t="s">
        <v>157</v>
      </c>
      <c r="E4" s="30" t="s">
        <v>71</v>
      </c>
    </row>
    <row r="5" spans="1:6" ht="166" customHeight="1" thickBot="1">
      <c r="A5" s="42" t="s">
        <v>246</v>
      </c>
      <c r="B5" s="44" t="s">
        <v>134</v>
      </c>
      <c r="C5" s="26" t="s">
        <v>42</v>
      </c>
      <c r="D5" s="26" t="s">
        <v>233</v>
      </c>
      <c r="E5" s="28"/>
    </row>
    <row r="6" spans="1:6" ht="29.5" thickBot="1">
      <c r="A6" s="45" t="s">
        <v>247</v>
      </c>
      <c r="B6" s="44" t="s">
        <v>126</v>
      </c>
      <c r="C6" s="26" t="s">
        <v>42</v>
      </c>
      <c r="D6" s="26" t="s">
        <v>247</v>
      </c>
      <c r="E6" s="27" t="s">
        <v>44</v>
      </c>
    </row>
    <row r="7" spans="1:6" ht="29.5" thickBot="1">
      <c r="A7" s="42" t="s">
        <v>248</v>
      </c>
      <c r="B7" s="44" t="s">
        <v>101</v>
      </c>
      <c r="C7" s="26" t="s">
        <v>42</v>
      </c>
      <c r="D7" s="26" t="s">
        <v>248</v>
      </c>
      <c r="E7" s="27"/>
    </row>
    <row r="8" spans="1:6" ht="29.5" thickBot="1">
      <c r="A8" s="42" t="s">
        <v>249</v>
      </c>
      <c r="B8" s="44" t="s">
        <v>100</v>
      </c>
      <c r="C8" s="26" t="s">
        <v>42</v>
      </c>
      <c r="D8" s="26" t="s">
        <v>249</v>
      </c>
      <c r="E8" s="27"/>
      <c r="F8" s="47" t="s">
        <v>136</v>
      </c>
    </row>
    <row r="9" spans="1:6" ht="29.5" thickBot="1">
      <c r="A9" s="42" t="s">
        <v>75</v>
      </c>
      <c r="B9" s="44" t="s">
        <v>76</v>
      </c>
      <c r="C9" s="26" t="s">
        <v>42</v>
      </c>
      <c r="D9" s="26" t="s">
        <v>70</v>
      </c>
      <c r="E9" s="27"/>
    </row>
    <row r="11" spans="1:6">
      <c r="B11" s="74" t="s">
        <v>175</v>
      </c>
    </row>
    <row r="12" spans="1:6" ht="26">
      <c r="A12" s="87" t="s">
        <v>205</v>
      </c>
      <c r="B12" s="88"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35" sqref="C35"/>
    </sheetView>
  </sheetViews>
  <sheetFormatPr defaultRowHeight="14.5"/>
  <cols>
    <col min="1" max="1" width="19.6328125" style="92" customWidth="1"/>
    <col min="2" max="2" width="30" style="92" customWidth="1"/>
    <col min="3" max="3" width="52.90625" style="92" bestFit="1" customWidth="1"/>
    <col min="4" max="4" width="58.6328125" style="92" customWidth="1"/>
    <col min="5" max="5" width="14.1796875" style="92" customWidth="1"/>
    <col min="6" max="6" width="14.6328125" style="92" customWidth="1"/>
    <col min="7" max="7" width="13.6328125" style="92" customWidth="1"/>
    <col min="8" max="8" width="8.7265625" style="92"/>
    <col min="9" max="9" width="10.7265625" style="92" customWidth="1"/>
    <col min="10" max="10" width="10.453125" style="92" customWidth="1"/>
    <col min="11" max="11" width="10" style="92" customWidth="1"/>
    <col min="12" max="12" width="9.81640625" style="92" customWidth="1"/>
    <col min="13" max="16384" width="8.7265625" style="92"/>
  </cols>
  <sheetData>
    <row r="1" spans="1:4">
      <c r="A1" s="94"/>
      <c r="B1" s="94"/>
      <c r="C1" s="94"/>
      <c r="D1" s="94"/>
    </row>
    <row r="2" spans="1:4">
      <c r="A2" s="104" t="s">
        <v>329</v>
      </c>
      <c r="B2" s="104" t="s">
        <v>330</v>
      </c>
      <c r="C2" s="104" t="s">
        <v>255</v>
      </c>
      <c r="D2" s="105"/>
    </row>
    <row r="3" spans="1:4" ht="15" thickBot="1">
      <c r="A3" s="101"/>
      <c r="B3" s="101"/>
      <c r="C3" s="101"/>
      <c r="D3" s="94"/>
    </row>
    <row r="4" spans="1:4">
      <c r="A4" s="134" t="s">
        <v>125</v>
      </c>
      <c r="B4" s="135" t="s">
        <v>338</v>
      </c>
      <c r="C4" s="136" t="s">
        <v>323</v>
      </c>
    </row>
    <row r="5" spans="1:4">
      <c r="A5" s="137"/>
      <c r="B5" s="138" t="s">
        <v>339</v>
      </c>
      <c r="C5" s="139" t="s">
        <v>326</v>
      </c>
    </row>
    <row r="6" spans="1:4" ht="58">
      <c r="A6" s="137"/>
      <c r="B6" s="140" t="s">
        <v>331</v>
      </c>
      <c r="C6" s="141" t="s">
        <v>323</v>
      </c>
      <c r="D6" s="102" t="s">
        <v>337</v>
      </c>
    </row>
    <row r="7" spans="1:4" ht="58">
      <c r="A7" s="137"/>
      <c r="B7" s="140" t="s">
        <v>86</v>
      </c>
      <c r="C7" s="142" t="s">
        <v>320</v>
      </c>
      <c r="D7" s="102" t="s">
        <v>332</v>
      </c>
    </row>
    <row r="8" spans="1:4">
      <c r="A8" s="143"/>
      <c r="B8" s="140" t="s">
        <v>91</v>
      </c>
      <c r="C8" s="142" t="s">
        <v>250</v>
      </c>
      <c r="D8" s="94"/>
    </row>
    <row r="9" spans="1:4" ht="29.5" thickBot="1">
      <c r="A9" s="144"/>
      <c r="B9" s="145" t="s">
        <v>256</v>
      </c>
      <c r="C9" s="146" t="s">
        <v>125</v>
      </c>
      <c r="D9" s="103" t="s">
        <v>258</v>
      </c>
    </row>
    <row r="10" spans="1:4">
      <c r="A10" s="94"/>
      <c r="B10" s="94"/>
      <c r="C10" s="94"/>
      <c r="D10" s="103"/>
    </row>
    <row r="11" spans="1:4" ht="15" thickBot="1">
      <c r="A11" s="94"/>
      <c r="B11" s="94"/>
      <c r="C11" s="94"/>
      <c r="D11" s="94"/>
    </row>
    <row r="12" spans="1:4">
      <c r="A12" s="134" t="s">
        <v>253</v>
      </c>
      <c r="B12" s="135" t="s">
        <v>338</v>
      </c>
      <c r="C12" s="147" t="s">
        <v>323</v>
      </c>
      <c r="D12" s="94"/>
    </row>
    <row r="13" spans="1:4">
      <c r="A13" s="137"/>
      <c r="B13" s="138" t="s">
        <v>339</v>
      </c>
      <c r="C13" s="139" t="s">
        <v>326</v>
      </c>
      <c r="D13" s="94"/>
    </row>
    <row r="14" spans="1:4" ht="15" thickBot="1">
      <c r="A14" s="144"/>
      <c r="B14" s="145" t="s">
        <v>125</v>
      </c>
      <c r="C14" s="146" t="s">
        <v>125</v>
      </c>
      <c r="D14" s="94" t="s">
        <v>295</v>
      </c>
    </row>
    <row r="15" spans="1:4">
      <c r="A15" s="94"/>
      <c r="B15" s="94"/>
      <c r="C15" s="94"/>
      <c r="D15" s="94"/>
    </row>
    <row r="16" spans="1:4" ht="15" thickBot="1">
      <c r="A16" s="94"/>
      <c r="B16" s="94"/>
      <c r="C16" s="94"/>
      <c r="D16" s="94"/>
    </row>
    <row r="17" spans="1:4">
      <c r="A17" s="134" t="s">
        <v>254</v>
      </c>
      <c r="B17" s="148" t="s">
        <v>338</v>
      </c>
      <c r="C17" s="147" t="s">
        <v>322</v>
      </c>
    </row>
    <row r="18" spans="1:4">
      <c r="A18" s="137"/>
      <c r="B18" s="138" t="s">
        <v>339</v>
      </c>
      <c r="C18" s="139" t="s">
        <v>326</v>
      </c>
    </row>
    <row r="19" spans="1:4">
      <c r="A19" s="137"/>
      <c r="B19" s="154" t="s">
        <v>234</v>
      </c>
      <c r="C19" s="142" t="s">
        <v>252</v>
      </c>
      <c r="D19" s="103"/>
    </row>
    <row r="20" spans="1:4">
      <c r="A20" s="137"/>
      <c r="B20" s="140" t="s">
        <v>86</v>
      </c>
      <c r="C20" s="142" t="s">
        <v>247</v>
      </c>
      <c r="D20" s="94"/>
    </row>
    <row r="21" spans="1:4">
      <c r="A21" s="143"/>
      <c r="B21" s="140" t="s">
        <v>91</v>
      </c>
      <c r="C21" s="142" t="s">
        <v>251</v>
      </c>
      <c r="D21" s="94"/>
    </row>
    <row r="22" spans="1:4">
      <c r="A22" s="143"/>
      <c r="B22" s="140" t="s">
        <v>3</v>
      </c>
      <c r="C22" s="142" t="s">
        <v>249</v>
      </c>
      <c r="D22" s="94"/>
    </row>
    <row r="23" spans="1:4" ht="15" thickBot="1">
      <c r="A23" s="144"/>
      <c r="B23" s="145" t="s">
        <v>253</v>
      </c>
      <c r="C23" s="146" t="s">
        <v>253</v>
      </c>
      <c r="D23" s="94" t="s">
        <v>327</v>
      </c>
    </row>
    <row r="48" spans="10:12">
      <c r="J48" s="92" t="s">
        <v>405</v>
      </c>
      <c r="K48" s="121" t="s">
        <v>403</v>
      </c>
      <c r="L48" s="121" t="s">
        <v>404</v>
      </c>
    </row>
    <row r="49" spans="4:12">
      <c r="K49" s="121" t="s">
        <v>407</v>
      </c>
      <c r="L49" s="121"/>
    </row>
    <row r="50" spans="4:12">
      <c r="E50" s="92" t="s">
        <v>406</v>
      </c>
      <c r="F50" s="92" t="s">
        <v>402</v>
      </c>
    </row>
    <row r="51" spans="4:12">
      <c r="E51" s="92" t="s">
        <v>400</v>
      </c>
    </row>
    <row r="53" spans="4:12">
      <c r="E53" s="92" t="s">
        <v>398</v>
      </c>
      <c r="I53" s="92" t="s">
        <v>401</v>
      </c>
    </row>
    <row r="54" spans="4:12">
      <c r="D54" s="92" t="s">
        <v>392</v>
      </c>
      <c r="E54" s="92" t="s">
        <v>397</v>
      </c>
      <c r="F54" s="92" t="s">
        <v>396</v>
      </c>
      <c r="G54" s="92" t="s">
        <v>399</v>
      </c>
      <c r="H54" s="92">
        <v>1</v>
      </c>
    </row>
    <row r="55" spans="4:12">
      <c r="D55" s="92" t="s">
        <v>393</v>
      </c>
    </row>
    <row r="58" spans="4:12">
      <c r="D58" s="92" t="s">
        <v>394</v>
      </c>
      <c r="E58" s="92" t="s">
        <v>395</v>
      </c>
    </row>
    <row r="61" spans="4:12">
      <c r="G61" s="92">
        <v>605</v>
      </c>
      <c r="H61" s="92">
        <v>1210</v>
      </c>
    </row>
    <row r="62" spans="4:12">
      <c r="G62" s="92">
        <f>G61/1000</f>
        <v>0.60499999999999998</v>
      </c>
      <c r="H62" s="92">
        <f>H61/1000</f>
        <v>1.21</v>
      </c>
      <c r="I62" s="92" t="s">
        <v>408</v>
      </c>
    </row>
    <row r="63" spans="4:12">
      <c r="G63" s="92">
        <f>G62*1000</f>
        <v>605</v>
      </c>
      <c r="H63" s="92">
        <f>H62*1000</f>
        <v>1210</v>
      </c>
    </row>
    <row r="64" spans="4:12">
      <c r="G64" s="92">
        <f>1000/G63</f>
        <v>1.6528925619834711</v>
      </c>
      <c r="H64" s="92">
        <f>1000/H63</f>
        <v>0.82644628099173556</v>
      </c>
    </row>
    <row r="65" spans="5:12">
      <c r="H65" s="92">
        <f>G64*G63</f>
        <v>1000</v>
      </c>
    </row>
    <row r="67" spans="5:12">
      <c r="G67" s="92">
        <f>50*G64</f>
        <v>82.644628099173559</v>
      </c>
      <c r="H67" s="92">
        <f>50*H64</f>
        <v>41.32231404958678</v>
      </c>
    </row>
    <row r="72" spans="5:12">
      <c r="E72" s="92" t="s">
        <v>394</v>
      </c>
    </row>
    <row r="73" spans="5:12">
      <c r="E73" s="92" t="s">
        <v>393</v>
      </c>
      <c r="F73" s="92" t="s">
        <v>428</v>
      </c>
      <c r="G73" s="92" t="s">
        <v>429</v>
      </c>
    </row>
    <row r="75" spans="5:12">
      <c r="E75" s="92" t="s">
        <v>423</v>
      </c>
      <c r="F75" s="181">
        <v>0.8</v>
      </c>
      <c r="I75" s="92" t="s">
        <v>425</v>
      </c>
    </row>
    <row r="76" spans="5:12">
      <c r="E76" s="92" t="s">
        <v>424</v>
      </c>
      <c r="I76" s="92" t="s">
        <v>358</v>
      </c>
      <c r="J76" s="92" t="s">
        <v>430</v>
      </c>
      <c r="L76" s="92" t="s">
        <v>431</v>
      </c>
    </row>
    <row r="77" spans="5:12">
      <c r="E77" s="92" t="s">
        <v>426</v>
      </c>
    </row>
    <row r="78" spans="5:12">
      <c r="F78" s="92" t="s">
        <v>427</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I85"/>
  <sheetViews>
    <sheetView topLeftCell="A4" workbookViewId="0">
      <selection activeCell="B21" sqref="B21"/>
    </sheetView>
  </sheetViews>
  <sheetFormatPr defaultRowHeight="14.5" outlineLevelRow="1"/>
  <cols>
    <col min="1" max="1" width="23.54296875" customWidth="1"/>
    <col min="2" max="2" width="79.6328125" customWidth="1"/>
    <col min="3" max="3" width="3.1796875" style="52"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9" ht="15" outlineLevel="1" thickBot="1">
      <c r="A17" s="6" t="s">
        <v>80</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119</v>
      </c>
      <c r="B22" s="9"/>
    </row>
    <row r="23" spans="1:9">
      <c r="A23" s="18" t="s">
        <v>886</v>
      </c>
      <c r="B23" s="132"/>
    </row>
    <row r="24" spans="1:9">
      <c r="A24" s="18" t="s">
        <v>887</v>
      </c>
      <c r="B24" s="132"/>
    </row>
    <row r="25" spans="1:9" outlineLevel="1">
      <c r="A25" s="18" t="s">
        <v>870</v>
      </c>
      <c r="B25" s="132"/>
      <c r="I25" s="270"/>
    </row>
    <row r="26" spans="1:9" ht="83" customHeight="1" outlineLevel="1">
      <c r="A26" s="18" t="s">
        <v>301</v>
      </c>
      <c r="B26" s="132" t="s">
        <v>529</v>
      </c>
      <c r="I26" s="270"/>
    </row>
    <row r="27" spans="1:9" ht="43.5" outlineLevel="1">
      <c r="A27" s="18" t="s">
        <v>674</v>
      </c>
      <c r="B27" s="132" t="s">
        <v>699</v>
      </c>
      <c r="I27" s="270"/>
    </row>
    <row r="28" spans="1:9" ht="29" outlineLevel="1">
      <c r="A28" s="18" t="s">
        <v>120</v>
      </c>
      <c r="B28" s="5" t="s">
        <v>523</v>
      </c>
      <c r="I28" s="270"/>
    </row>
    <row r="29" spans="1:9" outlineLevel="1">
      <c r="A29" s="18" t="s">
        <v>300</v>
      </c>
      <c r="B29" s="5" t="s">
        <v>524</v>
      </c>
      <c r="I29" s="270"/>
    </row>
    <row r="30" spans="1:9" outlineLevel="1">
      <c r="A30" s="18" t="s">
        <v>299</v>
      </c>
      <c r="B30" s="5" t="s">
        <v>525</v>
      </c>
      <c r="I30" s="270"/>
    </row>
    <row r="31" spans="1:9" outlineLevel="1">
      <c r="A31" s="18" t="s">
        <v>298</v>
      </c>
      <c r="B31" s="5" t="s">
        <v>526</v>
      </c>
      <c r="I31" s="270"/>
    </row>
    <row r="32" spans="1:9" outlineLevel="1">
      <c r="A32" s="131" t="s">
        <v>297</v>
      </c>
      <c r="B32" s="24" t="s">
        <v>527</v>
      </c>
      <c r="I32" s="270"/>
    </row>
    <row r="33" spans="1:9" ht="15" outlineLevel="1" thickBot="1">
      <c r="A33" s="19" t="s">
        <v>885</v>
      </c>
      <c r="B33" s="7" t="s">
        <v>528</v>
      </c>
      <c r="I33" s="270"/>
    </row>
    <row r="34" spans="1:9" ht="15" thickBot="1">
      <c r="A34" s="20"/>
      <c r="B34" s="20"/>
      <c r="I34" s="270"/>
    </row>
    <row r="35" spans="1:9">
      <c r="A35" s="8" t="s">
        <v>252</v>
      </c>
      <c r="B35" s="9"/>
      <c r="I35" s="270"/>
    </row>
    <row r="36" spans="1:9" outlineLevel="1">
      <c r="A36" s="18" t="s">
        <v>77</v>
      </c>
      <c r="B36" s="5"/>
    </row>
    <row r="37" spans="1:9" outlineLevel="1">
      <c r="A37" s="18" t="s">
        <v>78</v>
      </c>
      <c r="B37" s="5"/>
    </row>
    <row r="38" spans="1:9" outlineLevel="1">
      <c r="A38" s="18" t="s">
        <v>79</v>
      </c>
      <c r="B38" s="5"/>
    </row>
    <row r="39" spans="1:9" ht="15" outlineLevel="1" thickBot="1">
      <c r="A39" s="37" t="s">
        <v>45</v>
      </c>
      <c r="B39" s="29"/>
    </row>
    <row r="40" spans="1:9" ht="15" thickBot="1"/>
    <row r="41" spans="1:9">
      <c r="A41" s="31" t="s">
        <v>357</v>
      </c>
      <c r="B41" s="35" t="s">
        <v>252</v>
      </c>
    </row>
    <row r="42" spans="1:9" outlineLevel="1">
      <c r="A42" s="4" t="s">
        <v>44</v>
      </c>
      <c r="B42" s="5" t="s">
        <v>77</v>
      </c>
    </row>
    <row r="43" spans="1:9" outlineLevel="1">
      <c r="A43" s="4" t="s">
        <v>45</v>
      </c>
      <c r="B43" s="5" t="s">
        <v>77</v>
      </c>
    </row>
    <row r="44" spans="1:9" outlineLevel="1">
      <c r="A44" s="4" t="s">
        <v>46</v>
      </c>
      <c r="B44" s="5" t="s">
        <v>77</v>
      </c>
    </row>
    <row r="45" spans="1:9" outlineLevel="1">
      <c r="A45" s="4" t="s">
        <v>47</v>
      </c>
      <c r="B45" s="5" t="s">
        <v>77</v>
      </c>
    </row>
    <row r="46" spans="1:9" outlineLevel="1">
      <c r="A46" s="4" t="s">
        <v>52</v>
      </c>
      <c r="B46" s="5" t="s">
        <v>78</v>
      </c>
    </row>
    <row r="47" spans="1:9" outlineLevel="1">
      <c r="A47" s="4" t="s">
        <v>53</v>
      </c>
      <c r="B47" s="5" t="s">
        <v>78</v>
      </c>
    </row>
    <row r="48" spans="1:9" outlineLevel="1">
      <c r="A48" s="4" t="s">
        <v>54</v>
      </c>
      <c r="B48" s="5" t="s">
        <v>78</v>
      </c>
    </row>
    <row r="49" spans="1:5" outlineLevel="1">
      <c r="A49" s="4" t="s">
        <v>56</v>
      </c>
      <c r="B49" s="5" t="s">
        <v>79</v>
      </c>
      <c r="E49" s="51"/>
    </row>
    <row r="50" spans="1:5" outlineLevel="1">
      <c r="A50" s="4" t="s">
        <v>57</v>
      </c>
      <c r="B50" s="5" t="s">
        <v>79</v>
      </c>
    </row>
    <row r="51" spans="1:5" outlineLevel="1">
      <c r="A51" s="4" t="s">
        <v>58</v>
      </c>
      <c r="B51" s="5" t="s">
        <v>79</v>
      </c>
    </row>
    <row r="52" spans="1:5" ht="15" outlineLevel="1" thickBot="1">
      <c r="A52" s="6"/>
      <c r="B52" s="29" t="s">
        <v>72</v>
      </c>
    </row>
    <row r="53" spans="1:5">
      <c r="A53" s="31" t="s">
        <v>356</v>
      </c>
      <c r="B53" s="35" t="s">
        <v>247</v>
      </c>
    </row>
    <row r="54" spans="1:5" outlineLevel="1">
      <c r="A54" s="4" t="s">
        <v>95</v>
      </c>
      <c r="B54" s="5" t="s">
        <v>44</v>
      </c>
    </row>
    <row r="55" spans="1:5" outlineLevel="1">
      <c r="A55" s="4" t="s">
        <v>92</v>
      </c>
      <c r="B55" s="5" t="s">
        <v>52</v>
      </c>
    </row>
    <row r="56" spans="1:5" outlineLevel="1">
      <c r="A56" s="4" t="s">
        <v>93</v>
      </c>
      <c r="B56" s="5" t="s">
        <v>52</v>
      </c>
    </row>
    <row r="57" spans="1:5" outlineLevel="1">
      <c r="A57" s="4" t="s">
        <v>94</v>
      </c>
      <c r="B57" s="5" t="s">
        <v>52</v>
      </c>
    </row>
    <row r="58" spans="1:5" outlineLevel="1">
      <c r="A58" s="4" t="s">
        <v>102</v>
      </c>
      <c r="B58" s="5" t="s">
        <v>44</v>
      </c>
      <c r="C58" s="53" t="s">
        <v>107</v>
      </c>
    </row>
    <row r="59" spans="1:5" outlineLevel="1">
      <c r="A59" s="4" t="s">
        <v>108</v>
      </c>
      <c r="B59" s="5" t="s">
        <v>52</v>
      </c>
      <c r="C59" s="53" t="s">
        <v>107</v>
      </c>
    </row>
    <row r="60" spans="1:5" ht="15" outlineLevel="1" thickBot="1">
      <c r="A60" s="6"/>
      <c r="B60" s="29" t="s">
        <v>72</v>
      </c>
    </row>
    <row r="61" spans="1:5">
      <c r="A61" s="8" t="s">
        <v>355</v>
      </c>
      <c r="B61" s="35" t="s">
        <v>252</v>
      </c>
    </row>
    <row r="62" spans="1:5" outlineLevel="1">
      <c r="A62" s="4" t="s">
        <v>50</v>
      </c>
      <c r="B62" s="5" t="s">
        <v>77</v>
      </c>
    </row>
    <row r="63" spans="1:5" outlineLevel="1">
      <c r="A63" s="4" t="s">
        <v>51</v>
      </c>
      <c r="B63" s="24" t="s">
        <v>77</v>
      </c>
    </row>
    <row r="64" spans="1:5" outlineLevel="1">
      <c r="A64" s="13" t="s">
        <v>96</v>
      </c>
      <c r="B64" s="24" t="s">
        <v>78</v>
      </c>
    </row>
    <row r="65" spans="1:3" outlineLevel="1">
      <c r="A65" s="13" t="s">
        <v>137</v>
      </c>
      <c r="B65" s="24" t="s">
        <v>79</v>
      </c>
      <c r="C65" s="53" t="s">
        <v>107</v>
      </c>
    </row>
    <row r="66" spans="1:3" ht="15" outlineLevel="1" thickBot="1">
      <c r="A66" s="6"/>
      <c r="B66" s="29" t="s">
        <v>72</v>
      </c>
    </row>
    <row r="67" spans="1:3" ht="15" thickBot="1">
      <c r="A67" s="20"/>
      <c r="B67" s="20"/>
    </row>
    <row r="68" spans="1:3">
      <c r="A68" s="31" t="s">
        <v>248</v>
      </c>
      <c r="B68" s="35" t="s">
        <v>257</v>
      </c>
    </row>
    <row r="69" spans="1:3" outlineLevel="1">
      <c r="A69" s="4" t="s">
        <v>226</v>
      </c>
      <c r="B69" s="10" t="s">
        <v>228</v>
      </c>
    </row>
    <row r="70" spans="1:3" outlineLevel="1">
      <c r="A70" s="4" t="s">
        <v>235</v>
      </c>
      <c r="B70" s="10" t="s">
        <v>236</v>
      </c>
    </row>
    <row r="71" spans="1:3" ht="15" outlineLevel="1" thickBot="1">
      <c r="A71" s="6" t="s">
        <v>227</v>
      </c>
      <c r="B71" s="11" t="s">
        <v>238</v>
      </c>
    </row>
    <row r="72" spans="1:3" ht="15" outlineLevel="1" thickBot="1">
      <c r="A72" s="6" t="s">
        <v>237</v>
      </c>
      <c r="B72" s="11" t="s">
        <v>239</v>
      </c>
    </row>
    <row r="73" spans="1:3" ht="15" outlineLevel="1" thickBot="1">
      <c r="A73" s="6"/>
      <c r="B73" s="29" t="s">
        <v>72</v>
      </c>
    </row>
    <row r="74" spans="1:3">
      <c r="A74" s="31" t="s">
        <v>250</v>
      </c>
      <c r="B74" s="9" t="s">
        <v>248</v>
      </c>
    </row>
    <row r="75" spans="1:3" outlineLevel="1">
      <c r="A75" s="4" t="s">
        <v>240</v>
      </c>
      <c r="B75" s="5" t="s">
        <v>235</v>
      </c>
    </row>
    <row r="76" spans="1:3" outlineLevel="1">
      <c r="A76" s="4" t="s">
        <v>241</v>
      </c>
      <c r="B76" s="5" t="s">
        <v>235</v>
      </c>
    </row>
    <row r="77" spans="1:3" outlineLevel="1">
      <c r="A77" s="4" t="s">
        <v>242</v>
      </c>
      <c r="B77" s="5" t="s">
        <v>235</v>
      </c>
    </row>
    <row r="78" spans="1:3" outlineLevel="1">
      <c r="A78" s="13" t="s">
        <v>55</v>
      </c>
      <c r="B78" s="24" t="s">
        <v>227</v>
      </c>
      <c r="C78" s="53" t="s">
        <v>107</v>
      </c>
    </row>
    <row r="79" spans="1:3" outlineLevel="1">
      <c r="A79" s="13" t="s">
        <v>275</v>
      </c>
      <c r="B79" s="24" t="s">
        <v>227</v>
      </c>
    </row>
    <row r="80" spans="1:3" outlineLevel="1">
      <c r="A80" s="13" t="s">
        <v>244</v>
      </c>
      <c r="B80" s="24" t="s">
        <v>227</v>
      </c>
    </row>
    <row r="81" spans="1:2" outlineLevel="1">
      <c r="A81" s="13" t="s">
        <v>274</v>
      </c>
      <c r="B81" s="24" t="s">
        <v>237</v>
      </c>
    </row>
    <row r="82" spans="1:2" outlineLevel="1">
      <c r="A82" s="13" t="s">
        <v>139</v>
      </c>
      <c r="B82" s="5" t="s">
        <v>237</v>
      </c>
    </row>
    <row r="83" spans="1:2" outlineLevel="1">
      <c r="A83" s="13" t="s">
        <v>225</v>
      </c>
      <c r="B83" s="5" t="s">
        <v>226</v>
      </c>
    </row>
    <row r="84" spans="1:2" outlineLevel="1">
      <c r="A84" s="13" t="s">
        <v>243</v>
      </c>
      <c r="B84" s="24"/>
    </row>
    <row r="85" spans="1:2" ht="15" outlineLevel="1" thickBot="1">
      <c r="A85" s="6"/>
      <c r="B85" s="29" t="s">
        <v>72</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2" customWidth="1"/>
    <col min="2" max="2" width="10.6328125" style="92" customWidth="1"/>
    <col min="3" max="3" width="9.36328125" style="92" customWidth="1"/>
    <col min="4" max="5" width="8.7265625" style="92"/>
    <col min="6" max="6" width="18" style="92" customWidth="1"/>
    <col min="7" max="16384" width="8.7265625" style="92"/>
  </cols>
  <sheetData>
    <row r="1" spans="1:6" ht="15" thickBot="1"/>
    <row r="2" spans="1:6">
      <c r="B2" s="316" t="s">
        <v>410</v>
      </c>
      <c r="C2" s="317"/>
      <c r="D2" s="316" t="s">
        <v>34</v>
      </c>
      <c r="E2" s="317"/>
    </row>
    <row r="3" spans="1:6" ht="15" thickBot="1">
      <c r="B3" s="177" t="s">
        <v>415</v>
      </c>
      <c r="C3" s="178" t="s">
        <v>416</v>
      </c>
      <c r="D3" s="177" t="s">
        <v>415</v>
      </c>
      <c r="E3" s="178" t="s">
        <v>416</v>
      </c>
    </row>
    <row r="4" spans="1:6">
      <c r="A4" s="162" t="s">
        <v>409</v>
      </c>
      <c r="B4" s="164">
        <v>1</v>
      </c>
      <c r="C4" s="165"/>
      <c r="D4" s="165"/>
      <c r="E4" s="166">
        <v>1000</v>
      </c>
      <c r="F4" s="92" t="s">
        <v>411</v>
      </c>
    </row>
    <row r="5" spans="1:6">
      <c r="A5" s="162" t="s">
        <v>409</v>
      </c>
      <c r="B5" s="167"/>
      <c r="C5" s="155"/>
      <c r="D5" s="155"/>
      <c r="E5" s="168">
        <v>5.5</v>
      </c>
      <c r="F5" s="92" t="s">
        <v>412</v>
      </c>
    </row>
    <row r="6" spans="1:6">
      <c r="A6" s="162" t="s">
        <v>413</v>
      </c>
      <c r="B6" s="167"/>
      <c r="C6" s="155"/>
      <c r="D6" s="155">
        <v>11</v>
      </c>
      <c r="E6" s="168">
        <v>22</v>
      </c>
      <c r="F6" s="92" t="s">
        <v>414</v>
      </c>
    </row>
    <row r="7" spans="1:6" ht="15" thickBot="1">
      <c r="A7" s="179" t="s">
        <v>420</v>
      </c>
      <c r="B7" s="180">
        <v>1</v>
      </c>
      <c r="C7" s="169"/>
      <c r="D7" s="169">
        <f>E4*E5*D6%/1000</f>
        <v>0.60499999999999998</v>
      </c>
      <c r="E7" s="170">
        <f>E4*E5*E6%/1000</f>
        <v>1.21</v>
      </c>
      <c r="F7" s="161" t="s">
        <v>417</v>
      </c>
    </row>
    <row r="8" spans="1:6" ht="15" thickBot="1">
      <c r="C8" s="155"/>
      <c r="D8" s="155"/>
      <c r="E8" s="155"/>
    </row>
    <row r="9" spans="1:6">
      <c r="A9" s="179" t="s">
        <v>422</v>
      </c>
      <c r="B9" s="164">
        <v>100</v>
      </c>
      <c r="C9" s="165"/>
      <c r="D9" s="171">
        <f>D7*B9</f>
        <v>60.5</v>
      </c>
      <c r="E9" s="172">
        <f>E7*B9</f>
        <v>121</v>
      </c>
      <c r="F9" s="161" t="s">
        <v>417</v>
      </c>
    </row>
    <row r="10" spans="1:6" ht="15" thickBot="1">
      <c r="A10" s="179" t="s">
        <v>421</v>
      </c>
      <c r="B10" s="163">
        <v>1000</v>
      </c>
      <c r="C10" s="160"/>
      <c r="D10" s="169">
        <f>D7*B10</f>
        <v>605</v>
      </c>
      <c r="E10" s="170">
        <f>E7*B10</f>
        <v>1210</v>
      </c>
      <c r="F10" s="161" t="s">
        <v>417</v>
      </c>
    </row>
    <row r="11" spans="1:6" ht="15" thickBot="1">
      <c r="A11" s="162"/>
      <c r="B11" s="155"/>
      <c r="C11" s="155"/>
      <c r="D11" s="155"/>
      <c r="E11" s="155"/>
    </row>
    <row r="12" spans="1:6">
      <c r="A12" s="179" t="s">
        <v>418</v>
      </c>
      <c r="B12" s="175">
        <f>1000/E7</f>
        <v>826.44628099173553</v>
      </c>
      <c r="C12" s="176">
        <f>1000/D7</f>
        <v>1652.8925619834711</v>
      </c>
      <c r="D12" s="165">
        <v>1</v>
      </c>
      <c r="E12" s="166"/>
      <c r="F12" s="161" t="s">
        <v>410</v>
      </c>
    </row>
    <row r="13" spans="1:6" ht="15" thickBot="1">
      <c r="A13" s="179" t="s">
        <v>419</v>
      </c>
      <c r="B13" s="173">
        <f>50000/E7</f>
        <v>41322.314049586777</v>
      </c>
      <c r="C13" s="174">
        <f>50000/D7</f>
        <v>82644.628099173555</v>
      </c>
      <c r="D13" s="160">
        <v>1</v>
      </c>
      <c r="E13" s="113"/>
      <c r="F13" s="161" t="s">
        <v>410</v>
      </c>
    </row>
    <row r="14" spans="1:6">
      <c r="A14" s="162"/>
      <c r="B14" s="162"/>
      <c r="C14" s="162"/>
    </row>
    <row r="15" spans="1:6">
      <c r="A15" s="162"/>
      <c r="B15" s="162"/>
      <c r="C15" s="162"/>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topLeftCell="A13" workbookViewId="0">
      <selection activeCell="K43" sqref="K43"/>
    </sheetView>
  </sheetViews>
  <sheetFormatPr defaultRowHeight="12" outlineLevelRow="4"/>
  <cols>
    <col min="1" max="1" width="15.54296875" style="150" customWidth="1"/>
    <col min="2" max="2" width="7.6328125" style="150" bestFit="1" customWidth="1"/>
    <col min="3" max="3" width="8.54296875" style="150" bestFit="1" customWidth="1"/>
    <col min="4" max="4" width="20.453125" style="150" bestFit="1" customWidth="1"/>
    <col min="5" max="5" width="11.453125" style="150" bestFit="1" customWidth="1"/>
    <col min="6" max="6" width="14.54296875" style="150" customWidth="1"/>
    <col min="7" max="10" width="8.7265625" style="150"/>
    <col min="11" max="12" width="33.1796875" style="150" customWidth="1"/>
    <col min="13" max="16384" width="8.7265625" style="150"/>
  </cols>
  <sheetData>
    <row r="1" spans="1:6">
      <c r="A1" s="149" t="s">
        <v>253</v>
      </c>
      <c r="B1" s="149"/>
      <c r="C1" s="149"/>
      <c r="D1" s="149"/>
      <c r="E1" s="149"/>
      <c r="F1" s="149"/>
    </row>
    <row r="2" spans="1:6" outlineLevel="1">
      <c r="B2" s="150" t="s">
        <v>77</v>
      </c>
    </row>
    <row r="3" spans="1:6" outlineLevel="2">
      <c r="C3" s="149" t="s">
        <v>86</v>
      </c>
      <c r="D3" s="149"/>
      <c r="E3" s="149"/>
      <c r="F3" s="149"/>
    </row>
    <row r="4" spans="1:6" outlineLevel="3">
      <c r="D4" s="150" t="s">
        <v>44</v>
      </c>
    </row>
    <row r="5" spans="1:6" outlineLevel="3">
      <c r="E5" s="149" t="s">
        <v>91</v>
      </c>
      <c r="F5" s="149"/>
    </row>
    <row r="6" spans="1:6" outlineLevel="4">
      <c r="F6" s="150" t="s">
        <v>95</v>
      </c>
    </row>
    <row r="7" spans="1:6" outlineLevel="4">
      <c r="F7" s="150" t="s">
        <v>102</v>
      </c>
    </row>
    <row r="8" spans="1:6" outlineLevel="3">
      <c r="D8" s="150" t="s">
        <v>45</v>
      </c>
    </row>
    <row r="9" spans="1:6" outlineLevel="3">
      <c r="D9" s="150" t="s">
        <v>46</v>
      </c>
    </row>
    <row r="10" spans="1:6" outlineLevel="3">
      <c r="D10" s="150" t="s">
        <v>47</v>
      </c>
    </row>
    <row r="11" spans="1:6" outlineLevel="2">
      <c r="C11" s="149" t="s">
        <v>3</v>
      </c>
      <c r="D11" s="149"/>
      <c r="E11" s="149"/>
      <c r="F11" s="149"/>
    </row>
    <row r="12" spans="1:6" outlineLevel="3">
      <c r="D12" s="150" t="s">
        <v>50</v>
      </c>
    </row>
    <row r="13" spans="1:6" outlineLevel="3">
      <c r="D13" s="150" t="s">
        <v>51</v>
      </c>
    </row>
    <row r="14" spans="1:6" outlineLevel="1">
      <c r="B14" s="150" t="s">
        <v>78</v>
      </c>
    </row>
    <row r="15" spans="1:6" outlineLevel="2">
      <c r="C15" s="149" t="s">
        <v>86</v>
      </c>
      <c r="D15" s="149"/>
      <c r="E15" s="149"/>
      <c r="F15" s="149"/>
    </row>
    <row r="16" spans="1:6" outlineLevel="3">
      <c r="D16" s="150" t="s">
        <v>52</v>
      </c>
    </row>
    <row r="17" spans="2:6" outlineLevel="3">
      <c r="E17" s="149" t="s">
        <v>91</v>
      </c>
      <c r="F17" s="149"/>
    </row>
    <row r="18" spans="2:6" outlineLevel="4">
      <c r="F18" s="150" t="s">
        <v>92</v>
      </c>
    </row>
    <row r="19" spans="2:6" outlineLevel="4">
      <c r="F19" s="150" t="s">
        <v>93</v>
      </c>
    </row>
    <row r="20" spans="2:6" outlineLevel="4">
      <c r="F20" s="150" t="s">
        <v>94</v>
      </c>
    </row>
    <row r="21" spans="2:6" outlineLevel="4">
      <c r="F21" s="150" t="s">
        <v>108</v>
      </c>
    </row>
    <row r="22" spans="2:6" outlineLevel="3">
      <c r="D22" s="150" t="s">
        <v>53</v>
      </c>
    </row>
    <row r="23" spans="2:6" outlineLevel="3">
      <c r="D23" s="150" t="s">
        <v>54</v>
      </c>
    </row>
    <row r="24" spans="2:6" outlineLevel="2">
      <c r="C24" s="149" t="s">
        <v>3</v>
      </c>
      <c r="D24" s="149"/>
      <c r="E24" s="149"/>
      <c r="F24" s="149"/>
    </row>
    <row r="25" spans="2:6" outlineLevel="3">
      <c r="D25" s="150" t="s">
        <v>96</v>
      </c>
    </row>
    <row r="26" spans="2:6" outlineLevel="1">
      <c r="B26" s="150" t="s">
        <v>79</v>
      </c>
    </row>
    <row r="27" spans="2:6" outlineLevel="2">
      <c r="C27" s="149" t="s">
        <v>86</v>
      </c>
      <c r="D27" s="149"/>
      <c r="E27" s="149"/>
      <c r="F27" s="149"/>
    </row>
    <row r="28" spans="2:6" outlineLevel="3">
      <c r="D28" s="150" t="s">
        <v>56</v>
      </c>
    </row>
    <row r="29" spans="2:6" outlineLevel="3">
      <c r="D29" s="150" t="s">
        <v>57</v>
      </c>
    </row>
    <row r="30" spans="2:6" outlineLevel="3">
      <c r="D30" s="150" t="s">
        <v>58</v>
      </c>
    </row>
    <row r="31" spans="2:6" outlineLevel="2">
      <c r="C31" s="149" t="s">
        <v>3</v>
      </c>
      <c r="D31" s="149"/>
      <c r="E31" s="149"/>
      <c r="F31" s="149"/>
    </row>
    <row r="32" spans="2:6" outlineLevel="3">
      <c r="D32" s="150" t="s">
        <v>137</v>
      </c>
    </row>
    <row r="33" spans="1:6">
      <c r="A33" s="149" t="s">
        <v>344</v>
      </c>
      <c r="B33" s="149"/>
      <c r="C33" s="149"/>
      <c r="D33" s="149"/>
      <c r="E33" s="149"/>
      <c r="F33" s="149"/>
    </row>
    <row r="34" spans="1:6" outlineLevel="1">
      <c r="B34" s="150" t="s">
        <v>125</v>
      </c>
    </row>
    <row r="35" spans="1:6" outlineLevel="2">
      <c r="C35" s="149" t="s">
        <v>86</v>
      </c>
      <c r="D35" s="149"/>
      <c r="E35" s="149"/>
      <c r="F35" s="149"/>
    </row>
    <row r="36" spans="1:6" outlineLevel="3">
      <c r="D36" s="150" t="s">
        <v>226</v>
      </c>
    </row>
    <row r="37" spans="1:6" outlineLevel="3">
      <c r="E37" s="149" t="s">
        <v>91</v>
      </c>
      <c r="F37" s="149"/>
    </row>
    <row r="38" spans="1:6" outlineLevel="4">
      <c r="F38" s="150" t="s">
        <v>225</v>
      </c>
    </row>
    <row r="39" spans="1:6" outlineLevel="3">
      <c r="D39" s="150" t="s">
        <v>235</v>
      </c>
    </row>
    <row r="40" spans="1:6" outlineLevel="3">
      <c r="E40" s="149" t="s">
        <v>91</v>
      </c>
      <c r="F40" s="149"/>
    </row>
    <row r="41" spans="1:6" outlineLevel="4">
      <c r="F41" s="150" t="s">
        <v>240</v>
      </c>
    </row>
    <row r="42" spans="1:6" outlineLevel="4">
      <c r="F42" s="150" t="s">
        <v>241</v>
      </c>
    </row>
    <row r="43" spans="1:6" outlineLevel="4">
      <c r="F43" s="150" t="s">
        <v>242</v>
      </c>
    </row>
    <row r="44" spans="1:6" outlineLevel="3">
      <c r="D44" s="150" t="s">
        <v>227</v>
      </c>
    </row>
    <row r="45" spans="1:6" outlineLevel="3">
      <c r="E45" s="149" t="s">
        <v>91</v>
      </c>
      <c r="F45" s="149"/>
    </row>
    <row r="46" spans="1:6" outlineLevel="4">
      <c r="F46" s="150" t="s">
        <v>55</v>
      </c>
    </row>
    <row r="47" spans="1:6" outlineLevel="4">
      <c r="F47" s="150" t="s">
        <v>275</v>
      </c>
    </row>
    <row r="48" spans="1:6" outlineLevel="4">
      <c r="F48" s="150" t="s">
        <v>244</v>
      </c>
    </row>
    <row r="49" spans="1:6" outlineLevel="3">
      <c r="D49" s="150" t="s">
        <v>237</v>
      </c>
    </row>
    <row r="50" spans="1:6" outlineLevel="3">
      <c r="E50" s="149" t="s">
        <v>91</v>
      </c>
      <c r="F50" s="149"/>
    </row>
    <row r="51" spans="1:6" outlineLevel="4">
      <c r="F51" s="150" t="s">
        <v>139</v>
      </c>
    </row>
    <row r="62" spans="1:6">
      <c r="A62" s="151"/>
    </row>
    <row r="63" spans="1:6" ht="15.5">
      <c r="A63" s="152" t="s">
        <v>345</v>
      </c>
    </row>
    <row r="64" spans="1:6" ht="15.5">
      <c r="A64" s="153" t="s">
        <v>346</v>
      </c>
    </row>
    <row r="65" spans="1:1" ht="15.5">
      <c r="A65" s="153" t="s">
        <v>347</v>
      </c>
    </row>
    <row r="66" spans="1:1" ht="15.5">
      <c r="A66" s="153" t="s">
        <v>348</v>
      </c>
    </row>
    <row r="67" spans="1:1" ht="15.5">
      <c r="A67" s="152" t="s">
        <v>349</v>
      </c>
    </row>
    <row r="68" spans="1:1" ht="15.5">
      <c r="A68" s="153" t="s">
        <v>350</v>
      </c>
    </row>
    <row r="69" spans="1:1" ht="15.5">
      <c r="A69" s="153" t="s">
        <v>351</v>
      </c>
    </row>
    <row r="70" spans="1:1" ht="15.5">
      <c r="A70" s="152" t="s">
        <v>352</v>
      </c>
    </row>
    <row r="71" spans="1:1" ht="15.5">
      <c r="A71" s="153" t="s">
        <v>353</v>
      </c>
    </row>
    <row r="72" spans="1:1" ht="15.5">
      <c r="A72" s="153"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4" t="s">
        <v>81</v>
      </c>
      <c r="D2" s="34" t="s">
        <v>97</v>
      </c>
      <c r="E2" s="34" t="s">
        <v>98</v>
      </c>
      <c r="F2" s="34" t="s">
        <v>99</v>
      </c>
      <c r="G2" s="48"/>
      <c r="H2" s="35" t="s">
        <v>99</v>
      </c>
    </row>
    <row r="3" spans="1:9" outlineLevel="1">
      <c r="B3" s="4" t="s">
        <v>82</v>
      </c>
      <c r="C3" s="33" t="s">
        <v>61</v>
      </c>
      <c r="D3" s="2"/>
      <c r="E3" s="2"/>
      <c r="F3" s="2"/>
      <c r="G3" s="49"/>
      <c r="H3" s="10"/>
    </row>
    <row r="4" spans="1:9" outlineLevel="1">
      <c r="B4" s="4" t="s">
        <v>87</v>
      </c>
      <c r="C4" s="33" t="s">
        <v>62</v>
      </c>
      <c r="D4" s="2"/>
      <c r="E4" s="2"/>
      <c r="F4" s="2"/>
      <c r="G4" s="49"/>
      <c r="H4" s="10"/>
    </row>
    <row r="5" spans="1:9" outlineLevel="1">
      <c r="B5" s="4" t="s">
        <v>88</v>
      </c>
      <c r="C5" s="33" t="s">
        <v>63</v>
      </c>
      <c r="D5" s="2"/>
      <c r="E5" s="2"/>
      <c r="F5" s="2"/>
      <c r="G5" s="49"/>
      <c r="H5" s="10"/>
    </row>
    <row r="6" spans="1:9" outlineLevel="1">
      <c r="B6" s="4" t="s">
        <v>89</v>
      </c>
      <c r="C6" s="33" t="s">
        <v>64</v>
      </c>
      <c r="D6" s="2"/>
      <c r="E6" s="2"/>
      <c r="F6" s="2"/>
      <c r="G6" s="49"/>
      <c r="H6" s="10"/>
    </row>
    <row r="7" spans="1:9" outlineLevel="1">
      <c r="B7" s="4" t="s">
        <v>90</v>
      </c>
      <c r="C7" s="33" t="s">
        <v>65</v>
      </c>
      <c r="D7" s="2"/>
      <c r="E7" s="2"/>
      <c r="F7" s="2"/>
      <c r="G7" s="49"/>
      <c r="H7" s="10"/>
    </row>
    <row r="8" spans="1:9" ht="15" outlineLevel="1" thickBot="1">
      <c r="B8" s="6"/>
      <c r="C8" s="36" t="s">
        <v>72</v>
      </c>
      <c r="D8" s="38"/>
      <c r="E8" s="38"/>
      <c r="F8" s="38"/>
      <c r="G8" s="50"/>
      <c r="H8" s="11"/>
    </row>
    <row r="9" spans="1:9" ht="15" thickBot="1">
      <c r="B9" s="32"/>
      <c r="C9" s="32"/>
    </row>
    <row r="10" spans="1:9" ht="15" thickBot="1">
      <c r="A10" s="21" t="s">
        <v>260</v>
      </c>
      <c r="B10" s="20"/>
    </row>
    <row r="11" spans="1:9" outlineLevel="1">
      <c r="B11" s="31" t="s">
        <v>338</v>
      </c>
      <c r="C11" s="93" t="s">
        <v>339</v>
      </c>
      <c r="D11" s="93" t="s">
        <v>234</v>
      </c>
      <c r="E11" s="93" t="s">
        <v>343</v>
      </c>
      <c r="F11" s="95" t="s">
        <v>342</v>
      </c>
      <c r="G11" s="129" t="s">
        <v>340</v>
      </c>
      <c r="H11" s="129" t="s">
        <v>341</v>
      </c>
      <c r="I11" t="s">
        <v>99</v>
      </c>
    </row>
    <row r="12" spans="1:9" outlineLevel="1">
      <c r="B12" s="4" t="s">
        <v>286</v>
      </c>
      <c r="C12" s="2" t="s">
        <v>324</v>
      </c>
      <c r="D12" s="2" t="s">
        <v>79</v>
      </c>
      <c r="E12" s="99" t="s">
        <v>277</v>
      </c>
      <c r="F12" s="97" t="str">
        <f t="shared" ref="F12:F20" si="0">INDEX(AssetName,MATCH(E12,AssetID,0))</f>
        <v>Kehua SPI-B2</v>
      </c>
      <c r="G12" s="130" t="str">
        <f t="shared" ref="G12:G20" si="1">INDEX(Asset_InLocation,MATCH(E12,AssetID,0))</f>
        <v>L000003</v>
      </c>
      <c r="H12" s="130" t="str">
        <f t="shared" ref="H12:H20" si="2">INDEX(LocationName,MATCH(G12,LocationID,0))</f>
        <v>Inverter Location</v>
      </c>
      <c r="I12" t="s">
        <v>123</v>
      </c>
    </row>
    <row r="13" spans="1:9" outlineLevel="1">
      <c r="B13" s="4" t="s">
        <v>287</v>
      </c>
      <c r="C13" s="2"/>
      <c r="D13" s="2" t="s">
        <v>77</v>
      </c>
      <c r="E13" s="99" t="s">
        <v>278</v>
      </c>
      <c r="F13" s="97" t="str">
        <f t="shared" si="0"/>
        <v>PV-00001</v>
      </c>
      <c r="G13" s="130" t="str">
        <f t="shared" si="1"/>
        <v>L000004</v>
      </c>
      <c r="H13" s="130" t="str">
        <f t="shared" si="2"/>
        <v>North-Facing Roof</v>
      </c>
      <c r="I13" t="s">
        <v>105</v>
      </c>
    </row>
    <row r="14" spans="1:9" outlineLevel="1">
      <c r="B14" s="4" t="s">
        <v>288</v>
      </c>
      <c r="C14" s="2"/>
      <c r="D14" s="2" t="s">
        <v>77</v>
      </c>
      <c r="E14" s="99" t="s">
        <v>279</v>
      </c>
      <c r="F14" s="97" t="str">
        <f t="shared" si="0"/>
        <v>PV-00002</v>
      </c>
      <c r="G14" s="130" t="str">
        <f t="shared" si="1"/>
        <v>L000005</v>
      </c>
      <c r="H14" s="130" t="str">
        <f t="shared" si="2"/>
        <v>East-Facing Roof</v>
      </c>
      <c r="I14" t="s">
        <v>106</v>
      </c>
    </row>
    <row r="15" spans="1:9" outlineLevel="1">
      <c r="B15" s="4" t="s">
        <v>289</v>
      </c>
      <c r="C15" s="2"/>
      <c r="D15" s="2" t="s">
        <v>78</v>
      </c>
      <c r="E15" s="99" t="s">
        <v>280</v>
      </c>
      <c r="F15" s="97" t="str">
        <f t="shared" si="0"/>
        <v>JB250-00001</v>
      </c>
      <c r="G15" s="130" t="str">
        <f t="shared" si="1"/>
        <v>L000006</v>
      </c>
      <c r="H15" s="130" t="str">
        <f t="shared" si="2"/>
        <v>Basement</v>
      </c>
    </row>
    <row r="16" spans="1:9" outlineLevel="1">
      <c r="B16" s="4" t="s">
        <v>290</v>
      </c>
      <c r="C16" s="2"/>
      <c r="D16" s="2" t="s">
        <v>78</v>
      </c>
      <c r="E16" s="99" t="s">
        <v>281</v>
      </c>
      <c r="F16" s="97" t="str">
        <f t="shared" si="0"/>
        <v>JS-00001</v>
      </c>
      <c r="G16" s="130" t="str">
        <f t="shared" si="1"/>
        <v>L000006</v>
      </c>
      <c r="H16" s="130" t="str">
        <f t="shared" si="2"/>
        <v>Basement</v>
      </c>
      <c r="I16" t="s">
        <v>110</v>
      </c>
    </row>
    <row r="17" spans="1:9" outlineLevel="1">
      <c r="B17" s="4" t="s">
        <v>291</v>
      </c>
      <c r="C17" s="2"/>
      <c r="D17" s="2" t="s">
        <v>77</v>
      </c>
      <c r="E17" s="99" t="s">
        <v>282</v>
      </c>
      <c r="F17" s="97" t="str">
        <f t="shared" si="0"/>
        <v>BBC-00001</v>
      </c>
      <c r="G17" s="130" t="str">
        <f t="shared" si="1"/>
        <v>L000006</v>
      </c>
      <c r="H17" s="130" t="str">
        <f t="shared" si="2"/>
        <v>Basement</v>
      </c>
    </row>
    <row r="18" spans="1:9" outlineLevel="1">
      <c r="B18" s="4" t="s">
        <v>292</v>
      </c>
      <c r="C18" s="2"/>
      <c r="D18" s="2" t="s">
        <v>79</v>
      </c>
      <c r="E18" s="99" t="s">
        <v>283</v>
      </c>
      <c r="F18" s="97" t="str">
        <f t="shared" si="0"/>
        <v>Ulitium-00001</v>
      </c>
      <c r="G18" s="130" t="str">
        <f t="shared" si="1"/>
        <v>L000009</v>
      </c>
      <c r="H18" s="130" t="str">
        <f t="shared" si="2"/>
        <v xml:space="preserve">1st Floor </v>
      </c>
    </row>
    <row r="19" spans="1:9" outlineLevel="1">
      <c r="B19" s="4" t="s">
        <v>293</v>
      </c>
      <c r="C19" s="2"/>
      <c r="D19" s="2" t="s">
        <v>79</v>
      </c>
      <c r="E19" s="99" t="s">
        <v>284</v>
      </c>
      <c r="F19" s="97" t="str">
        <f t="shared" si="0"/>
        <v>PZEM04 -00001</v>
      </c>
      <c r="G19" s="130" t="str">
        <f t="shared" si="1"/>
        <v>L000009</v>
      </c>
      <c r="H19" s="130" t="str">
        <f t="shared" si="2"/>
        <v xml:space="preserve">1st Floor </v>
      </c>
      <c r="I19" t="s">
        <v>141</v>
      </c>
    </row>
    <row r="20" spans="1:9" outlineLevel="1">
      <c r="B20" s="4" t="s">
        <v>294</v>
      </c>
      <c r="C20" s="2"/>
      <c r="D20" s="2" t="s">
        <v>79</v>
      </c>
      <c r="E20" s="99" t="s">
        <v>285</v>
      </c>
      <c r="F20" s="97" t="str">
        <f t="shared" si="0"/>
        <v>REMONI-00001</v>
      </c>
      <c r="G20" s="130" t="str">
        <f t="shared" si="1"/>
        <v>L000010</v>
      </c>
      <c r="H20" s="130" t="str">
        <f t="shared" si="2"/>
        <v>2nd Floor</v>
      </c>
    </row>
    <row r="21" spans="1:9" ht="15" outlineLevel="1" thickBot="1">
      <c r="B21" s="6"/>
      <c r="C21" s="38"/>
      <c r="D21" s="38"/>
      <c r="E21" s="98"/>
      <c r="F21" s="98"/>
      <c r="G21" s="130"/>
      <c r="H21" s="130"/>
    </row>
    <row r="22" spans="1:9" ht="15" outlineLevel="1" thickBot="1"/>
    <row r="23" spans="1:9" ht="15" thickBot="1">
      <c r="A23" s="21" t="s">
        <v>261</v>
      </c>
      <c r="F23" t="s">
        <v>325</v>
      </c>
    </row>
    <row r="24" spans="1:9" outlineLevel="1">
      <c r="B24" s="31" t="s">
        <v>338</v>
      </c>
      <c r="C24" s="93" t="s">
        <v>339</v>
      </c>
      <c r="D24" s="93" t="s">
        <v>86</v>
      </c>
      <c r="E24" s="93" t="s">
        <v>91</v>
      </c>
      <c r="F24" s="93" t="s">
        <v>3</v>
      </c>
      <c r="G24" s="93" t="s">
        <v>340</v>
      </c>
      <c r="H24" s="95" t="s">
        <v>341</v>
      </c>
    </row>
    <row r="25" spans="1:9" outlineLevel="1">
      <c r="B25" s="4" t="s">
        <v>277</v>
      </c>
      <c r="C25" s="2" t="s">
        <v>276</v>
      </c>
      <c r="D25" s="2" t="s">
        <v>44</v>
      </c>
      <c r="E25" s="2" t="s">
        <v>95</v>
      </c>
      <c r="F25" s="2" t="s">
        <v>51</v>
      </c>
      <c r="G25" s="99" t="s">
        <v>265</v>
      </c>
      <c r="H25" s="97" t="str">
        <f t="shared" ref="H25:H33" si="3">INDEX(LocationName,MATCH(G25,LocationID,0))</f>
        <v>Inverter Location</v>
      </c>
    </row>
    <row r="26" spans="1:9" outlineLevel="1">
      <c r="B26" s="4" t="s">
        <v>278</v>
      </c>
      <c r="C26" s="2" t="s">
        <v>103</v>
      </c>
      <c r="D26" s="2" t="s">
        <v>44</v>
      </c>
      <c r="E26" s="2" t="s">
        <v>102</v>
      </c>
      <c r="F26" s="2" t="s">
        <v>50</v>
      </c>
      <c r="G26" s="99" t="s">
        <v>266</v>
      </c>
      <c r="H26" s="97" t="str">
        <f t="shared" si="3"/>
        <v>North-Facing Roof</v>
      </c>
    </row>
    <row r="27" spans="1:9" outlineLevel="1">
      <c r="B27" s="4" t="s">
        <v>279</v>
      </c>
      <c r="C27" s="2" t="s">
        <v>104</v>
      </c>
      <c r="D27" s="2" t="s">
        <v>44</v>
      </c>
      <c r="E27" s="2" t="s">
        <v>102</v>
      </c>
      <c r="F27" s="2" t="s">
        <v>50</v>
      </c>
      <c r="G27" s="99" t="s">
        <v>267</v>
      </c>
      <c r="H27" s="97" t="str">
        <f t="shared" si="3"/>
        <v>East-Facing Roof</v>
      </c>
    </row>
    <row r="28" spans="1:9" outlineLevel="1">
      <c r="B28" s="4" t="s">
        <v>280</v>
      </c>
      <c r="C28" s="2" t="s">
        <v>84</v>
      </c>
      <c r="D28" s="2" t="s">
        <v>52</v>
      </c>
      <c r="E28" s="2" t="s">
        <v>93</v>
      </c>
      <c r="F28" s="2" t="s">
        <v>96</v>
      </c>
      <c r="G28" s="99" t="s">
        <v>268</v>
      </c>
      <c r="H28" s="97" t="str">
        <f t="shared" si="3"/>
        <v>Basement</v>
      </c>
    </row>
    <row r="29" spans="1:9" outlineLevel="1">
      <c r="B29" s="4" t="s">
        <v>281</v>
      </c>
      <c r="C29" s="2" t="s">
        <v>109</v>
      </c>
      <c r="D29" s="2" t="s">
        <v>52</v>
      </c>
      <c r="E29" s="2" t="s">
        <v>94</v>
      </c>
      <c r="F29" s="2" t="s">
        <v>96</v>
      </c>
      <c r="G29" s="99" t="s">
        <v>268</v>
      </c>
      <c r="H29" s="97" t="str">
        <f t="shared" si="3"/>
        <v>Basement</v>
      </c>
    </row>
    <row r="30" spans="1:9" outlineLevel="1">
      <c r="B30" s="4" t="s">
        <v>282</v>
      </c>
      <c r="C30" s="2" t="s">
        <v>85</v>
      </c>
      <c r="D30" s="2" t="s">
        <v>52</v>
      </c>
      <c r="E30" s="2" t="s">
        <v>108</v>
      </c>
      <c r="F30" s="2" t="s">
        <v>51</v>
      </c>
      <c r="G30" s="99" t="s">
        <v>268</v>
      </c>
      <c r="H30" s="97" t="str">
        <f t="shared" si="3"/>
        <v>Basement</v>
      </c>
    </row>
    <row r="31" spans="1:9" outlineLevel="1">
      <c r="B31" s="4" t="s">
        <v>283</v>
      </c>
      <c r="C31" s="2" t="s">
        <v>127</v>
      </c>
      <c r="D31" s="2" t="s">
        <v>53</v>
      </c>
      <c r="E31" s="2"/>
      <c r="F31" s="2"/>
      <c r="G31" s="99" t="s">
        <v>269</v>
      </c>
      <c r="H31" s="97" t="str">
        <f t="shared" si="3"/>
        <v xml:space="preserve">1st Floor </v>
      </c>
    </row>
    <row r="32" spans="1:9" outlineLevel="1">
      <c r="B32" s="4" t="s">
        <v>284</v>
      </c>
      <c r="C32" s="2" t="s">
        <v>138</v>
      </c>
      <c r="D32" s="2" t="s">
        <v>56</v>
      </c>
      <c r="E32" s="2"/>
      <c r="F32" s="2" t="s">
        <v>137</v>
      </c>
      <c r="G32" s="99" t="s">
        <v>269</v>
      </c>
      <c r="H32" s="97" t="str">
        <f t="shared" si="3"/>
        <v xml:space="preserve">1st Floor </v>
      </c>
    </row>
    <row r="33" spans="1:8" ht="15" outlineLevel="1" thickBot="1">
      <c r="B33" s="6" t="s">
        <v>285</v>
      </c>
      <c r="C33" s="38" t="s">
        <v>140</v>
      </c>
      <c r="D33" s="38" t="s">
        <v>57</v>
      </c>
      <c r="E33" s="38"/>
      <c r="F33" s="38" t="s">
        <v>137</v>
      </c>
      <c r="G33" s="100" t="s">
        <v>270</v>
      </c>
      <c r="H33" s="98" t="str">
        <f t="shared" si="3"/>
        <v>2nd Floor</v>
      </c>
    </row>
    <row r="34" spans="1:8" ht="15" thickBot="1"/>
    <row r="35" spans="1:8" ht="15" thickBot="1">
      <c r="A35" s="21" t="s">
        <v>262</v>
      </c>
    </row>
    <row r="36" spans="1:8" outlineLevel="1">
      <c r="B36" s="31" t="s">
        <v>338</v>
      </c>
      <c r="C36" s="93" t="s">
        <v>339</v>
      </c>
      <c r="D36" s="93" t="s">
        <v>86</v>
      </c>
      <c r="E36" s="93" t="s">
        <v>91</v>
      </c>
      <c r="F36" s="95"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6" t="s">
        <v>72</v>
      </c>
      <c r="C45" s="38"/>
      <c r="D45" s="38"/>
      <c r="E45" s="38"/>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topLeftCell="A4"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39" t="s">
        <v>124</v>
      </c>
      <c r="B1" s="39" t="s">
        <v>128</v>
      </c>
      <c r="C1" s="39"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T76"/>
  <sheetViews>
    <sheetView topLeftCell="K10" zoomScale="70" zoomScaleNormal="70" workbookViewId="0">
      <selection activeCell="AS120" sqref="AS120"/>
    </sheetView>
  </sheetViews>
  <sheetFormatPr defaultRowHeight="14.5" outlineLevelCol="1"/>
  <cols>
    <col min="1" max="1" width="3.90625" style="92" customWidth="1"/>
    <col min="2" max="2" width="15" style="92" customWidth="1" outlineLevel="1"/>
    <col min="3" max="3" width="2.81640625" style="106" customWidth="1" outlineLevel="1"/>
    <col min="4" max="4" width="34.81640625" style="92" customWidth="1" outlineLevel="1"/>
    <col min="5" max="5" width="8.81640625" style="92" customWidth="1" outlineLevel="1"/>
    <col min="6" max="6" width="15" style="92" customWidth="1" outlineLevel="1"/>
    <col min="7" max="7" width="2.81640625" style="92" customWidth="1" outlineLevel="1"/>
    <col min="8" max="8" width="34.81640625" style="92" customWidth="1" outlineLevel="1"/>
    <col min="9" max="9" width="8.81640625" style="92" customWidth="1" outlineLevel="1"/>
    <col min="10" max="10" width="15" style="92" customWidth="1" outlineLevel="1"/>
    <col min="11" max="11" width="2.81640625" style="92" customWidth="1" outlineLevel="1"/>
    <col min="12" max="12" width="34.81640625" style="92" customWidth="1" outlineLevel="1"/>
    <col min="13" max="13" width="3.90625" style="92" customWidth="1" collapsed="1"/>
    <col min="14" max="14" width="13.453125" style="92" hidden="1" customWidth="1" outlineLevel="1"/>
    <col min="15" max="19" width="6.6328125" style="92" hidden="1" customWidth="1" outlineLevel="1"/>
    <col min="20" max="20" width="7.1796875" style="92" hidden="1" customWidth="1" outlineLevel="1"/>
    <col min="21" max="25" width="6.6328125" style="92" hidden="1" customWidth="1" outlineLevel="1"/>
    <col min="26" max="26" width="7.1796875" style="92" hidden="1" customWidth="1" outlineLevel="1"/>
    <col min="27" max="31" width="6.6328125" style="92" hidden="1" customWidth="1" outlineLevel="1"/>
    <col min="32" max="32" width="7.1796875" style="92" hidden="1" customWidth="1" outlineLevel="1"/>
    <col min="33" max="37" width="6.6328125" style="92" hidden="1" customWidth="1" outlineLevel="1"/>
    <col min="38" max="38" width="7.1796875" style="92" hidden="1" customWidth="1" outlineLevel="1"/>
    <col min="39" max="39" width="9.81640625" style="92" hidden="1" customWidth="1" outlineLevel="1"/>
    <col min="40" max="40" width="6.26953125" style="92" customWidth="1"/>
    <col min="41" max="47" width="15.81640625" style="92" customWidth="1"/>
    <col min="48" max="16384" width="8.7265625" style="92"/>
  </cols>
  <sheetData>
    <row r="1" spans="1:46" ht="14" customHeight="1" thickBot="1">
      <c r="B1" s="298" t="s">
        <v>912</v>
      </c>
      <c r="C1" s="272"/>
      <c r="D1" s="271"/>
      <c r="E1" s="271"/>
      <c r="F1" s="271"/>
      <c r="G1" s="272"/>
      <c r="H1" s="271"/>
      <c r="I1" s="271"/>
      <c r="J1" s="271"/>
      <c r="K1" s="271"/>
      <c r="L1" s="271"/>
      <c r="N1" s="157" t="s">
        <v>674</v>
      </c>
      <c r="P1" s="157" t="s">
        <v>360</v>
      </c>
      <c r="T1" s="156" t="s">
        <v>374</v>
      </c>
      <c r="AD1" s="92" t="s">
        <v>482</v>
      </c>
      <c r="AN1" s="126"/>
      <c r="AO1" s="126"/>
      <c r="AP1" s="126"/>
      <c r="AQ1" s="126"/>
      <c r="AR1" s="126"/>
      <c r="AS1" s="126"/>
      <c r="AT1" s="126"/>
    </row>
    <row r="2" spans="1:46">
      <c r="B2" s="273" t="s">
        <v>688</v>
      </c>
      <c r="C2" s="274"/>
      <c r="D2" s="275" t="s">
        <v>889</v>
      </c>
      <c r="E2" s="271"/>
      <c r="F2" s="276" t="s">
        <v>301</v>
      </c>
      <c r="G2" s="277"/>
      <c r="H2" s="278" t="s">
        <v>890</v>
      </c>
      <c r="I2" s="271"/>
      <c r="J2" s="276" t="s">
        <v>674</v>
      </c>
      <c r="K2" s="277"/>
      <c r="L2" s="278" t="s">
        <v>891</v>
      </c>
      <c r="P2" s="157" t="s">
        <v>361</v>
      </c>
      <c r="T2" s="156" t="s">
        <v>390</v>
      </c>
    </row>
    <row r="3" spans="1:46" ht="102.5" customHeight="1">
      <c r="A3" s="218"/>
      <c r="B3" s="279"/>
      <c r="C3" s="280" t="s">
        <v>869</v>
      </c>
      <c r="D3" s="281" t="s">
        <v>892</v>
      </c>
      <c r="E3" s="271"/>
      <c r="F3" s="282"/>
      <c r="G3" s="283" t="s">
        <v>309</v>
      </c>
      <c r="H3" s="284" t="s">
        <v>893</v>
      </c>
      <c r="I3" s="271"/>
      <c r="J3" s="282"/>
      <c r="K3" s="283" t="s">
        <v>698</v>
      </c>
      <c r="L3" s="284" t="s">
        <v>894</v>
      </c>
      <c r="M3" s="218"/>
      <c r="P3" s="157" t="s">
        <v>362</v>
      </c>
      <c r="T3" s="156" t="s">
        <v>391</v>
      </c>
    </row>
    <row r="4" spans="1:46">
      <c r="A4" s="217"/>
      <c r="B4" s="279"/>
      <c r="C4" s="285"/>
      <c r="D4" s="286" t="s">
        <v>868</v>
      </c>
      <c r="E4" s="271"/>
      <c r="F4" s="282"/>
      <c r="G4" s="271"/>
      <c r="H4" s="287" t="s">
        <v>308</v>
      </c>
      <c r="I4" s="271"/>
      <c r="J4" s="282"/>
      <c r="K4" s="271"/>
      <c r="L4" s="287" t="s">
        <v>307</v>
      </c>
      <c r="P4" s="157" t="s">
        <v>363</v>
      </c>
      <c r="T4" s="156" t="s">
        <v>375</v>
      </c>
    </row>
    <row r="5" spans="1:46" ht="15" thickBot="1">
      <c r="B5" s="288" t="s">
        <v>895</v>
      </c>
      <c r="C5" s="289"/>
      <c r="D5" s="290"/>
      <c r="E5" s="271"/>
      <c r="F5" s="291" t="s">
        <v>896</v>
      </c>
      <c r="G5" s="292"/>
      <c r="H5" s="293"/>
      <c r="I5" s="271"/>
      <c r="J5" s="291" t="s">
        <v>533</v>
      </c>
      <c r="K5" s="294"/>
      <c r="L5" s="293"/>
      <c r="T5" s="156" t="s">
        <v>378</v>
      </c>
    </row>
    <row r="6" spans="1:46" ht="15" thickBot="1">
      <c r="B6" s="271"/>
      <c r="C6" s="272"/>
      <c r="D6" s="271"/>
      <c r="E6" s="271"/>
      <c r="F6" s="271"/>
      <c r="G6" s="271"/>
      <c r="H6" s="271"/>
      <c r="I6" s="271"/>
      <c r="J6" s="271"/>
      <c r="K6" s="272"/>
      <c r="L6" s="271"/>
      <c r="N6" s="157" t="s">
        <v>687</v>
      </c>
      <c r="P6" s="157" t="s">
        <v>364</v>
      </c>
      <c r="T6" s="159" t="s">
        <v>381</v>
      </c>
    </row>
    <row r="7" spans="1:46">
      <c r="B7" s="276" t="s">
        <v>120</v>
      </c>
      <c r="C7" s="277"/>
      <c r="D7" s="278" t="s">
        <v>897</v>
      </c>
      <c r="E7" s="271"/>
      <c r="F7" s="276" t="s">
        <v>300</v>
      </c>
      <c r="G7" s="277"/>
      <c r="H7" s="278" t="s">
        <v>898</v>
      </c>
      <c r="I7" s="271"/>
      <c r="J7" s="276" t="s">
        <v>299</v>
      </c>
      <c r="K7" s="277"/>
      <c r="L7" s="278" t="s">
        <v>899</v>
      </c>
      <c r="P7" s="157" t="s">
        <v>366</v>
      </c>
      <c r="T7" s="159" t="s">
        <v>382</v>
      </c>
    </row>
    <row r="8" spans="1:46" ht="102.5" customHeight="1">
      <c r="A8" s="218"/>
      <c r="B8" s="295"/>
      <c r="C8" s="296" t="s">
        <v>308</v>
      </c>
      <c r="D8" s="284" t="s">
        <v>900</v>
      </c>
      <c r="E8" s="271"/>
      <c r="F8" s="295"/>
      <c r="G8" s="283" t="s">
        <v>306</v>
      </c>
      <c r="H8" s="284" t="s">
        <v>894</v>
      </c>
      <c r="I8" s="271"/>
      <c r="J8" s="282"/>
      <c r="K8" s="283" t="s">
        <v>307</v>
      </c>
      <c r="L8" s="284" t="s">
        <v>901</v>
      </c>
      <c r="M8" s="218"/>
      <c r="P8" s="157" t="s">
        <v>367</v>
      </c>
      <c r="T8" s="159" t="s">
        <v>383</v>
      </c>
    </row>
    <row r="9" spans="1:46">
      <c r="A9" s="217"/>
      <c r="B9" s="282"/>
      <c r="C9" s="271"/>
      <c r="D9" s="287" t="s">
        <v>306</v>
      </c>
      <c r="E9" s="271"/>
      <c r="F9" s="282"/>
      <c r="G9" s="271"/>
      <c r="H9" s="287" t="s">
        <v>307</v>
      </c>
      <c r="I9" s="271"/>
      <c r="J9" s="282"/>
      <c r="K9" s="271"/>
      <c r="L9" s="287" t="s">
        <v>305</v>
      </c>
      <c r="P9" s="157" t="s">
        <v>368</v>
      </c>
      <c r="T9" s="156" t="s">
        <v>359</v>
      </c>
    </row>
    <row r="10" spans="1:46" ht="15" thickBot="1">
      <c r="B10" s="291" t="s">
        <v>902</v>
      </c>
      <c r="C10" s="292"/>
      <c r="D10" s="293"/>
      <c r="E10" s="271"/>
      <c r="F10" s="291" t="s">
        <v>903</v>
      </c>
      <c r="G10" s="292"/>
      <c r="H10" s="293"/>
      <c r="I10" s="271"/>
      <c r="J10" s="291" t="s">
        <v>904</v>
      </c>
      <c r="K10" s="292"/>
      <c r="L10" s="293"/>
      <c r="P10" s="157" t="s">
        <v>369</v>
      </c>
      <c r="T10" s="156" t="s">
        <v>379</v>
      </c>
    </row>
    <row r="11" spans="1:46" ht="15" thickBot="1">
      <c r="B11" s="271"/>
      <c r="C11" s="297"/>
      <c r="D11" s="271"/>
      <c r="E11" s="271"/>
      <c r="F11" s="271"/>
      <c r="G11" s="271"/>
      <c r="H11" s="271"/>
      <c r="I11" s="271"/>
      <c r="J11" s="271"/>
      <c r="K11" s="271"/>
      <c r="L11" s="271"/>
      <c r="P11" s="157" t="s">
        <v>370</v>
      </c>
      <c r="T11" s="159" t="s">
        <v>384</v>
      </c>
    </row>
    <row r="12" spans="1:46">
      <c r="B12" s="276" t="s">
        <v>298</v>
      </c>
      <c r="C12" s="277"/>
      <c r="D12" s="278" t="s">
        <v>905</v>
      </c>
      <c r="E12" s="271"/>
      <c r="F12" s="276" t="s">
        <v>297</v>
      </c>
      <c r="G12" s="277"/>
      <c r="H12" s="278" t="s">
        <v>906</v>
      </c>
      <c r="I12" s="271"/>
      <c r="J12" s="276" t="s">
        <v>296</v>
      </c>
      <c r="K12" s="277"/>
      <c r="L12" s="278" t="s">
        <v>907</v>
      </c>
      <c r="P12" s="157" t="s">
        <v>365</v>
      </c>
      <c r="T12" s="159" t="s">
        <v>385</v>
      </c>
    </row>
    <row r="13" spans="1:46" ht="102.5" customHeight="1">
      <c r="B13" s="282"/>
      <c r="C13" s="283" t="s">
        <v>305</v>
      </c>
      <c r="D13" s="284" t="s">
        <v>908</v>
      </c>
      <c r="E13" s="271"/>
      <c r="F13" s="282"/>
      <c r="G13" s="283" t="s">
        <v>305</v>
      </c>
      <c r="H13" s="284" t="s">
        <v>908</v>
      </c>
      <c r="I13" s="271"/>
      <c r="J13" s="282"/>
      <c r="K13" s="283" t="s">
        <v>303</v>
      </c>
      <c r="L13" s="284" t="s">
        <v>909</v>
      </c>
      <c r="T13" s="159" t="s">
        <v>386</v>
      </c>
    </row>
    <row r="14" spans="1:46">
      <c r="B14" s="282"/>
      <c r="C14" s="271"/>
      <c r="D14" s="287" t="s">
        <v>304</v>
      </c>
      <c r="E14" s="271"/>
      <c r="F14" s="282"/>
      <c r="G14" s="271"/>
      <c r="H14" s="287" t="s">
        <v>303</v>
      </c>
      <c r="I14" s="271"/>
      <c r="J14" s="282"/>
      <c r="K14" s="271"/>
      <c r="L14" s="287" t="s">
        <v>302</v>
      </c>
    </row>
    <row r="15" spans="1:46" ht="14" customHeight="1" thickBot="1">
      <c r="B15" s="291" t="s">
        <v>910</v>
      </c>
      <c r="C15" s="292"/>
      <c r="D15" s="293"/>
      <c r="E15" s="271"/>
      <c r="F15" s="291" t="s">
        <v>911</v>
      </c>
      <c r="G15" s="292"/>
      <c r="H15" s="293"/>
      <c r="I15" s="271"/>
      <c r="J15" s="291" t="s">
        <v>533</v>
      </c>
      <c r="K15" s="294"/>
      <c r="L15" s="293"/>
      <c r="AN15" s="126"/>
      <c r="AO15" s="126"/>
      <c r="AP15" s="126"/>
      <c r="AQ15" s="126"/>
      <c r="AR15" s="126"/>
    </row>
    <row r="16" spans="1:46" ht="14" customHeight="1" thickBot="1">
      <c r="G16" s="106"/>
      <c r="AN16" s="126"/>
      <c r="AO16" s="126"/>
      <c r="AP16" s="126"/>
      <c r="AQ16" s="126"/>
      <c r="AR16" s="126"/>
    </row>
    <row r="17" spans="3:45">
      <c r="C17" s="92"/>
      <c r="AO17" s="305" t="s">
        <v>883</v>
      </c>
      <c r="AP17" s="303" t="s">
        <v>884</v>
      </c>
      <c r="AQ17" s="299" t="s">
        <v>888</v>
      </c>
      <c r="AR17" s="311" t="s">
        <v>521</v>
      </c>
    </row>
    <row r="18" spans="3:45">
      <c r="C18" s="92"/>
      <c r="J18" s="92" t="s">
        <v>679</v>
      </c>
      <c r="N18" s="261" t="s">
        <v>702</v>
      </c>
      <c r="AO18" s="306" t="s">
        <v>886</v>
      </c>
      <c r="AP18" s="304" t="s">
        <v>887</v>
      </c>
      <c r="AQ18" s="300"/>
      <c r="AR18" s="308"/>
    </row>
    <row r="19" spans="3:45">
      <c r="C19" s="92"/>
      <c r="N19" s="230" t="s">
        <v>300</v>
      </c>
      <c r="O19" s="92" t="s">
        <v>667</v>
      </c>
      <c r="P19" s="126"/>
      <c r="Q19" s="126"/>
      <c r="R19" s="126"/>
      <c r="S19" s="126"/>
      <c r="T19" s="126"/>
      <c r="V19" s="126"/>
      <c r="W19" s="126"/>
      <c r="X19" s="126"/>
      <c r="Y19" s="126"/>
      <c r="Z19" s="126"/>
      <c r="AB19" s="126"/>
      <c r="AC19" s="126"/>
      <c r="AD19" s="126"/>
      <c r="AE19" s="126"/>
      <c r="AF19" s="126"/>
      <c r="AH19" s="126"/>
      <c r="AI19" s="126"/>
      <c r="AJ19" s="126"/>
      <c r="AK19" s="126"/>
      <c r="AL19" s="126"/>
      <c r="AM19" s="126"/>
      <c r="AO19" s="306" t="s">
        <v>887</v>
      </c>
      <c r="AP19" s="304" t="s">
        <v>870</v>
      </c>
      <c r="AQ19" s="301" t="s">
        <v>886</v>
      </c>
      <c r="AR19" s="309" t="s">
        <v>914</v>
      </c>
      <c r="AS19" s="92" t="str">
        <f>AO19&amp;AQ19</f>
        <v>secondinstant</v>
      </c>
    </row>
    <row r="20" spans="3:45">
      <c r="C20" s="92"/>
      <c r="O20" s="219" t="s">
        <v>360</v>
      </c>
      <c r="P20" s="220"/>
      <c r="Q20" s="220"/>
      <c r="R20" s="220"/>
      <c r="S20" s="220"/>
      <c r="T20" s="225">
        <f>SUM(O29:T29)</f>
        <v>47426</v>
      </c>
      <c r="U20" s="219" t="s">
        <v>361</v>
      </c>
      <c r="V20" s="220"/>
      <c r="W20" s="220"/>
      <c r="X20" s="220"/>
      <c r="Y20" s="220"/>
      <c r="Z20" s="221">
        <f>SUM(U29:Z29)</f>
        <v>47426</v>
      </c>
      <c r="AA20" s="219" t="s">
        <v>362</v>
      </c>
      <c r="AB20" s="220"/>
      <c r="AC20" s="220"/>
      <c r="AD20" s="220"/>
      <c r="AE20" s="220"/>
      <c r="AF20" s="220">
        <f>SUM(AA29:AF29)</f>
        <v>47426</v>
      </c>
      <c r="AG20" s="219" t="s">
        <v>363</v>
      </c>
      <c r="AH20" s="220"/>
      <c r="AI20" s="220"/>
      <c r="AJ20" s="220"/>
      <c r="AK20" s="220"/>
      <c r="AL20" s="221">
        <f>SUM(AG29,AH29:AL29)</f>
        <v>47426</v>
      </c>
      <c r="AM20" s="126"/>
      <c r="AO20" s="306" t="s">
        <v>870</v>
      </c>
      <c r="AP20" s="304" t="s">
        <v>301</v>
      </c>
      <c r="AQ20" s="301" t="s">
        <v>887</v>
      </c>
      <c r="AR20" s="309">
        <v>60</v>
      </c>
      <c r="AS20" s="92" t="str">
        <f t="shared" ref="AS20:AS28" si="0">AO20&amp;AQ20</f>
        <v>minutesecond</v>
      </c>
    </row>
    <row r="21" spans="3:45">
      <c r="C21" s="92"/>
      <c r="N21" s="162" t="s">
        <v>554</v>
      </c>
      <c r="O21" s="226">
        <v>6</v>
      </c>
      <c r="P21" s="227">
        <v>7</v>
      </c>
      <c r="Q21" s="227">
        <v>8</v>
      </c>
      <c r="R21" s="227">
        <v>9</v>
      </c>
      <c r="S21" s="227">
        <v>10</v>
      </c>
      <c r="T21" s="228">
        <v>11</v>
      </c>
      <c r="U21" s="226">
        <v>12</v>
      </c>
      <c r="V21" s="227">
        <v>13</v>
      </c>
      <c r="W21" s="227">
        <v>14</v>
      </c>
      <c r="X21" s="227">
        <v>15</v>
      </c>
      <c r="Y21" s="227">
        <v>16</v>
      </c>
      <c r="Z21" s="228">
        <v>17</v>
      </c>
      <c r="AA21" s="226">
        <v>18</v>
      </c>
      <c r="AB21" s="227">
        <v>19</v>
      </c>
      <c r="AC21" s="227">
        <v>20</v>
      </c>
      <c r="AD21" s="227">
        <v>21</v>
      </c>
      <c r="AE21" s="227">
        <v>22</v>
      </c>
      <c r="AF21" s="227">
        <v>23</v>
      </c>
      <c r="AG21" s="226">
        <v>24</v>
      </c>
      <c r="AH21" s="227">
        <v>1</v>
      </c>
      <c r="AI21" s="227">
        <v>2</v>
      </c>
      <c r="AJ21" s="227">
        <v>3</v>
      </c>
      <c r="AK21" s="227">
        <v>4</v>
      </c>
      <c r="AL21" s="228">
        <v>5</v>
      </c>
      <c r="AM21" s="229">
        <f>SUM(O29:AL29)</f>
        <v>189704</v>
      </c>
      <c r="AO21" s="306" t="s">
        <v>301</v>
      </c>
      <c r="AP21" s="304" t="s">
        <v>674</v>
      </c>
      <c r="AQ21" s="301" t="s">
        <v>870</v>
      </c>
      <c r="AR21" s="309">
        <v>60</v>
      </c>
      <c r="AS21" s="92" t="str">
        <f t="shared" si="0"/>
        <v>hourminute</v>
      </c>
    </row>
    <row r="22" spans="3:45">
      <c r="C22" s="92"/>
      <c r="N22" s="210" t="str">
        <f t="shared" ref="N22:N28" si="1">P6</f>
        <v>Monday</v>
      </c>
      <c r="O22" s="211">
        <v>54</v>
      </c>
      <c r="P22" s="212">
        <v>3640</v>
      </c>
      <c r="Q22" s="212">
        <v>33</v>
      </c>
      <c r="R22" s="212">
        <v>23</v>
      </c>
      <c r="S22" s="212">
        <v>55</v>
      </c>
      <c r="T22" s="213">
        <v>44</v>
      </c>
      <c r="U22" s="211">
        <v>54</v>
      </c>
      <c r="V22" s="212">
        <v>3640</v>
      </c>
      <c r="W22" s="212">
        <v>33</v>
      </c>
      <c r="X22" s="212">
        <v>23</v>
      </c>
      <c r="Y22" s="212">
        <v>55</v>
      </c>
      <c r="Z22" s="213">
        <v>44</v>
      </c>
      <c r="AA22" s="211">
        <v>54</v>
      </c>
      <c r="AB22" s="212">
        <v>3640</v>
      </c>
      <c r="AC22" s="212">
        <v>33</v>
      </c>
      <c r="AD22" s="212">
        <v>23</v>
      </c>
      <c r="AE22" s="212">
        <v>55</v>
      </c>
      <c r="AF22" s="212">
        <v>44</v>
      </c>
      <c r="AG22" s="211">
        <v>54</v>
      </c>
      <c r="AH22" s="212">
        <v>3640</v>
      </c>
      <c r="AI22" s="212">
        <v>33</v>
      </c>
      <c r="AJ22" s="212">
        <v>23</v>
      </c>
      <c r="AK22" s="212">
        <v>55</v>
      </c>
      <c r="AL22" s="213">
        <v>44</v>
      </c>
      <c r="AM22" s="245">
        <f t="shared" ref="AM22:AM28" si="2">SUM(O22:AG22)</f>
        <v>11601</v>
      </c>
      <c r="AN22" s="126"/>
      <c r="AO22" s="306" t="s">
        <v>674</v>
      </c>
      <c r="AP22" s="304" t="s">
        <v>120</v>
      </c>
      <c r="AQ22" s="301" t="s">
        <v>301</v>
      </c>
      <c r="AR22" s="309">
        <v>6</v>
      </c>
      <c r="AS22" s="92" t="str">
        <f t="shared" si="0"/>
        <v>timeofdayhour</v>
      </c>
    </row>
    <row r="23" spans="3:45">
      <c r="C23" s="92"/>
      <c r="N23" s="210" t="str">
        <f t="shared" si="1"/>
        <v>Tuesday</v>
      </c>
      <c r="O23" s="211">
        <v>3640</v>
      </c>
      <c r="P23" s="212">
        <v>3643</v>
      </c>
      <c r="Q23" s="212">
        <v>33</v>
      </c>
      <c r="R23" s="212">
        <v>23</v>
      </c>
      <c r="S23" s="212">
        <v>1233</v>
      </c>
      <c r="T23" s="213">
        <v>44</v>
      </c>
      <c r="U23" s="211">
        <v>3640</v>
      </c>
      <c r="V23" s="212">
        <v>3643</v>
      </c>
      <c r="W23" s="212">
        <v>33</v>
      </c>
      <c r="X23" s="212">
        <v>23</v>
      </c>
      <c r="Y23" s="212">
        <v>1233</v>
      </c>
      <c r="Z23" s="213">
        <v>44</v>
      </c>
      <c r="AA23" s="211">
        <v>3640</v>
      </c>
      <c r="AB23" s="212">
        <v>3643</v>
      </c>
      <c r="AC23" s="212">
        <v>33</v>
      </c>
      <c r="AD23" s="212">
        <v>23</v>
      </c>
      <c r="AE23" s="212">
        <v>1233</v>
      </c>
      <c r="AF23" s="212">
        <v>44</v>
      </c>
      <c r="AG23" s="211">
        <v>3640</v>
      </c>
      <c r="AH23" s="212">
        <v>3643</v>
      </c>
      <c r="AI23" s="212">
        <v>33</v>
      </c>
      <c r="AJ23" s="212">
        <v>23</v>
      </c>
      <c r="AK23" s="212">
        <v>1233</v>
      </c>
      <c r="AL23" s="213">
        <v>44</v>
      </c>
      <c r="AM23" s="245">
        <f t="shared" si="2"/>
        <v>29488</v>
      </c>
      <c r="AN23" s="126"/>
      <c r="AO23" s="306" t="s">
        <v>120</v>
      </c>
      <c r="AP23" s="304" t="s">
        <v>300</v>
      </c>
      <c r="AQ23" s="301" t="s">
        <v>674</v>
      </c>
      <c r="AR23" s="309">
        <v>4</v>
      </c>
      <c r="AS23" s="92" t="str">
        <f t="shared" si="0"/>
        <v>daytimeofday</v>
      </c>
    </row>
    <row r="24" spans="3:45">
      <c r="N24" s="210" t="str">
        <f t="shared" si="1"/>
        <v>Wednesday</v>
      </c>
      <c r="O24" s="211">
        <v>54</v>
      </c>
      <c r="P24" s="212">
        <v>30</v>
      </c>
      <c r="Q24" s="212">
        <v>33</v>
      </c>
      <c r="R24" s="212">
        <v>23</v>
      </c>
      <c r="S24" s="212">
        <v>2333</v>
      </c>
      <c r="T24" s="213">
        <v>3520</v>
      </c>
      <c r="U24" s="211">
        <v>54</v>
      </c>
      <c r="V24" s="212">
        <v>30</v>
      </c>
      <c r="W24" s="212">
        <v>33</v>
      </c>
      <c r="X24" s="212">
        <v>23</v>
      </c>
      <c r="Y24" s="212">
        <v>2333</v>
      </c>
      <c r="Z24" s="213">
        <v>3520</v>
      </c>
      <c r="AA24" s="211">
        <v>54</v>
      </c>
      <c r="AB24" s="212">
        <v>30</v>
      </c>
      <c r="AC24" s="212">
        <v>33</v>
      </c>
      <c r="AD24" s="212">
        <v>23</v>
      </c>
      <c r="AE24" s="212">
        <v>2333</v>
      </c>
      <c r="AF24" s="212">
        <v>3520</v>
      </c>
      <c r="AG24" s="211">
        <v>54</v>
      </c>
      <c r="AH24" s="212">
        <v>30</v>
      </c>
      <c r="AI24" s="212">
        <v>33</v>
      </c>
      <c r="AJ24" s="212">
        <v>23</v>
      </c>
      <c r="AK24" s="212">
        <v>2333</v>
      </c>
      <c r="AL24" s="213">
        <v>3520</v>
      </c>
      <c r="AM24" s="245">
        <f t="shared" si="2"/>
        <v>18033</v>
      </c>
      <c r="AN24" s="126"/>
      <c r="AO24" s="306" t="s">
        <v>300</v>
      </c>
      <c r="AP24" s="304" t="s">
        <v>299</v>
      </c>
      <c r="AQ24" s="301" t="s">
        <v>120</v>
      </c>
      <c r="AR24" s="309">
        <v>7</v>
      </c>
      <c r="AS24" s="92" t="str">
        <f t="shared" si="0"/>
        <v>weekday</v>
      </c>
    </row>
    <row r="25" spans="3:45">
      <c r="N25" s="210" t="str">
        <f t="shared" si="1"/>
        <v>Thursday</v>
      </c>
      <c r="O25" s="211">
        <v>54</v>
      </c>
      <c r="P25" s="212">
        <v>30</v>
      </c>
      <c r="Q25" s="212">
        <v>33</v>
      </c>
      <c r="R25" s="212">
        <v>3520</v>
      </c>
      <c r="S25" s="212">
        <v>2000</v>
      </c>
      <c r="T25" s="213">
        <v>2000</v>
      </c>
      <c r="U25" s="211">
        <v>54</v>
      </c>
      <c r="V25" s="212">
        <v>30</v>
      </c>
      <c r="W25" s="212">
        <v>33</v>
      </c>
      <c r="X25" s="212">
        <v>3520</v>
      </c>
      <c r="Y25" s="212">
        <v>2000</v>
      </c>
      <c r="Z25" s="213">
        <v>2000</v>
      </c>
      <c r="AA25" s="211">
        <v>54</v>
      </c>
      <c r="AB25" s="212">
        <v>30</v>
      </c>
      <c r="AC25" s="212">
        <v>33</v>
      </c>
      <c r="AD25" s="212">
        <v>3520</v>
      </c>
      <c r="AE25" s="212">
        <v>2000</v>
      </c>
      <c r="AF25" s="212">
        <v>2000</v>
      </c>
      <c r="AG25" s="211">
        <v>54</v>
      </c>
      <c r="AH25" s="212">
        <v>30</v>
      </c>
      <c r="AI25" s="212">
        <v>33</v>
      </c>
      <c r="AJ25" s="212">
        <v>3520</v>
      </c>
      <c r="AK25" s="212">
        <v>2000</v>
      </c>
      <c r="AL25" s="213">
        <v>2000</v>
      </c>
      <c r="AM25" s="245">
        <f t="shared" si="2"/>
        <v>22965</v>
      </c>
      <c r="AN25" s="126"/>
      <c r="AO25" s="306" t="s">
        <v>299</v>
      </c>
      <c r="AP25" s="304" t="s">
        <v>298</v>
      </c>
      <c r="AQ25" s="301" t="s">
        <v>120</v>
      </c>
      <c r="AR25" s="309" t="s">
        <v>107</v>
      </c>
      <c r="AS25" s="92" t="str">
        <f t="shared" si="0"/>
        <v>monthday</v>
      </c>
    </row>
    <row r="26" spans="3:45">
      <c r="N26" s="210" t="str">
        <f t="shared" si="1"/>
        <v>Friday</v>
      </c>
      <c r="O26" s="211">
        <v>54</v>
      </c>
      <c r="P26" s="212">
        <v>30</v>
      </c>
      <c r="Q26" s="212">
        <v>3520</v>
      </c>
      <c r="R26" s="212">
        <v>3640</v>
      </c>
      <c r="S26" s="212">
        <v>2333</v>
      </c>
      <c r="T26" s="213">
        <v>44</v>
      </c>
      <c r="U26" s="211">
        <v>54</v>
      </c>
      <c r="V26" s="212">
        <v>30</v>
      </c>
      <c r="W26" s="212">
        <v>3520</v>
      </c>
      <c r="X26" s="212">
        <v>3640</v>
      </c>
      <c r="Y26" s="212">
        <v>2333</v>
      </c>
      <c r="Z26" s="213">
        <v>44</v>
      </c>
      <c r="AA26" s="211">
        <v>54</v>
      </c>
      <c r="AB26" s="212">
        <v>30</v>
      </c>
      <c r="AC26" s="212">
        <v>3520</v>
      </c>
      <c r="AD26" s="212">
        <v>3640</v>
      </c>
      <c r="AE26" s="212">
        <v>2333</v>
      </c>
      <c r="AF26" s="212">
        <v>44</v>
      </c>
      <c r="AG26" s="211">
        <v>54</v>
      </c>
      <c r="AH26" s="212">
        <v>30</v>
      </c>
      <c r="AI26" s="212">
        <v>3520</v>
      </c>
      <c r="AJ26" s="212">
        <v>3640</v>
      </c>
      <c r="AK26" s="212">
        <v>2333</v>
      </c>
      <c r="AL26" s="213">
        <v>44</v>
      </c>
      <c r="AM26" s="245">
        <f t="shared" si="2"/>
        <v>28917</v>
      </c>
      <c r="AN26" s="126"/>
      <c r="AO26" s="306" t="s">
        <v>298</v>
      </c>
      <c r="AP26" s="304" t="s">
        <v>297</v>
      </c>
      <c r="AQ26" s="301" t="s">
        <v>299</v>
      </c>
      <c r="AR26" s="309">
        <v>3</v>
      </c>
      <c r="AS26" s="92" t="str">
        <f t="shared" si="0"/>
        <v>quartermonth</v>
      </c>
    </row>
    <row r="27" spans="3:45">
      <c r="N27" s="210" t="str">
        <f t="shared" si="1"/>
        <v>Saturday</v>
      </c>
      <c r="O27" s="211">
        <v>54</v>
      </c>
      <c r="P27" s="212">
        <v>3520</v>
      </c>
      <c r="Q27" s="212">
        <v>33</v>
      </c>
      <c r="R27" s="212">
        <v>2333</v>
      </c>
      <c r="S27" s="212">
        <v>55</v>
      </c>
      <c r="T27" s="213">
        <v>44</v>
      </c>
      <c r="U27" s="211">
        <v>54</v>
      </c>
      <c r="V27" s="212">
        <v>3520</v>
      </c>
      <c r="W27" s="212">
        <v>33</v>
      </c>
      <c r="X27" s="212">
        <v>2333</v>
      </c>
      <c r="Y27" s="212">
        <v>55</v>
      </c>
      <c r="Z27" s="213">
        <v>44</v>
      </c>
      <c r="AA27" s="211">
        <v>54</v>
      </c>
      <c r="AB27" s="212">
        <v>3520</v>
      </c>
      <c r="AC27" s="212">
        <v>33</v>
      </c>
      <c r="AD27" s="212">
        <v>2333</v>
      </c>
      <c r="AE27" s="212">
        <v>55</v>
      </c>
      <c r="AF27" s="212">
        <v>44</v>
      </c>
      <c r="AG27" s="211">
        <v>54</v>
      </c>
      <c r="AH27" s="212">
        <v>3520</v>
      </c>
      <c r="AI27" s="212">
        <v>33</v>
      </c>
      <c r="AJ27" s="212">
        <v>2333</v>
      </c>
      <c r="AK27" s="212">
        <v>55</v>
      </c>
      <c r="AL27" s="213">
        <v>44</v>
      </c>
      <c r="AM27" s="245">
        <f t="shared" si="2"/>
        <v>18171</v>
      </c>
      <c r="AO27" s="306" t="s">
        <v>297</v>
      </c>
      <c r="AP27" s="304" t="s">
        <v>885</v>
      </c>
      <c r="AQ27" s="301" t="s">
        <v>298</v>
      </c>
      <c r="AR27" s="309">
        <v>4</v>
      </c>
      <c r="AS27" s="92" t="str">
        <f t="shared" si="0"/>
        <v>yearquarter</v>
      </c>
    </row>
    <row r="28" spans="3:45" ht="15" thickBot="1">
      <c r="N28" s="210" t="str">
        <f t="shared" si="1"/>
        <v>Sunday</v>
      </c>
      <c r="O28" s="214">
        <v>54</v>
      </c>
      <c r="P28" s="215">
        <v>30</v>
      </c>
      <c r="Q28" s="215">
        <v>3520</v>
      </c>
      <c r="R28" s="215">
        <v>23</v>
      </c>
      <c r="S28" s="215">
        <v>2000</v>
      </c>
      <c r="T28" s="216">
        <v>44</v>
      </c>
      <c r="U28" s="214">
        <v>54</v>
      </c>
      <c r="V28" s="215">
        <v>30</v>
      </c>
      <c r="W28" s="215">
        <v>3520</v>
      </c>
      <c r="X28" s="215">
        <v>23</v>
      </c>
      <c r="Y28" s="215">
        <v>2000</v>
      </c>
      <c r="Z28" s="216">
        <v>44</v>
      </c>
      <c r="AA28" s="214">
        <v>54</v>
      </c>
      <c r="AB28" s="215">
        <v>30</v>
      </c>
      <c r="AC28" s="215">
        <v>3520</v>
      </c>
      <c r="AD28" s="215">
        <v>23</v>
      </c>
      <c r="AE28" s="215">
        <v>2000</v>
      </c>
      <c r="AF28" s="215">
        <v>44</v>
      </c>
      <c r="AG28" s="214">
        <v>54</v>
      </c>
      <c r="AH28" s="215">
        <v>30</v>
      </c>
      <c r="AI28" s="215">
        <v>3520</v>
      </c>
      <c r="AJ28" s="215">
        <v>23</v>
      </c>
      <c r="AK28" s="215">
        <v>2000</v>
      </c>
      <c r="AL28" s="216">
        <v>44</v>
      </c>
      <c r="AM28" s="245">
        <f t="shared" si="2"/>
        <v>17067</v>
      </c>
      <c r="AO28" s="307" t="s">
        <v>885</v>
      </c>
      <c r="AP28" s="304"/>
      <c r="AQ28" s="302" t="s">
        <v>297</v>
      </c>
      <c r="AR28" s="310">
        <v>5</v>
      </c>
      <c r="AS28" s="92" t="str">
        <f t="shared" si="0"/>
        <v>fiveyearyear</v>
      </c>
    </row>
    <row r="29" spans="3:45">
      <c r="O29" s="222">
        <f>SUM(O22:O28)</f>
        <v>3964</v>
      </c>
      <c r="P29" s="223">
        <f>SUM(P22:P28)</f>
        <v>10923</v>
      </c>
      <c r="Q29" s="223">
        <f t="shared" ref="Q29:AL29" si="3">SUM(Q22:Q28)</f>
        <v>7205</v>
      </c>
      <c r="R29" s="223">
        <f t="shared" si="3"/>
        <v>9585</v>
      </c>
      <c r="S29" s="223">
        <f t="shared" si="3"/>
        <v>10009</v>
      </c>
      <c r="T29" s="224">
        <f t="shared" si="3"/>
        <v>5740</v>
      </c>
      <c r="U29" s="222">
        <f t="shared" si="3"/>
        <v>3964</v>
      </c>
      <c r="V29" s="223">
        <f t="shared" si="3"/>
        <v>10923</v>
      </c>
      <c r="W29" s="223">
        <f t="shared" si="3"/>
        <v>7205</v>
      </c>
      <c r="X29" s="223">
        <f t="shared" si="3"/>
        <v>9585</v>
      </c>
      <c r="Y29" s="223">
        <f t="shared" si="3"/>
        <v>10009</v>
      </c>
      <c r="Z29" s="224">
        <f t="shared" si="3"/>
        <v>5740</v>
      </c>
      <c r="AA29" s="222">
        <f t="shared" si="3"/>
        <v>3964</v>
      </c>
      <c r="AB29" s="223">
        <f t="shared" si="3"/>
        <v>10923</v>
      </c>
      <c r="AC29" s="223">
        <f t="shared" si="3"/>
        <v>7205</v>
      </c>
      <c r="AD29" s="223">
        <f t="shared" si="3"/>
        <v>9585</v>
      </c>
      <c r="AE29" s="223">
        <f t="shared" si="3"/>
        <v>10009</v>
      </c>
      <c r="AF29" s="223">
        <f t="shared" si="3"/>
        <v>5740</v>
      </c>
      <c r="AG29" s="222">
        <f t="shared" si="3"/>
        <v>3964</v>
      </c>
      <c r="AH29" s="223">
        <f t="shared" si="3"/>
        <v>10923</v>
      </c>
      <c r="AI29" s="223">
        <f t="shared" si="3"/>
        <v>7205</v>
      </c>
      <c r="AJ29" s="223">
        <f t="shared" si="3"/>
        <v>9585</v>
      </c>
      <c r="AK29" s="223">
        <f t="shared" si="3"/>
        <v>10009</v>
      </c>
      <c r="AL29" s="224">
        <f t="shared" si="3"/>
        <v>5740</v>
      </c>
      <c r="AM29" s="245"/>
    </row>
    <row r="31" spans="3:45">
      <c r="M31" s="126" t="s">
        <v>486</v>
      </c>
    </row>
    <row r="32" spans="3:45">
      <c r="M32" s="126" t="s">
        <v>489</v>
      </c>
      <c r="N32" s="157" t="s">
        <v>119</v>
      </c>
      <c r="P32" s="157" t="s">
        <v>301</v>
      </c>
      <c r="T32" s="156" t="s">
        <v>359</v>
      </c>
    </row>
    <row r="33" spans="13:20">
      <c r="M33" s="126" t="s">
        <v>487</v>
      </c>
      <c r="N33" s="157"/>
      <c r="P33" s="157" t="s">
        <v>674</v>
      </c>
      <c r="T33" s="156" t="s">
        <v>380</v>
      </c>
    </row>
    <row r="34" spans="13:20">
      <c r="M34" s="126" t="s">
        <v>733</v>
      </c>
      <c r="P34" s="157" t="s">
        <v>120</v>
      </c>
      <c r="T34" s="159" t="s">
        <v>387</v>
      </c>
    </row>
    <row r="35" spans="13:20">
      <c r="P35" s="157" t="s">
        <v>300</v>
      </c>
      <c r="T35" s="159" t="s">
        <v>388</v>
      </c>
    </row>
    <row r="36" spans="13:20">
      <c r="P36" s="157" t="s">
        <v>299</v>
      </c>
      <c r="T36" s="159" t="s">
        <v>389</v>
      </c>
    </row>
    <row r="37" spans="13:20">
      <c r="P37" s="157" t="s">
        <v>298</v>
      </c>
      <c r="T37" s="156" t="s">
        <v>359</v>
      </c>
    </row>
    <row r="38" spans="13:20">
      <c r="P38" s="157" t="s">
        <v>297</v>
      </c>
      <c r="T38" s="156"/>
    </row>
    <row r="39" spans="13:20">
      <c r="P39" s="157" t="s">
        <v>296</v>
      </c>
      <c r="T39" s="156"/>
    </row>
    <row r="40" spans="13:20">
      <c r="N40" s="92" t="s">
        <v>735</v>
      </c>
      <c r="T40" s="92" t="s">
        <v>377</v>
      </c>
    </row>
    <row r="41" spans="13:20">
      <c r="N41" s="92" t="s">
        <v>542</v>
      </c>
      <c r="P41" s="92" t="s">
        <v>530</v>
      </c>
      <c r="T41" s="156" t="s">
        <v>178</v>
      </c>
    </row>
    <row r="42" spans="13:20">
      <c r="P42" s="92" t="s">
        <v>531</v>
      </c>
      <c r="T42" s="158" t="s">
        <v>371</v>
      </c>
    </row>
    <row r="43" spans="13:20">
      <c r="P43" s="92" t="s">
        <v>532</v>
      </c>
      <c r="T43" s="158" t="s">
        <v>372</v>
      </c>
    </row>
    <row r="44" spans="13:20">
      <c r="P44" s="92" t="s">
        <v>534</v>
      </c>
      <c r="T44" s="158" t="s">
        <v>373</v>
      </c>
    </row>
    <row r="45" spans="13:20">
      <c r="P45" s="92" t="s">
        <v>535</v>
      </c>
      <c r="T45" s="156" t="s">
        <v>182</v>
      </c>
    </row>
    <row r="47" spans="13:20">
      <c r="T47" s="156" t="s">
        <v>376</v>
      </c>
    </row>
    <row r="48" spans="13:20">
      <c r="N48" s="157" t="s">
        <v>668</v>
      </c>
      <c r="P48" s="157" t="s">
        <v>669</v>
      </c>
      <c r="Q48" s="157"/>
    </row>
    <row r="49" spans="14:17">
      <c r="N49" s="157"/>
      <c r="P49" s="157" t="s">
        <v>670</v>
      </c>
      <c r="Q49" s="157"/>
    </row>
    <row r="50" spans="14:17">
      <c r="N50" s="157"/>
      <c r="P50" s="157" t="s">
        <v>671</v>
      </c>
      <c r="Q50" s="157"/>
    </row>
    <row r="51" spans="14:17">
      <c r="N51" s="157"/>
      <c r="P51" s="157" t="s">
        <v>672</v>
      </c>
      <c r="Q51" s="157"/>
    </row>
    <row r="52" spans="14:17">
      <c r="N52" s="157"/>
      <c r="P52" s="157" t="s">
        <v>673</v>
      </c>
      <c r="Q52" s="157"/>
    </row>
    <row r="66" spans="14:44">
      <c r="N66" s="157"/>
    </row>
    <row r="67" spans="14:44">
      <c r="AO67" s="220"/>
      <c r="AP67" s="220"/>
      <c r="AQ67" s="221"/>
      <c r="AR67" s="126"/>
    </row>
    <row r="68" spans="14:44">
      <c r="AO68" s="126"/>
      <c r="AP68" s="126"/>
      <c r="AQ68" s="126"/>
      <c r="AR68" s="126"/>
    </row>
    <row r="75" spans="14:44">
      <c r="N75" s="210"/>
    </row>
    <row r="76" spans="14:44">
      <c r="N76" s="210"/>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dimension ref="B2:D46"/>
  <sheetViews>
    <sheetView tabSelected="1" workbookViewId="0">
      <selection activeCell="B37" sqref="B37:B47"/>
    </sheetView>
  </sheetViews>
  <sheetFormatPr defaultRowHeight="14.5"/>
  <cols>
    <col min="2" max="2" width="21.7265625" customWidth="1"/>
    <col min="3" max="3" width="19.453125" customWidth="1"/>
    <col min="4" max="4" width="22.1796875" bestFit="1" customWidth="1"/>
  </cols>
  <sheetData>
    <row r="2" spans="2:2">
      <c r="B2" s="323">
        <v>43471</v>
      </c>
    </row>
    <row r="3" spans="2:2">
      <c r="B3" t="s">
        <v>935</v>
      </c>
    </row>
    <row r="4" spans="2:2">
      <c r="B4" s="234" t="s">
        <v>921</v>
      </c>
    </row>
    <row r="5" spans="2:2">
      <c r="B5" s="324" t="s">
        <v>922</v>
      </c>
    </row>
    <row r="6" spans="2:2">
      <c r="B6" s="324" t="s">
        <v>923</v>
      </c>
    </row>
    <row r="7" spans="2:2">
      <c r="B7" s="324" t="s">
        <v>924</v>
      </c>
    </row>
    <row r="8" spans="2:2">
      <c r="B8" s="234"/>
    </row>
    <row r="9" spans="2:2">
      <c r="B9" s="234" t="s">
        <v>925</v>
      </c>
    </row>
    <row r="10" spans="2:2">
      <c r="B10" s="324" t="s">
        <v>926</v>
      </c>
    </row>
    <row r="11" spans="2:2">
      <c r="B11" s="324" t="s">
        <v>927</v>
      </c>
    </row>
    <row r="12" spans="2:2">
      <c r="B12" s="324" t="s">
        <v>928</v>
      </c>
    </row>
    <row r="13" spans="2:2">
      <c r="B13" s="324" t="s">
        <v>929</v>
      </c>
    </row>
    <row r="14" spans="2:2">
      <c r="B14" s="325"/>
    </row>
    <row r="15" spans="2:2">
      <c r="B15" s="234" t="s">
        <v>930</v>
      </c>
    </row>
    <row r="16" spans="2:2">
      <c r="B16" s="324" t="s">
        <v>931</v>
      </c>
    </row>
    <row r="17" spans="2:4">
      <c r="B17" s="324" t="s">
        <v>932</v>
      </c>
    </row>
    <row r="18" spans="2:4">
      <c r="B18" s="324" t="s">
        <v>933</v>
      </c>
    </row>
    <row r="19" spans="2:4">
      <c r="B19" s="234"/>
    </row>
    <row r="20" spans="2:4">
      <c r="B20" s="234" t="s">
        <v>934</v>
      </c>
    </row>
    <row r="22" spans="2:4">
      <c r="B22" t="s">
        <v>954</v>
      </c>
      <c r="C22" t="s">
        <v>953</v>
      </c>
      <c r="D22" t="s">
        <v>955</v>
      </c>
    </row>
    <row r="23" spans="2:4">
      <c r="B23" s="327" t="s">
        <v>936</v>
      </c>
      <c r="C23" s="327" t="s">
        <v>937</v>
      </c>
      <c r="D23" s="327" t="s">
        <v>937</v>
      </c>
    </row>
    <row r="24" spans="2:4">
      <c r="B24" s="326" t="s">
        <v>938</v>
      </c>
      <c r="C24" s="326" t="s">
        <v>939</v>
      </c>
      <c r="D24" s="326" t="s">
        <v>940</v>
      </c>
    </row>
    <row r="25" spans="2:4">
      <c r="B25" s="326" t="s">
        <v>941</v>
      </c>
      <c r="C25" s="326" t="s">
        <v>942</v>
      </c>
      <c r="D25" s="326" t="s">
        <v>943</v>
      </c>
    </row>
    <row r="26" spans="2:4">
      <c r="B26" s="326" t="s">
        <v>944</v>
      </c>
      <c r="C26" s="326" t="s">
        <v>942</v>
      </c>
      <c r="D26" s="326" t="s">
        <v>943</v>
      </c>
    </row>
    <row r="27" spans="2:4">
      <c r="B27" s="326" t="s">
        <v>945</v>
      </c>
      <c r="C27" s="326" t="s">
        <v>946</v>
      </c>
      <c r="D27" s="326" t="s">
        <v>940</v>
      </c>
    </row>
    <row r="28" spans="2:4">
      <c r="B28" s="326" t="s">
        <v>947</v>
      </c>
      <c r="C28" s="326" t="s">
        <v>946</v>
      </c>
      <c r="D28" s="326" t="s">
        <v>940</v>
      </c>
    </row>
    <row r="29" spans="2:4">
      <c r="B29" s="326" t="s">
        <v>948</v>
      </c>
      <c r="C29" s="326" t="s">
        <v>946</v>
      </c>
      <c r="D29" s="326" t="s">
        <v>940</v>
      </c>
    </row>
    <row r="30" spans="2:4">
      <c r="B30" s="326" t="s">
        <v>949</v>
      </c>
      <c r="C30" s="326" t="s">
        <v>950</v>
      </c>
      <c r="D30" s="326" t="s">
        <v>940</v>
      </c>
    </row>
    <row r="31" spans="2:4">
      <c r="B31" s="326" t="s">
        <v>93</v>
      </c>
      <c r="C31" s="326" t="s">
        <v>950</v>
      </c>
      <c r="D31" s="326" t="s">
        <v>940</v>
      </c>
    </row>
    <row r="32" spans="2:4">
      <c r="B32" s="326" t="s">
        <v>951</v>
      </c>
      <c r="C32" s="326" t="s">
        <v>77</v>
      </c>
      <c r="D32" s="326" t="s">
        <v>952</v>
      </c>
    </row>
    <row r="38" spans="2:2">
      <c r="B38" s="326"/>
    </row>
    <row r="39" spans="2:2">
      <c r="B39" s="326"/>
    </row>
    <row r="40" spans="2:2">
      <c r="B40" s="326"/>
    </row>
    <row r="41" spans="2:2">
      <c r="B41" s="326"/>
    </row>
    <row r="42" spans="2:2">
      <c r="B42" s="326"/>
    </row>
    <row r="43" spans="2:2">
      <c r="B43" s="326"/>
    </row>
    <row r="44" spans="2:2">
      <c r="B44" s="326"/>
    </row>
    <row r="45" spans="2:2">
      <c r="B45" s="326"/>
    </row>
    <row r="46" spans="2:2">
      <c r="B46" s="326"/>
    </row>
  </sheetData>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306"/>
  <sheetViews>
    <sheetView topLeftCell="A76" zoomScale="70" zoomScaleNormal="70" workbookViewId="0">
      <selection activeCell="Y162" sqref="Y162"/>
    </sheetView>
  </sheetViews>
  <sheetFormatPr defaultRowHeight="14.5" outlineLevelRow="1"/>
  <cols>
    <col min="1" max="1" width="3.90625" style="92" customWidth="1"/>
    <col min="2" max="2" width="15" style="92" customWidth="1"/>
    <col min="3" max="3" width="2.81640625" style="106" customWidth="1"/>
    <col min="4" max="4" width="34.81640625" style="92" customWidth="1"/>
    <col min="5" max="5" width="3.90625" style="92" customWidth="1"/>
    <col min="6" max="29" width="8.81640625" style="92" customWidth="1"/>
    <col min="30" max="16384" width="8.7265625" style="92"/>
  </cols>
  <sheetData>
    <row r="1" spans="1:18" ht="14" customHeight="1" thickBot="1">
      <c r="O1" s="126"/>
      <c r="P1" s="126"/>
      <c r="Q1" s="126"/>
      <c r="R1" s="126"/>
    </row>
    <row r="2" spans="1:18">
      <c r="B2" s="117" t="s">
        <v>688</v>
      </c>
      <c r="C2" s="118"/>
      <c r="D2" s="119" t="s">
        <v>689</v>
      </c>
    </row>
    <row r="3" spans="1:18" ht="102.5" customHeight="1" outlineLevel="1">
      <c r="A3" s="218"/>
      <c r="B3" s="120"/>
      <c r="C3" s="122" t="s">
        <v>869</v>
      </c>
      <c r="D3" s="205" t="s">
        <v>680</v>
      </c>
    </row>
    <row r="4" spans="1:18" outlineLevel="1">
      <c r="A4" s="217"/>
      <c r="B4" s="120"/>
      <c r="C4" s="121"/>
      <c r="D4" s="247" t="s">
        <v>868</v>
      </c>
    </row>
    <row r="5" spans="1:18" ht="15" outlineLevel="1" thickBot="1">
      <c r="B5" s="123" t="s">
        <v>543</v>
      </c>
      <c r="C5" s="124"/>
      <c r="D5" s="206"/>
    </row>
    <row r="6" spans="1:18" ht="15" outlineLevel="1" thickBot="1"/>
    <row r="7" spans="1:18">
      <c r="B7" s="116" t="s">
        <v>870</v>
      </c>
      <c r="C7" s="108"/>
      <c r="D7" s="109" t="s">
        <v>871</v>
      </c>
    </row>
    <row r="8" spans="1:18" ht="102.5" customHeight="1" outlineLevel="1">
      <c r="A8" s="218"/>
      <c r="B8" s="110"/>
      <c r="C8" s="107" t="s">
        <v>873</v>
      </c>
      <c r="D8" s="204" t="s">
        <v>872</v>
      </c>
    </row>
    <row r="9" spans="1:18" outlineLevel="1">
      <c r="A9" s="217"/>
      <c r="B9" s="110"/>
      <c r="C9" s="92"/>
      <c r="D9" s="248" t="s">
        <v>309</v>
      </c>
    </row>
    <row r="10" spans="1:18" ht="15" outlineLevel="1" thickBot="1">
      <c r="B10" s="111" t="s">
        <v>913</v>
      </c>
      <c r="C10" s="112"/>
      <c r="D10" s="113"/>
    </row>
    <row r="11" spans="1:18" ht="15" outlineLevel="1" thickBot="1"/>
    <row r="12" spans="1:18">
      <c r="B12" s="116" t="s">
        <v>301</v>
      </c>
      <c r="C12" s="108"/>
      <c r="D12" s="109" t="s">
        <v>690</v>
      </c>
    </row>
    <row r="13" spans="1:18" ht="102.5" customHeight="1" outlineLevel="1">
      <c r="A13" s="218"/>
      <c r="B13" s="110"/>
      <c r="C13" s="107" t="s">
        <v>309</v>
      </c>
      <c r="D13" s="204" t="s">
        <v>685</v>
      </c>
    </row>
    <row r="14" spans="1:18" outlineLevel="1">
      <c r="A14" s="217"/>
      <c r="B14" s="110"/>
      <c r="C14" s="92"/>
      <c r="D14" s="248" t="s">
        <v>308</v>
      </c>
    </row>
    <row r="15" spans="1:18" ht="15" outlineLevel="1" thickBot="1">
      <c r="B15" s="111" t="s">
        <v>539</v>
      </c>
      <c r="C15" s="112"/>
      <c r="D15" s="113"/>
    </row>
    <row r="16" spans="1:18" ht="15" thickBot="1"/>
    <row r="17" spans="1:29">
      <c r="B17" s="116" t="s">
        <v>674</v>
      </c>
      <c r="C17" s="108"/>
      <c r="D17" s="109" t="s">
        <v>691</v>
      </c>
    </row>
    <row r="18" spans="1:29" ht="102.5" customHeight="1" outlineLevel="1">
      <c r="A18" s="218"/>
      <c r="B18" s="110"/>
      <c r="C18" s="107" t="s">
        <v>698</v>
      </c>
      <c r="D18" s="204" t="s">
        <v>681</v>
      </c>
      <c r="E18" s="218"/>
    </row>
    <row r="19" spans="1:29" outlineLevel="1">
      <c r="A19" s="217"/>
      <c r="B19" s="110"/>
      <c r="C19" s="92"/>
      <c r="D19" s="248" t="s">
        <v>307</v>
      </c>
    </row>
    <row r="20" spans="1:29" ht="15" outlineLevel="1" thickBot="1">
      <c r="B20" s="111" t="s">
        <v>533</v>
      </c>
      <c r="C20" s="114"/>
      <c r="D20" s="113"/>
    </row>
    <row r="21" spans="1:29" ht="15" thickBot="1"/>
    <row r="22" spans="1:29">
      <c r="B22" s="116" t="s">
        <v>120</v>
      </c>
      <c r="C22" s="108"/>
      <c r="D22" s="109" t="s">
        <v>694</v>
      </c>
    </row>
    <row r="23" spans="1:29" ht="102.5" customHeight="1" outlineLevel="1">
      <c r="A23" s="218"/>
      <c r="B23" s="115"/>
      <c r="C23" s="133" t="s">
        <v>308</v>
      </c>
      <c r="D23" s="204" t="s">
        <v>684</v>
      </c>
      <c r="E23" s="218"/>
    </row>
    <row r="24" spans="1:29" outlineLevel="1">
      <c r="A24" s="217"/>
      <c r="B24" s="110"/>
      <c r="C24" s="92"/>
      <c r="D24" s="248" t="s">
        <v>306</v>
      </c>
    </row>
    <row r="25" spans="1:29" ht="15" outlineLevel="1" thickBot="1">
      <c r="B25" s="111" t="s">
        <v>537</v>
      </c>
      <c r="C25" s="112"/>
      <c r="D25" s="113"/>
    </row>
    <row r="26" spans="1:29" ht="15" thickBot="1"/>
    <row r="27" spans="1:29">
      <c r="B27" s="116" t="s">
        <v>300</v>
      </c>
      <c r="C27" s="108"/>
      <c r="D27" s="109" t="s">
        <v>693</v>
      </c>
    </row>
    <row r="28" spans="1:29" ht="102.5" customHeight="1" outlineLevel="1">
      <c r="A28" s="218"/>
      <c r="B28" s="115"/>
      <c r="C28" s="107" t="s">
        <v>306</v>
      </c>
      <c r="D28" s="204" t="s">
        <v>681</v>
      </c>
      <c r="E28" s="218"/>
    </row>
    <row r="29" spans="1:29" outlineLevel="1">
      <c r="A29" s="217"/>
      <c r="B29" s="110"/>
      <c r="C29" s="92"/>
      <c r="D29" s="248" t="s">
        <v>307</v>
      </c>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row>
    <row r="30" spans="1:29" ht="15" outlineLevel="1" thickBot="1">
      <c r="B30" s="111" t="s">
        <v>541</v>
      </c>
      <c r="C30" s="112"/>
      <c r="D30" s="113"/>
    </row>
    <row r="31" spans="1:29" outlineLevel="1"/>
    <row r="32" spans="1:29" outlineLevel="1">
      <c r="F32" s="230" t="s">
        <v>300</v>
      </c>
      <c r="G32" s="92" t="s">
        <v>723</v>
      </c>
      <c r="H32" s="126"/>
      <c r="I32" s="126"/>
      <c r="J32" s="126"/>
      <c r="K32" s="126"/>
      <c r="L32" s="126"/>
    </row>
    <row r="33" spans="6:14" ht="15" outlineLevel="1" thickBot="1">
      <c r="F33" s="260" t="s">
        <v>700</v>
      </c>
      <c r="G33" s="249" t="s">
        <v>364</v>
      </c>
      <c r="H33" s="249" t="s">
        <v>366</v>
      </c>
      <c r="I33" s="249" t="s">
        <v>367</v>
      </c>
      <c r="J33" s="249" t="s">
        <v>368</v>
      </c>
      <c r="K33" s="249" t="s">
        <v>369</v>
      </c>
      <c r="L33" s="249" t="s">
        <v>370</v>
      </c>
      <c r="M33" s="249" t="s">
        <v>365</v>
      </c>
      <c r="N33" s="210"/>
    </row>
    <row r="34" spans="6:14" outlineLevel="1">
      <c r="F34" s="264">
        <v>6</v>
      </c>
      <c r="G34" s="251">
        <v>54</v>
      </c>
      <c r="H34" s="252">
        <v>3640</v>
      </c>
      <c r="I34" s="252">
        <v>54</v>
      </c>
      <c r="J34" s="252">
        <v>54</v>
      </c>
      <c r="K34" s="252">
        <v>54</v>
      </c>
      <c r="L34" s="252">
        <v>54</v>
      </c>
      <c r="M34" s="253">
        <v>54</v>
      </c>
      <c r="N34" s="155"/>
    </row>
    <row r="35" spans="6:14" outlineLevel="1">
      <c r="F35" s="264">
        <v>7</v>
      </c>
      <c r="G35" s="254">
        <v>3640</v>
      </c>
      <c r="H35" s="255">
        <v>3643</v>
      </c>
      <c r="I35" s="255">
        <v>30</v>
      </c>
      <c r="J35" s="255">
        <v>30</v>
      </c>
      <c r="K35" s="255">
        <v>30</v>
      </c>
      <c r="L35" s="255">
        <v>3520</v>
      </c>
      <c r="M35" s="256">
        <v>30</v>
      </c>
      <c r="N35" s="155"/>
    </row>
    <row r="36" spans="6:14" outlineLevel="1">
      <c r="F36" s="264">
        <v>8</v>
      </c>
      <c r="G36" s="254">
        <v>33</v>
      </c>
      <c r="H36" s="255">
        <v>33</v>
      </c>
      <c r="I36" s="255">
        <v>33</v>
      </c>
      <c r="J36" s="255">
        <v>33</v>
      </c>
      <c r="K36" s="255">
        <v>3520</v>
      </c>
      <c r="L36" s="255">
        <v>33</v>
      </c>
      <c r="M36" s="256">
        <v>3520</v>
      </c>
      <c r="N36" s="155"/>
    </row>
    <row r="37" spans="6:14" outlineLevel="1">
      <c r="F37" s="264">
        <v>9</v>
      </c>
      <c r="G37" s="254">
        <v>23</v>
      </c>
      <c r="H37" s="255">
        <v>23</v>
      </c>
      <c r="I37" s="255">
        <v>23</v>
      </c>
      <c r="J37" s="255">
        <v>3520</v>
      </c>
      <c r="K37" s="255">
        <v>3640</v>
      </c>
      <c r="L37" s="255">
        <v>2333</v>
      </c>
      <c r="M37" s="256">
        <v>23</v>
      </c>
      <c r="N37" s="155"/>
    </row>
    <row r="38" spans="6:14" outlineLevel="1">
      <c r="F38" s="264">
        <v>10</v>
      </c>
      <c r="G38" s="254">
        <v>55</v>
      </c>
      <c r="H38" s="255">
        <v>1233</v>
      </c>
      <c r="I38" s="255">
        <v>2333</v>
      </c>
      <c r="J38" s="255">
        <v>2000</v>
      </c>
      <c r="K38" s="255">
        <v>2333</v>
      </c>
      <c r="L38" s="255">
        <v>55</v>
      </c>
      <c r="M38" s="256">
        <v>2000</v>
      </c>
      <c r="N38" s="155"/>
    </row>
    <row r="39" spans="6:14" outlineLevel="1">
      <c r="F39" s="264">
        <v>11</v>
      </c>
      <c r="G39" s="254">
        <v>44</v>
      </c>
      <c r="H39" s="255">
        <v>44</v>
      </c>
      <c r="I39" s="255">
        <v>3520</v>
      </c>
      <c r="J39" s="255">
        <v>2000</v>
      </c>
      <c r="K39" s="255">
        <v>44</v>
      </c>
      <c r="L39" s="255">
        <v>44</v>
      </c>
      <c r="M39" s="256">
        <v>44</v>
      </c>
      <c r="N39" s="155"/>
    </row>
    <row r="40" spans="6:14" outlineLevel="1">
      <c r="F40" s="264">
        <v>12</v>
      </c>
      <c r="G40" s="254">
        <v>54</v>
      </c>
      <c r="H40" s="255">
        <v>3640</v>
      </c>
      <c r="I40" s="255">
        <v>54</v>
      </c>
      <c r="J40" s="255">
        <v>54</v>
      </c>
      <c r="K40" s="255">
        <v>54</v>
      </c>
      <c r="L40" s="255">
        <v>54</v>
      </c>
      <c r="M40" s="256">
        <v>54</v>
      </c>
      <c r="N40" s="155"/>
    </row>
    <row r="41" spans="6:14" outlineLevel="1">
      <c r="F41" s="264">
        <v>13</v>
      </c>
      <c r="G41" s="254">
        <v>3640</v>
      </c>
      <c r="H41" s="255">
        <v>3643</v>
      </c>
      <c r="I41" s="255">
        <v>30</v>
      </c>
      <c r="J41" s="255">
        <v>30</v>
      </c>
      <c r="K41" s="255">
        <v>30</v>
      </c>
      <c r="L41" s="255">
        <v>3520</v>
      </c>
      <c r="M41" s="256">
        <v>30</v>
      </c>
      <c r="N41" s="155"/>
    </row>
    <row r="42" spans="6:14" outlineLevel="1">
      <c r="F42" s="264">
        <v>14</v>
      </c>
      <c r="G42" s="254">
        <v>33</v>
      </c>
      <c r="H42" s="255">
        <v>33</v>
      </c>
      <c r="I42" s="255">
        <v>33</v>
      </c>
      <c r="J42" s="255">
        <v>33</v>
      </c>
      <c r="K42" s="255">
        <v>3520</v>
      </c>
      <c r="L42" s="255">
        <v>33</v>
      </c>
      <c r="M42" s="256">
        <v>3520</v>
      </c>
      <c r="N42" s="155"/>
    </row>
    <row r="43" spans="6:14" outlineLevel="1">
      <c r="F43" s="264">
        <v>15</v>
      </c>
      <c r="G43" s="254">
        <v>23</v>
      </c>
      <c r="H43" s="255">
        <v>23</v>
      </c>
      <c r="I43" s="255">
        <v>23</v>
      </c>
      <c r="J43" s="255">
        <v>3520</v>
      </c>
      <c r="K43" s="255">
        <v>3640</v>
      </c>
      <c r="L43" s="255">
        <v>2333</v>
      </c>
      <c r="M43" s="256">
        <v>23</v>
      </c>
      <c r="N43" s="155"/>
    </row>
    <row r="44" spans="6:14" outlineLevel="1">
      <c r="F44" s="264">
        <v>16</v>
      </c>
      <c r="G44" s="254">
        <v>55</v>
      </c>
      <c r="H44" s="255">
        <v>1233</v>
      </c>
      <c r="I44" s="255">
        <v>2333</v>
      </c>
      <c r="J44" s="255">
        <v>2000</v>
      </c>
      <c r="K44" s="255">
        <v>2333</v>
      </c>
      <c r="L44" s="255">
        <v>55</v>
      </c>
      <c r="M44" s="256">
        <v>2000</v>
      </c>
      <c r="N44" s="155"/>
    </row>
    <row r="45" spans="6:14" outlineLevel="1">
      <c r="F45" s="264">
        <v>17</v>
      </c>
      <c r="G45" s="254">
        <v>44</v>
      </c>
      <c r="H45" s="255">
        <v>44</v>
      </c>
      <c r="I45" s="255">
        <v>3520</v>
      </c>
      <c r="J45" s="255">
        <v>2000</v>
      </c>
      <c r="K45" s="255">
        <v>44</v>
      </c>
      <c r="L45" s="255">
        <v>44</v>
      </c>
      <c r="M45" s="256">
        <v>44</v>
      </c>
      <c r="N45" s="155"/>
    </row>
    <row r="46" spans="6:14" outlineLevel="1">
      <c r="F46" s="264">
        <v>18</v>
      </c>
      <c r="G46" s="254">
        <v>54</v>
      </c>
      <c r="H46" s="255">
        <v>3640</v>
      </c>
      <c r="I46" s="255">
        <v>54</v>
      </c>
      <c r="J46" s="255">
        <v>54</v>
      </c>
      <c r="K46" s="255">
        <v>54</v>
      </c>
      <c r="L46" s="255">
        <v>54</v>
      </c>
      <c r="M46" s="256">
        <v>54</v>
      </c>
      <c r="N46" s="155"/>
    </row>
    <row r="47" spans="6:14" outlineLevel="1">
      <c r="F47" s="264">
        <v>19</v>
      </c>
      <c r="G47" s="254">
        <v>3640</v>
      </c>
      <c r="H47" s="255">
        <v>3643</v>
      </c>
      <c r="I47" s="255">
        <v>30</v>
      </c>
      <c r="J47" s="255">
        <v>30</v>
      </c>
      <c r="K47" s="255">
        <v>30</v>
      </c>
      <c r="L47" s="255">
        <v>3520</v>
      </c>
      <c r="M47" s="256">
        <v>30</v>
      </c>
      <c r="N47" s="155"/>
    </row>
    <row r="48" spans="6:14" outlineLevel="1">
      <c r="F48" s="264">
        <v>20</v>
      </c>
      <c r="G48" s="254">
        <v>33</v>
      </c>
      <c r="H48" s="255">
        <v>33</v>
      </c>
      <c r="I48" s="255">
        <v>33</v>
      </c>
      <c r="J48" s="255">
        <v>33</v>
      </c>
      <c r="K48" s="255">
        <v>3520</v>
      </c>
      <c r="L48" s="255">
        <v>33</v>
      </c>
      <c r="M48" s="256">
        <v>3520</v>
      </c>
      <c r="N48" s="155"/>
    </row>
    <row r="49" spans="1:14" outlineLevel="1">
      <c r="F49" s="264">
        <v>21</v>
      </c>
      <c r="G49" s="254">
        <v>23</v>
      </c>
      <c r="H49" s="255">
        <v>23</v>
      </c>
      <c r="I49" s="255">
        <v>23</v>
      </c>
      <c r="J49" s="255">
        <v>3520</v>
      </c>
      <c r="K49" s="255">
        <v>3640</v>
      </c>
      <c r="L49" s="255">
        <v>2333</v>
      </c>
      <c r="M49" s="256">
        <v>23</v>
      </c>
      <c r="N49" s="155"/>
    </row>
    <row r="50" spans="1:14" outlineLevel="1">
      <c r="F50" s="264">
        <v>22</v>
      </c>
      <c r="G50" s="254">
        <v>55</v>
      </c>
      <c r="H50" s="255">
        <v>1233</v>
      </c>
      <c r="I50" s="255">
        <v>2333</v>
      </c>
      <c r="J50" s="255">
        <v>2000</v>
      </c>
      <c r="K50" s="255">
        <v>2333</v>
      </c>
      <c r="L50" s="255">
        <v>55</v>
      </c>
      <c r="M50" s="256">
        <v>2000</v>
      </c>
      <c r="N50" s="155"/>
    </row>
    <row r="51" spans="1:14" outlineLevel="1">
      <c r="F51" s="264">
        <v>23</v>
      </c>
      <c r="G51" s="254">
        <v>44</v>
      </c>
      <c r="H51" s="255">
        <v>44</v>
      </c>
      <c r="I51" s="255">
        <v>3520</v>
      </c>
      <c r="J51" s="255">
        <v>2000</v>
      </c>
      <c r="K51" s="255">
        <v>44</v>
      </c>
      <c r="L51" s="255">
        <v>44</v>
      </c>
      <c r="M51" s="256">
        <v>44</v>
      </c>
      <c r="N51" s="155"/>
    </row>
    <row r="52" spans="1:14" outlineLevel="1">
      <c r="F52" s="264">
        <v>24</v>
      </c>
      <c r="G52" s="254">
        <v>54</v>
      </c>
      <c r="H52" s="255">
        <v>3640</v>
      </c>
      <c r="I52" s="255">
        <v>54</v>
      </c>
      <c r="J52" s="255">
        <v>54</v>
      </c>
      <c r="K52" s="255">
        <v>54</v>
      </c>
      <c r="L52" s="255">
        <v>54</v>
      </c>
      <c r="M52" s="256">
        <v>54</v>
      </c>
      <c r="N52" s="155"/>
    </row>
    <row r="53" spans="1:14" outlineLevel="1">
      <c r="F53" s="264">
        <v>1</v>
      </c>
      <c r="G53" s="254">
        <v>3640</v>
      </c>
      <c r="H53" s="255">
        <v>3643</v>
      </c>
      <c r="I53" s="255">
        <v>30</v>
      </c>
      <c r="J53" s="255">
        <v>30</v>
      </c>
      <c r="K53" s="255">
        <v>30</v>
      </c>
      <c r="L53" s="255">
        <v>3520</v>
      </c>
      <c r="M53" s="256">
        <v>30</v>
      </c>
      <c r="N53" s="155"/>
    </row>
    <row r="54" spans="1:14" outlineLevel="1">
      <c r="F54" s="264">
        <v>2</v>
      </c>
      <c r="G54" s="254">
        <v>33</v>
      </c>
      <c r="H54" s="255">
        <v>33</v>
      </c>
      <c r="I54" s="255">
        <v>33</v>
      </c>
      <c r="J54" s="255">
        <v>33</v>
      </c>
      <c r="K54" s="255">
        <v>3520</v>
      </c>
      <c r="L54" s="255">
        <v>33</v>
      </c>
      <c r="M54" s="256">
        <v>3520</v>
      </c>
      <c r="N54" s="155"/>
    </row>
    <row r="55" spans="1:14" outlineLevel="1">
      <c r="F55" s="264">
        <v>3</v>
      </c>
      <c r="G55" s="254">
        <v>23</v>
      </c>
      <c r="H55" s="255">
        <v>23</v>
      </c>
      <c r="I55" s="255">
        <v>23</v>
      </c>
      <c r="J55" s="255">
        <v>3520</v>
      </c>
      <c r="K55" s="255">
        <v>3640</v>
      </c>
      <c r="L55" s="255">
        <v>2333</v>
      </c>
      <c r="M55" s="256">
        <v>23</v>
      </c>
      <c r="N55" s="155"/>
    </row>
    <row r="56" spans="1:14" outlineLevel="1">
      <c r="F56" s="264">
        <v>4</v>
      </c>
      <c r="G56" s="254">
        <v>55</v>
      </c>
      <c r="H56" s="255">
        <v>1233</v>
      </c>
      <c r="I56" s="255">
        <v>2333</v>
      </c>
      <c r="J56" s="255">
        <v>2000</v>
      </c>
      <c r="K56" s="255">
        <v>2333</v>
      </c>
      <c r="L56" s="255">
        <v>55</v>
      </c>
      <c r="M56" s="256">
        <v>2000</v>
      </c>
      <c r="N56" s="155"/>
    </row>
    <row r="57" spans="1:14" ht="15" outlineLevel="1" thickBot="1">
      <c r="F57" s="264">
        <v>5</v>
      </c>
      <c r="G57" s="257">
        <v>44</v>
      </c>
      <c r="H57" s="258">
        <v>44</v>
      </c>
      <c r="I57" s="258">
        <v>3520</v>
      </c>
      <c r="J57" s="258">
        <v>2000</v>
      </c>
      <c r="K57" s="258">
        <v>44</v>
      </c>
      <c r="L57" s="258">
        <v>44</v>
      </c>
      <c r="M57" s="259">
        <v>44</v>
      </c>
      <c r="N57" s="155"/>
    </row>
    <row r="58" spans="1:14" outlineLevel="1">
      <c r="F58" s="250" t="s">
        <v>701</v>
      </c>
      <c r="G58" s="155">
        <f t="shared" ref="G58:M58" si="0">SUM(G34:G57)</f>
        <v>15396</v>
      </c>
      <c r="H58" s="155">
        <f t="shared" si="0"/>
        <v>34464</v>
      </c>
      <c r="I58" s="155">
        <f t="shared" si="0"/>
        <v>23972</v>
      </c>
      <c r="J58" s="155">
        <f t="shared" si="0"/>
        <v>30548</v>
      </c>
      <c r="K58" s="155">
        <f t="shared" si="0"/>
        <v>38484</v>
      </c>
      <c r="L58" s="155">
        <f t="shared" si="0"/>
        <v>24156</v>
      </c>
      <c r="M58" s="155">
        <f t="shared" si="0"/>
        <v>22684</v>
      </c>
    </row>
    <row r="59" spans="1:14" ht="15" thickBot="1"/>
    <row r="60" spans="1:14">
      <c r="B60" s="116" t="s">
        <v>299</v>
      </c>
      <c r="C60" s="108"/>
      <c r="D60" s="109" t="s">
        <v>692</v>
      </c>
    </row>
    <row r="61" spans="1:14" ht="102.5" customHeight="1" outlineLevel="1">
      <c r="A61" s="218"/>
      <c r="B61" s="110"/>
      <c r="C61" s="107" t="s">
        <v>307</v>
      </c>
      <c r="D61" s="204" t="s">
        <v>682</v>
      </c>
      <c r="E61" s="218"/>
    </row>
    <row r="62" spans="1:14" outlineLevel="1">
      <c r="A62" s="217"/>
      <c r="B62" s="110"/>
      <c r="C62" s="92"/>
      <c r="D62" s="248" t="s">
        <v>305</v>
      </c>
    </row>
    <row r="63" spans="1:14" ht="15" outlineLevel="1" thickBot="1">
      <c r="B63" s="111" t="s">
        <v>538</v>
      </c>
      <c r="C63" s="112"/>
      <c r="D63" s="113"/>
    </row>
    <row r="64" spans="1:14" ht="15" thickBot="1"/>
    <row r="65" spans="1:29">
      <c r="B65" s="116" t="s">
        <v>298</v>
      </c>
      <c r="C65" s="108"/>
      <c r="D65" s="109" t="s">
        <v>695</v>
      </c>
    </row>
    <row r="66" spans="1:29" ht="102.5" customHeight="1" outlineLevel="1">
      <c r="A66" s="218"/>
      <c r="B66" s="110"/>
      <c r="C66" s="107" t="s">
        <v>305</v>
      </c>
      <c r="D66" s="204" t="s">
        <v>683</v>
      </c>
      <c r="E66" s="218"/>
    </row>
    <row r="67" spans="1:29" outlineLevel="1">
      <c r="A67" s="217"/>
      <c r="B67" s="110"/>
      <c r="C67" s="92"/>
      <c r="D67" s="248" t="s">
        <v>304</v>
      </c>
    </row>
    <row r="68" spans="1:29" ht="15" outlineLevel="1" thickBot="1">
      <c r="B68" s="111" t="s">
        <v>536</v>
      </c>
      <c r="C68" s="112"/>
      <c r="D68" s="113"/>
    </row>
    <row r="69" spans="1:29" ht="15" thickBot="1"/>
    <row r="70" spans="1:29">
      <c r="B70" s="116" t="s">
        <v>297</v>
      </c>
      <c r="C70" s="108"/>
      <c r="D70" s="109" t="s">
        <v>696</v>
      </c>
    </row>
    <row r="71" spans="1:29" ht="102.5" customHeight="1" outlineLevel="1">
      <c r="A71" s="218"/>
      <c r="B71" s="110"/>
      <c r="C71" s="107" t="s">
        <v>305</v>
      </c>
      <c r="D71" s="204" t="s">
        <v>683</v>
      </c>
      <c r="E71" s="218"/>
    </row>
    <row r="72" spans="1:29" outlineLevel="1">
      <c r="A72" s="217"/>
      <c r="B72" s="110"/>
      <c r="C72" s="92"/>
      <c r="D72" s="248" t="s">
        <v>303</v>
      </c>
    </row>
    <row r="73" spans="1:29" ht="15" outlineLevel="1" thickBot="1">
      <c r="B73" s="111" t="s">
        <v>540</v>
      </c>
      <c r="C73" s="112"/>
      <c r="D73" s="113"/>
    </row>
    <row r="74" spans="1:29" ht="15" thickBot="1"/>
    <row r="75" spans="1:29">
      <c r="B75" s="116" t="s">
        <v>296</v>
      </c>
      <c r="C75" s="108"/>
      <c r="D75" s="109" t="s">
        <v>697</v>
      </c>
    </row>
    <row r="76" spans="1:29" ht="102.5" customHeight="1" outlineLevel="1">
      <c r="A76" s="218"/>
      <c r="B76" s="110"/>
      <c r="C76" s="107" t="s">
        <v>303</v>
      </c>
      <c r="D76" s="204" t="s">
        <v>686</v>
      </c>
      <c r="E76" s="218"/>
    </row>
    <row r="77" spans="1:29" outlineLevel="1">
      <c r="A77" s="217"/>
      <c r="B77" s="110"/>
      <c r="C77" s="92"/>
      <c r="D77" s="248" t="s">
        <v>302</v>
      </c>
    </row>
    <row r="78" spans="1:29" ht="15" outlineLevel="1" thickBot="1">
      <c r="B78" s="111" t="s">
        <v>533</v>
      </c>
      <c r="C78" s="114"/>
      <c r="D78" s="113"/>
    </row>
    <row r="79" spans="1:29" outlineLevel="1">
      <c r="F79" s="157"/>
      <c r="H79" s="157"/>
      <c r="L79" s="156"/>
    </row>
    <row r="80" spans="1:29">
      <c r="F80" s="264">
        <v>6</v>
      </c>
      <c r="G80" s="264">
        <v>7</v>
      </c>
      <c r="H80" s="264">
        <v>8</v>
      </c>
      <c r="I80" s="264">
        <v>9</v>
      </c>
      <c r="J80" s="264">
        <v>10</v>
      </c>
      <c r="K80" s="264">
        <v>11</v>
      </c>
      <c r="L80" s="264">
        <v>12</v>
      </c>
      <c r="M80" s="264">
        <v>13</v>
      </c>
      <c r="N80" s="264">
        <v>14</v>
      </c>
      <c r="O80" s="264">
        <v>15</v>
      </c>
      <c r="P80" s="264">
        <v>16</v>
      </c>
      <c r="Q80" s="264">
        <v>17</v>
      </c>
      <c r="R80" s="264">
        <v>18</v>
      </c>
      <c r="S80" s="264">
        <v>19</v>
      </c>
      <c r="T80" s="264">
        <v>20</v>
      </c>
      <c r="U80" s="264">
        <v>21</v>
      </c>
      <c r="V80" s="264">
        <v>22</v>
      </c>
      <c r="W80" s="264">
        <v>23</v>
      </c>
      <c r="X80" s="264">
        <v>24</v>
      </c>
      <c r="Y80" s="264">
        <v>1</v>
      </c>
      <c r="Z80" s="264">
        <v>2</v>
      </c>
      <c r="AA80" s="264">
        <v>3</v>
      </c>
      <c r="AB80" s="264">
        <v>4</v>
      </c>
      <c r="AC80" s="264">
        <v>5</v>
      </c>
    </row>
    <row r="81" spans="6:12">
      <c r="H81" s="157"/>
      <c r="L81" s="156"/>
    </row>
    <row r="82" spans="6:12">
      <c r="H82" s="157"/>
      <c r="L82" s="156"/>
    </row>
    <row r="83" spans="6:12">
      <c r="F83" s="92" t="s">
        <v>119</v>
      </c>
      <c r="G83" s="92" t="s">
        <v>119</v>
      </c>
      <c r="H83" s="92" t="s">
        <v>300</v>
      </c>
      <c r="L83" s="156"/>
    </row>
    <row r="84" spans="6:12">
      <c r="F84" s="157"/>
      <c r="G84" s="92" t="s">
        <v>730</v>
      </c>
      <c r="H84" s="157"/>
      <c r="L84" s="159"/>
    </row>
    <row r="85" spans="6:12">
      <c r="G85" s="92" t="s">
        <v>521</v>
      </c>
      <c r="H85" s="157"/>
      <c r="L85" s="159"/>
    </row>
    <row r="86" spans="6:12">
      <c r="G86" s="92" t="s">
        <v>733</v>
      </c>
      <c r="H86" s="157"/>
      <c r="J86" s="92" t="s">
        <v>732</v>
      </c>
      <c r="L86" s="159"/>
    </row>
    <row r="87" spans="6:12">
      <c r="G87" s="92" t="s">
        <v>487</v>
      </c>
      <c r="H87" s="157"/>
      <c r="L87" s="159"/>
    </row>
    <row r="88" spans="6:12">
      <c r="G88" s="92" t="s">
        <v>488</v>
      </c>
      <c r="H88" s="157"/>
      <c r="L88" s="159"/>
    </row>
    <row r="89" spans="6:12">
      <c r="H89" s="157"/>
      <c r="L89" s="159"/>
    </row>
    <row r="90" spans="6:12">
      <c r="G90" s="92" t="s">
        <v>492</v>
      </c>
      <c r="H90" s="157" t="s">
        <v>728</v>
      </c>
      <c r="L90" s="159"/>
    </row>
    <row r="91" spans="6:12">
      <c r="H91" s="157"/>
      <c r="L91" s="156"/>
    </row>
    <row r="92" spans="6:12">
      <c r="G92" s="92" t="s">
        <v>530</v>
      </c>
      <c r="H92" s="157"/>
      <c r="L92" s="156"/>
    </row>
    <row r="93" spans="6:12">
      <c r="G93" s="92" t="s">
        <v>727</v>
      </c>
      <c r="H93" s="157"/>
      <c r="L93" s="159"/>
    </row>
    <row r="94" spans="6:12">
      <c r="G94" s="92" t="s">
        <v>532</v>
      </c>
      <c r="H94" s="157"/>
      <c r="L94" s="159"/>
    </row>
    <row r="95" spans="6:12">
      <c r="F95" s="92" t="s">
        <v>731</v>
      </c>
      <c r="L95" s="159"/>
    </row>
    <row r="96" spans="6:12">
      <c r="F96" s="157" t="s">
        <v>734</v>
      </c>
      <c r="H96" s="157"/>
      <c r="L96" s="156"/>
    </row>
    <row r="97" spans="4:12">
      <c r="F97" s="157"/>
      <c r="H97" s="157"/>
      <c r="L97" s="156"/>
    </row>
    <row r="98" spans="4:12">
      <c r="F98" s="92" t="s">
        <v>729</v>
      </c>
      <c r="H98" s="157"/>
      <c r="L98" s="159"/>
    </row>
    <row r="99" spans="4:12">
      <c r="H99" s="157"/>
      <c r="L99" s="159"/>
    </row>
    <row r="100" spans="4:12">
      <c r="H100" s="157"/>
      <c r="L100" s="159"/>
    </row>
    <row r="101" spans="4:12">
      <c r="H101" s="157"/>
      <c r="L101" s="156"/>
    </row>
    <row r="102" spans="4:12">
      <c r="H102" s="157"/>
      <c r="L102" s="156"/>
    </row>
    <row r="103" spans="4:12">
      <c r="D103" s="92" t="s">
        <v>866</v>
      </c>
      <c r="H103" s="157"/>
      <c r="L103" s="156"/>
    </row>
    <row r="104" spans="4:12">
      <c r="D104" s="92" t="s">
        <v>867</v>
      </c>
      <c r="F104" s="265" t="s">
        <v>864</v>
      </c>
    </row>
    <row r="105" spans="4:12">
      <c r="F105" s="92" t="s">
        <v>490</v>
      </c>
      <c r="G105" s="92" t="s">
        <v>300</v>
      </c>
      <c r="H105" s="92" t="s">
        <v>865</v>
      </c>
      <c r="L105" s="156"/>
    </row>
    <row r="106" spans="4:12">
      <c r="F106" s="92" t="s">
        <v>736</v>
      </c>
      <c r="L106" s="158"/>
    </row>
    <row r="107" spans="4:12">
      <c r="F107" s="92" t="s">
        <v>737</v>
      </c>
      <c r="L107" s="158"/>
    </row>
    <row r="108" spans="4:12">
      <c r="F108" s="92" t="s">
        <v>738</v>
      </c>
      <c r="L108" s="158"/>
    </row>
    <row r="109" spans="4:12">
      <c r="F109" s="92" t="s">
        <v>739</v>
      </c>
      <c r="L109" s="156"/>
    </row>
    <row r="111" spans="4:12">
      <c r="L111" s="156"/>
    </row>
    <row r="112" spans="4:12">
      <c r="F112" s="157"/>
      <c r="H112" s="157"/>
      <c r="I112" s="157"/>
    </row>
    <row r="113" spans="2:23">
      <c r="F113" s="157"/>
      <c r="H113" s="157"/>
      <c r="I113" s="157"/>
    </row>
    <row r="114" spans="2:23" ht="19.5">
      <c r="B114" s="266" t="s">
        <v>178</v>
      </c>
      <c r="F114" s="157"/>
      <c r="H114" s="157"/>
      <c r="I114" s="157"/>
    </row>
    <row r="115" spans="2:23" ht="19.5">
      <c r="B115" s="266" t="s">
        <v>740</v>
      </c>
      <c r="F115" s="157"/>
      <c r="H115" s="157"/>
      <c r="I115" s="157"/>
    </row>
    <row r="116" spans="2:23" ht="19.5">
      <c r="B116" s="266" t="s">
        <v>751</v>
      </c>
      <c r="F116" s="157"/>
      <c r="H116" s="157"/>
      <c r="I116" s="157"/>
    </row>
    <row r="117" spans="2:23" ht="19.5">
      <c r="B117" s="266" t="s">
        <v>752</v>
      </c>
      <c r="F117" s="157"/>
    </row>
    <row r="118" spans="2:23" ht="19.5">
      <c r="B118" s="266" t="s">
        <v>741</v>
      </c>
    </row>
    <row r="119" spans="2:23" ht="19.5">
      <c r="B119" s="266" t="s">
        <v>875</v>
      </c>
    </row>
    <row r="120" spans="2:23" ht="19.5">
      <c r="B120" s="266" t="s">
        <v>753</v>
      </c>
    </row>
    <row r="121" spans="2:23" ht="19.5">
      <c r="B121" s="266" t="s">
        <v>742</v>
      </c>
    </row>
    <row r="122" spans="2:23" ht="19.5">
      <c r="B122" s="268" t="s">
        <v>876</v>
      </c>
      <c r="C122" s="269"/>
      <c r="D122" s="121"/>
      <c r="E122" s="121"/>
      <c r="F122" s="121"/>
      <c r="G122" s="121"/>
      <c r="H122" s="121"/>
      <c r="I122" s="121"/>
      <c r="J122" s="121"/>
      <c r="K122" s="121"/>
      <c r="L122" s="121"/>
      <c r="M122" s="121"/>
      <c r="N122" s="121"/>
      <c r="O122" s="121"/>
      <c r="P122" s="121"/>
      <c r="Q122" s="121"/>
      <c r="R122" s="121"/>
      <c r="S122" s="121"/>
      <c r="T122" s="121"/>
      <c r="U122" s="121"/>
      <c r="V122" s="121"/>
      <c r="W122" s="121"/>
    </row>
    <row r="123" spans="2:23" ht="19.5">
      <c r="B123" s="268" t="s">
        <v>754</v>
      </c>
      <c r="C123" s="269"/>
      <c r="D123" s="121"/>
      <c r="E123" s="121"/>
      <c r="F123" s="121"/>
      <c r="G123" s="121"/>
      <c r="H123" s="121"/>
      <c r="I123" s="121"/>
      <c r="J123" s="121"/>
      <c r="K123" s="121"/>
      <c r="L123" s="121"/>
      <c r="M123" s="121"/>
      <c r="N123" s="121"/>
      <c r="O123" s="121"/>
      <c r="P123" s="121"/>
      <c r="Q123" s="121"/>
      <c r="R123" s="121"/>
      <c r="S123" s="121"/>
      <c r="T123" s="121"/>
      <c r="U123" s="121"/>
      <c r="V123" s="121"/>
      <c r="W123" s="121"/>
    </row>
    <row r="124" spans="2:23" ht="19.5">
      <c r="B124" s="266" t="s">
        <v>742</v>
      </c>
    </row>
    <row r="125" spans="2:23" ht="19.5">
      <c r="B125" s="266" t="s">
        <v>882</v>
      </c>
    </row>
    <row r="126" spans="2:23" ht="19.5">
      <c r="B126" s="266" t="s">
        <v>874</v>
      </c>
      <c r="F126" s="210"/>
    </row>
    <row r="127" spans="2:23" ht="19.5">
      <c r="B127" s="266" t="s">
        <v>742</v>
      </c>
      <c r="F127" s="210"/>
    </row>
    <row r="128" spans="2:23" ht="19.5">
      <c r="B128" s="266" t="s">
        <v>880</v>
      </c>
    </row>
    <row r="129" spans="1:26" ht="19.5">
      <c r="B129" s="266" t="s">
        <v>755</v>
      </c>
    </row>
    <row r="130" spans="1:26" ht="19.5">
      <c r="B130" s="266" t="s">
        <v>742</v>
      </c>
    </row>
    <row r="131" spans="1:26" ht="19.5">
      <c r="B131" s="266" t="s">
        <v>881</v>
      </c>
    </row>
    <row r="132" spans="1:26" ht="19.5">
      <c r="B132" s="266" t="s">
        <v>756</v>
      </c>
    </row>
    <row r="133" spans="1:26" ht="19.5">
      <c r="B133" s="266" t="s">
        <v>743</v>
      </c>
    </row>
    <row r="134" spans="1:26" ht="19.5">
      <c r="B134" s="266" t="s">
        <v>578</v>
      </c>
    </row>
    <row r="135" spans="1:26" ht="19.5">
      <c r="B135" s="266" t="s">
        <v>744</v>
      </c>
    </row>
    <row r="136" spans="1:26" ht="19.5">
      <c r="B136" s="266" t="s">
        <v>757</v>
      </c>
    </row>
    <row r="137" spans="1:26" ht="19.5">
      <c r="B137" s="266" t="s">
        <v>745</v>
      </c>
    </row>
    <row r="138" spans="1:26" ht="19.5">
      <c r="B138" s="266" t="s">
        <v>877</v>
      </c>
    </row>
    <row r="139" spans="1:26" ht="19.5">
      <c r="B139" s="266" t="s">
        <v>758</v>
      </c>
    </row>
    <row r="140" spans="1:26" ht="19.5">
      <c r="B140" s="266" t="s">
        <v>746</v>
      </c>
    </row>
    <row r="141" spans="1:26" ht="19.5">
      <c r="A141" s="121"/>
      <c r="B141" s="268" t="s">
        <v>879</v>
      </c>
      <c r="C141" s="269"/>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row>
    <row r="142" spans="1:26" ht="19.5">
      <c r="A142" s="121"/>
      <c r="B142" s="268" t="s">
        <v>878</v>
      </c>
      <c r="C142" s="269"/>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row>
    <row r="143" spans="1:26" ht="19.5">
      <c r="B143" s="266" t="s">
        <v>747</v>
      </c>
    </row>
    <row r="144" spans="1:26" ht="19.5">
      <c r="B144" s="266" t="s">
        <v>748</v>
      </c>
    </row>
    <row r="145" spans="2:2" ht="19.5">
      <c r="B145" s="266" t="s">
        <v>749</v>
      </c>
    </row>
    <row r="146" spans="2:2" ht="19.5">
      <c r="B146" s="266" t="s">
        <v>761</v>
      </c>
    </row>
    <row r="147" spans="2:2" ht="19.5">
      <c r="B147" s="266" t="s">
        <v>762</v>
      </c>
    </row>
    <row r="148" spans="2:2" ht="19.5">
      <c r="B148" s="266" t="s">
        <v>763</v>
      </c>
    </row>
    <row r="149" spans="2:2" ht="19.5">
      <c r="B149" s="266" t="s">
        <v>764</v>
      </c>
    </row>
    <row r="150" spans="2:2" ht="19.5">
      <c r="B150" s="266" t="s">
        <v>765</v>
      </c>
    </row>
    <row r="151" spans="2:2" ht="19.5">
      <c r="B151" s="266" t="s">
        <v>766</v>
      </c>
    </row>
    <row r="152" spans="2:2" ht="19.5">
      <c r="B152" s="266" t="s">
        <v>767</v>
      </c>
    </row>
    <row r="153" spans="2:2" ht="19.5">
      <c r="B153" s="266" t="s">
        <v>768</v>
      </c>
    </row>
    <row r="154" spans="2:2" ht="19.5">
      <c r="B154" s="266" t="s">
        <v>769</v>
      </c>
    </row>
    <row r="155" spans="2:2" ht="19.5">
      <c r="B155" s="266" t="s">
        <v>770</v>
      </c>
    </row>
    <row r="156" spans="2:2" ht="19.5">
      <c r="B156" s="266" t="s">
        <v>771</v>
      </c>
    </row>
    <row r="157" spans="2:2" ht="19.5">
      <c r="B157" s="266" t="s">
        <v>772</v>
      </c>
    </row>
    <row r="158" spans="2:2" ht="19.5">
      <c r="B158" s="266" t="s">
        <v>750</v>
      </c>
    </row>
    <row r="159" spans="2:2" ht="19.5">
      <c r="B159" s="266" t="s">
        <v>742</v>
      </c>
    </row>
    <row r="160" spans="2:2" ht="19.5">
      <c r="B160" s="266" t="s">
        <v>773</v>
      </c>
    </row>
    <row r="161" spans="2:2" ht="19.5">
      <c r="B161" s="266" t="s">
        <v>745</v>
      </c>
    </row>
    <row r="162" spans="2:2" ht="19.5">
      <c r="B162" s="266" t="s">
        <v>774</v>
      </c>
    </row>
    <row r="163" spans="2:2" ht="19.5">
      <c r="B163" s="266" t="s">
        <v>775</v>
      </c>
    </row>
    <row r="164" spans="2:2" ht="19.5">
      <c r="B164" s="266" t="s">
        <v>746</v>
      </c>
    </row>
    <row r="165" spans="2:2" ht="19.5">
      <c r="B165" s="266" t="s">
        <v>759</v>
      </c>
    </row>
    <row r="166" spans="2:2" ht="19.5">
      <c r="B166" s="266" t="s">
        <v>760</v>
      </c>
    </row>
    <row r="167" spans="2:2" ht="19.5">
      <c r="B167" s="266" t="s">
        <v>747</v>
      </c>
    </row>
    <row r="168" spans="2:2" ht="19.5">
      <c r="B168" s="266" t="s">
        <v>748</v>
      </c>
    </row>
    <row r="169" spans="2:2" ht="19.5">
      <c r="B169" s="266" t="s">
        <v>749</v>
      </c>
    </row>
    <row r="170" spans="2:2" ht="19.5">
      <c r="B170" s="266" t="s">
        <v>776</v>
      </c>
    </row>
    <row r="171" spans="2:2" ht="19.5">
      <c r="B171" s="266" t="s">
        <v>777</v>
      </c>
    </row>
    <row r="172" spans="2:2" ht="19.5">
      <c r="B172" s="266" t="s">
        <v>778</v>
      </c>
    </row>
    <row r="173" spans="2:2" ht="19.5">
      <c r="B173" s="266" t="s">
        <v>779</v>
      </c>
    </row>
    <row r="174" spans="2:2" ht="19.5">
      <c r="B174" s="266" t="s">
        <v>780</v>
      </c>
    </row>
    <row r="175" spans="2:2" ht="19.5">
      <c r="B175" s="266" t="s">
        <v>781</v>
      </c>
    </row>
    <row r="176" spans="2:2" ht="19.5">
      <c r="B176" s="266" t="s">
        <v>782</v>
      </c>
    </row>
    <row r="177" spans="2:2" ht="19.5">
      <c r="B177" s="266" t="s">
        <v>783</v>
      </c>
    </row>
    <row r="178" spans="2:2" ht="19.5">
      <c r="B178" s="266" t="s">
        <v>784</v>
      </c>
    </row>
    <row r="179" spans="2:2" ht="19.5">
      <c r="B179" s="266" t="s">
        <v>785</v>
      </c>
    </row>
    <row r="180" spans="2:2" ht="19.5">
      <c r="B180" s="266" t="s">
        <v>786</v>
      </c>
    </row>
    <row r="181" spans="2:2" ht="19.5">
      <c r="B181" s="266" t="s">
        <v>787</v>
      </c>
    </row>
    <row r="182" spans="2:2" ht="19.5">
      <c r="B182" s="266" t="s">
        <v>750</v>
      </c>
    </row>
    <row r="183" spans="2:2" ht="19.5">
      <c r="B183" s="266" t="s">
        <v>742</v>
      </c>
    </row>
    <row r="184" spans="2:2" ht="19.5">
      <c r="B184" s="266" t="s">
        <v>788</v>
      </c>
    </row>
    <row r="185" spans="2:2" ht="19.5">
      <c r="B185" s="266" t="s">
        <v>745</v>
      </c>
    </row>
    <row r="186" spans="2:2" ht="19.5">
      <c r="B186" s="266" t="s">
        <v>789</v>
      </c>
    </row>
    <row r="187" spans="2:2" ht="19.5">
      <c r="B187" s="266" t="s">
        <v>790</v>
      </c>
    </row>
    <row r="188" spans="2:2" ht="19.5">
      <c r="B188" s="266" t="s">
        <v>746</v>
      </c>
    </row>
    <row r="189" spans="2:2" ht="19.5">
      <c r="B189" s="266" t="s">
        <v>759</v>
      </c>
    </row>
    <row r="190" spans="2:2" ht="19.5">
      <c r="B190" s="266" t="s">
        <v>791</v>
      </c>
    </row>
    <row r="191" spans="2:2" ht="19.5">
      <c r="B191" s="266" t="s">
        <v>747</v>
      </c>
    </row>
    <row r="192" spans="2:2" ht="19.5">
      <c r="B192" s="266" t="s">
        <v>748</v>
      </c>
    </row>
    <row r="193" spans="2:2" ht="19.5">
      <c r="B193" s="266" t="s">
        <v>749</v>
      </c>
    </row>
    <row r="194" spans="2:2" ht="19.5">
      <c r="B194" s="266" t="s">
        <v>792</v>
      </c>
    </row>
    <row r="195" spans="2:2" ht="19.5">
      <c r="B195" s="266" t="s">
        <v>793</v>
      </c>
    </row>
    <row r="196" spans="2:2" ht="19.5">
      <c r="B196" s="266" t="s">
        <v>794</v>
      </c>
    </row>
    <row r="197" spans="2:2" ht="19.5">
      <c r="B197" s="266" t="s">
        <v>795</v>
      </c>
    </row>
    <row r="198" spans="2:2" ht="19.5">
      <c r="B198" s="266" t="s">
        <v>765</v>
      </c>
    </row>
    <row r="199" spans="2:2" ht="19.5">
      <c r="B199" s="266" t="s">
        <v>796</v>
      </c>
    </row>
    <row r="200" spans="2:2" ht="19.5">
      <c r="B200" s="266" t="s">
        <v>797</v>
      </c>
    </row>
    <row r="201" spans="2:2" ht="19.5">
      <c r="B201" s="266" t="s">
        <v>798</v>
      </c>
    </row>
    <row r="202" spans="2:2" ht="19.5">
      <c r="B202" s="266" t="s">
        <v>799</v>
      </c>
    </row>
    <row r="203" spans="2:2" ht="19.5">
      <c r="B203" s="266" t="s">
        <v>800</v>
      </c>
    </row>
    <row r="204" spans="2:2" ht="19.5">
      <c r="B204" s="266" t="s">
        <v>771</v>
      </c>
    </row>
    <row r="205" spans="2:2" ht="19.5">
      <c r="B205" s="266" t="s">
        <v>801</v>
      </c>
    </row>
    <row r="206" spans="2:2" ht="19.5">
      <c r="B206" s="266" t="s">
        <v>750</v>
      </c>
    </row>
    <row r="207" spans="2:2" ht="19.5">
      <c r="B207" s="266" t="s">
        <v>742</v>
      </c>
    </row>
    <row r="208" spans="2:2" ht="19.5">
      <c r="B208" s="266" t="s">
        <v>802</v>
      </c>
    </row>
    <row r="209" spans="2:2" ht="19.5">
      <c r="B209" s="266" t="s">
        <v>745</v>
      </c>
    </row>
    <row r="210" spans="2:2" ht="19.5">
      <c r="B210" s="266" t="s">
        <v>803</v>
      </c>
    </row>
    <row r="211" spans="2:2" ht="19.5">
      <c r="B211" s="266" t="s">
        <v>804</v>
      </c>
    </row>
    <row r="212" spans="2:2" ht="19.5">
      <c r="B212" s="266" t="s">
        <v>746</v>
      </c>
    </row>
    <row r="213" spans="2:2" ht="19.5">
      <c r="B213" s="266" t="s">
        <v>759</v>
      </c>
    </row>
    <row r="214" spans="2:2" ht="19.5">
      <c r="B214" s="266" t="s">
        <v>805</v>
      </c>
    </row>
    <row r="215" spans="2:2" ht="19.5">
      <c r="B215" s="266" t="s">
        <v>747</v>
      </c>
    </row>
    <row r="216" spans="2:2" ht="19.5">
      <c r="B216" s="266" t="s">
        <v>748</v>
      </c>
    </row>
    <row r="217" spans="2:2" ht="19.5">
      <c r="B217" s="266" t="s">
        <v>749</v>
      </c>
    </row>
    <row r="218" spans="2:2" ht="19.5">
      <c r="B218" s="266" t="s">
        <v>806</v>
      </c>
    </row>
    <row r="219" spans="2:2" ht="19.5">
      <c r="B219" s="266" t="s">
        <v>807</v>
      </c>
    </row>
    <row r="220" spans="2:2" ht="19.5">
      <c r="B220" s="266" t="s">
        <v>808</v>
      </c>
    </row>
    <row r="221" spans="2:2" ht="19.5">
      <c r="B221" s="266" t="s">
        <v>809</v>
      </c>
    </row>
    <row r="222" spans="2:2" ht="19.5">
      <c r="B222" s="266" t="s">
        <v>810</v>
      </c>
    </row>
    <row r="223" spans="2:2" ht="19.5">
      <c r="B223" s="266" t="s">
        <v>811</v>
      </c>
    </row>
    <row r="224" spans="2:2" ht="19.5">
      <c r="B224" s="266" t="s">
        <v>812</v>
      </c>
    </row>
    <row r="225" spans="2:2" ht="19.5">
      <c r="B225" s="266" t="s">
        <v>813</v>
      </c>
    </row>
    <row r="226" spans="2:2" ht="19.5">
      <c r="B226" s="266" t="s">
        <v>814</v>
      </c>
    </row>
    <row r="227" spans="2:2" ht="19.5">
      <c r="B227" s="266" t="s">
        <v>815</v>
      </c>
    </row>
    <row r="228" spans="2:2" ht="19.5">
      <c r="B228" s="266" t="s">
        <v>816</v>
      </c>
    </row>
    <row r="229" spans="2:2" ht="19.5">
      <c r="B229" s="266" t="s">
        <v>817</v>
      </c>
    </row>
    <row r="230" spans="2:2" ht="19.5">
      <c r="B230" s="266" t="s">
        <v>750</v>
      </c>
    </row>
    <row r="231" spans="2:2" ht="19.5">
      <c r="B231" s="266" t="s">
        <v>742</v>
      </c>
    </row>
    <row r="232" spans="2:2" ht="19.5">
      <c r="B232" s="266" t="s">
        <v>818</v>
      </c>
    </row>
    <row r="233" spans="2:2" ht="19.5">
      <c r="B233" s="266" t="s">
        <v>745</v>
      </c>
    </row>
    <row r="234" spans="2:2" ht="19.5">
      <c r="B234" s="266" t="s">
        <v>819</v>
      </c>
    </row>
    <row r="235" spans="2:2" ht="19.5">
      <c r="B235" s="266" t="s">
        <v>820</v>
      </c>
    </row>
    <row r="236" spans="2:2" ht="19.5">
      <c r="B236" s="266" t="s">
        <v>746</v>
      </c>
    </row>
    <row r="237" spans="2:2" ht="19.5">
      <c r="B237" s="266" t="s">
        <v>759</v>
      </c>
    </row>
    <row r="238" spans="2:2" ht="19.5">
      <c r="B238" s="266" t="s">
        <v>821</v>
      </c>
    </row>
    <row r="239" spans="2:2" ht="19.5">
      <c r="B239" s="266" t="s">
        <v>747</v>
      </c>
    </row>
    <row r="240" spans="2:2" ht="19.5">
      <c r="B240" s="266" t="s">
        <v>748</v>
      </c>
    </row>
    <row r="241" spans="2:2" ht="19.5">
      <c r="B241" s="266" t="s">
        <v>749</v>
      </c>
    </row>
    <row r="242" spans="2:2" ht="19.5">
      <c r="B242" s="266" t="s">
        <v>822</v>
      </c>
    </row>
    <row r="243" spans="2:2" ht="19.5">
      <c r="B243" s="266" t="s">
        <v>823</v>
      </c>
    </row>
    <row r="244" spans="2:2" ht="19.5">
      <c r="B244" s="266" t="s">
        <v>824</v>
      </c>
    </row>
    <row r="245" spans="2:2" ht="19.5">
      <c r="B245" s="266" t="s">
        <v>825</v>
      </c>
    </row>
    <row r="246" spans="2:2" ht="19.5">
      <c r="B246" s="266" t="s">
        <v>826</v>
      </c>
    </row>
    <row r="247" spans="2:2" ht="19.5">
      <c r="B247" s="266" t="s">
        <v>827</v>
      </c>
    </row>
    <row r="248" spans="2:2" ht="19.5">
      <c r="B248" s="266" t="s">
        <v>828</v>
      </c>
    </row>
    <row r="249" spans="2:2" ht="19.5">
      <c r="B249" s="266" t="s">
        <v>829</v>
      </c>
    </row>
    <row r="250" spans="2:2" ht="19.5">
      <c r="B250" s="266" t="s">
        <v>830</v>
      </c>
    </row>
    <row r="251" spans="2:2" ht="19.5">
      <c r="B251" s="266" t="s">
        <v>831</v>
      </c>
    </row>
    <row r="252" spans="2:2" ht="19.5">
      <c r="B252" s="266" t="s">
        <v>832</v>
      </c>
    </row>
    <row r="253" spans="2:2" ht="19.5">
      <c r="B253" s="266" t="s">
        <v>833</v>
      </c>
    </row>
    <row r="254" spans="2:2" ht="19.5">
      <c r="B254" s="266" t="s">
        <v>750</v>
      </c>
    </row>
    <row r="255" spans="2:2" ht="19.5">
      <c r="B255" s="266" t="s">
        <v>742</v>
      </c>
    </row>
    <row r="256" spans="2:2" ht="19.5">
      <c r="B256" s="266" t="s">
        <v>834</v>
      </c>
    </row>
    <row r="257" spans="2:2" ht="19.5">
      <c r="B257" s="266" t="s">
        <v>745</v>
      </c>
    </row>
    <row r="258" spans="2:2" ht="19.5">
      <c r="B258" s="266" t="s">
        <v>835</v>
      </c>
    </row>
    <row r="259" spans="2:2" ht="19.5">
      <c r="B259" s="266" t="s">
        <v>836</v>
      </c>
    </row>
    <row r="260" spans="2:2" ht="19.5">
      <c r="B260" s="266" t="s">
        <v>746</v>
      </c>
    </row>
    <row r="261" spans="2:2" ht="19.5">
      <c r="B261" s="266" t="s">
        <v>759</v>
      </c>
    </row>
    <row r="262" spans="2:2" ht="19.5">
      <c r="B262" s="266" t="s">
        <v>837</v>
      </c>
    </row>
    <row r="263" spans="2:2" ht="19.5">
      <c r="B263" s="266" t="s">
        <v>747</v>
      </c>
    </row>
    <row r="264" spans="2:2" ht="19.5">
      <c r="B264" s="266" t="s">
        <v>748</v>
      </c>
    </row>
    <row r="265" spans="2:2" ht="19.5">
      <c r="B265" s="266" t="s">
        <v>749</v>
      </c>
    </row>
    <row r="266" spans="2:2" ht="19.5">
      <c r="B266" s="266" t="s">
        <v>838</v>
      </c>
    </row>
    <row r="267" spans="2:2" ht="19.5">
      <c r="B267" s="266" t="s">
        <v>839</v>
      </c>
    </row>
    <row r="268" spans="2:2" ht="19.5">
      <c r="B268" s="266" t="s">
        <v>840</v>
      </c>
    </row>
    <row r="269" spans="2:2" ht="19.5">
      <c r="B269" s="266" t="s">
        <v>841</v>
      </c>
    </row>
    <row r="270" spans="2:2" ht="19.5">
      <c r="B270" s="266" t="s">
        <v>765</v>
      </c>
    </row>
    <row r="271" spans="2:2" ht="19.5">
      <c r="B271" s="266" t="s">
        <v>842</v>
      </c>
    </row>
    <row r="272" spans="2:2" ht="19.5">
      <c r="B272" s="266" t="s">
        <v>843</v>
      </c>
    </row>
    <row r="273" spans="2:2" ht="19.5">
      <c r="B273" s="266" t="s">
        <v>844</v>
      </c>
    </row>
    <row r="274" spans="2:2" ht="19.5">
      <c r="B274" s="266" t="s">
        <v>845</v>
      </c>
    </row>
    <row r="275" spans="2:2" ht="19.5">
      <c r="B275" s="266" t="s">
        <v>846</v>
      </c>
    </row>
    <row r="276" spans="2:2" ht="19.5">
      <c r="B276" s="266" t="s">
        <v>771</v>
      </c>
    </row>
    <row r="277" spans="2:2" ht="19.5">
      <c r="B277" s="266" t="s">
        <v>847</v>
      </c>
    </row>
    <row r="278" spans="2:2" ht="19.5">
      <c r="B278" s="266" t="s">
        <v>750</v>
      </c>
    </row>
    <row r="279" spans="2:2" ht="19.5">
      <c r="B279" s="266" t="s">
        <v>742</v>
      </c>
    </row>
    <row r="280" spans="2:2" ht="19.5">
      <c r="B280" s="266" t="s">
        <v>848</v>
      </c>
    </row>
    <row r="281" spans="2:2" ht="19.5">
      <c r="B281" s="266" t="s">
        <v>745</v>
      </c>
    </row>
    <row r="282" spans="2:2" ht="19.5">
      <c r="B282" s="266" t="s">
        <v>849</v>
      </c>
    </row>
    <row r="283" spans="2:2" ht="19.5">
      <c r="B283" s="266" t="s">
        <v>850</v>
      </c>
    </row>
    <row r="284" spans="2:2" ht="19.5">
      <c r="B284" s="266" t="s">
        <v>746</v>
      </c>
    </row>
    <row r="285" spans="2:2" ht="19.5">
      <c r="B285" s="266" t="s">
        <v>759</v>
      </c>
    </row>
    <row r="286" spans="2:2" ht="19.5">
      <c r="B286" s="266" t="s">
        <v>851</v>
      </c>
    </row>
    <row r="287" spans="2:2" ht="19.5">
      <c r="B287" s="266" t="s">
        <v>747</v>
      </c>
    </row>
    <row r="288" spans="2:2" ht="19.5">
      <c r="B288" s="266" t="s">
        <v>748</v>
      </c>
    </row>
    <row r="289" spans="2:2" ht="19.5">
      <c r="B289" s="266" t="s">
        <v>749</v>
      </c>
    </row>
    <row r="290" spans="2:2" ht="19.5">
      <c r="B290" s="266" t="s">
        <v>852</v>
      </c>
    </row>
    <row r="291" spans="2:2" ht="19.5">
      <c r="B291" s="266" t="s">
        <v>853</v>
      </c>
    </row>
    <row r="292" spans="2:2" ht="19.5">
      <c r="B292" s="266" t="s">
        <v>854</v>
      </c>
    </row>
    <row r="293" spans="2:2" ht="19.5">
      <c r="B293" s="266" t="s">
        <v>855</v>
      </c>
    </row>
    <row r="294" spans="2:2" ht="19.5">
      <c r="B294" s="266" t="s">
        <v>856</v>
      </c>
    </row>
    <row r="295" spans="2:2" ht="19.5">
      <c r="B295" s="266" t="s">
        <v>857</v>
      </c>
    </row>
    <row r="296" spans="2:2" ht="19.5">
      <c r="B296" s="266" t="s">
        <v>858</v>
      </c>
    </row>
    <row r="297" spans="2:2" ht="19.5">
      <c r="B297" s="266" t="s">
        <v>859</v>
      </c>
    </row>
    <row r="298" spans="2:2" ht="19.5">
      <c r="B298" s="266" t="s">
        <v>860</v>
      </c>
    </row>
    <row r="299" spans="2:2" ht="19.5">
      <c r="B299" s="266" t="s">
        <v>861</v>
      </c>
    </row>
    <row r="300" spans="2:2" ht="19.5">
      <c r="B300" s="266" t="s">
        <v>862</v>
      </c>
    </row>
    <row r="301" spans="2:2" ht="19.5">
      <c r="B301" s="266" t="s">
        <v>863</v>
      </c>
    </row>
    <row r="302" spans="2:2" ht="19.5">
      <c r="B302" s="266" t="s">
        <v>750</v>
      </c>
    </row>
    <row r="303" spans="2:2" ht="19.5">
      <c r="B303" s="266" t="s">
        <v>743</v>
      </c>
    </row>
    <row r="304" spans="2:2" ht="19.5">
      <c r="B304" s="266" t="s">
        <v>582</v>
      </c>
    </row>
    <row r="305" spans="2:2" ht="19.5">
      <c r="B305" s="266" t="s">
        <v>608</v>
      </c>
    </row>
    <row r="306" spans="2:2" ht="19.5">
      <c r="B306" s="267" t="s">
        <v>182</v>
      </c>
    </row>
  </sheetData>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dimension ref="A2:D19"/>
  <sheetViews>
    <sheetView workbookViewId="0">
      <selection activeCell="B9" sqref="B9"/>
    </sheetView>
  </sheetViews>
  <sheetFormatPr defaultRowHeight="14.5"/>
  <cols>
    <col min="2" max="2" width="11.1796875" customWidth="1"/>
    <col min="4" max="4" width="27.54296875" customWidth="1"/>
    <col min="5" max="5" width="45.54296875" customWidth="1"/>
  </cols>
  <sheetData>
    <row r="2" spans="1:4">
      <c r="A2" t="s">
        <v>915</v>
      </c>
    </row>
    <row r="3" spans="1:4">
      <c r="B3" t="s">
        <v>917</v>
      </c>
      <c r="C3" t="s">
        <v>918</v>
      </c>
    </row>
    <row r="4" spans="1:4">
      <c r="A4" t="s">
        <v>916</v>
      </c>
      <c r="B4">
        <v>3</v>
      </c>
      <c r="C4">
        <v>20</v>
      </c>
    </row>
    <row r="5" spans="1:4">
      <c r="A5" t="s">
        <v>919</v>
      </c>
      <c r="B5">
        <f>B4*3.6</f>
        <v>10.8</v>
      </c>
      <c r="C5">
        <f>C4*3.6</f>
        <v>72</v>
      </c>
    </row>
    <row r="8" spans="1:4">
      <c r="A8" t="s">
        <v>920</v>
      </c>
    </row>
    <row r="9" spans="1:4">
      <c r="B9" s="18" t="s">
        <v>886</v>
      </c>
      <c r="D9" s="312">
        <f>D10/1000</f>
        <v>1.1574074074074074E-8</v>
      </c>
    </row>
    <row r="10" spans="1:4">
      <c r="B10" s="18" t="s">
        <v>887</v>
      </c>
      <c r="D10" s="312">
        <f>D11/60</f>
        <v>1.1574074074074073E-5</v>
      </c>
    </row>
    <row r="11" spans="1:4">
      <c r="B11" s="18" t="s">
        <v>870</v>
      </c>
      <c r="D11" s="312">
        <f>D12/60</f>
        <v>6.9444444444444436E-4</v>
      </c>
    </row>
    <row r="12" spans="1:4">
      <c r="B12" s="18" t="s">
        <v>301</v>
      </c>
      <c r="D12" s="312">
        <f>D14/24</f>
        <v>4.1666666666666664E-2</v>
      </c>
    </row>
    <row r="13" spans="1:4">
      <c r="B13" s="18" t="s">
        <v>674</v>
      </c>
      <c r="D13" s="312">
        <f>D14/4</f>
        <v>0.25</v>
      </c>
    </row>
    <row r="14" spans="1:4">
      <c r="B14" s="18" t="s">
        <v>120</v>
      </c>
      <c r="D14" s="312">
        <v>1</v>
      </c>
    </row>
    <row r="15" spans="1:4">
      <c r="B15" s="18" t="s">
        <v>300</v>
      </c>
      <c r="D15" s="312">
        <f>D14*7</f>
        <v>7</v>
      </c>
    </row>
    <row r="16" spans="1:4">
      <c r="B16" s="18" t="s">
        <v>299</v>
      </c>
      <c r="D16" s="312">
        <f>D14*31</f>
        <v>31</v>
      </c>
    </row>
    <row r="17" spans="2:4">
      <c r="B17" s="18" t="s">
        <v>298</v>
      </c>
      <c r="D17" s="312">
        <f>D16*4</f>
        <v>124</v>
      </c>
    </row>
    <row r="18" spans="2:4">
      <c r="B18" s="131" t="s">
        <v>297</v>
      </c>
      <c r="D18" s="312">
        <f>D14*365</f>
        <v>365</v>
      </c>
    </row>
    <row r="19" spans="2:4" ht="15" thickBot="1">
      <c r="B19" s="19" t="s">
        <v>885</v>
      </c>
      <c r="D19" s="312">
        <f>D18*5</f>
        <v>1825</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workbookViewId="0">
      <selection activeCell="P28" sqref="P28"/>
    </sheetView>
  </sheetViews>
  <sheetFormatPr defaultRowHeight="14.5"/>
  <cols>
    <col min="4" max="4" width="8.7265625" customWidth="1"/>
  </cols>
  <sheetData>
    <row r="1" spans="1:1">
      <c r="A1" t="s">
        <v>514</v>
      </c>
    </row>
    <row r="2" spans="1:1">
      <c r="A2" t="s">
        <v>703</v>
      </c>
    </row>
    <row r="3" spans="1:1">
      <c r="A3" s="209" t="s">
        <v>711</v>
      </c>
    </row>
    <row r="4" spans="1:1">
      <c r="A4" t="s">
        <v>704</v>
      </c>
    </row>
    <row r="5" spans="1:1">
      <c r="A5" s="209" t="s">
        <v>712</v>
      </c>
    </row>
    <row r="6" spans="1:1">
      <c r="A6" t="s">
        <v>515</v>
      </c>
    </row>
    <row r="7" spans="1:1">
      <c r="A7" t="s">
        <v>516</v>
      </c>
    </row>
    <row r="8" spans="1:1">
      <c r="A8" t="s">
        <v>725</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705</v>
      </c>
    </row>
    <row r="19" spans="1:5">
      <c r="A19" s="262" t="s">
        <v>706</v>
      </c>
    </row>
    <row r="20" spans="1:5">
      <c r="A20" s="262" t="s">
        <v>707</v>
      </c>
    </row>
    <row r="21" spans="1:5">
      <c r="A21" t="s">
        <v>726</v>
      </c>
    </row>
    <row r="22" spans="1:5">
      <c r="A22" s="262"/>
    </row>
    <row r="23" spans="1:5">
      <c r="A23" s="262" t="s">
        <v>708</v>
      </c>
    </row>
    <row r="24" spans="1:5">
      <c r="A24" s="262" t="s">
        <v>709</v>
      </c>
    </row>
    <row r="25" spans="1:5">
      <c r="A25" t="s">
        <v>710</v>
      </c>
    </row>
    <row r="26" spans="1:5">
      <c r="A26" s="263" t="s">
        <v>713</v>
      </c>
      <c r="E26" t="s">
        <v>715</v>
      </c>
    </row>
    <row r="27" spans="1:5">
      <c r="A27" s="263" t="s">
        <v>714</v>
      </c>
      <c r="E27" t="s">
        <v>716</v>
      </c>
    </row>
    <row r="28" spans="1:5">
      <c r="C28" t="s">
        <v>720</v>
      </c>
      <c r="E28" t="s">
        <v>719</v>
      </c>
    </row>
    <row r="29" spans="1:5">
      <c r="C29" t="s">
        <v>721</v>
      </c>
      <c r="E29" t="s">
        <v>718</v>
      </c>
    </row>
    <row r="30" spans="1:5">
      <c r="C30" t="s">
        <v>722</v>
      </c>
      <c r="E30" t="s">
        <v>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C25" sqref="C25"/>
    </sheetView>
  </sheetViews>
  <sheetFormatPr defaultRowHeight="14.5"/>
  <cols>
    <col min="1" max="1" width="76.36328125" customWidth="1"/>
  </cols>
  <sheetData>
    <row r="1" spans="1:1" ht="145">
      <c r="A1" s="25" t="s">
        <v>176</v>
      </c>
    </row>
    <row r="2" spans="1:1" ht="44" thickBot="1">
      <c r="A2" s="25" t="s">
        <v>177</v>
      </c>
    </row>
    <row r="3" spans="1:1" ht="15" thickBot="1">
      <c r="A3" s="75" t="s">
        <v>178</v>
      </c>
    </row>
    <row r="4" spans="1:1" ht="15" thickBot="1">
      <c r="A4" s="75" t="s">
        <v>179</v>
      </c>
    </row>
    <row r="5" spans="1:1" ht="15" thickBot="1">
      <c r="A5" s="75" t="s">
        <v>180</v>
      </c>
    </row>
    <row r="6" spans="1:1" ht="15" thickBot="1">
      <c r="A6" s="75" t="s">
        <v>181</v>
      </c>
    </row>
    <row r="7" spans="1:1" ht="15" thickBot="1">
      <c r="A7" s="76" t="s">
        <v>182</v>
      </c>
    </row>
    <row r="9" spans="1:1">
      <c r="A9" s="77" t="s">
        <v>183</v>
      </c>
    </row>
    <row r="12" spans="1:1" ht="15.5">
      <c r="A12" s="246"/>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C36" sqref="C36"/>
    </sheetView>
  </sheetViews>
  <sheetFormatPr defaultRowHeight="14.5"/>
  <cols>
    <col min="1" max="1" width="78.36328125" style="92" customWidth="1"/>
    <col min="2" max="2" width="84.6328125" style="92" customWidth="1"/>
    <col min="3" max="3" width="45.90625" style="92" customWidth="1"/>
    <col min="4" max="16384" width="8.7265625" style="92"/>
  </cols>
  <sheetData>
    <row r="1" spans="1:3">
      <c r="A1" s="90" t="s">
        <v>184</v>
      </c>
      <c r="B1" s="78"/>
    </row>
    <row r="2" spans="1:3" ht="39">
      <c r="A2" s="79" t="s">
        <v>204</v>
      </c>
      <c r="B2" s="78"/>
    </row>
    <row r="3" spans="1:3">
      <c r="A3" s="79" t="s">
        <v>185</v>
      </c>
      <c r="B3" s="78"/>
    </row>
    <row r="4" spans="1:3" ht="15" thickBot="1">
      <c r="A4" s="79" t="s">
        <v>186</v>
      </c>
      <c r="B4" s="78"/>
    </row>
    <row r="5" spans="1:3" ht="15" thickBot="1">
      <c r="A5" s="80" t="s">
        <v>206</v>
      </c>
      <c r="B5" s="78"/>
    </row>
    <row r="6" spans="1:3" ht="39">
      <c r="A6" s="79" t="s">
        <v>199</v>
      </c>
      <c r="B6" s="78"/>
    </row>
    <row r="7" spans="1:3">
      <c r="A7" s="125" t="s">
        <v>314</v>
      </c>
      <c r="B7" s="78"/>
    </row>
    <row r="8" spans="1:3">
      <c r="A8" s="79" t="s">
        <v>187</v>
      </c>
      <c r="B8" s="78"/>
    </row>
    <row r="9" spans="1:3" ht="52">
      <c r="A9" s="87" t="s">
        <v>200</v>
      </c>
      <c r="B9" s="88" t="s">
        <v>203</v>
      </c>
      <c r="C9" s="126" t="s">
        <v>311</v>
      </c>
    </row>
    <row r="10" spans="1:3">
      <c r="A10" s="87" t="s">
        <v>328</v>
      </c>
      <c r="B10" s="88" t="s">
        <v>312</v>
      </c>
      <c r="C10" s="126" t="s">
        <v>313</v>
      </c>
    </row>
    <row r="11" spans="1:3">
      <c r="C11" s="126"/>
    </row>
    <row r="12" spans="1:3">
      <c r="A12" s="87" t="s">
        <v>201</v>
      </c>
      <c r="B12" s="88" t="s">
        <v>202</v>
      </c>
      <c r="C12" s="126" t="s">
        <v>310</v>
      </c>
    </row>
    <row r="13" spans="1:3">
      <c r="A13" s="87"/>
      <c r="B13" s="88"/>
    </row>
    <row r="14" spans="1:3">
      <c r="A14" s="87"/>
      <c r="B14" s="88"/>
    </row>
    <row r="15" spans="1:3">
      <c r="A15" s="89" t="s">
        <v>188</v>
      </c>
      <c r="B15" s="78"/>
    </row>
    <row r="16" spans="1:3" ht="26">
      <c r="A16" s="79" t="s">
        <v>189</v>
      </c>
      <c r="B16" s="78"/>
    </row>
    <row r="17" spans="1:2" ht="15" thickBot="1">
      <c r="A17" s="84" t="s">
        <v>190</v>
      </c>
      <c r="B17" s="81" t="s">
        <v>43</v>
      </c>
    </row>
    <row r="18" spans="1:2" ht="15" thickBot="1">
      <c r="A18" s="85" t="s">
        <v>191</v>
      </c>
      <c r="B18" s="82" t="s">
        <v>192</v>
      </c>
    </row>
    <row r="19" spans="1:2" ht="15" thickBot="1">
      <c r="A19" s="85" t="s">
        <v>193</v>
      </c>
      <c r="B19" s="82" t="s">
        <v>194</v>
      </c>
    </row>
    <row r="20" spans="1:2" ht="15" thickBot="1">
      <c r="A20" s="85" t="s">
        <v>195</v>
      </c>
      <c r="B20" s="82" t="s">
        <v>196</v>
      </c>
    </row>
    <row r="21" spans="1:2">
      <c r="A21" s="86" t="s">
        <v>197</v>
      </c>
      <c r="B21" s="83" t="s">
        <v>198</v>
      </c>
    </row>
    <row r="23" spans="1:2">
      <c r="A23" s="89" t="s">
        <v>724</v>
      </c>
    </row>
    <row r="24" spans="1:2" ht="29">
      <c r="A24" s="127" t="s">
        <v>207</v>
      </c>
      <c r="B24" s="128" t="s">
        <v>315</v>
      </c>
    </row>
    <row r="25" spans="1:2" ht="29">
      <c r="A25" s="127" t="s">
        <v>224</v>
      </c>
      <c r="B25" s="128" t="s">
        <v>316</v>
      </c>
    </row>
    <row r="26" spans="1:2" ht="43.5">
      <c r="A26" s="127" t="s">
        <v>208</v>
      </c>
      <c r="B26" s="128" t="s">
        <v>209</v>
      </c>
    </row>
    <row r="27" spans="1:2" ht="43.5">
      <c r="A27" s="127" t="s">
        <v>210</v>
      </c>
      <c r="B27" s="128" t="s">
        <v>211</v>
      </c>
    </row>
    <row r="28" spans="1:2" ht="29">
      <c r="A28" s="127" t="s">
        <v>212</v>
      </c>
      <c r="B28" s="128" t="s">
        <v>213</v>
      </c>
    </row>
    <row r="29" spans="1:2" ht="29">
      <c r="A29" s="127" t="s">
        <v>214</v>
      </c>
      <c r="B29" s="128" t="s">
        <v>215</v>
      </c>
    </row>
    <row r="30" spans="1:2">
      <c r="A30" s="127" t="s">
        <v>216</v>
      </c>
      <c r="B30" s="128" t="s">
        <v>217</v>
      </c>
    </row>
    <row r="31" spans="1:2" ht="29">
      <c r="A31" s="127" t="s">
        <v>218</v>
      </c>
      <c r="B31" s="128" t="s">
        <v>317</v>
      </c>
    </row>
    <row r="32" spans="1:2" ht="29">
      <c r="A32" s="127" t="s">
        <v>219</v>
      </c>
      <c r="B32" s="128" t="s">
        <v>318</v>
      </c>
    </row>
    <row r="33" spans="1:2" ht="29">
      <c r="A33" s="127" t="s">
        <v>220</v>
      </c>
      <c r="B33" s="128" t="s">
        <v>221</v>
      </c>
    </row>
    <row r="34" spans="1:2" ht="43.5">
      <c r="A34" s="127" t="s">
        <v>222</v>
      </c>
      <c r="B34" s="128" t="s">
        <v>223</v>
      </c>
    </row>
    <row r="35" spans="1:2">
      <c r="B35" s="128"/>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34"/>
    </row>
    <row r="2" spans="1:2">
      <c r="A2" s="234" t="s">
        <v>626</v>
      </c>
    </row>
    <row r="3" spans="1:2">
      <c r="A3" s="234" t="s">
        <v>627</v>
      </c>
    </row>
    <row r="4" spans="1:2">
      <c r="A4" s="234" t="s">
        <v>628</v>
      </c>
    </row>
    <row r="5" spans="1:2">
      <c r="A5" s="234" t="s">
        <v>629</v>
      </c>
    </row>
    <row r="6" spans="1:2">
      <c r="A6" s="234" t="s">
        <v>630</v>
      </c>
    </row>
    <row r="7" spans="1:2">
      <c r="A7" s="234" t="s">
        <v>631</v>
      </c>
    </row>
    <row r="8" spans="1:2">
      <c r="A8" s="234" t="s">
        <v>632</v>
      </c>
    </row>
    <row r="9" spans="1:2">
      <c r="A9" s="234" t="s">
        <v>633</v>
      </c>
    </row>
    <row r="10" spans="1:2">
      <c r="A10" s="234" t="s">
        <v>647</v>
      </c>
    </row>
    <row r="11" spans="1:2" ht="15" thickBot="1">
      <c r="A11" s="234" t="s">
        <v>634</v>
      </c>
    </row>
    <row r="12" spans="1:2">
      <c r="A12" s="318" t="s">
        <v>301</v>
      </c>
      <c r="B12" s="235" t="s">
        <v>635</v>
      </c>
    </row>
    <row r="13" spans="1:2" ht="29">
      <c r="A13" s="319"/>
      <c r="B13" s="236" t="s">
        <v>636</v>
      </c>
    </row>
    <row r="14" spans="1:2" ht="44" thickBot="1">
      <c r="A14" s="320"/>
      <c r="B14" s="237" t="s">
        <v>637</v>
      </c>
    </row>
    <row r="15" spans="1:2" ht="29.5" thickBot="1">
      <c r="A15" s="239" t="s">
        <v>120</v>
      </c>
      <c r="B15" s="237" t="s">
        <v>638</v>
      </c>
    </row>
    <row r="16" spans="1:2" ht="15" thickBot="1">
      <c r="A16" s="239" t="s">
        <v>300</v>
      </c>
      <c r="B16" s="237" t="s">
        <v>639</v>
      </c>
    </row>
    <row r="17" spans="1:2" ht="15" thickBot="1">
      <c r="A17" s="239" t="s">
        <v>299</v>
      </c>
      <c r="B17" s="237" t="s">
        <v>640</v>
      </c>
    </row>
    <row r="18" spans="1:2" ht="15" thickBot="1">
      <c r="A18" s="239" t="s">
        <v>298</v>
      </c>
      <c r="B18" s="237" t="s">
        <v>641</v>
      </c>
    </row>
    <row r="19" spans="1:2" ht="15" thickBot="1">
      <c r="A19" s="240" t="s">
        <v>297</v>
      </c>
      <c r="B19" s="236" t="s">
        <v>642</v>
      </c>
    </row>
    <row r="20" spans="1:2" ht="15" thickBot="1">
      <c r="A20" s="241" t="s">
        <v>296</v>
      </c>
      <c r="B20" s="238" t="s">
        <v>643</v>
      </c>
    </row>
    <row r="21" spans="1:2">
      <c r="A21" s="234"/>
    </row>
    <row r="22" spans="1:2">
      <c r="A22" s="234" t="s">
        <v>656</v>
      </c>
    </row>
    <row r="23" spans="1:2">
      <c r="A23" s="234" t="s">
        <v>644</v>
      </c>
    </row>
    <row r="24" spans="1:2">
      <c r="A24" s="234" t="s">
        <v>645</v>
      </c>
    </row>
    <row r="25" spans="1:2">
      <c r="A25" s="234" t="s">
        <v>646</v>
      </c>
    </row>
  </sheetData>
  <mergeCells count="1">
    <mergeCell ref="A12:A14"/>
  </mergeCell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workbookViewId="0">
      <selection activeCell="D35" sqref="D35"/>
    </sheetView>
  </sheetViews>
  <sheetFormatPr defaultColWidth="27.7265625" defaultRowHeight="14.5" outlineLevelRow="1" outlineLevelCol="1"/>
  <cols>
    <col min="1" max="1" width="27.7265625" style="103"/>
    <col min="2" max="2" width="37" style="103" customWidth="1" outlineLevel="1"/>
    <col min="3" max="3" width="53.81640625" style="103" customWidth="1" outlineLevel="1"/>
    <col min="4" max="4" width="53.81640625" style="103" customWidth="1"/>
    <col min="5" max="5" width="60" style="103" customWidth="1"/>
    <col min="6" max="16384" width="27.7265625" style="103"/>
  </cols>
  <sheetData>
    <row r="1" spans="1:5" ht="15" thickBot="1">
      <c r="A1" s="190"/>
    </row>
    <row r="2" spans="1:5" ht="15" thickBot="1">
      <c r="A2" s="191" t="s">
        <v>477</v>
      </c>
      <c r="B2" s="192"/>
      <c r="C2" s="192"/>
      <c r="D2" s="191" t="s">
        <v>68</v>
      </c>
      <c r="E2" s="191" t="s">
        <v>43</v>
      </c>
    </row>
    <row r="3" spans="1:5" ht="23">
      <c r="A3" s="199" t="s">
        <v>442</v>
      </c>
      <c r="B3" s="188" t="s">
        <v>445</v>
      </c>
      <c r="D3" s="193" t="s">
        <v>472</v>
      </c>
      <c r="E3" s="185" t="s">
        <v>446</v>
      </c>
    </row>
    <row r="4" spans="1:5" ht="23">
      <c r="A4" s="200" t="s">
        <v>443</v>
      </c>
      <c r="B4" s="184"/>
      <c r="D4" s="194" t="s">
        <v>473</v>
      </c>
      <c r="E4" s="185" t="s">
        <v>444</v>
      </c>
    </row>
    <row r="5" spans="1:5" ht="34.5">
      <c r="A5" s="200" t="s">
        <v>435</v>
      </c>
      <c r="B5" s="184" t="s">
        <v>432</v>
      </c>
      <c r="D5" s="195" t="s">
        <v>472</v>
      </c>
      <c r="E5" s="189" t="s">
        <v>447</v>
      </c>
    </row>
    <row r="6" spans="1:5" ht="34.5">
      <c r="A6" s="200" t="s">
        <v>436</v>
      </c>
      <c r="B6" s="184" t="s">
        <v>433</v>
      </c>
      <c r="C6" s="187" t="str">
        <f>$B$5&amp;"/"&amp;B6&amp;"/"</f>
        <v>api.sundaya.com/energy/hse/</v>
      </c>
      <c r="D6" s="195" t="s">
        <v>472</v>
      </c>
      <c r="E6" s="189" t="s">
        <v>448</v>
      </c>
    </row>
    <row r="7" spans="1:5" ht="34.5">
      <c r="A7" s="200" t="s">
        <v>437</v>
      </c>
      <c r="B7" s="184"/>
      <c r="D7" s="195" t="s">
        <v>474</v>
      </c>
      <c r="E7" s="189" t="s">
        <v>449</v>
      </c>
    </row>
    <row r="8" spans="1:5" ht="23">
      <c r="A8" s="200" t="s">
        <v>438</v>
      </c>
      <c r="B8" s="184"/>
      <c r="D8" s="195" t="s">
        <v>474</v>
      </c>
      <c r="E8" s="189" t="s">
        <v>450</v>
      </c>
    </row>
    <row r="9" spans="1:5" ht="23">
      <c r="A9" s="200" t="s">
        <v>439</v>
      </c>
      <c r="B9" s="186"/>
      <c r="D9" s="195" t="s">
        <v>474</v>
      </c>
      <c r="E9" s="189" t="s">
        <v>451</v>
      </c>
    </row>
    <row r="10" spans="1:5">
      <c r="A10" s="200" t="s">
        <v>440</v>
      </c>
      <c r="B10" s="186"/>
      <c r="D10" s="194" t="s">
        <v>475</v>
      </c>
      <c r="E10" s="183" t="s">
        <v>452</v>
      </c>
    </row>
    <row r="11" spans="1:5" outlineLevel="1">
      <c r="A11" s="201"/>
      <c r="B11" s="184" t="s">
        <v>336</v>
      </c>
      <c r="C11" s="186" t="str">
        <f>C6&amp;"week"</f>
        <v>api.sundaya.com/energy/hse/week</v>
      </c>
      <c r="D11" s="196"/>
    </row>
    <row r="12" spans="1:5" outlineLevel="1">
      <c r="A12" s="201"/>
      <c r="B12" s="184" t="s">
        <v>434</v>
      </c>
      <c r="C12" s="186" t="str">
        <f>C6&amp;"week/ending/2018-W34"</f>
        <v>api.sundaya.com/energy/hse/week/ending/2018-W34</v>
      </c>
      <c r="D12" s="196"/>
    </row>
    <row r="13" spans="1:5" ht="14" customHeight="1" outlineLevel="1">
      <c r="A13" s="201"/>
      <c r="C13" s="186" t="str">
        <f>C6&amp;"day/ending/2018-12-30"</f>
        <v>api.sundaya.com/energy/hse/day/ending/2018-12-30</v>
      </c>
      <c r="D13" s="196"/>
    </row>
    <row r="14" spans="1:5" outlineLevel="1">
      <c r="A14" s="201" t="s">
        <v>436</v>
      </c>
      <c r="B14" s="184" t="s">
        <v>333</v>
      </c>
      <c r="C14" s="187" t="str">
        <f>$B$5&amp;"/"&amp;B14&amp;"/"</f>
        <v>api.sundaya.com/energy/harvest/</v>
      </c>
      <c r="D14" s="197"/>
    </row>
    <row r="15" spans="1:5" outlineLevel="1">
      <c r="A15" s="201"/>
      <c r="B15" s="184" t="s">
        <v>142</v>
      </c>
      <c r="C15" s="186" t="str">
        <f>$C$14&amp;B15</f>
        <v>api.sundaya.com/energy/harvest/log</v>
      </c>
      <c r="D15" s="196"/>
    </row>
    <row r="16" spans="1:5" outlineLevel="1">
      <c r="A16" s="201" t="s">
        <v>436</v>
      </c>
      <c r="B16" s="184" t="s">
        <v>334</v>
      </c>
      <c r="C16" s="187" t="str">
        <f>$B$5&amp;"/"&amp;B16&amp;"/"</f>
        <v>api.sundaya.com/energy/store/</v>
      </c>
      <c r="D16" s="197"/>
    </row>
    <row r="17" spans="1:5" outlineLevel="1">
      <c r="A17" s="201" t="s">
        <v>436</v>
      </c>
      <c r="B17" s="184" t="s">
        <v>335</v>
      </c>
      <c r="C17" s="187" t="str">
        <f>$B$5&amp;"/"&amp;B17&amp;"/"</f>
        <v>api.sundaya.com/energy/enjoy/</v>
      </c>
      <c r="D17" s="197"/>
    </row>
    <row r="18" spans="1:5">
      <c r="A18" s="200" t="s">
        <v>441</v>
      </c>
      <c r="D18" s="194" t="s">
        <v>476</v>
      </c>
      <c r="E18" s="182" t="s">
        <v>453</v>
      </c>
    </row>
    <row r="19" spans="1:5" ht="23">
      <c r="A19" s="202" t="s">
        <v>454</v>
      </c>
      <c r="D19" s="194" t="s">
        <v>455</v>
      </c>
      <c r="E19" s="189" t="s">
        <v>456</v>
      </c>
    </row>
    <row r="20" spans="1:5" ht="23">
      <c r="A20" s="202" t="s">
        <v>457</v>
      </c>
      <c r="D20" s="194" t="s">
        <v>458</v>
      </c>
      <c r="E20" s="189" t="s">
        <v>459</v>
      </c>
    </row>
    <row r="21" spans="1:5">
      <c r="A21" s="202" t="s">
        <v>460</v>
      </c>
      <c r="D21" s="194" t="s">
        <v>461</v>
      </c>
      <c r="E21" s="189" t="s">
        <v>462</v>
      </c>
    </row>
    <row r="22" spans="1:5" ht="34.5">
      <c r="A22" s="202" t="s">
        <v>463</v>
      </c>
      <c r="D22" s="198" t="s">
        <v>464</v>
      </c>
      <c r="E22" s="189" t="s">
        <v>465</v>
      </c>
    </row>
    <row r="23" spans="1:5" ht="46">
      <c r="A23" s="202" t="s">
        <v>466</v>
      </c>
      <c r="D23" s="198" t="s">
        <v>467</v>
      </c>
      <c r="E23" s="189" t="s">
        <v>468</v>
      </c>
    </row>
    <row r="24" spans="1:5">
      <c r="A24" s="202" t="s">
        <v>469</v>
      </c>
      <c r="D24" s="194" t="s">
        <v>470</v>
      </c>
      <c r="E24" s="189" t="s">
        <v>471</v>
      </c>
    </row>
    <row r="25" spans="1:5">
      <c r="A25" s="190"/>
    </row>
    <row r="26" spans="1:5">
      <c r="A26" s="190"/>
    </row>
    <row r="27" spans="1:5">
      <c r="A27" s="190"/>
    </row>
    <row r="28" spans="1:5">
      <c r="A28" s="19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8" t="s">
        <v>548</v>
      </c>
      <c r="B1" s="208"/>
      <c r="C1" s="208"/>
      <c r="D1" s="208"/>
      <c r="E1" s="208"/>
      <c r="F1" s="208"/>
      <c r="G1" s="208"/>
      <c r="H1" s="208"/>
      <c r="I1" s="208"/>
      <c r="J1" s="208"/>
      <c r="K1" s="208"/>
      <c r="L1" s="208"/>
      <c r="M1" s="208"/>
      <c r="N1" s="208"/>
      <c r="O1" s="208"/>
      <c r="P1" s="208"/>
      <c r="Q1" s="208"/>
      <c r="R1" s="208"/>
    </row>
    <row r="2" spans="1:18">
      <c r="A2" t="s">
        <v>545</v>
      </c>
    </row>
    <row r="3" spans="1:18">
      <c r="A3" t="s">
        <v>546</v>
      </c>
    </row>
    <row r="4" spans="1:18" ht="174.5" customHeight="1">
      <c r="K4" s="207"/>
    </row>
    <row r="5" spans="1:18">
      <c r="A5" t="s">
        <v>544</v>
      </c>
    </row>
    <row r="6" spans="1:18">
      <c r="A6" s="209" t="s">
        <v>549</v>
      </c>
    </row>
    <row r="7" spans="1:18">
      <c r="A7" s="209" t="s">
        <v>550</v>
      </c>
    </row>
    <row r="8" spans="1:18">
      <c r="A8" s="209" t="s">
        <v>551</v>
      </c>
    </row>
    <row r="9" spans="1:18">
      <c r="A9" s="209" t="s">
        <v>552</v>
      </c>
    </row>
    <row r="10" spans="1:18">
      <c r="A10" s="209" t="s">
        <v>553</v>
      </c>
    </row>
    <row r="11" spans="1:18" ht="249" customHeight="1"/>
    <row r="13" spans="1:18" ht="15" thickBot="1">
      <c r="A13" s="208" t="s">
        <v>547</v>
      </c>
      <c r="B13" s="208"/>
      <c r="C13" s="208"/>
      <c r="D13" s="208"/>
      <c r="E13" s="208"/>
      <c r="F13" s="208"/>
      <c r="G13" s="208"/>
      <c r="H13" s="208"/>
      <c r="I13" s="208"/>
      <c r="J13" s="208"/>
      <c r="K13" s="208"/>
      <c r="L13" s="208"/>
      <c r="M13" s="208"/>
      <c r="N13" s="208"/>
      <c r="O13" s="208"/>
      <c r="P13" s="208"/>
      <c r="Q13" s="208"/>
      <c r="R13" s="208"/>
    </row>
    <row r="14" spans="1:18" outlineLevel="1">
      <c r="J14" s="72"/>
      <c r="K14" t="s">
        <v>45</v>
      </c>
    </row>
    <row r="15" spans="1:18" outlineLevel="1">
      <c r="J15" s="62"/>
      <c r="K15" t="s">
        <v>77</v>
      </c>
    </row>
    <row r="16" spans="1:18" outlineLevel="1">
      <c r="J16" s="64"/>
      <c r="K16" t="s">
        <v>79</v>
      </c>
    </row>
    <row r="17" spans="1:16" ht="19" customHeight="1" outlineLevel="1">
      <c r="J17" s="63"/>
      <c r="K17" t="s">
        <v>78</v>
      </c>
    </row>
    <row r="18" spans="1:16" outlineLevel="1">
      <c r="M18" s="65" t="s">
        <v>45</v>
      </c>
      <c r="N18" s="65" t="s">
        <v>77</v>
      </c>
      <c r="O18" s="65" t="s">
        <v>79</v>
      </c>
      <c r="P18" s="65" t="s">
        <v>78</v>
      </c>
    </row>
    <row r="19" spans="1:16" ht="23.5" customHeight="1" outlineLevel="1">
      <c r="L19" s="66" t="s">
        <v>45</v>
      </c>
      <c r="M19" s="67"/>
      <c r="N19" s="67"/>
      <c r="O19" s="67" t="s">
        <v>161</v>
      </c>
      <c r="P19" s="67" t="s">
        <v>160</v>
      </c>
    </row>
    <row r="20" spans="1:16" ht="23.5" customHeight="1" outlineLevel="1">
      <c r="L20" s="66" t="s">
        <v>77</v>
      </c>
      <c r="M20" s="67" t="s">
        <v>162</v>
      </c>
      <c r="N20" s="67"/>
      <c r="O20" s="67" t="s">
        <v>163</v>
      </c>
      <c r="P20" s="67" t="s">
        <v>164</v>
      </c>
    </row>
    <row r="21" spans="1:16" ht="23.5" customHeight="1" outlineLevel="1">
      <c r="L21" s="66" t="s">
        <v>79</v>
      </c>
      <c r="M21" s="67"/>
      <c r="N21" s="67"/>
      <c r="O21" s="67"/>
      <c r="P21" s="67"/>
    </row>
    <row r="22" spans="1:16" ht="23.5" customHeight="1" outlineLevel="1">
      <c r="L22" s="66" t="s">
        <v>78</v>
      </c>
      <c r="M22" s="71" t="s">
        <v>165</v>
      </c>
      <c r="N22" s="67"/>
      <c r="O22" s="67" t="s">
        <v>166</v>
      </c>
      <c r="P22" s="67"/>
    </row>
    <row r="23" spans="1:16" ht="51" outlineLevel="1">
      <c r="B23" s="321" t="s">
        <v>167</v>
      </c>
      <c r="C23" s="321"/>
      <c r="D23" s="321"/>
      <c r="E23" s="69" t="s">
        <v>171</v>
      </c>
      <c r="F23" s="69" t="s">
        <v>168</v>
      </c>
      <c r="G23" s="69" t="s">
        <v>168</v>
      </c>
    </row>
    <row r="24" spans="1:16" ht="8.5" customHeight="1" outlineLevel="1">
      <c r="B24" s="68"/>
      <c r="C24" s="68"/>
      <c r="D24" s="68"/>
      <c r="E24" s="68"/>
    </row>
    <row r="25" spans="1:16" outlineLevel="1">
      <c r="B25" s="64"/>
      <c r="C25" s="64"/>
      <c r="D25" s="64"/>
    </row>
    <row r="26" spans="1:16" outlineLevel="1">
      <c r="A26" s="73" t="s">
        <v>173</v>
      </c>
      <c r="B26" s="72"/>
      <c r="C26" s="63"/>
      <c r="G26" s="72"/>
    </row>
    <row r="27" spans="1:16" outlineLevel="1">
      <c r="A27" s="73" t="s">
        <v>174</v>
      </c>
      <c r="E27" s="72"/>
      <c r="F27" s="63"/>
      <c r="G27" s="63"/>
    </row>
    <row r="28" spans="1:16" outlineLevel="1">
      <c r="D28" s="62"/>
      <c r="E28" s="62"/>
      <c r="F28" s="62"/>
    </row>
    <row r="29" spans="1:16" ht="13" customHeight="1" outlineLevel="1">
      <c r="B29" s="68"/>
      <c r="D29" s="68"/>
      <c r="E29" s="68"/>
      <c r="F29" s="68"/>
      <c r="G29" s="68"/>
    </row>
    <row r="30" spans="1:16" ht="78.5" customHeight="1" outlineLevel="1">
      <c r="B30" s="70" t="s">
        <v>169</v>
      </c>
      <c r="C30" s="70" t="s">
        <v>172</v>
      </c>
      <c r="D30" s="322" t="s">
        <v>170</v>
      </c>
      <c r="E30" s="322"/>
      <c r="F30" s="322"/>
      <c r="G30" s="70" t="s">
        <v>169</v>
      </c>
      <c r="H30" s="51"/>
    </row>
  </sheetData>
  <mergeCells count="2">
    <mergeCell ref="B23:D23"/>
    <mergeCell ref="D30:F30"/>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I174" sqref="I174"/>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03"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1" t="s">
        <v>556</v>
      </c>
    </row>
    <row r="39" spans="1:5" outlineLevel="1">
      <c r="A39" s="231" t="s">
        <v>666</v>
      </c>
    </row>
    <row r="40" spans="1:5" outlineLevel="1">
      <c r="A40" s="231" t="s">
        <v>665</v>
      </c>
    </row>
    <row r="41" spans="1:5" outlineLevel="1">
      <c r="A41" s="231" t="s">
        <v>557</v>
      </c>
    </row>
    <row r="42" spans="1:5" outlineLevel="1">
      <c r="A42" s="232"/>
    </row>
    <row r="43" spans="1:5" outlineLevel="1">
      <c r="A43" s="231" t="s">
        <v>558</v>
      </c>
    </row>
    <row r="44" spans="1:5" outlineLevel="1">
      <c r="A44" s="231" t="s">
        <v>559</v>
      </c>
    </row>
    <row r="45" spans="1:5" outlineLevel="1">
      <c r="A45" s="231" t="s">
        <v>560</v>
      </c>
    </row>
    <row r="46" spans="1:5" outlineLevel="1">
      <c r="A46" s="231" t="s">
        <v>561</v>
      </c>
    </row>
    <row r="47" spans="1:5" outlineLevel="1">
      <c r="A47" s="232"/>
    </row>
    <row r="48" spans="1:5" outlineLevel="1">
      <c r="A48" s="231" t="s">
        <v>562</v>
      </c>
    </row>
    <row r="50" spans="1:1" collapsed="1">
      <c r="A50" s="233" t="s">
        <v>611</v>
      </c>
    </row>
    <row r="51" spans="1:1" hidden="1" outlineLevel="1">
      <c r="A51" s="231" t="s">
        <v>564</v>
      </c>
    </row>
    <row r="52" spans="1:1" hidden="1" outlineLevel="1">
      <c r="A52" s="231" t="s">
        <v>565</v>
      </c>
    </row>
    <row r="53" spans="1:1" hidden="1" outlineLevel="1">
      <c r="A53" s="231" t="s">
        <v>566</v>
      </c>
    </row>
    <row r="54" spans="1:1" hidden="1" outlineLevel="1">
      <c r="A54" s="231" t="s">
        <v>567</v>
      </c>
    </row>
    <row r="55" spans="1:1" hidden="1" outlineLevel="1">
      <c r="A55" s="231" t="s">
        <v>568</v>
      </c>
    </row>
    <row r="56" spans="1:1" hidden="1" outlineLevel="1">
      <c r="A56" s="231" t="s">
        <v>569</v>
      </c>
    </row>
    <row r="57" spans="1:1" hidden="1" outlineLevel="1">
      <c r="A57" s="231" t="s">
        <v>570</v>
      </c>
    </row>
    <row r="58" spans="1:1" hidden="1" outlineLevel="1">
      <c r="A58" s="231" t="s">
        <v>571</v>
      </c>
    </row>
    <row r="59" spans="1:1" hidden="1" outlineLevel="1">
      <c r="A59" s="231" t="s">
        <v>568</v>
      </c>
    </row>
    <row r="60" spans="1:1" hidden="1" outlineLevel="1">
      <c r="A60" s="231" t="s">
        <v>572</v>
      </c>
    </row>
    <row r="61" spans="1:1" hidden="1" outlineLevel="1">
      <c r="A61" s="231" t="s">
        <v>573</v>
      </c>
    </row>
    <row r="62" spans="1:1" hidden="1" outlineLevel="1">
      <c r="A62" s="231" t="s">
        <v>574</v>
      </c>
    </row>
    <row r="63" spans="1:1" hidden="1" outlineLevel="1">
      <c r="A63" s="231" t="s">
        <v>575</v>
      </c>
    </row>
    <row r="64" spans="1:1" hidden="1" outlineLevel="1">
      <c r="A64" s="231" t="s">
        <v>576</v>
      </c>
    </row>
    <row r="65" spans="1:1" hidden="1" outlineLevel="1">
      <c r="A65" s="231" t="s">
        <v>577</v>
      </c>
    </row>
    <row r="66" spans="1:1" hidden="1" outlineLevel="1">
      <c r="A66" s="231" t="s">
        <v>578</v>
      </c>
    </row>
    <row r="67" spans="1:1" hidden="1" outlineLevel="1">
      <c r="A67" s="231" t="s">
        <v>579</v>
      </c>
    </row>
    <row r="68" spans="1:1" hidden="1" outlineLevel="1">
      <c r="A68" s="231" t="s">
        <v>580</v>
      </c>
    </row>
    <row r="69" spans="1:1" hidden="1" outlineLevel="1">
      <c r="A69" s="231" t="s">
        <v>581</v>
      </c>
    </row>
    <row r="70" spans="1:1" hidden="1" outlineLevel="1">
      <c r="A70" s="231" t="s">
        <v>582</v>
      </c>
    </row>
    <row r="71" spans="1:1" hidden="1" outlineLevel="1">
      <c r="A71" s="231" t="s">
        <v>583</v>
      </c>
    </row>
    <row r="72" spans="1:1" hidden="1" outlineLevel="1">
      <c r="A72" s="231" t="s">
        <v>584</v>
      </c>
    </row>
    <row r="73" spans="1:1" hidden="1" outlineLevel="1">
      <c r="A73" s="231" t="s">
        <v>573</v>
      </c>
    </row>
    <row r="74" spans="1:1" hidden="1" outlineLevel="1">
      <c r="A74" s="231" t="s">
        <v>585</v>
      </c>
    </row>
    <row r="75" spans="1:1" hidden="1" outlineLevel="1">
      <c r="A75" s="231" t="s">
        <v>575</v>
      </c>
    </row>
    <row r="76" spans="1:1" hidden="1" outlineLevel="1">
      <c r="A76" s="231" t="s">
        <v>586</v>
      </c>
    </row>
    <row r="77" spans="1:1" hidden="1" outlineLevel="1">
      <c r="A77" s="231" t="s">
        <v>587</v>
      </c>
    </row>
    <row r="78" spans="1:1" hidden="1" outlineLevel="1">
      <c r="A78" s="231" t="s">
        <v>578</v>
      </c>
    </row>
    <row r="79" spans="1:1" hidden="1" outlineLevel="1">
      <c r="A79" s="231" t="s">
        <v>579</v>
      </c>
    </row>
    <row r="80" spans="1:1" hidden="1" outlineLevel="1">
      <c r="A80" s="231" t="s">
        <v>588</v>
      </c>
    </row>
    <row r="81" spans="1:1" hidden="1" outlineLevel="1">
      <c r="A81" s="231" t="s">
        <v>589</v>
      </c>
    </row>
    <row r="82" spans="1:1" hidden="1" outlineLevel="1">
      <c r="A82" s="231" t="s">
        <v>582</v>
      </c>
    </row>
    <row r="83" spans="1:1" hidden="1" outlineLevel="1">
      <c r="A83" s="231" t="s">
        <v>583</v>
      </c>
    </row>
    <row r="84" spans="1:1" hidden="1" outlineLevel="1">
      <c r="A84" s="231" t="s">
        <v>584</v>
      </c>
    </row>
    <row r="85" spans="1:1" hidden="1" outlineLevel="1">
      <c r="A85" s="231" t="s">
        <v>573</v>
      </c>
    </row>
    <row r="86" spans="1:1" hidden="1" outlineLevel="1">
      <c r="A86" s="231" t="s">
        <v>590</v>
      </c>
    </row>
    <row r="87" spans="1:1" hidden="1" outlineLevel="1">
      <c r="A87" s="231" t="s">
        <v>575</v>
      </c>
    </row>
    <row r="88" spans="1:1" hidden="1" outlineLevel="1">
      <c r="A88" s="231" t="s">
        <v>591</v>
      </c>
    </row>
    <row r="89" spans="1:1" hidden="1" outlineLevel="1">
      <c r="A89" s="231" t="s">
        <v>592</v>
      </c>
    </row>
    <row r="90" spans="1:1" hidden="1" outlineLevel="1">
      <c r="A90" s="231" t="s">
        <v>578</v>
      </c>
    </row>
    <row r="91" spans="1:1" hidden="1" outlineLevel="1">
      <c r="A91" s="231" t="s">
        <v>579</v>
      </c>
    </row>
    <row r="92" spans="1:1" hidden="1" outlineLevel="1">
      <c r="A92" s="231" t="s">
        <v>593</v>
      </c>
    </row>
    <row r="93" spans="1:1" hidden="1" outlineLevel="1">
      <c r="A93" s="231" t="s">
        <v>594</v>
      </c>
    </row>
    <row r="94" spans="1:1" hidden="1" outlineLevel="1">
      <c r="A94" s="231" t="s">
        <v>582</v>
      </c>
    </row>
    <row r="95" spans="1:1" hidden="1" outlineLevel="1">
      <c r="A95" s="231" t="s">
        <v>595</v>
      </c>
    </row>
    <row r="96" spans="1:1" hidden="1" outlineLevel="1">
      <c r="A96" s="231" t="s">
        <v>571</v>
      </c>
    </row>
    <row r="97" spans="1:1" hidden="1" outlineLevel="1">
      <c r="A97" s="231" t="s">
        <v>568</v>
      </c>
    </row>
    <row r="98" spans="1:1" hidden="1" outlineLevel="1">
      <c r="A98" s="231" t="s">
        <v>596</v>
      </c>
    </row>
    <row r="99" spans="1:1" hidden="1" outlineLevel="1">
      <c r="A99" s="231" t="s">
        <v>597</v>
      </c>
    </row>
    <row r="100" spans="1:1" hidden="1" outlineLevel="1">
      <c r="A100" s="231" t="s">
        <v>575</v>
      </c>
    </row>
    <row r="101" spans="1:1" hidden="1" outlineLevel="1">
      <c r="A101" s="231" t="s">
        <v>598</v>
      </c>
    </row>
    <row r="102" spans="1:1" hidden="1" outlineLevel="1">
      <c r="A102" s="231" t="s">
        <v>582</v>
      </c>
    </row>
    <row r="103" spans="1:1" hidden="1" outlineLevel="1">
      <c r="A103" s="231" t="s">
        <v>599</v>
      </c>
    </row>
    <row r="104" spans="1:1" hidden="1" outlineLevel="1">
      <c r="A104" s="231" t="s">
        <v>571</v>
      </c>
    </row>
    <row r="105" spans="1:1" hidden="1" outlineLevel="1">
      <c r="A105" s="231" t="s">
        <v>568</v>
      </c>
    </row>
    <row r="106" spans="1:1" hidden="1" outlineLevel="1">
      <c r="A106" s="231" t="s">
        <v>600</v>
      </c>
    </row>
    <row r="107" spans="1:1" hidden="1" outlineLevel="1">
      <c r="A107" s="231" t="s">
        <v>601</v>
      </c>
    </row>
    <row r="108" spans="1:1" hidden="1" outlineLevel="1">
      <c r="A108" s="231" t="s">
        <v>602</v>
      </c>
    </row>
    <row r="109" spans="1:1" hidden="1" outlineLevel="1">
      <c r="A109" s="231" t="s">
        <v>603</v>
      </c>
    </row>
    <row r="110" spans="1:1" hidden="1" outlineLevel="1">
      <c r="A110" s="231" t="s">
        <v>604</v>
      </c>
    </row>
    <row r="111" spans="1:1" hidden="1" outlineLevel="1">
      <c r="A111" s="231" t="s">
        <v>605</v>
      </c>
    </row>
    <row r="112" spans="1:1" hidden="1" outlineLevel="1">
      <c r="A112" s="231" t="s">
        <v>606</v>
      </c>
    </row>
    <row r="113" spans="1:1" hidden="1" outlineLevel="1">
      <c r="A113" s="231" t="s">
        <v>607</v>
      </c>
    </row>
    <row r="114" spans="1:1" hidden="1" outlineLevel="1">
      <c r="A114" s="231" t="s">
        <v>608</v>
      </c>
    </row>
    <row r="115" spans="1:1" hidden="1" outlineLevel="1">
      <c r="A115" s="231" t="s">
        <v>609</v>
      </c>
    </row>
    <row r="116" spans="1:1" hidden="1" outlineLevel="1">
      <c r="A116" s="231" t="s">
        <v>182</v>
      </c>
    </row>
    <row r="118" spans="1:1" collapsed="1">
      <c r="A118" s="233" t="s">
        <v>612</v>
      </c>
    </row>
    <row r="119" spans="1:1" hidden="1" outlineLevel="1">
      <c r="A119" s="231" t="s">
        <v>564</v>
      </c>
    </row>
    <row r="120" spans="1:1" hidden="1" outlineLevel="1">
      <c r="A120" s="231" t="s">
        <v>565</v>
      </c>
    </row>
    <row r="121" spans="1:1" hidden="1" outlineLevel="1">
      <c r="A121" s="231" t="s">
        <v>566</v>
      </c>
    </row>
    <row r="122" spans="1:1" hidden="1" outlineLevel="1">
      <c r="A122" s="231" t="s">
        <v>567</v>
      </c>
    </row>
    <row r="123" spans="1:1" hidden="1" outlineLevel="1">
      <c r="A123" s="231" t="s">
        <v>568</v>
      </c>
    </row>
    <row r="124" spans="1:1" hidden="1" outlineLevel="1">
      <c r="A124" s="231" t="s">
        <v>569</v>
      </c>
    </row>
    <row r="125" spans="1:1" hidden="1" outlineLevel="1">
      <c r="A125" s="231" t="s">
        <v>613</v>
      </c>
    </row>
    <row r="126" spans="1:1" hidden="1" outlineLevel="1">
      <c r="A126" s="231" t="s">
        <v>614</v>
      </c>
    </row>
    <row r="127" spans="1:1" hidden="1" outlineLevel="1">
      <c r="A127" s="231" t="s">
        <v>615</v>
      </c>
    </row>
    <row r="128" spans="1:1" hidden="1" outlineLevel="1">
      <c r="A128" s="231" t="s">
        <v>571</v>
      </c>
    </row>
    <row r="129" spans="1:1" hidden="1" outlineLevel="1">
      <c r="A129" s="231" t="s">
        <v>568</v>
      </c>
    </row>
    <row r="130" spans="1:1" hidden="1" outlineLevel="1">
      <c r="A130" s="231" t="s">
        <v>572</v>
      </c>
    </row>
    <row r="131" spans="1:1" hidden="1" outlineLevel="1">
      <c r="A131" s="231" t="s">
        <v>573</v>
      </c>
    </row>
    <row r="132" spans="1:1" hidden="1" outlineLevel="1">
      <c r="A132" s="231" t="s">
        <v>574</v>
      </c>
    </row>
    <row r="133" spans="1:1" hidden="1" outlineLevel="1">
      <c r="A133" s="231" t="s">
        <v>575</v>
      </c>
    </row>
    <row r="134" spans="1:1" hidden="1" outlineLevel="1">
      <c r="A134" s="231" t="s">
        <v>576</v>
      </c>
    </row>
    <row r="135" spans="1:1" hidden="1" outlineLevel="1">
      <c r="A135" s="231" t="s">
        <v>577</v>
      </c>
    </row>
    <row r="136" spans="1:1" hidden="1" outlineLevel="1">
      <c r="A136" s="231" t="s">
        <v>578</v>
      </c>
    </row>
    <row r="137" spans="1:1" hidden="1" outlineLevel="1">
      <c r="A137" s="231" t="s">
        <v>579</v>
      </c>
    </row>
    <row r="138" spans="1:1" hidden="1" outlineLevel="1">
      <c r="A138" s="231" t="s">
        <v>580</v>
      </c>
    </row>
    <row r="139" spans="1:1" hidden="1" outlineLevel="1">
      <c r="A139" s="231" t="s">
        <v>581</v>
      </c>
    </row>
    <row r="140" spans="1:1" hidden="1" outlineLevel="1">
      <c r="A140" s="231" t="s">
        <v>582</v>
      </c>
    </row>
    <row r="141" spans="1:1" hidden="1" outlineLevel="1">
      <c r="A141" s="231" t="s">
        <v>599</v>
      </c>
    </row>
    <row r="142" spans="1:1" hidden="1" outlineLevel="1">
      <c r="A142" s="231" t="s">
        <v>616</v>
      </c>
    </row>
    <row r="143" spans="1:1" hidden="1" outlineLevel="1">
      <c r="A143" s="231" t="s">
        <v>609</v>
      </c>
    </row>
    <row r="144" spans="1:1" hidden="1" outlineLevel="1">
      <c r="A144" s="231" t="s">
        <v>182</v>
      </c>
    </row>
    <row r="147" spans="1:1" collapsed="1">
      <c r="A147" s="233"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1" t="s">
        <v>564</v>
      </c>
    </row>
    <row r="153" spans="1:1" hidden="1" outlineLevel="1">
      <c r="A153" s="231" t="s">
        <v>565</v>
      </c>
    </row>
    <row r="154" spans="1:1" hidden="1" outlineLevel="1">
      <c r="A154" s="231" t="s">
        <v>566</v>
      </c>
    </row>
    <row r="155" spans="1:1" hidden="1" outlineLevel="1">
      <c r="A155" s="231" t="s">
        <v>567</v>
      </c>
    </row>
    <row r="156" spans="1:1" hidden="1" outlineLevel="1">
      <c r="A156" s="231" t="s">
        <v>568</v>
      </c>
    </row>
    <row r="157" spans="1:1" hidden="1" outlineLevel="1">
      <c r="A157" s="231" t="s">
        <v>620</v>
      </c>
    </row>
    <row r="158" spans="1:1" hidden="1" outlineLevel="1">
      <c r="A158" s="231" t="s">
        <v>621</v>
      </c>
    </row>
    <row r="159" spans="1:1" hidden="1" outlineLevel="1">
      <c r="A159" s="231" t="s">
        <v>622</v>
      </c>
    </row>
    <row r="160" spans="1:1" hidden="1" outlineLevel="1">
      <c r="A160" s="231" t="s">
        <v>623</v>
      </c>
    </row>
    <row r="161" spans="1:1" hidden="1" outlineLevel="1">
      <c r="A161" s="231" t="s">
        <v>608</v>
      </c>
    </row>
    <row r="162" spans="1:1" hidden="1" outlineLevel="1">
      <c r="A162" s="231" t="s">
        <v>609</v>
      </c>
    </row>
    <row r="163" spans="1:1" hidden="1" outlineLevel="1">
      <c r="A163" s="231" t="s">
        <v>182</v>
      </c>
    </row>
    <row r="164" spans="1:1">
      <c r="A164" s="231"/>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Reference</vt:lpstr>
      <vt:lpstr>Kehua</vt:lpstr>
      <vt:lpstr>Poweroad</vt:lpstr>
      <vt:lpstr>Parameters</vt:lpstr>
      <vt:lpstr>Entity Model</vt:lpstr>
      <vt:lpstr>CVL</vt:lpstr>
      <vt:lpstr>PV Calc</vt:lpstr>
      <vt:lpstr>Data Graph</vt:lpstr>
      <vt:lpstr>Entity Data</vt:lpstr>
      <vt:lpstr>Tracking Data</vt:lpstr>
      <vt:lpstr>Period</vt:lpstr>
      <vt:lpstr>Products</vt:lpstr>
      <vt:lpstr>Period DATA</vt:lpstr>
      <vt:lpstr>Joules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Products!Extract</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2019-03-29T03:49:46Z</dcterms:modified>
</cp:coreProperties>
</file>