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B - sorted by stat then land a" sheetId="4" r:id="rId1"/>
    <sheet name="Property book - ext - state tot" sheetId="3" r:id="rId2"/>
    <sheet name="Val data - reference only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'PB - sorted by stat then land a'!$B$3:$L$90</definedName>
    <definedName name="_xlnm._FilterDatabase" localSheetId="1" hidden="1">'Property book - ext - state tot'!$B$3:$L$98</definedName>
    <definedName name="_Key1" localSheetId="0" hidden="1">'[2]90.1120'!#REF!</definedName>
    <definedName name="_Key1" localSheetId="1" hidden="1">'[2]90.1120'!#REF!</definedName>
    <definedName name="_Key1" hidden="1">'[2]90.1120'!#REF!</definedName>
    <definedName name="_Key2" localSheetId="0" hidden="1">'[2]90.1120'!#REF!</definedName>
    <definedName name="_Key2" localSheetId="1" hidden="1">'[2]90.1120'!#REF!</definedName>
    <definedName name="_Key2" hidden="1">'[2]90.1120'!#REF!</definedName>
    <definedName name="_Sort" localSheetId="0" hidden="1">'[2]90.1120'!#REF!</definedName>
    <definedName name="_Sort" localSheetId="1" hidden="1">'[2]90.1120'!#REF!</definedName>
    <definedName name="_Sort" hidden="1">'[2]90.1120'!#REF!</definedName>
    <definedName name="actual">'[3]Actuals - Input'!$A:$IV</definedName>
    <definedName name="BlotterBody" localSheetId="0">#REF!</definedName>
    <definedName name="BlotterBody" localSheetId="1">#REF!</definedName>
    <definedName name="BlotterBody">#REF!</definedName>
    <definedName name="BlotterFilter" localSheetId="0">#REF!</definedName>
    <definedName name="BlotterFilter" localSheetId="1">#REF!</definedName>
    <definedName name="BlotterFilter">#REF!</definedName>
    <definedName name="BlotterFormula" localSheetId="0">#REF!</definedName>
    <definedName name="BlotterFormula" localSheetId="1">#REF!</definedName>
    <definedName name="BlotterFormula">#REF!</definedName>
    <definedName name="BlotterHeader" localSheetId="0">#REF!</definedName>
    <definedName name="BlotterHeader" localSheetId="1">#REF!</definedName>
    <definedName name="BlotterHeader">#REF!</definedName>
    <definedName name="BlotterKey" localSheetId="0">#REF!</definedName>
    <definedName name="BlotterKey" localSheetId="1">#REF!</definedName>
    <definedName name="BlotterKey">#REF!</definedName>
    <definedName name="CIB_Eff_Rate" localSheetId="0">#REF!</definedName>
    <definedName name="CIB_Eff_Rate" localSheetId="1">#REF!</definedName>
    <definedName name="CIB_Eff_Rate">#REF!</definedName>
    <definedName name="CIB_Fin_Bal" localSheetId="0">#REF!</definedName>
    <definedName name="CIB_Fin_Bal" localSheetId="1">#REF!</definedName>
    <definedName name="CIB_Fin_Bal">#REF!</definedName>
    <definedName name="DataRange">"DataRangeVB"</definedName>
    <definedName name="forecast_BS">[4]AE01!$A$43:$IV$82</definedName>
    <definedName name="forecast_P_and_L">[4]AE01!$A$1:$IV$42</definedName>
    <definedName name="_xlnm.Print_Area" localSheetId="2">'Val data - reference only'!$A$1:$K$115</definedName>
    <definedName name="_xlnm.Print_Titles" localSheetId="2">'Val data - reference only'!$1:$5</definedName>
    <definedName name="Prospectus" localSheetId="0">#REF!</definedName>
    <definedName name="Prospectus" localSheetId="1">#REF!</definedName>
    <definedName name="Prospectus">#REF!</definedName>
    <definedName name="RatesName">[5]Parameters!$D$20</definedName>
    <definedName name="ReferenceDate">[5]Parameters!$D$13</definedName>
    <definedName name="SpotBody" localSheetId="0">#REF!</definedName>
    <definedName name="SpotBody" localSheetId="1">#REF!</definedName>
    <definedName name="SpotBody">#REF!</definedName>
    <definedName name="SpotHeader" localSheetId="0">#REF!</definedName>
    <definedName name="SpotHeader" localSheetId="1">#REF!</definedName>
    <definedName name="SpotHeader">#REF!</definedName>
    <definedName name="wrn.Annual._.Summary." hidden="1">{#N/A,#N/A,FALSE,"Annual Summary"}</definedName>
    <definedName name="wrn.Assumptions." hidden="1">{#N/A,#N/A,FALSE,"Assumptions"}</definedName>
    <definedName name="wrn.Five._.Year." hidden="1">{#N/A,"Five Year",FALSE,"Assumptions";#N/A,"Five Year",FALSE,"Annual Summary";#N/A,"Five Year",FALSE,"Quarterly Summary";#N/A,#N/A,FALSE,"IRR"}</definedName>
    <definedName name="wrn.Forecasts." hidden="1">{#N/A,#N/A,FALSE,"Forecasts"}</definedName>
    <definedName name="wrn.IRR." hidden="1">{#N/A,#N/A,FALSE,"IRR"}</definedName>
    <definedName name="wrn.Quarterly._.Summary." hidden="1">{#N/A,#N/A,FALSE,"Quarterly Summary"}</definedName>
    <definedName name="wrn.Ten._.Year." hidden="1">{#N/A,"Ten Year",FALSE,"Assumptions";#N/A,"Ten Year",FALSE,"Annual Summary";#N/A,"Ten Year",FALSE,"Quarterly Summary";#N/A,#N/A,FALSE,"IRR"}</definedName>
  </definedNames>
  <calcPr calcId="145621"/>
</workbook>
</file>

<file path=xl/calcChain.xml><?xml version="1.0" encoding="utf-8"?>
<calcChain xmlns="http://schemas.openxmlformats.org/spreadsheetml/2006/main">
  <c r="E92" i="4" l="1"/>
  <c r="G92" i="4"/>
  <c r="H92" i="4"/>
  <c r="I92" i="4" s="1"/>
  <c r="J92" i="4"/>
  <c r="G93" i="4"/>
  <c r="G94" i="4"/>
  <c r="E80" i="4"/>
  <c r="I89" i="4"/>
  <c r="F89" i="4"/>
  <c r="E89" i="4"/>
  <c r="I88" i="4"/>
  <c r="F88" i="4"/>
  <c r="E88" i="4"/>
  <c r="I90" i="4"/>
  <c r="F90" i="4"/>
  <c r="E90" i="4"/>
  <c r="I87" i="4"/>
  <c r="F87" i="4"/>
  <c r="E87" i="4"/>
  <c r="I85" i="4"/>
  <c r="F85" i="4"/>
  <c r="E85" i="4"/>
  <c r="I54" i="4"/>
  <c r="F54" i="4"/>
  <c r="E54" i="4"/>
  <c r="I84" i="4"/>
  <c r="F84" i="4"/>
  <c r="E84" i="4"/>
  <c r="I79" i="4"/>
  <c r="F79" i="4"/>
  <c r="E79" i="4"/>
  <c r="I60" i="4"/>
  <c r="F60" i="4"/>
  <c r="E60" i="4"/>
  <c r="I70" i="4"/>
  <c r="F70" i="4"/>
  <c r="E70" i="4"/>
  <c r="I56" i="4"/>
  <c r="F56" i="4"/>
  <c r="E56" i="4"/>
  <c r="I69" i="4"/>
  <c r="F69" i="4"/>
  <c r="E69" i="4"/>
  <c r="I72" i="4"/>
  <c r="F72" i="4"/>
  <c r="E72" i="4"/>
  <c r="I55" i="4"/>
  <c r="F55" i="4"/>
  <c r="E55" i="4"/>
  <c r="I62" i="4"/>
  <c r="F62" i="4"/>
  <c r="E62" i="4"/>
  <c r="I73" i="4"/>
  <c r="F73" i="4"/>
  <c r="E73" i="4"/>
  <c r="I65" i="4"/>
  <c r="F65" i="4"/>
  <c r="E65" i="4"/>
  <c r="I86" i="4"/>
  <c r="F86" i="4"/>
  <c r="E86" i="4"/>
  <c r="I82" i="4"/>
  <c r="F82" i="4"/>
  <c r="E82" i="4"/>
  <c r="I80" i="4"/>
  <c r="F80" i="4"/>
  <c r="I64" i="4"/>
  <c r="F64" i="4"/>
  <c r="E64" i="4"/>
  <c r="I77" i="4"/>
  <c r="F77" i="4"/>
  <c r="E77" i="4"/>
  <c r="I63" i="4"/>
  <c r="F63" i="4"/>
  <c r="E63" i="4"/>
  <c r="I75" i="4"/>
  <c r="F75" i="4"/>
  <c r="E75" i="4"/>
  <c r="I61" i="4"/>
  <c r="F61" i="4"/>
  <c r="E61" i="4"/>
  <c r="I57" i="4"/>
  <c r="F57" i="4"/>
  <c r="E57" i="4"/>
  <c r="I59" i="4"/>
  <c r="F59" i="4"/>
  <c r="E59" i="4"/>
  <c r="I66" i="4"/>
  <c r="F66" i="4"/>
  <c r="E66" i="4"/>
  <c r="I67" i="4"/>
  <c r="F67" i="4"/>
  <c r="E67" i="4"/>
  <c r="I76" i="4"/>
  <c r="F76" i="4"/>
  <c r="E76" i="4"/>
  <c r="I74" i="4"/>
  <c r="F74" i="4"/>
  <c r="E74" i="4"/>
  <c r="J53" i="4"/>
  <c r="I53" i="4"/>
  <c r="F53" i="4"/>
  <c r="E53" i="4"/>
  <c r="I78" i="4"/>
  <c r="F78" i="4"/>
  <c r="E78" i="4"/>
  <c r="I83" i="4"/>
  <c r="F83" i="4"/>
  <c r="E83" i="4"/>
  <c r="I68" i="4"/>
  <c r="F68" i="4"/>
  <c r="E68" i="4"/>
  <c r="I81" i="4"/>
  <c r="F81" i="4"/>
  <c r="E81" i="4"/>
  <c r="G58" i="4"/>
  <c r="F58" i="4"/>
  <c r="E58" i="4"/>
  <c r="J71" i="4"/>
  <c r="I71" i="4"/>
  <c r="F71" i="4"/>
  <c r="E71" i="4"/>
  <c r="I51" i="4"/>
  <c r="F51" i="4"/>
  <c r="E51" i="4"/>
  <c r="I50" i="4"/>
  <c r="F50" i="4"/>
  <c r="E50" i="4"/>
  <c r="I46" i="4"/>
  <c r="F46" i="4"/>
  <c r="E46" i="4"/>
  <c r="I47" i="4"/>
  <c r="F47" i="4"/>
  <c r="E47" i="4"/>
  <c r="I52" i="4"/>
  <c r="F52" i="4"/>
  <c r="E52" i="4"/>
  <c r="I48" i="4"/>
  <c r="F48" i="4"/>
  <c r="E48" i="4"/>
  <c r="I49" i="4"/>
  <c r="F49" i="4"/>
  <c r="E49" i="4"/>
  <c r="I22" i="4"/>
  <c r="F22" i="4"/>
  <c r="E22" i="4"/>
  <c r="I17" i="4"/>
  <c r="F17" i="4"/>
  <c r="E17" i="4"/>
  <c r="I42" i="4"/>
  <c r="F42" i="4"/>
  <c r="E42" i="4"/>
  <c r="I16" i="4"/>
  <c r="F16" i="4"/>
  <c r="E16" i="4"/>
  <c r="I44" i="4"/>
  <c r="F44" i="4"/>
  <c r="E44" i="4"/>
  <c r="I21" i="4"/>
  <c r="F21" i="4"/>
  <c r="E21" i="4"/>
  <c r="I14" i="4"/>
  <c r="F14" i="4"/>
  <c r="E14" i="4"/>
  <c r="I45" i="4"/>
  <c r="F45" i="4"/>
  <c r="E45" i="4"/>
  <c r="I29" i="4"/>
  <c r="F29" i="4"/>
  <c r="E29" i="4"/>
  <c r="I37" i="4"/>
  <c r="F37" i="4"/>
  <c r="E37" i="4"/>
  <c r="I15" i="4"/>
  <c r="F15" i="4"/>
  <c r="E15" i="4"/>
  <c r="I36" i="4"/>
  <c r="F36" i="4"/>
  <c r="E36" i="4"/>
  <c r="I23" i="4"/>
  <c r="F23" i="4"/>
  <c r="E23" i="4"/>
  <c r="I30" i="4"/>
  <c r="F30" i="4"/>
  <c r="E30" i="4"/>
  <c r="I34" i="4"/>
  <c r="F34" i="4"/>
  <c r="E34" i="4"/>
  <c r="I28" i="4"/>
  <c r="F28" i="4"/>
  <c r="E28" i="4"/>
  <c r="I19" i="4"/>
  <c r="F19" i="4"/>
  <c r="E19" i="4"/>
  <c r="I32" i="4"/>
  <c r="F32" i="4"/>
  <c r="E32" i="4"/>
  <c r="I31" i="4"/>
  <c r="F31" i="4"/>
  <c r="E31" i="4"/>
  <c r="I27" i="4"/>
  <c r="F27" i="4"/>
  <c r="E27" i="4"/>
  <c r="I41" i="4"/>
  <c r="F41" i="4"/>
  <c r="E41" i="4"/>
  <c r="I39" i="4"/>
  <c r="F39" i="4"/>
  <c r="E39" i="4"/>
  <c r="I25" i="4"/>
  <c r="F25" i="4"/>
  <c r="E25" i="4"/>
  <c r="I18" i="4"/>
  <c r="F18" i="4"/>
  <c r="E18" i="4"/>
  <c r="I33" i="4"/>
  <c r="F33" i="4"/>
  <c r="E33" i="4"/>
  <c r="I26" i="4"/>
  <c r="F26" i="4"/>
  <c r="E26" i="4"/>
  <c r="I43" i="4"/>
  <c r="F43" i="4"/>
  <c r="E43" i="4"/>
  <c r="I40" i="4"/>
  <c r="F40" i="4"/>
  <c r="E40" i="4"/>
  <c r="I24" i="4"/>
  <c r="F24" i="4"/>
  <c r="E24" i="4"/>
  <c r="I38" i="4"/>
  <c r="F38" i="4"/>
  <c r="E38" i="4"/>
  <c r="I35" i="4"/>
  <c r="F35" i="4"/>
  <c r="E35" i="4"/>
  <c r="I20" i="4"/>
  <c r="F20" i="4"/>
  <c r="E20" i="4"/>
  <c r="I9" i="4"/>
  <c r="F9" i="4"/>
  <c r="E9" i="4"/>
  <c r="I6" i="4"/>
  <c r="F6" i="4"/>
  <c r="E6" i="4"/>
  <c r="I8" i="4"/>
  <c r="F8" i="4"/>
  <c r="E8" i="4"/>
  <c r="I13" i="4"/>
  <c r="F13" i="4"/>
  <c r="E13" i="4"/>
  <c r="I11" i="4"/>
  <c r="F11" i="4"/>
  <c r="E11" i="4"/>
  <c r="I10" i="4"/>
  <c r="F10" i="4"/>
  <c r="E10" i="4"/>
  <c r="I12" i="4"/>
  <c r="F12" i="4"/>
  <c r="E12" i="4"/>
  <c r="I4" i="4"/>
  <c r="F4" i="4"/>
  <c r="E4" i="4"/>
  <c r="I7" i="4"/>
  <c r="F7" i="4"/>
  <c r="E7" i="4"/>
  <c r="I5" i="4"/>
  <c r="F5" i="4"/>
  <c r="E5" i="4"/>
  <c r="I101" i="3"/>
  <c r="J99" i="3"/>
  <c r="J57" i="3"/>
  <c r="J48" i="3"/>
  <c r="J14" i="3"/>
  <c r="J65" i="3"/>
  <c r="J59" i="3"/>
  <c r="G96" i="4" l="1"/>
  <c r="I93" i="4"/>
  <c r="I58" i="4"/>
  <c r="J93" i="3"/>
  <c r="J101" i="3" s="1"/>
  <c r="H99" i="3" l="1"/>
  <c r="I99" i="3" s="1"/>
  <c r="G99" i="3"/>
  <c r="H93" i="3"/>
  <c r="H57" i="3"/>
  <c r="G57" i="3"/>
  <c r="H48" i="3"/>
  <c r="I48" i="3" s="1"/>
  <c r="G48" i="3"/>
  <c r="G14" i="3"/>
  <c r="H14" i="3"/>
  <c r="G103" i="3"/>
  <c r="G102" i="3"/>
  <c r="G105" i="3" s="1"/>
  <c r="I98" i="3"/>
  <c r="F98" i="3"/>
  <c r="E98" i="3"/>
  <c r="I97" i="3"/>
  <c r="F97" i="3"/>
  <c r="E97" i="3"/>
  <c r="I96" i="3"/>
  <c r="F96" i="3"/>
  <c r="E96" i="3"/>
  <c r="I95" i="3"/>
  <c r="F95" i="3"/>
  <c r="E95" i="3"/>
  <c r="I92" i="3"/>
  <c r="F92" i="3"/>
  <c r="E92" i="3"/>
  <c r="I91" i="3"/>
  <c r="F91" i="3"/>
  <c r="E91" i="3"/>
  <c r="I90" i="3"/>
  <c r="F90" i="3"/>
  <c r="E90" i="3"/>
  <c r="I89" i="3"/>
  <c r="F89" i="3"/>
  <c r="E89" i="3"/>
  <c r="I88" i="3"/>
  <c r="F88" i="3"/>
  <c r="E88" i="3"/>
  <c r="I87" i="3"/>
  <c r="F87" i="3"/>
  <c r="E87" i="3"/>
  <c r="I86" i="3"/>
  <c r="F86" i="3"/>
  <c r="E86" i="3"/>
  <c r="I85" i="3"/>
  <c r="F85" i="3"/>
  <c r="E85" i="3"/>
  <c r="I84" i="3"/>
  <c r="F84" i="3"/>
  <c r="E84" i="3"/>
  <c r="I83" i="3"/>
  <c r="F83" i="3"/>
  <c r="E83" i="3"/>
  <c r="I82" i="3"/>
  <c r="F82" i="3"/>
  <c r="E82" i="3"/>
  <c r="I81" i="3"/>
  <c r="F81" i="3"/>
  <c r="E81" i="3"/>
  <c r="I80" i="3"/>
  <c r="F80" i="3"/>
  <c r="E80" i="3"/>
  <c r="I79" i="3"/>
  <c r="F79" i="3"/>
  <c r="E79" i="3"/>
  <c r="I78" i="3"/>
  <c r="F78" i="3"/>
  <c r="E78" i="3"/>
  <c r="I77" i="3"/>
  <c r="F77" i="3"/>
  <c r="E77" i="3"/>
  <c r="I76" i="3"/>
  <c r="F76" i="3"/>
  <c r="E76" i="3"/>
  <c r="I75" i="3"/>
  <c r="F75" i="3"/>
  <c r="E75" i="3"/>
  <c r="I74" i="3"/>
  <c r="F74" i="3"/>
  <c r="E74" i="3"/>
  <c r="I73" i="3"/>
  <c r="F73" i="3"/>
  <c r="E73" i="3"/>
  <c r="I72" i="3"/>
  <c r="F72" i="3"/>
  <c r="E72" i="3"/>
  <c r="I71" i="3"/>
  <c r="F71" i="3"/>
  <c r="E71" i="3"/>
  <c r="I70" i="3"/>
  <c r="F70" i="3"/>
  <c r="E70" i="3"/>
  <c r="I69" i="3"/>
  <c r="F69" i="3"/>
  <c r="E69" i="3"/>
  <c r="I68" i="3"/>
  <c r="F68" i="3"/>
  <c r="E68" i="3"/>
  <c r="I67" i="3"/>
  <c r="F67" i="3"/>
  <c r="E67" i="3"/>
  <c r="I66" i="3"/>
  <c r="F66" i="3"/>
  <c r="E66" i="3"/>
  <c r="I65" i="3"/>
  <c r="F65" i="3"/>
  <c r="E65" i="3"/>
  <c r="I64" i="3"/>
  <c r="F64" i="3"/>
  <c r="E64" i="3"/>
  <c r="I63" i="3"/>
  <c r="F63" i="3"/>
  <c r="E63" i="3"/>
  <c r="I62" i="3"/>
  <c r="F62" i="3"/>
  <c r="E62" i="3"/>
  <c r="I61" i="3"/>
  <c r="F61" i="3"/>
  <c r="E61" i="3"/>
  <c r="G60" i="3"/>
  <c r="I60" i="3" s="1"/>
  <c r="F60" i="3"/>
  <c r="E60" i="3"/>
  <c r="I59" i="3"/>
  <c r="F59" i="3"/>
  <c r="E59" i="3"/>
  <c r="I56" i="3"/>
  <c r="F56" i="3"/>
  <c r="E56" i="3"/>
  <c r="I55" i="3"/>
  <c r="F55" i="3"/>
  <c r="E55" i="3"/>
  <c r="I54" i="3"/>
  <c r="F54" i="3"/>
  <c r="E54" i="3"/>
  <c r="I53" i="3"/>
  <c r="F53" i="3"/>
  <c r="E53" i="3"/>
  <c r="I52" i="3"/>
  <c r="F52" i="3"/>
  <c r="E52" i="3"/>
  <c r="I51" i="3"/>
  <c r="F51" i="3"/>
  <c r="E51" i="3"/>
  <c r="I50" i="3"/>
  <c r="F50" i="3"/>
  <c r="E50" i="3"/>
  <c r="I47" i="3"/>
  <c r="F47" i="3"/>
  <c r="E47" i="3"/>
  <c r="I46" i="3"/>
  <c r="F46" i="3"/>
  <c r="E46" i="3"/>
  <c r="I45" i="3"/>
  <c r="F45" i="3"/>
  <c r="E45" i="3"/>
  <c r="I44" i="3"/>
  <c r="F44" i="3"/>
  <c r="E44" i="3"/>
  <c r="I43" i="3"/>
  <c r="F43" i="3"/>
  <c r="E43" i="3"/>
  <c r="I42" i="3"/>
  <c r="F42" i="3"/>
  <c r="E42" i="3"/>
  <c r="I41" i="3"/>
  <c r="F41" i="3"/>
  <c r="E41" i="3"/>
  <c r="I40" i="3"/>
  <c r="F40" i="3"/>
  <c r="E40" i="3"/>
  <c r="I39" i="3"/>
  <c r="F39" i="3"/>
  <c r="E39" i="3"/>
  <c r="I38" i="3"/>
  <c r="F38" i="3"/>
  <c r="E38" i="3"/>
  <c r="I37" i="3"/>
  <c r="F37" i="3"/>
  <c r="E37" i="3"/>
  <c r="I36" i="3"/>
  <c r="F36" i="3"/>
  <c r="E36" i="3"/>
  <c r="I35" i="3"/>
  <c r="F35" i="3"/>
  <c r="E35" i="3"/>
  <c r="I34" i="3"/>
  <c r="F34" i="3"/>
  <c r="E34" i="3"/>
  <c r="I33" i="3"/>
  <c r="F33" i="3"/>
  <c r="E33" i="3"/>
  <c r="I32" i="3"/>
  <c r="F32" i="3"/>
  <c r="E32" i="3"/>
  <c r="I31" i="3"/>
  <c r="F31" i="3"/>
  <c r="E31" i="3"/>
  <c r="I30" i="3"/>
  <c r="F30" i="3"/>
  <c r="E30" i="3"/>
  <c r="I29" i="3"/>
  <c r="F29" i="3"/>
  <c r="E29" i="3"/>
  <c r="I28" i="3"/>
  <c r="F28" i="3"/>
  <c r="E28" i="3"/>
  <c r="I27" i="3"/>
  <c r="F27" i="3"/>
  <c r="E27" i="3"/>
  <c r="I26" i="3"/>
  <c r="F26" i="3"/>
  <c r="E26" i="3"/>
  <c r="I25" i="3"/>
  <c r="F25" i="3"/>
  <c r="E25" i="3"/>
  <c r="I24" i="3"/>
  <c r="F24" i="3"/>
  <c r="E24" i="3"/>
  <c r="I23" i="3"/>
  <c r="F23" i="3"/>
  <c r="E23" i="3"/>
  <c r="I22" i="3"/>
  <c r="F22" i="3"/>
  <c r="E22" i="3"/>
  <c r="I21" i="3"/>
  <c r="F21" i="3"/>
  <c r="E21" i="3"/>
  <c r="I20" i="3"/>
  <c r="F20" i="3"/>
  <c r="E20" i="3"/>
  <c r="I19" i="3"/>
  <c r="F19" i="3"/>
  <c r="E19" i="3"/>
  <c r="I18" i="3"/>
  <c r="F18" i="3"/>
  <c r="E18" i="3"/>
  <c r="I17" i="3"/>
  <c r="F17" i="3"/>
  <c r="E17" i="3"/>
  <c r="I16" i="3"/>
  <c r="F16" i="3"/>
  <c r="E16" i="3"/>
  <c r="I13" i="3"/>
  <c r="F13" i="3"/>
  <c r="E13" i="3"/>
  <c r="I12" i="3"/>
  <c r="F12" i="3"/>
  <c r="E12" i="3"/>
  <c r="I11" i="3"/>
  <c r="F11" i="3"/>
  <c r="E11" i="3"/>
  <c r="I10" i="3"/>
  <c r="F10" i="3"/>
  <c r="E10" i="3"/>
  <c r="I9" i="3"/>
  <c r="F9" i="3"/>
  <c r="E9" i="3"/>
  <c r="I8" i="3"/>
  <c r="F8" i="3"/>
  <c r="E8" i="3"/>
  <c r="I7" i="3"/>
  <c r="F7" i="3"/>
  <c r="E7" i="3"/>
  <c r="I6" i="3"/>
  <c r="F6" i="3"/>
  <c r="E6" i="3"/>
  <c r="I5" i="3"/>
  <c r="F5" i="3"/>
  <c r="E5" i="3"/>
  <c r="I4" i="3"/>
  <c r="F4" i="3"/>
  <c r="E4" i="3"/>
  <c r="H111" i="2"/>
  <c r="J111" i="2" s="1"/>
  <c r="K111" i="2" s="1"/>
  <c r="G115" i="2"/>
  <c r="D115" i="2"/>
  <c r="G113" i="2"/>
  <c r="E113" i="2"/>
  <c r="D113" i="2"/>
  <c r="I111" i="2"/>
  <c r="G111" i="2"/>
  <c r="E111" i="2"/>
  <c r="D111" i="2"/>
  <c r="I110" i="2"/>
  <c r="H110" i="2"/>
  <c r="J110" i="2" s="1"/>
  <c r="K110" i="2" s="1"/>
  <c r="G110" i="2"/>
  <c r="E110" i="2"/>
  <c r="D110" i="2"/>
  <c r="I109" i="2"/>
  <c r="H109" i="2"/>
  <c r="J109" i="2" s="1"/>
  <c r="K109" i="2" s="1"/>
  <c r="G109" i="2"/>
  <c r="E109" i="2"/>
  <c r="D109" i="2"/>
  <c r="I108" i="2"/>
  <c r="H108" i="2"/>
  <c r="G108" i="2"/>
  <c r="E108" i="2"/>
  <c r="D108" i="2"/>
  <c r="G105" i="2"/>
  <c r="D105" i="2"/>
  <c r="K103" i="2"/>
  <c r="I103" i="2"/>
  <c r="H103" i="2"/>
  <c r="J103" i="2" s="1"/>
  <c r="G103" i="2"/>
  <c r="E103" i="2"/>
  <c r="D103" i="2"/>
  <c r="I102" i="2"/>
  <c r="H102" i="2"/>
  <c r="J102" i="2" s="1"/>
  <c r="K102" i="2" s="1"/>
  <c r="G102" i="2"/>
  <c r="E102" i="2"/>
  <c r="D102" i="2"/>
  <c r="I101" i="2"/>
  <c r="H101" i="2"/>
  <c r="J101" i="2" s="1"/>
  <c r="K101" i="2" s="1"/>
  <c r="G101" i="2"/>
  <c r="E101" i="2"/>
  <c r="D101" i="2"/>
  <c r="K100" i="2"/>
  <c r="I100" i="2"/>
  <c r="H100" i="2"/>
  <c r="J100" i="2" s="1"/>
  <c r="G100" i="2"/>
  <c r="E100" i="2"/>
  <c r="D100" i="2"/>
  <c r="K99" i="2"/>
  <c r="I99" i="2"/>
  <c r="H99" i="2"/>
  <c r="J99" i="2" s="1"/>
  <c r="G99" i="2"/>
  <c r="E99" i="2"/>
  <c r="D99" i="2"/>
  <c r="I98" i="2"/>
  <c r="H98" i="2"/>
  <c r="J98" i="2" s="1"/>
  <c r="K98" i="2" s="1"/>
  <c r="G98" i="2"/>
  <c r="E98" i="2"/>
  <c r="D98" i="2"/>
  <c r="I97" i="2"/>
  <c r="H97" i="2"/>
  <c r="J97" i="2" s="1"/>
  <c r="K97" i="2" s="1"/>
  <c r="G97" i="2"/>
  <c r="E97" i="2"/>
  <c r="D97" i="2"/>
  <c r="K96" i="2"/>
  <c r="I96" i="2"/>
  <c r="H96" i="2"/>
  <c r="J96" i="2" s="1"/>
  <c r="G96" i="2"/>
  <c r="E96" i="2"/>
  <c r="D96" i="2"/>
  <c r="K95" i="2"/>
  <c r="I95" i="2"/>
  <c r="H95" i="2"/>
  <c r="J95" i="2" s="1"/>
  <c r="G95" i="2"/>
  <c r="E95" i="2"/>
  <c r="D95" i="2"/>
  <c r="I94" i="2"/>
  <c r="H94" i="2"/>
  <c r="J94" i="2" s="1"/>
  <c r="K94" i="2" s="1"/>
  <c r="G94" i="2"/>
  <c r="E94" i="2"/>
  <c r="D94" i="2"/>
  <c r="I93" i="2"/>
  <c r="H93" i="2"/>
  <c r="J93" i="2" s="1"/>
  <c r="K93" i="2" s="1"/>
  <c r="G93" i="2"/>
  <c r="E93" i="2"/>
  <c r="D93" i="2"/>
  <c r="K92" i="2"/>
  <c r="I92" i="2"/>
  <c r="H92" i="2"/>
  <c r="J92" i="2" s="1"/>
  <c r="G92" i="2"/>
  <c r="E92" i="2"/>
  <c r="D92" i="2"/>
  <c r="K91" i="2"/>
  <c r="I91" i="2"/>
  <c r="H91" i="2"/>
  <c r="J91" i="2" s="1"/>
  <c r="G91" i="2"/>
  <c r="E91" i="2"/>
  <c r="D91" i="2"/>
  <c r="I90" i="2"/>
  <c r="H90" i="2"/>
  <c r="J90" i="2" s="1"/>
  <c r="K90" i="2" s="1"/>
  <c r="G90" i="2"/>
  <c r="E90" i="2"/>
  <c r="D90" i="2"/>
  <c r="I89" i="2"/>
  <c r="H89" i="2"/>
  <c r="J89" i="2" s="1"/>
  <c r="K89" i="2" s="1"/>
  <c r="G89" i="2"/>
  <c r="E89" i="2"/>
  <c r="D89" i="2"/>
  <c r="K88" i="2"/>
  <c r="I88" i="2"/>
  <c r="H88" i="2"/>
  <c r="J88" i="2" s="1"/>
  <c r="G88" i="2"/>
  <c r="E88" i="2"/>
  <c r="D88" i="2"/>
  <c r="K87" i="2"/>
  <c r="I87" i="2"/>
  <c r="H87" i="2"/>
  <c r="J87" i="2" s="1"/>
  <c r="G87" i="2"/>
  <c r="E87" i="2"/>
  <c r="D87" i="2"/>
  <c r="I86" i="2"/>
  <c r="H86" i="2"/>
  <c r="J86" i="2" s="1"/>
  <c r="K86" i="2" s="1"/>
  <c r="G86" i="2"/>
  <c r="E86" i="2"/>
  <c r="D86" i="2"/>
  <c r="I85" i="2"/>
  <c r="H85" i="2"/>
  <c r="J85" i="2" s="1"/>
  <c r="K85" i="2" s="1"/>
  <c r="G85" i="2"/>
  <c r="E85" i="2"/>
  <c r="D85" i="2"/>
  <c r="K84" i="2"/>
  <c r="I84" i="2"/>
  <c r="H84" i="2"/>
  <c r="J84" i="2" s="1"/>
  <c r="G84" i="2"/>
  <c r="E84" i="2"/>
  <c r="D84" i="2"/>
  <c r="K83" i="2"/>
  <c r="I83" i="2"/>
  <c r="H83" i="2"/>
  <c r="J83" i="2" s="1"/>
  <c r="G83" i="2"/>
  <c r="E83" i="2"/>
  <c r="D83" i="2"/>
  <c r="I82" i="2"/>
  <c r="H82" i="2"/>
  <c r="J82" i="2" s="1"/>
  <c r="K82" i="2" s="1"/>
  <c r="G82" i="2"/>
  <c r="E82" i="2"/>
  <c r="D82" i="2"/>
  <c r="I81" i="2"/>
  <c r="H81" i="2"/>
  <c r="J81" i="2" s="1"/>
  <c r="K81" i="2" s="1"/>
  <c r="G81" i="2"/>
  <c r="E81" i="2"/>
  <c r="D81" i="2"/>
  <c r="K80" i="2"/>
  <c r="I80" i="2"/>
  <c r="H80" i="2"/>
  <c r="J80" i="2" s="1"/>
  <c r="G80" i="2"/>
  <c r="E80" i="2"/>
  <c r="D80" i="2"/>
  <c r="K79" i="2"/>
  <c r="I79" i="2"/>
  <c r="H79" i="2"/>
  <c r="J79" i="2" s="1"/>
  <c r="G79" i="2"/>
  <c r="E79" i="2"/>
  <c r="D79" i="2"/>
  <c r="I78" i="2"/>
  <c r="H78" i="2"/>
  <c r="J78" i="2" s="1"/>
  <c r="K78" i="2" s="1"/>
  <c r="G78" i="2"/>
  <c r="E78" i="2"/>
  <c r="D78" i="2"/>
  <c r="I77" i="2"/>
  <c r="H77" i="2"/>
  <c r="J77" i="2" s="1"/>
  <c r="K77" i="2" s="1"/>
  <c r="G77" i="2"/>
  <c r="E77" i="2"/>
  <c r="D77" i="2"/>
  <c r="K76" i="2"/>
  <c r="I76" i="2"/>
  <c r="H76" i="2"/>
  <c r="J76" i="2" s="1"/>
  <c r="G76" i="2"/>
  <c r="E76" i="2"/>
  <c r="D76" i="2"/>
  <c r="K75" i="2"/>
  <c r="I75" i="2"/>
  <c r="H75" i="2"/>
  <c r="J75" i="2" s="1"/>
  <c r="G75" i="2"/>
  <c r="E75" i="2"/>
  <c r="D75" i="2"/>
  <c r="I74" i="2"/>
  <c r="H74" i="2"/>
  <c r="J74" i="2" s="1"/>
  <c r="K74" i="2" s="1"/>
  <c r="G74" i="2"/>
  <c r="E74" i="2"/>
  <c r="D74" i="2"/>
  <c r="I73" i="2"/>
  <c r="H73" i="2"/>
  <c r="J73" i="2" s="1"/>
  <c r="K73" i="2" s="1"/>
  <c r="G73" i="2"/>
  <c r="E73" i="2"/>
  <c r="D73" i="2"/>
  <c r="K72" i="2"/>
  <c r="I72" i="2"/>
  <c r="H72" i="2"/>
  <c r="J72" i="2" s="1"/>
  <c r="G72" i="2"/>
  <c r="E72" i="2"/>
  <c r="D72" i="2"/>
  <c r="K71" i="2"/>
  <c r="I71" i="2"/>
  <c r="H71" i="2"/>
  <c r="J71" i="2" s="1"/>
  <c r="G71" i="2"/>
  <c r="E71" i="2"/>
  <c r="D71" i="2"/>
  <c r="I70" i="2"/>
  <c r="H70" i="2"/>
  <c r="G70" i="2"/>
  <c r="E70" i="2"/>
  <c r="E105" i="2" s="1"/>
  <c r="D70" i="2"/>
  <c r="H68" i="2"/>
  <c r="H67" i="2"/>
  <c r="G67" i="2"/>
  <c r="E67" i="2"/>
  <c r="D67" i="2"/>
  <c r="I65" i="2"/>
  <c r="H65" i="2"/>
  <c r="G65" i="2"/>
  <c r="E65" i="2"/>
  <c r="J65" i="2" s="1"/>
  <c r="K65" i="2" s="1"/>
  <c r="D65" i="2"/>
  <c r="I64" i="2"/>
  <c r="H64" i="2"/>
  <c r="G64" i="2"/>
  <c r="E64" i="2"/>
  <c r="J64" i="2" s="1"/>
  <c r="K64" i="2" s="1"/>
  <c r="D64" i="2"/>
  <c r="I63" i="2"/>
  <c r="H63" i="2"/>
  <c r="G63" i="2"/>
  <c r="E63" i="2"/>
  <c r="J63" i="2" s="1"/>
  <c r="K63" i="2" s="1"/>
  <c r="D63" i="2"/>
  <c r="I62" i="2"/>
  <c r="H62" i="2"/>
  <c r="G62" i="2"/>
  <c r="E62" i="2"/>
  <c r="J62" i="2" s="1"/>
  <c r="K62" i="2" s="1"/>
  <c r="D62" i="2"/>
  <c r="I61" i="2"/>
  <c r="H61" i="2"/>
  <c r="G61" i="2"/>
  <c r="E61" i="2"/>
  <c r="J61" i="2" s="1"/>
  <c r="K61" i="2" s="1"/>
  <c r="D61" i="2"/>
  <c r="I60" i="2"/>
  <c r="H60" i="2"/>
  <c r="G60" i="2"/>
  <c r="E60" i="2"/>
  <c r="J60" i="2" s="1"/>
  <c r="K60" i="2" s="1"/>
  <c r="D60" i="2"/>
  <c r="I59" i="2"/>
  <c r="H59" i="2"/>
  <c r="G59" i="2"/>
  <c r="E59" i="2"/>
  <c r="J59" i="2" s="1"/>
  <c r="D59" i="2"/>
  <c r="G55" i="2"/>
  <c r="D55" i="2"/>
  <c r="I53" i="2"/>
  <c r="H53" i="2"/>
  <c r="J53" i="2" s="1"/>
  <c r="K53" i="2" s="1"/>
  <c r="G53" i="2"/>
  <c r="E53" i="2"/>
  <c r="D53" i="2"/>
  <c r="I52" i="2"/>
  <c r="H52" i="2"/>
  <c r="G52" i="2"/>
  <c r="E52" i="2"/>
  <c r="J52" i="2" s="1"/>
  <c r="K52" i="2" s="1"/>
  <c r="D52" i="2"/>
  <c r="I51" i="2"/>
  <c r="H51" i="2"/>
  <c r="G51" i="2"/>
  <c r="E51" i="2"/>
  <c r="J51" i="2" s="1"/>
  <c r="K51" i="2" s="1"/>
  <c r="D51" i="2"/>
  <c r="I50" i="2"/>
  <c r="H50" i="2"/>
  <c r="J50" i="2" s="1"/>
  <c r="K50" i="2" s="1"/>
  <c r="G50" i="2"/>
  <c r="E50" i="2"/>
  <c r="D50" i="2"/>
  <c r="I49" i="2"/>
  <c r="H49" i="2"/>
  <c r="J49" i="2" s="1"/>
  <c r="K49" i="2" s="1"/>
  <c r="G49" i="2"/>
  <c r="E49" i="2"/>
  <c r="D49" i="2"/>
  <c r="I48" i="2"/>
  <c r="H48" i="2"/>
  <c r="G48" i="2"/>
  <c r="E48" i="2"/>
  <c r="J48" i="2" s="1"/>
  <c r="K48" i="2" s="1"/>
  <c r="D48" i="2"/>
  <c r="I47" i="2"/>
  <c r="H47" i="2"/>
  <c r="G47" i="2"/>
  <c r="E47" i="2"/>
  <c r="J47" i="2" s="1"/>
  <c r="K47" i="2" s="1"/>
  <c r="D47" i="2"/>
  <c r="I46" i="2"/>
  <c r="H46" i="2"/>
  <c r="J46" i="2" s="1"/>
  <c r="K46" i="2" s="1"/>
  <c r="G46" i="2"/>
  <c r="E46" i="2"/>
  <c r="D46" i="2"/>
  <c r="I45" i="2"/>
  <c r="H45" i="2"/>
  <c r="J45" i="2" s="1"/>
  <c r="K45" i="2" s="1"/>
  <c r="G45" i="2"/>
  <c r="E45" i="2"/>
  <c r="D45" i="2"/>
  <c r="I44" i="2"/>
  <c r="H44" i="2"/>
  <c r="G44" i="2"/>
  <c r="E44" i="2"/>
  <c r="J44" i="2" s="1"/>
  <c r="K44" i="2" s="1"/>
  <c r="D44" i="2"/>
  <c r="I43" i="2"/>
  <c r="H43" i="2"/>
  <c r="G43" i="2"/>
  <c r="E43" i="2"/>
  <c r="J43" i="2" s="1"/>
  <c r="K43" i="2" s="1"/>
  <c r="D43" i="2"/>
  <c r="I42" i="2"/>
  <c r="H42" i="2"/>
  <c r="J42" i="2" s="1"/>
  <c r="K42" i="2" s="1"/>
  <c r="G42" i="2"/>
  <c r="E42" i="2"/>
  <c r="D42" i="2"/>
  <c r="I41" i="2"/>
  <c r="H41" i="2"/>
  <c r="J41" i="2" s="1"/>
  <c r="K41" i="2" s="1"/>
  <c r="G41" i="2"/>
  <c r="E41" i="2"/>
  <c r="D41" i="2"/>
  <c r="I40" i="2"/>
  <c r="H40" i="2"/>
  <c r="G40" i="2"/>
  <c r="E40" i="2"/>
  <c r="J40" i="2" s="1"/>
  <c r="K40" i="2" s="1"/>
  <c r="D40" i="2"/>
  <c r="I39" i="2"/>
  <c r="H39" i="2"/>
  <c r="G39" i="2"/>
  <c r="E39" i="2"/>
  <c r="J39" i="2" s="1"/>
  <c r="K39" i="2" s="1"/>
  <c r="D39" i="2"/>
  <c r="I38" i="2"/>
  <c r="H38" i="2"/>
  <c r="J38" i="2" s="1"/>
  <c r="K38" i="2" s="1"/>
  <c r="G38" i="2"/>
  <c r="E38" i="2"/>
  <c r="D38" i="2"/>
  <c r="I37" i="2"/>
  <c r="H37" i="2"/>
  <c r="J37" i="2" s="1"/>
  <c r="K37" i="2" s="1"/>
  <c r="G37" i="2"/>
  <c r="E37" i="2"/>
  <c r="D37" i="2"/>
  <c r="I36" i="2"/>
  <c r="H36" i="2"/>
  <c r="G36" i="2"/>
  <c r="E36" i="2"/>
  <c r="J36" i="2" s="1"/>
  <c r="K36" i="2" s="1"/>
  <c r="D36" i="2"/>
  <c r="I35" i="2"/>
  <c r="H35" i="2"/>
  <c r="G35" i="2"/>
  <c r="E35" i="2"/>
  <c r="J35" i="2" s="1"/>
  <c r="K35" i="2" s="1"/>
  <c r="D35" i="2"/>
  <c r="I34" i="2"/>
  <c r="H34" i="2"/>
  <c r="J34" i="2" s="1"/>
  <c r="K34" i="2" s="1"/>
  <c r="G34" i="2"/>
  <c r="E34" i="2"/>
  <c r="D34" i="2"/>
  <c r="I33" i="2"/>
  <c r="H33" i="2"/>
  <c r="J33" i="2" s="1"/>
  <c r="K33" i="2" s="1"/>
  <c r="G33" i="2"/>
  <c r="E33" i="2"/>
  <c r="D33" i="2"/>
  <c r="I32" i="2"/>
  <c r="H32" i="2"/>
  <c r="G32" i="2"/>
  <c r="E32" i="2"/>
  <c r="J32" i="2" s="1"/>
  <c r="K32" i="2" s="1"/>
  <c r="D32" i="2"/>
  <c r="I31" i="2"/>
  <c r="H31" i="2"/>
  <c r="G31" i="2"/>
  <c r="E31" i="2"/>
  <c r="J31" i="2" s="1"/>
  <c r="K31" i="2" s="1"/>
  <c r="D31" i="2"/>
  <c r="I30" i="2"/>
  <c r="H30" i="2"/>
  <c r="J30" i="2" s="1"/>
  <c r="K30" i="2" s="1"/>
  <c r="G30" i="2"/>
  <c r="E30" i="2"/>
  <c r="D30" i="2"/>
  <c r="I29" i="2"/>
  <c r="H29" i="2"/>
  <c r="J29" i="2" s="1"/>
  <c r="K29" i="2" s="1"/>
  <c r="G29" i="2"/>
  <c r="E29" i="2"/>
  <c r="D29" i="2"/>
  <c r="I28" i="2"/>
  <c r="H28" i="2"/>
  <c r="G28" i="2"/>
  <c r="E28" i="2"/>
  <c r="J28" i="2" s="1"/>
  <c r="K28" i="2" s="1"/>
  <c r="D28" i="2"/>
  <c r="I27" i="2"/>
  <c r="H27" i="2"/>
  <c r="G27" i="2"/>
  <c r="E27" i="2"/>
  <c r="J27" i="2" s="1"/>
  <c r="K27" i="2" s="1"/>
  <c r="D27" i="2"/>
  <c r="I26" i="2"/>
  <c r="H26" i="2"/>
  <c r="G26" i="2"/>
  <c r="E26" i="2"/>
  <c r="J26" i="2" s="1"/>
  <c r="K26" i="2" s="1"/>
  <c r="D26" i="2"/>
  <c r="I25" i="2"/>
  <c r="H25" i="2"/>
  <c r="J25" i="2" s="1"/>
  <c r="K25" i="2" s="1"/>
  <c r="G25" i="2"/>
  <c r="E25" i="2"/>
  <c r="D25" i="2"/>
  <c r="I24" i="2"/>
  <c r="H24" i="2"/>
  <c r="J24" i="2" s="1"/>
  <c r="K24" i="2" s="1"/>
  <c r="G24" i="2"/>
  <c r="E24" i="2"/>
  <c r="D24" i="2"/>
  <c r="I23" i="2"/>
  <c r="H23" i="2"/>
  <c r="G23" i="2"/>
  <c r="E23" i="2"/>
  <c r="J23" i="2" s="1"/>
  <c r="K23" i="2" s="1"/>
  <c r="D23" i="2"/>
  <c r="I22" i="2"/>
  <c r="H22" i="2"/>
  <c r="J22" i="2" s="1"/>
  <c r="G22" i="2"/>
  <c r="E22" i="2"/>
  <c r="D22" i="2"/>
  <c r="H18" i="2"/>
  <c r="G18" i="2"/>
  <c r="D18" i="2"/>
  <c r="I16" i="2"/>
  <c r="H16" i="2"/>
  <c r="G16" i="2"/>
  <c r="E16" i="2"/>
  <c r="D16" i="2"/>
  <c r="I15" i="2"/>
  <c r="H15" i="2"/>
  <c r="G15" i="2"/>
  <c r="E15" i="2"/>
  <c r="J15" i="2" s="1"/>
  <c r="K15" i="2" s="1"/>
  <c r="D15" i="2"/>
  <c r="I14" i="2"/>
  <c r="H14" i="2"/>
  <c r="G14" i="2"/>
  <c r="E14" i="2"/>
  <c r="J14" i="2" s="1"/>
  <c r="K14" i="2" s="1"/>
  <c r="D14" i="2"/>
  <c r="I13" i="2"/>
  <c r="H13" i="2"/>
  <c r="G13" i="2"/>
  <c r="E13" i="2"/>
  <c r="J13" i="2" s="1"/>
  <c r="K13" i="2" s="1"/>
  <c r="D13" i="2"/>
  <c r="I12" i="2"/>
  <c r="H12" i="2"/>
  <c r="G12" i="2"/>
  <c r="E12" i="2"/>
  <c r="J12" i="2" s="1"/>
  <c r="K12" i="2" s="1"/>
  <c r="D12" i="2"/>
  <c r="I11" i="2"/>
  <c r="H11" i="2"/>
  <c r="G11" i="2"/>
  <c r="E11" i="2"/>
  <c r="J11" i="2" s="1"/>
  <c r="K11" i="2" s="1"/>
  <c r="D11" i="2"/>
  <c r="I10" i="2"/>
  <c r="H10" i="2"/>
  <c r="G10" i="2"/>
  <c r="E10" i="2"/>
  <c r="J10" i="2" s="1"/>
  <c r="K10" i="2" s="1"/>
  <c r="D10" i="2"/>
  <c r="I9" i="2"/>
  <c r="H9" i="2"/>
  <c r="G9" i="2"/>
  <c r="E9" i="2"/>
  <c r="J9" i="2" s="1"/>
  <c r="K9" i="2" s="1"/>
  <c r="D9" i="2"/>
  <c r="I8" i="2"/>
  <c r="H8" i="2"/>
  <c r="G8" i="2"/>
  <c r="E8" i="2"/>
  <c r="J8" i="2" s="1"/>
  <c r="K8" i="2" s="1"/>
  <c r="D8" i="2"/>
  <c r="A8" i="2"/>
  <c r="I7" i="2"/>
  <c r="H7" i="2"/>
  <c r="H19" i="2" s="1"/>
  <c r="G7" i="2"/>
  <c r="E7" i="2"/>
  <c r="D7" i="2"/>
  <c r="F14" i="3" l="1"/>
  <c r="E99" i="3"/>
  <c r="I14" i="3"/>
  <c r="H101" i="3"/>
  <c r="I102" i="3" s="1"/>
  <c r="G93" i="3"/>
  <c r="G101" i="3" s="1"/>
  <c r="E48" i="3"/>
  <c r="E57" i="3"/>
  <c r="F99" i="3"/>
  <c r="F48" i="3"/>
  <c r="F57" i="3"/>
  <c r="E93" i="3"/>
  <c r="E14" i="3"/>
  <c r="F93" i="3"/>
  <c r="I57" i="3"/>
  <c r="K22" i="2"/>
  <c r="J55" i="2"/>
  <c r="K55" i="2" s="1"/>
  <c r="H106" i="2"/>
  <c r="J70" i="2"/>
  <c r="E55" i="2"/>
  <c r="E115" i="2" s="1"/>
  <c r="E18" i="2"/>
  <c r="J7" i="2"/>
  <c r="H55" i="2"/>
  <c r="H56" i="2"/>
  <c r="J67" i="2"/>
  <c r="K59" i="2"/>
  <c r="H105" i="2"/>
  <c r="H113" i="2"/>
  <c r="H115" i="2" s="1"/>
  <c r="H114" i="2"/>
  <c r="J108" i="2"/>
  <c r="A9" i="2"/>
  <c r="A10" i="2"/>
  <c r="A11" i="2"/>
  <c r="J16" i="2"/>
  <c r="K16" i="2" s="1"/>
  <c r="I93" i="3" l="1"/>
  <c r="E101" i="3"/>
  <c r="A12" i="2"/>
  <c r="K108" i="2"/>
  <c r="J113" i="2"/>
  <c r="K7" i="2"/>
  <c r="J18" i="2"/>
  <c r="K18" i="2" s="1"/>
  <c r="J105" i="2"/>
  <c r="K105" i="2" s="1"/>
  <c r="K70" i="2"/>
  <c r="A13" i="2" l="1"/>
  <c r="J115" i="2"/>
  <c r="K115" i="2" s="1"/>
  <c r="K113" i="2"/>
  <c r="A14" i="2" l="1"/>
  <c r="A15" i="2" l="1"/>
  <c r="A16" i="2" l="1"/>
  <c r="A22" i="2" l="1"/>
  <c r="A23" i="2" l="1"/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9" i="2" s="1"/>
  <c r="A60" i="2" s="1"/>
  <c r="A61" i="2" s="1"/>
  <c r="A62" i="2" s="1"/>
  <c r="A63" i="2" s="1"/>
  <c r="A64" i="2" s="1"/>
  <c r="A65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8" i="2" s="1"/>
  <c r="A109" i="2" s="1"/>
  <c r="A110" i="2" s="1"/>
  <c r="A111" i="2" s="1"/>
  <c r="A115" i="2" s="1"/>
</calcChain>
</file>

<file path=xl/comments1.xml><?xml version="1.0" encoding="utf-8"?>
<comments xmlns="http://schemas.openxmlformats.org/spreadsheetml/2006/main">
  <authors>
    <author>Lenovo User</author>
  </authors>
  <commentList>
    <comment ref="G92" authorId="0">
      <text>
        <r>
          <rPr>
            <sz val="9"/>
            <color indexed="81"/>
            <rFont val="Tahoma"/>
            <family val="2"/>
          </rPr>
          <t xml:space="preserve">******
</t>
        </r>
      </text>
    </comment>
  </commentList>
</comments>
</file>

<file path=xl/comments2.xml><?xml version="1.0" encoding="utf-8"?>
<comments xmlns="http://schemas.openxmlformats.org/spreadsheetml/2006/main">
  <authors>
    <author>Lenovo User</author>
  </authors>
  <commentList>
    <comment ref="G101" authorId="0">
      <text>
        <r>
          <rPr>
            <sz val="9"/>
            <color indexed="81"/>
            <rFont val="Tahoma"/>
            <family val="2"/>
          </rPr>
          <t xml:space="preserve">******
</t>
        </r>
      </text>
    </comment>
  </commentList>
</comments>
</file>

<file path=xl/sharedStrings.xml><?xml version="1.0" encoding="utf-8"?>
<sst xmlns="http://schemas.openxmlformats.org/spreadsheetml/2006/main" count="965" uniqueCount="258">
  <si>
    <t>Property</t>
  </si>
  <si>
    <t>City</t>
  </si>
  <si>
    <t>Valuation *</t>
  </si>
  <si>
    <t>Cap rate</t>
  </si>
  <si>
    <t>Land Area (m2) **</t>
  </si>
  <si>
    <t>Strata Noted</t>
  </si>
  <si>
    <t>NSW</t>
  </si>
  <si>
    <t>Blacktown Inn Hotel</t>
  </si>
  <si>
    <t>Sydney</t>
  </si>
  <si>
    <t>DM</t>
  </si>
  <si>
    <t>Brown Jug Hotel</t>
  </si>
  <si>
    <t>BWS</t>
  </si>
  <si>
    <t>Colyton Hotel</t>
  </si>
  <si>
    <t>Crows Nest Hotel</t>
  </si>
  <si>
    <t>N</t>
  </si>
  <si>
    <t>Melton Hotel</t>
  </si>
  <si>
    <t>Narrabeen Sands Hotel</t>
  </si>
  <si>
    <t>Strata</t>
  </si>
  <si>
    <t>New Brighton Hotel</t>
  </si>
  <si>
    <t>Pioneer Tavern</t>
  </si>
  <si>
    <t>Pritchards Hotel</t>
  </si>
  <si>
    <t>Smithfield Hotel</t>
  </si>
  <si>
    <t>QLD</t>
  </si>
  <si>
    <t>Albany Creek Tavern</t>
  </si>
  <si>
    <t>Brisbane</t>
  </si>
  <si>
    <t>Alderley Arms Hotel</t>
  </si>
  <si>
    <t>Anglers Arms Hotel</t>
  </si>
  <si>
    <t>Balaclava Hotel</t>
  </si>
  <si>
    <t>Cairns, Queensland</t>
  </si>
  <si>
    <t>Breakfast Creek Hotel</t>
  </si>
  <si>
    <t>Breakfast Creek Bottleshop</t>
  </si>
  <si>
    <t>Burleigh Heads Hotel</t>
  </si>
  <si>
    <t>Gold Coast</t>
  </si>
  <si>
    <t>Camp Hill Hotel</t>
  </si>
  <si>
    <t>Chardons Corner Hotel</t>
  </si>
  <si>
    <t>Dalrymple Hotel</t>
  </si>
  <si>
    <t>Townsville, Queensland</t>
  </si>
  <si>
    <t>Edge Hill Tavern</t>
  </si>
  <si>
    <t>Edinburgh Castle Hotel</t>
  </si>
  <si>
    <t>Four Mile Creek</t>
  </si>
  <si>
    <t>Hamilton Hotel</t>
  </si>
  <si>
    <t>Holland Park Hotel</t>
  </si>
  <si>
    <t>Kedron Park Hotel</t>
  </si>
  <si>
    <t>Kirwan Tavern</t>
  </si>
  <si>
    <t>DM &amp; BWS</t>
  </si>
  <si>
    <t>Lawnton Tavern</t>
  </si>
  <si>
    <t>Miami Hotel</t>
  </si>
  <si>
    <t>Mount Gravatt Hotel</t>
  </si>
  <si>
    <t>Mount Pleasant Hotel</t>
  </si>
  <si>
    <t>Mackay, Queensland</t>
  </si>
  <si>
    <t>Noosa Reef Hotel</t>
  </si>
  <si>
    <t>Sunshine Coast</t>
  </si>
  <si>
    <t>Nudgee Beach Hotel</t>
  </si>
  <si>
    <t>Palm Beach Hotel</t>
  </si>
  <si>
    <t>Pelican Waters Hotel</t>
  </si>
  <si>
    <t>Prince of Wales</t>
  </si>
  <si>
    <t>Racehorse Hotel</t>
  </si>
  <si>
    <t>Redland Bay Hotel</t>
  </si>
  <si>
    <t>Royal Exchange Hotel</t>
  </si>
  <si>
    <t>Springwood Tavern</t>
  </si>
  <si>
    <t>Stones Corner Tavern</t>
  </si>
  <si>
    <t>Vale Hotel</t>
  </si>
  <si>
    <t>Wilsonton Hotel</t>
  </si>
  <si>
    <t>Toowomba, Queensland</t>
  </si>
  <si>
    <t>SA</t>
  </si>
  <si>
    <t>Aberfoyle Hub Tavern</t>
  </si>
  <si>
    <t>Adeilade</t>
  </si>
  <si>
    <t>Eureka Hotel</t>
  </si>
  <si>
    <t>Exeter Hotel</t>
  </si>
  <si>
    <t>Finsbury Hotel</t>
  </si>
  <si>
    <t>Gepps Cross Hotel</t>
  </si>
  <si>
    <t>Hendon Hotel</t>
  </si>
  <si>
    <t>Stockade Tavern</t>
  </si>
  <si>
    <t>VIC</t>
  </si>
  <si>
    <t>Ashley Hotel</t>
  </si>
  <si>
    <t>Melbourne</t>
  </si>
  <si>
    <t>Ashley Hotel Bottleshop</t>
  </si>
  <si>
    <t>Bayswater Hotel</t>
  </si>
  <si>
    <t>Berwick Inn</t>
  </si>
  <si>
    <t>Blackburn Hotel</t>
  </si>
  <si>
    <t>Blue Bell Hotel</t>
  </si>
  <si>
    <t>Wendouree, Victoria</t>
  </si>
  <si>
    <t>Boundary Hotel</t>
  </si>
  <si>
    <t>Burvale Hotel</t>
  </si>
  <si>
    <t>Club Hotel</t>
  </si>
  <si>
    <t>Cramers Hotel</t>
  </si>
  <si>
    <t>Deer Park Hotel</t>
  </si>
  <si>
    <t>Doncaster Inn Hotel</t>
  </si>
  <si>
    <t>Ferntree Gully Hotel &amp; Motel</t>
  </si>
  <si>
    <t>Gateway Hotel</t>
  </si>
  <si>
    <t>Corio, Victoria</t>
  </si>
  <si>
    <t>Keysborough Hotel</t>
  </si>
  <si>
    <t>Mac's Hotel</t>
  </si>
  <si>
    <t>Melton, Victoria</t>
  </si>
  <si>
    <t>Meadow Inn Hotel</t>
  </si>
  <si>
    <t>Mitcham Hotel</t>
  </si>
  <si>
    <t>Morwell Hotel</t>
  </si>
  <si>
    <t>Morwell, Victoria</t>
  </si>
  <si>
    <t>Olinda Creek Hotel</t>
  </si>
  <si>
    <t>Lilydale, Victoria</t>
  </si>
  <si>
    <t>Pier Hotel/21st Century</t>
  </si>
  <si>
    <t>Plough Hotel</t>
  </si>
  <si>
    <t>Prince Mark Hotel</t>
  </si>
  <si>
    <t>Tralagon, Victoria</t>
  </si>
  <si>
    <t>Sandbelt Hotel</t>
  </si>
  <si>
    <t>Sandown Park Hotel</t>
  </si>
  <si>
    <t>Sandringham Hotel</t>
  </si>
  <si>
    <t>Somerville Hotel</t>
  </si>
  <si>
    <t>Mornington Penisula, Victoria</t>
  </si>
  <si>
    <t>Stamford Inn Hotel</t>
  </si>
  <si>
    <t>Sylvania Hotel</t>
  </si>
  <si>
    <t>The Vale Hotel</t>
  </si>
  <si>
    <t>Tudor Inn Hotel</t>
  </si>
  <si>
    <t>Victoria Hotel</t>
  </si>
  <si>
    <t>Shepparton, Victoira</t>
  </si>
  <si>
    <t>Village Green Hotel</t>
  </si>
  <si>
    <t>Young &amp; Jacksons Hotel</t>
  </si>
  <si>
    <t>WA</t>
  </si>
  <si>
    <t>Balmoral</t>
  </si>
  <si>
    <t>Perth</t>
  </si>
  <si>
    <t>Brass Monkey</t>
  </si>
  <si>
    <t>Queens Tavern</t>
  </si>
  <si>
    <t>Sail &amp; Anchor Pub Brewery</t>
  </si>
  <si>
    <t>Fremantle</t>
  </si>
  <si>
    <t>Sail &amp; Anchor Bottleshop</t>
  </si>
  <si>
    <t>Totals</t>
  </si>
  <si>
    <t>Strata Areas</t>
  </si>
  <si>
    <t>Areas subject to resumption</t>
  </si>
  <si>
    <t>Areas subject to other adjustment/clarification</t>
  </si>
  <si>
    <t>Total Adj</t>
  </si>
  <si>
    <t>*</t>
  </si>
  <si>
    <t>All valuation data is approx only and rounded to the nearest 10,000</t>
  </si>
  <si>
    <t>*****</t>
  </si>
  <si>
    <t>**</t>
  </si>
  <si>
    <t>***</t>
  </si>
  <si>
    <t>****</t>
  </si>
  <si>
    <t>Retail liqour outlets are subject to change in buisness condition, and are current available data only</t>
  </si>
  <si>
    <t>Denotes multi level venue. Building area used is only ground floor plate, some upper floor area exists</t>
  </si>
  <si>
    <t>After adjustment</t>
  </si>
  <si>
    <t>ALE PROPERTY GROUP</t>
  </si>
  <si>
    <t>APPENDIX B</t>
  </si>
  <si>
    <t>PROPERTY REVALUATIONS</t>
  </si>
  <si>
    <t>No.</t>
  </si>
  <si>
    <t>Address</t>
  </si>
  <si>
    <t>Cap Rate Dec 12</t>
  </si>
  <si>
    <t>Dec 2012 Valuation</t>
  </si>
  <si>
    <t>Cap Rate Jun 13</t>
  </si>
  <si>
    <t>June 2013 Valuation</t>
  </si>
  <si>
    <t>Urbis / CBRE</t>
  </si>
  <si>
    <t>Valuation Movement</t>
  </si>
  <si>
    <t>% Change</t>
  </si>
  <si>
    <t>New South Wales</t>
  </si>
  <si>
    <t>80 Blacktown Road, Blacktown</t>
  </si>
  <si>
    <t>47 Stanbrook Parade, Fairfield</t>
  </si>
  <si>
    <t>12 Great Western Highway, St Mary's</t>
  </si>
  <si>
    <t>1-3 Willoughby Road, Crows Nest</t>
  </si>
  <si>
    <t>163 Parramatta Road, Auburn</t>
  </si>
  <si>
    <t>71 The Corso, Manly</t>
  </si>
  <si>
    <t>Cnr Maxwell Street &amp; The Northern Road, Penrith</t>
  </si>
  <si>
    <t>360 Elziabeth Drive , Mount Pritchard NSW 2170</t>
  </si>
  <si>
    <t>671 The Horsley Drive, Smithfield</t>
  </si>
  <si>
    <t>Total NSW</t>
  </si>
  <si>
    <t>Queensland</t>
  </si>
  <si>
    <t>Cnr Old Northern &amp; Albany Creek Roads, Albany Creek</t>
  </si>
  <si>
    <t>2 Samford Road, Alderley</t>
  </si>
  <si>
    <t>50 Queens Street Southport</t>
  </si>
  <si>
    <t>423 Mulgrove Road, Cairns (Earlville)</t>
  </si>
  <si>
    <t>2 Kingsford Smith Drive, Breakfast Creek</t>
  </si>
  <si>
    <t>724 Old Cleveland Road, Camp Hill</t>
  </si>
  <si>
    <t>688 Ipswich Road, Annerly</t>
  </si>
  <si>
    <t>310 Bayswater Road, Garbutt</t>
  </si>
  <si>
    <t>145-147 Pease Street, Manoora, Cairns</t>
  </si>
  <si>
    <t>421 Gympie Road, Kedron</t>
  </si>
  <si>
    <t>260 Gympie Road, Strathpine</t>
  </si>
  <si>
    <t>442 Kingsford Smith Drive, Hamilton</t>
  </si>
  <si>
    <t>945 Logan Road, Holland Park</t>
  </si>
  <si>
    <t>693 Lutwyche Road, Kedron Park</t>
  </si>
  <si>
    <t>154 Thurwingowa Drive, Townsville</t>
  </si>
  <si>
    <t>820 Gympie Road, Lawnton</t>
  </si>
  <si>
    <t>2043-2047 Gold Coast Highway, Miami</t>
  </si>
  <si>
    <t>1315 Logan Road, Mt Gravatt</t>
  </si>
  <si>
    <t>Malcomson Street, North Mackay</t>
  </si>
  <si>
    <t>Noosa Drive, Noosa Heads</t>
  </si>
  <si>
    <t>Cnr Approach and Nudgee Roads, Nudgee</t>
  </si>
  <si>
    <t>Corner 1118 Gold Coast Hwy 5th Avenue, Palm Beach</t>
  </si>
  <si>
    <t>Pelican Waters Boulevard, Pelican Waters</t>
  </si>
  <si>
    <t>1154 Sandgate Road, Nundah</t>
  </si>
  <si>
    <t>215 Brisbane Road, Booval</t>
  </si>
  <si>
    <t>The Esplanade, Redland Bay</t>
  </si>
  <si>
    <t>10 High Street, Toowong</t>
  </si>
  <si>
    <t>43 Springwood Road, Springwood</t>
  </si>
  <si>
    <t>346 Logan Road, Stones Corner</t>
  </si>
  <si>
    <t>222 Ross River Road, (Aikenvale) Townsville</t>
  </si>
  <si>
    <t>40 Richmond Drive, Wilsonton Toowoomba</t>
  </si>
  <si>
    <t>Total Queensland</t>
  </si>
  <si>
    <t>Average Value</t>
  </si>
  <si>
    <t>South Australia</t>
  </si>
  <si>
    <t>The Hub Shopping Centre Taylors Road, Aberfoyle Park</t>
  </si>
  <si>
    <t>10 Park Terrace, Salisbury</t>
  </si>
  <si>
    <t>152 Semaphore Road, Exeter</t>
  </si>
  <si>
    <t>49 Hanson Road, Woodville North</t>
  </si>
  <si>
    <t>560 Main North Road, Blair Athol</t>
  </si>
  <si>
    <t>110 Tapleys Hill Road, Royal Park</t>
  </si>
  <si>
    <t>2 Gawler Street, Salisbury</t>
  </si>
  <si>
    <t>Total SA</t>
  </si>
  <si>
    <t>Victoria</t>
  </si>
  <si>
    <t>226 Ballarat Road, Braybrook</t>
  </si>
  <si>
    <t>780 Mountain Highway, Bayswater</t>
  </si>
  <si>
    <t xml:space="preserve">Berwick </t>
  </si>
  <si>
    <t>111 Whitehorse Road, Blackburn</t>
  </si>
  <si>
    <t>Howitt Street, Wendouree</t>
  </si>
  <si>
    <t>728-730 Centre Road, Bentleigh East VIC 3165</t>
  </si>
  <si>
    <t>Cnr Springvale Road Burwood Highway, Nunawading</t>
  </si>
  <si>
    <t>848 Burwood Highway, Ferntree Gully</t>
  </si>
  <si>
    <t>1 Cramer Street, Preston</t>
  </si>
  <si>
    <t>760 Ballarat Road, Deer Park</t>
  </si>
  <si>
    <t>855 Doncaster Road, Doncaster</t>
  </si>
  <si>
    <t>1130-2 Burwood Highway, Ferntree Gully</t>
  </si>
  <si>
    <t>218-230 Princes Highway, Corio</t>
  </si>
  <si>
    <t>Cnr Corrigan &amp; Cheltenham Roads, Keysborough</t>
  </si>
  <si>
    <t>322-332 High Street, Melton</t>
  </si>
  <si>
    <t>1431-1435 Sydney Road, Fawkner</t>
  </si>
  <si>
    <t>566 Maroondah Highway, Mitcham</t>
  </si>
  <si>
    <t>311-327 Princes Drive, Morwell</t>
  </si>
  <si>
    <t>161 Main Street, Lilydale</t>
  </si>
  <si>
    <t>508 Nepean Highway, Frankston</t>
  </si>
  <si>
    <t>Childs Road (Stables Shopping Centre), Mill Park</t>
  </si>
  <si>
    <t>Cnr Princes Highway &amp; Power Road, Doveton</t>
  </si>
  <si>
    <t>64 Princes Highway, Traralgon</t>
  </si>
  <si>
    <t>Cnr South &amp; Bignell Roads, Moorabbin</t>
  </si>
  <si>
    <t>Princes Highway, Noble Park</t>
  </si>
  <si>
    <t>Cnr Beach and Bay Roads, Sandringham</t>
  </si>
  <si>
    <t>Cnr Station and Edward Streets, Somerville</t>
  </si>
  <si>
    <t>Cnr Stud &amp; Wellington Roads, Rowville</t>
  </si>
  <si>
    <t>1631 Sydney Road/Hume Highway, Campbellfield</t>
  </si>
  <si>
    <t>2277 Dandenong Road/Princes Highway, Mulgrave</t>
  </si>
  <si>
    <t>1281 Nepean Highway, Cheltenham</t>
  </si>
  <si>
    <t>Cnr Wyndham and Fryer Streets, Shepparton</t>
  </si>
  <si>
    <t>Cnr Springvale and Ferntree Gully, Glen Waverley</t>
  </si>
  <si>
    <t>Cnr Swanston and Flinders Streets, Melbourne</t>
  </si>
  <si>
    <t>Total Vic</t>
  </si>
  <si>
    <t>Western Australia</t>
  </si>
  <si>
    <t>520 Beaufort Street, Highgate</t>
  </si>
  <si>
    <t>64 South Terrace, Freemantle</t>
  </si>
  <si>
    <t>209 William Street, Northbridge WA 6003</t>
  </si>
  <si>
    <t>Total WA</t>
  </si>
  <si>
    <t>Total Completed Properties</t>
  </si>
  <si>
    <t>Sub total</t>
  </si>
  <si>
    <t>Building Area   (m2)**</t>
  </si>
  <si>
    <t>All land and building areas are approx only and may not accurelty reflect surveyed area</t>
  </si>
  <si>
    <t>Site to building utalisation excludes car parks</t>
  </si>
  <si>
    <t>Car spaces ****</t>
  </si>
  <si>
    <t>Retail Liqour Outlet *****</t>
  </si>
  <si>
    <t>Total land area includes strata areas and areas that may be subject to resumption or other adjustments</t>
  </si>
  <si>
    <t>******</t>
  </si>
  <si>
    <t>Total Land Area after adjustment</t>
  </si>
  <si>
    <t>Building to Land Utilisation***</t>
  </si>
  <si>
    <t>Car park numbers are estimates only and may be subject to change as properties are altered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</si>
</sst>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0.00_)"/>
    <numFmt numFmtId="167" formatCode="0.0%"/>
    <numFmt numFmtId="172" formatCode="#,##0;\(#,##0\)"/>
    <numFmt numFmtId="173" formatCode="0.0000"/>
    <numFmt numFmtId="174" formatCode="#,##0_);\(#,##0\)"/>
    <numFmt numFmtId="175" formatCode="0_);[Red]\(0\)"/>
    <numFmt numFmtId="176" formatCode="0.00_);[Red]\(0.00\)"/>
    <numFmt numFmtId="177" formatCode="0.0000_);[Red]\(0.0000\)"/>
    <numFmt numFmtId="178" formatCode="?.?,,_);[Red]\(?.?,,\)"/>
    <numFmt numFmtId="179" formatCode="[&lt;1000]\ 0_);[&gt;1000]\ dd\-mmm\-yy;General"/>
    <numFmt numFmtId="180" formatCode="[&lt;=0]\ &quot;Default&quot;;[&gt;1000]\ dd\-mmm\-yy;\ 0_)"/>
    <numFmt numFmtId="181" formatCode="#&quot; Yr &quot;##&quot; Mth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Tahoma"/>
      <family val="2"/>
    </font>
    <font>
      <sz val="10"/>
      <color indexed="8"/>
      <name val="N Helvetica Narrow"/>
    </font>
    <font>
      <sz val="8"/>
      <name val="Arial"/>
      <family val="2"/>
    </font>
    <font>
      <b/>
      <i/>
      <sz val="16"/>
      <name val="Helv"/>
    </font>
    <font>
      <sz val="9"/>
      <name val="Univers 45 Light"/>
    </font>
    <font>
      <sz val="10"/>
      <name val="Arial"/>
    </font>
    <font>
      <sz val="11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b/>
      <u/>
      <sz val="11"/>
      <name val="Tahoma"/>
      <family val="2"/>
    </font>
    <font>
      <sz val="10"/>
      <name val="Helv"/>
    </font>
    <font>
      <sz val="8"/>
      <name val="Helv"/>
    </font>
    <font>
      <b/>
      <sz val="9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7" fillId="0" borderId="0"/>
    <xf numFmtId="165" fontId="7" fillId="0" borderId="0"/>
    <xf numFmtId="4" fontId="7" fillId="0" borderId="0"/>
    <xf numFmtId="3" fontId="7" fillId="0" borderId="0"/>
    <xf numFmtId="3" fontId="7" fillId="0" borderId="0"/>
    <xf numFmtId="38" fontId="8" fillId="3" borderId="0" applyNumberFormat="0" applyBorder="0" applyAlignment="0" applyProtection="0"/>
    <xf numFmtId="10" fontId="8" fillId="4" borderId="3" applyNumberFormat="0" applyBorder="0" applyAlignment="0" applyProtection="0"/>
    <xf numFmtId="166" fontId="9" fillId="0" borderId="0"/>
    <xf numFmtId="0" fontId="10" fillId="0" borderId="0"/>
    <xf numFmtId="10" fontId="5" fillId="0" borderId="0" applyFont="0" applyFill="0" applyBorder="0" applyAlignment="0" applyProtection="0"/>
    <xf numFmtId="167" fontId="7" fillId="0" borderId="0"/>
    <xf numFmtId="10" fontId="7" fillId="0" borderId="0"/>
    <xf numFmtId="0" fontId="11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8" fontId="16" fillId="0" borderId="0" applyFill="0" applyBorder="0">
      <alignment horizontal="right"/>
    </xf>
    <xf numFmtId="175" fontId="16" fillId="0" borderId="0" applyFill="0" applyBorder="0">
      <alignment horizontal="right"/>
    </xf>
    <xf numFmtId="176" fontId="16" fillId="0" borderId="0" applyFill="0" applyBorder="0">
      <alignment horizontal="right"/>
    </xf>
    <xf numFmtId="177" fontId="16" fillId="0" borderId="0" applyFill="0" applyBorder="0">
      <alignment horizontal="right"/>
    </xf>
    <xf numFmtId="15" fontId="16" fillId="0" borderId="0" applyFill="0" applyBorder="0">
      <alignment horizontal="right"/>
    </xf>
    <xf numFmtId="0" fontId="17" fillId="0" borderId="0" applyNumberFormat="0" applyFill="0" applyBorder="0" applyAlignment="0" applyProtection="0">
      <alignment horizontal="right"/>
    </xf>
    <xf numFmtId="178" fontId="16" fillId="0" borderId="0" applyFill="0" applyBorder="0">
      <alignment horizontal="right"/>
    </xf>
    <xf numFmtId="179" fontId="16" fillId="0" borderId="0" applyFont="0" applyFill="0" applyBorder="0" applyAlignment="0" applyProtection="0">
      <alignment horizontal="right"/>
    </xf>
    <xf numFmtId="17" fontId="16" fillId="0" borderId="0" applyFill="0" applyBorder="0">
      <alignment horizontal="right"/>
    </xf>
    <xf numFmtId="180" fontId="16" fillId="0" borderId="5" applyFill="0" applyBorder="0">
      <alignment horizontal="right"/>
      <protection locked="0"/>
    </xf>
    <xf numFmtId="181" fontId="16" fillId="0" borderId="0" applyFill="0" applyBorder="0">
      <alignment horizontal="right"/>
    </xf>
  </cellStyleXfs>
  <cellXfs count="90">
    <xf numFmtId="0" fontId="0" fillId="0" borderId="0" xfId="0"/>
    <xf numFmtId="0" fontId="3" fillId="0" borderId="0" xfId="0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164" fontId="1" fillId="0" borderId="0" xfId="1" applyNumberFormat="1"/>
    <xf numFmtId="164" fontId="4" fillId="0" borderId="0" xfId="1" applyNumberFormat="1" applyFont="1" applyAlignment="1">
      <alignment horizontal="right"/>
    </xf>
    <xf numFmtId="9" fontId="1" fillId="0" borderId="0" xfId="2" applyNumberFormat="1"/>
    <xf numFmtId="0" fontId="4" fillId="0" borderId="0" xfId="0" applyFont="1" applyAlignment="1">
      <alignment horizontal="center"/>
    </xf>
    <xf numFmtId="164" fontId="4" fillId="0" borderId="0" xfId="1" applyNumberFormat="1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2" fillId="0" borderId="0" xfId="0" applyFont="1"/>
    <xf numFmtId="164" fontId="2" fillId="0" borderId="1" xfId="0" applyNumberFormat="1" applyFont="1" applyBorder="1"/>
    <xf numFmtId="164" fontId="2" fillId="0" borderId="0" xfId="0" applyNumberFormat="1" applyFont="1"/>
    <xf numFmtId="0" fontId="0" fillId="0" borderId="0" xfId="0" applyAlignment="1">
      <alignment horizontal="right"/>
    </xf>
    <xf numFmtId="164" fontId="0" fillId="0" borderId="2" xfId="0" applyNumberFormat="1" applyBorder="1"/>
    <xf numFmtId="164" fontId="0" fillId="0" borderId="1" xfId="0" applyNumberFormat="1" applyBorder="1"/>
    <xf numFmtId="0" fontId="4" fillId="0" borderId="0" xfId="0" applyFont="1" applyFill="1" applyAlignment="1">
      <alignment horizontal="left" vertical="top"/>
    </xf>
    <xf numFmtId="0" fontId="2" fillId="0" borderId="0" xfId="0" applyFont="1" applyAlignment="1">
      <alignment horizontal="right"/>
    </xf>
    <xf numFmtId="164" fontId="4" fillId="0" borderId="0" xfId="1" applyNumberFormat="1" applyFont="1" applyAlignment="1">
      <alignment horizontal="left"/>
    </xf>
    <xf numFmtId="0" fontId="0" fillId="2" borderId="0" xfId="0" applyFill="1"/>
    <xf numFmtId="0" fontId="4" fillId="0" borderId="0" xfId="0" applyFont="1" applyFill="1" applyBorder="1" applyAlignment="1">
      <alignment horizontal="left" vertical="top"/>
    </xf>
    <xf numFmtId="0" fontId="0" fillId="5" borderId="0" xfId="0" applyFill="1"/>
    <xf numFmtId="164" fontId="4" fillId="5" borderId="0" xfId="1" applyNumberFormat="1" applyFont="1" applyFill="1" applyAlignment="1">
      <alignment horizontal="right"/>
    </xf>
    <xf numFmtId="10" fontId="4" fillId="0" borderId="0" xfId="1" applyNumberFormat="1" applyFont="1" applyAlignment="1">
      <alignment horizontal="right"/>
    </xf>
    <xf numFmtId="10" fontId="2" fillId="0" borderId="1" xfId="2" applyNumberFormat="1" applyFont="1" applyBorder="1"/>
    <xf numFmtId="0" fontId="12" fillId="0" borderId="0" xfId="15" applyFont="1"/>
    <xf numFmtId="0" fontId="13" fillId="0" borderId="0" xfId="15" applyFont="1" applyAlignment="1">
      <alignment horizontal="left"/>
    </xf>
    <xf numFmtId="0" fontId="14" fillId="0" borderId="0" xfId="15" applyFont="1"/>
    <xf numFmtId="0" fontId="13" fillId="0" borderId="0" xfId="15" applyFont="1"/>
    <xf numFmtId="15" fontId="13" fillId="0" borderId="0" xfId="15" applyNumberFormat="1" applyFont="1" applyAlignment="1">
      <alignment horizontal="left"/>
    </xf>
    <xf numFmtId="0" fontId="3" fillId="0" borderId="0" xfId="15" applyFont="1" applyAlignment="1">
      <alignment horizontal="center" vertical="top" wrapText="1"/>
    </xf>
    <xf numFmtId="0" fontId="3" fillId="0" borderId="0" xfId="15" applyFont="1" applyFill="1" applyAlignment="1">
      <alignment horizontal="center" vertical="top" wrapText="1"/>
    </xf>
    <xf numFmtId="0" fontId="12" fillId="0" borderId="0" xfId="15" applyFont="1" applyAlignment="1">
      <alignment horizontal="center" vertical="top" wrapText="1"/>
    </xf>
    <xf numFmtId="0" fontId="15" fillId="0" borderId="0" xfId="15" applyFont="1"/>
    <xf numFmtId="0" fontId="12" fillId="0" borderId="0" xfId="15" applyFont="1" applyFill="1" applyAlignment="1">
      <alignment horizontal="left" vertical="top" wrapText="1"/>
    </xf>
    <xf numFmtId="0" fontId="12" fillId="0" borderId="0" xfId="15" applyFont="1" applyAlignment="1">
      <alignment horizontal="left" vertical="top" wrapText="1"/>
    </xf>
    <xf numFmtId="10" fontId="12" fillId="0" borderId="0" xfId="16" applyNumberFormat="1" applyFont="1"/>
    <xf numFmtId="164" fontId="12" fillId="0" borderId="0" xfId="15" applyNumberFormat="1" applyFont="1"/>
    <xf numFmtId="164" fontId="12" fillId="0" borderId="0" xfId="17" applyNumberFormat="1" applyFont="1"/>
    <xf numFmtId="0" fontId="12" fillId="0" borderId="0" xfId="15" applyFont="1" applyAlignment="1">
      <alignment horizontal="center"/>
    </xf>
    <xf numFmtId="172" fontId="12" fillId="0" borderId="0" xfId="17" applyNumberFormat="1" applyFont="1"/>
    <xf numFmtId="167" fontId="12" fillId="0" borderId="0" xfId="16" applyNumberFormat="1" applyFont="1"/>
    <xf numFmtId="0" fontId="12" fillId="0" borderId="0" xfId="15" applyFont="1" applyFill="1" applyAlignment="1">
      <alignment horizontal="center"/>
    </xf>
    <xf numFmtId="173" fontId="12" fillId="0" borderId="0" xfId="15" applyNumberFormat="1" applyFont="1" applyFill="1"/>
    <xf numFmtId="0" fontId="3" fillId="0" borderId="0" xfId="15" applyFont="1" applyFill="1" applyAlignment="1">
      <alignment horizontal="left" vertical="top" wrapText="1"/>
    </xf>
    <xf numFmtId="10" fontId="3" fillId="0" borderId="1" xfId="16" applyNumberFormat="1" applyFont="1" applyBorder="1"/>
    <xf numFmtId="3" fontId="3" fillId="0" borderId="1" xfId="17" applyNumberFormat="1" applyFont="1" applyFill="1" applyBorder="1" applyAlignment="1">
      <alignment horizontal="right" vertical="top" wrapText="1"/>
    </xf>
    <xf numFmtId="164" fontId="12" fillId="0" borderId="0" xfId="17" applyNumberFormat="1" applyFont="1" applyFill="1"/>
    <xf numFmtId="172" fontId="12" fillId="0" borderId="1" xfId="17" applyNumberFormat="1" applyFont="1" applyBorder="1"/>
    <xf numFmtId="0" fontId="12" fillId="0" borderId="0" xfId="15" applyFont="1" applyFill="1" applyAlignment="1">
      <alignment horizontal="center" vertical="top" wrapText="1"/>
    </xf>
    <xf numFmtId="0" fontId="12" fillId="0" borderId="0" xfId="15" applyFont="1" applyFill="1"/>
    <xf numFmtId="0" fontId="15" fillId="0" borderId="0" xfId="15" applyFont="1" applyFill="1" applyAlignment="1">
      <alignment horizontal="left" vertical="top" wrapText="1"/>
    </xf>
    <xf numFmtId="0" fontId="12" fillId="0" borderId="0" xfId="15" quotePrefix="1" applyFont="1" applyFill="1" applyAlignment="1">
      <alignment horizontal="left" vertical="top" wrapText="1"/>
    </xf>
    <xf numFmtId="3" fontId="3" fillId="0" borderId="1" xfId="15" applyNumberFormat="1" applyFont="1" applyFill="1" applyBorder="1" applyAlignment="1">
      <alignment horizontal="right" vertical="center" wrapText="1"/>
    </xf>
    <xf numFmtId="0" fontId="12" fillId="0" borderId="0" xfId="15" applyFont="1" applyAlignment="1">
      <alignment vertical="center"/>
    </xf>
    <xf numFmtId="3" fontId="12" fillId="0" borderId="0" xfId="15" applyNumberFormat="1" applyFont="1" applyFill="1" applyAlignment="1">
      <alignment vertical="center"/>
    </xf>
    <xf numFmtId="167" fontId="12" fillId="0" borderId="0" xfId="16" applyNumberFormat="1" applyFont="1" applyAlignment="1">
      <alignment vertical="center"/>
    </xf>
    <xf numFmtId="164" fontId="12" fillId="0" borderId="0" xfId="17" applyNumberFormat="1" applyFont="1" applyFill="1" applyAlignment="1">
      <alignment vertical="center"/>
    </xf>
    <xf numFmtId="172" fontId="3" fillId="0" borderId="1" xfId="17" applyNumberFormat="1" applyFont="1" applyBorder="1"/>
    <xf numFmtId="3" fontId="3" fillId="0" borderId="1" xfId="15" applyNumberFormat="1" applyFont="1" applyFill="1" applyBorder="1" applyAlignment="1">
      <alignment horizontal="right" vertical="top" wrapText="1"/>
    </xf>
    <xf numFmtId="164" fontId="12" fillId="0" borderId="0" xfId="17" applyNumberFormat="1" applyFont="1" applyAlignment="1">
      <alignment vertical="center"/>
    </xf>
    <xf numFmtId="172" fontId="3" fillId="0" borderId="1" xfId="17" applyNumberFormat="1" applyFont="1" applyBorder="1" applyAlignment="1">
      <alignment vertical="center"/>
    </xf>
    <xf numFmtId="164" fontId="12" fillId="0" borderId="0" xfId="17" applyNumberFormat="1" applyFont="1" applyFill="1" applyBorder="1" applyAlignment="1">
      <alignment horizontal="right" vertical="top" wrapText="1"/>
    </xf>
    <xf numFmtId="0" fontId="3" fillId="0" borderId="0" xfId="15" applyFont="1" applyFill="1" applyAlignment="1">
      <alignment horizontal="left" vertical="top" wrapText="1"/>
    </xf>
    <xf numFmtId="0" fontId="11" fillId="0" borderId="0" xfId="15" applyAlignment="1">
      <alignment horizontal="left" vertical="top" wrapText="1"/>
    </xf>
    <xf numFmtId="174" fontId="3" fillId="0" borderId="4" xfId="15" applyNumberFormat="1" applyFont="1" applyFill="1" applyBorder="1" applyAlignment="1">
      <alignment horizontal="right" vertical="top" wrapText="1"/>
    </xf>
    <xf numFmtId="10" fontId="3" fillId="0" borderId="0" xfId="16" applyNumberFormat="1" applyFont="1" applyFill="1" applyBorder="1" applyAlignment="1">
      <alignment horizontal="right" vertical="top" wrapText="1"/>
    </xf>
    <xf numFmtId="174" fontId="3" fillId="0" borderId="0" xfId="15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10" fontId="0" fillId="0" borderId="0" xfId="2" applyNumberFormat="1" applyFont="1"/>
    <xf numFmtId="10" fontId="2" fillId="0" borderId="0" xfId="2" applyNumberFormat="1" applyFont="1" applyBorder="1"/>
    <xf numFmtId="164" fontId="1" fillId="0" borderId="0" xfId="1" applyNumberFormat="1" applyBorder="1"/>
    <xf numFmtId="164" fontId="0" fillId="0" borderId="1" xfId="1" applyNumberFormat="1" applyFont="1" applyBorder="1"/>
    <xf numFmtId="164" fontId="4" fillId="0" borderId="0" xfId="1" applyNumberFormat="1" applyFont="1" applyBorder="1" applyAlignment="1">
      <alignment horizontal="right"/>
    </xf>
    <xf numFmtId="3" fontId="2" fillId="0" borderId="0" xfId="0" applyNumberFormat="1" applyFont="1" applyBorder="1"/>
    <xf numFmtId="9" fontId="1" fillId="0" borderId="0" xfId="2" applyNumberFormat="1" applyBorder="1"/>
    <xf numFmtId="164" fontId="0" fillId="0" borderId="0" xfId="1" applyNumberFormat="1" applyFont="1" applyBorder="1"/>
    <xf numFmtId="164" fontId="4" fillId="5" borderId="0" xfId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 vertical="top" wrapText="1"/>
    </xf>
    <xf numFmtId="10" fontId="0" fillId="0" borderId="1" xfId="2" applyNumberFormat="1" applyFont="1" applyBorder="1"/>
    <xf numFmtId="0" fontId="4" fillId="0" borderId="1" xfId="0" applyFont="1" applyBorder="1" applyAlignment="1">
      <alignment horizontal="center"/>
    </xf>
    <xf numFmtId="3" fontId="18" fillId="2" borderId="0" xfId="0" applyNumberFormat="1" applyFont="1" applyFill="1" applyBorder="1" applyAlignment="1" applyProtection="1">
      <alignment horizontal="right"/>
      <protection locked="0"/>
    </xf>
    <xf numFmtId="164" fontId="4" fillId="6" borderId="0" xfId="1" applyNumberFormat="1" applyFont="1" applyFill="1" applyAlignment="1">
      <alignment horizontal="right"/>
    </xf>
    <xf numFmtId="10" fontId="0" fillId="0" borderId="0" xfId="2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</cellXfs>
  <cellStyles count="29">
    <cellStyle name="#,###0" xfId="3"/>
    <cellStyle name="#,###0.0" xfId="4"/>
    <cellStyle name="#,###0.00" xfId="5"/>
    <cellStyle name="#,###0_JHD TA FCASTS" xfId="6"/>
    <cellStyle name="0,000" xfId="7"/>
    <cellStyle name="Comma" xfId="1" builtinId="3"/>
    <cellStyle name="Comma 2" xfId="17"/>
    <cellStyle name="Currency(Cents)" xfId="18"/>
    <cellStyle name="Fix0" xfId="19"/>
    <cellStyle name="Fix2" xfId="20"/>
    <cellStyle name="Fix4" xfId="21"/>
    <cellStyle name="Grey" xfId="8"/>
    <cellStyle name="Input [yellow]" xfId="9"/>
    <cellStyle name="LongDate" xfId="22"/>
    <cellStyle name="Macro" xfId="23"/>
    <cellStyle name="Millions" xfId="24"/>
    <cellStyle name="Normal" xfId="0" builtinId="0"/>
    <cellStyle name="Normal - Style1" xfId="10"/>
    <cellStyle name="Normal 2" xfId="11"/>
    <cellStyle name="Normal 3" xfId="15"/>
    <cellStyle name="Percent" xfId="2" builtinId="5"/>
    <cellStyle name="Percent [2]" xfId="12"/>
    <cellStyle name="Percent 0.0%" xfId="13"/>
    <cellStyle name="Percent 0.00%" xfId="14"/>
    <cellStyle name="Percent 2" xfId="16"/>
    <cellStyle name="SDate" xfId="25"/>
    <cellStyle name="ShortDate" xfId="26"/>
    <cellStyle name="SpecDate" xfId="27"/>
    <cellStyle name="YR_MTH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/Desktop/DS%20DESKTOP/Valuation%20Work/Annual%20Revaluations/June%2013%20Revals/Property%20Valuations%20-%20June%202013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DARREN\AOF98\Reports%20-%20Gorilla%20Prospectus\June%201998\Jun98rec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nzipped\ZIPC\AIP%20Nov%2002%20Monthly%20Pack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INANCE%20-%20PROJECT\LPT's\085%20Aip\Mthly%20Mgt%20Rpts\2002\FINANCE\Listed%20Property%20Trusts\AIP\Aip99\Reports\Year%20End\Property_P&amp;L(AI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NC\RISK%20MANAGEMENT\TemplateCustomerRev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Valuation Summary"/>
    </sheetNames>
    <sheetDataSet>
      <sheetData sheetId="0"/>
      <sheetData sheetId="1">
        <row r="7">
          <cell r="J7">
            <v>6.4507999999999996E-2</v>
          </cell>
          <cell r="K7">
            <v>8700000</v>
          </cell>
          <cell r="AI7">
            <v>8720000</v>
          </cell>
          <cell r="AV7">
            <v>6.4299999999999996E-2</v>
          </cell>
          <cell r="AW7">
            <v>8720000</v>
          </cell>
        </row>
        <row r="8">
          <cell r="J8">
            <v>6.5530000000000005E-2</v>
          </cell>
          <cell r="K8">
            <v>9190000</v>
          </cell>
          <cell r="AV8">
            <v>6.5225000000000005E-2</v>
          </cell>
          <cell r="AW8">
            <v>9230000</v>
          </cell>
        </row>
        <row r="9">
          <cell r="J9">
            <v>6.6699999999999995E-2</v>
          </cell>
          <cell r="K9">
            <v>13040000</v>
          </cell>
          <cell r="AV9">
            <v>6.6390000000000005E-2</v>
          </cell>
          <cell r="AW9">
            <v>13100000</v>
          </cell>
        </row>
        <row r="10">
          <cell r="J10">
            <v>6.6931000000000004E-2</v>
          </cell>
          <cell r="K10">
            <v>12890000</v>
          </cell>
          <cell r="AI10">
            <v>13030000</v>
          </cell>
          <cell r="AV10">
            <v>6.6199999999999995E-2</v>
          </cell>
          <cell r="AW10">
            <v>13030000</v>
          </cell>
        </row>
        <row r="11">
          <cell r="J11">
            <v>5.8700000000000002E-2</v>
          </cell>
          <cell r="K11">
            <v>5490000</v>
          </cell>
          <cell r="AI11">
            <v>5430000</v>
          </cell>
          <cell r="AV11">
            <v>5.9400000000000001E-2</v>
          </cell>
          <cell r="AW11">
            <v>5430000</v>
          </cell>
        </row>
        <row r="12">
          <cell r="J12">
            <v>6.5920000000000006E-2</v>
          </cell>
          <cell r="K12">
            <v>10920000</v>
          </cell>
          <cell r="AV12">
            <v>6.5613000000000005E-2</v>
          </cell>
          <cell r="AW12">
            <v>11250000</v>
          </cell>
        </row>
        <row r="13">
          <cell r="J13">
            <v>5.6300000000000003E-2</v>
          </cell>
          <cell r="K13">
            <v>14550000</v>
          </cell>
          <cell r="AV13">
            <v>5.6037999999999998E-2</v>
          </cell>
          <cell r="AW13">
            <v>14620000</v>
          </cell>
        </row>
        <row r="14">
          <cell r="J14">
            <v>6.3091999999999995E-2</v>
          </cell>
          <cell r="K14">
            <v>9490000</v>
          </cell>
          <cell r="AV14">
            <v>6.2798999999999994E-2</v>
          </cell>
          <cell r="AW14">
            <v>9530000</v>
          </cell>
        </row>
        <row r="15">
          <cell r="J15">
            <v>7.9299999999999995E-2</v>
          </cell>
          <cell r="K15">
            <v>18820000</v>
          </cell>
          <cell r="AV15">
            <v>7.8931000000000001E-2</v>
          </cell>
          <cell r="AW15">
            <v>18910000</v>
          </cell>
        </row>
        <row r="16">
          <cell r="J16">
            <v>6.4482999999999999E-2</v>
          </cell>
          <cell r="K16">
            <v>6740000</v>
          </cell>
          <cell r="AI16">
            <v>6810000</v>
          </cell>
          <cell r="AV16">
            <v>6.3799999999999996E-2</v>
          </cell>
          <cell r="AW16">
            <v>6810000</v>
          </cell>
        </row>
        <row r="18">
          <cell r="J18">
            <v>6.6299999999999998E-2</v>
          </cell>
          <cell r="AV18">
            <v>6.6000000000000003E-2</v>
          </cell>
        </row>
        <row r="22">
          <cell r="J22">
            <v>6.7145999999999997E-2</v>
          </cell>
          <cell r="K22">
            <v>11660000</v>
          </cell>
          <cell r="AI22">
            <v>11800000</v>
          </cell>
          <cell r="AV22">
            <v>6.6600000000000006E-2</v>
          </cell>
          <cell r="AW22">
            <v>11800000</v>
          </cell>
        </row>
        <row r="23">
          <cell r="J23">
            <v>6.1977999999999998E-2</v>
          </cell>
          <cell r="K23">
            <v>5160000</v>
          </cell>
          <cell r="AV23">
            <v>6.1787000000000002E-2</v>
          </cell>
          <cell r="AW23">
            <v>5220000</v>
          </cell>
        </row>
        <row r="24">
          <cell r="J24">
            <v>6.4500000000000002E-2</v>
          </cell>
          <cell r="K24">
            <v>7450000</v>
          </cell>
          <cell r="AV24">
            <v>6.4301999999999998E-2</v>
          </cell>
          <cell r="AW24">
            <v>7570000</v>
          </cell>
        </row>
        <row r="25">
          <cell r="J25">
            <v>6.5699999999999995E-2</v>
          </cell>
          <cell r="K25">
            <v>5800000</v>
          </cell>
          <cell r="AV25">
            <v>6.5498000000000001E-2</v>
          </cell>
          <cell r="AW25">
            <v>5820000</v>
          </cell>
        </row>
        <row r="26">
          <cell r="J26">
            <v>5.9983000000000002E-2</v>
          </cell>
          <cell r="K26">
            <v>14210000</v>
          </cell>
          <cell r="AI26">
            <v>14240000</v>
          </cell>
          <cell r="AV26">
            <v>5.9799999999999999E-2</v>
          </cell>
          <cell r="AW26">
            <v>14240000</v>
          </cell>
        </row>
        <row r="27">
          <cell r="J27">
            <v>6.2350999999999997E-2</v>
          </cell>
          <cell r="K27">
            <v>11180000</v>
          </cell>
          <cell r="AI27">
            <v>11160000</v>
          </cell>
          <cell r="AV27">
            <v>6.2600000000000003E-2</v>
          </cell>
          <cell r="AW27">
            <v>11160000</v>
          </cell>
        </row>
        <row r="28">
          <cell r="J28">
            <v>6.4104999999999995E-2</v>
          </cell>
          <cell r="K28">
            <v>3300000</v>
          </cell>
          <cell r="AV28">
            <v>6.3908000000000006E-2</v>
          </cell>
          <cell r="AW28">
            <v>3420000</v>
          </cell>
        </row>
        <row r="29">
          <cell r="J29">
            <v>5.7299999999999997E-2</v>
          </cell>
          <cell r="K29">
            <v>1970000</v>
          </cell>
          <cell r="AV29">
            <v>5.7124000000000001E-2</v>
          </cell>
          <cell r="AW29">
            <v>2110000</v>
          </cell>
        </row>
        <row r="30">
          <cell r="J30">
            <v>6.5699999999999995E-2</v>
          </cell>
          <cell r="K30">
            <v>5550000</v>
          </cell>
          <cell r="AV30">
            <v>6.5498000000000001E-2</v>
          </cell>
          <cell r="AW30">
            <v>5570000</v>
          </cell>
        </row>
        <row r="31">
          <cell r="J31">
            <v>6.5699999999999995E-2</v>
          </cell>
          <cell r="K31">
            <v>4540000</v>
          </cell>
          <cell r="AV31">
            <v>6.5498000000000001E-2</v>
          </cell>
          <cell r="AW31">
            <v>4560000</v>
          </cell>
        </row>
        <row r="32">
          <cell r="J32">
            <v>6.9597999999999993E-2</v>
          </cell>
          <cell r="K32">
            <v>4750000</v>
          </cell>
          <cell r="AI32">
            <v>4790000</v>
          </cell>
          <cell r="AV32">
            <v>6.9000000000000006E-2</v>
          </cell>
          <cell r="AW32">
            <v>4790000</v>
          </cell>
        </row>
        <row r="33">
          <cell r="J33">
            <v>6.7547999999999997E-2</v>
          </cell>
          <cell r="K33">
            <v>5840000</v>
          </cell>
          <cell r="AV33">
            <v>6.7339999999999997E-2</v>
          </cell>
          <cell r="AW33">
            <v>6000000</v>
          </cell>
        </row>
        <row r="34">
          <cell r="J34">
            <v>6.0699999999999997E-2</v>
          </cell>
          <cell r="K34">
            <v>9270000</v>
          </cell>
          <cell r="AV34">
            <v>6.0512999999999997E-2</v>
          </cell>
          <cell r="AW34">
            <v>9300000</v>
          </cell>
        </row>
        <row r="35">
          <cell r="J35">
            <v>6.2323999999999997E-2</v>
          </cell>
          <cell r="K35">
            <v>6230000</v>
          </cell>
          <cell r="AI35">
            <v>6220000</v>
          </cell>
          <cell r="AV35">
            <v>6.2899999999999998E-2</v>
          </cell>
          <cell r="AW35">
            <v>6220000</v>
          </cell>
        </row>
        <row r="36">
          <cell r="J36">
            <v>5.9968E-2</v>
          </cell>
          <cell r="K36">
            <v>3340000</v>
          </cell>
          <cell r="AI36">
            <v>3260000</v>
          </cell>
          <cell r="AV36">
            <v>6.2100000000000002E-2</v>
          </cell>
          <cell r="AW36">
            <v>3260000</v>
          </cell>
        </row>
        <row r="37">
          <cell r="J37">
            <v>6.3899999999999998E-2</v>
          </cell>
          <cell r="K37">
            <v>8460000</v>
          </cell>
          <cell r="AV37">
            <v>6.3702999999999996E-2</v>
          </cell>
          <cell r="AW37">
            <v>8480000</v>
          </cell>
        </row>
        <row r="38">
          <cell r="J38">
            <v>6.9558999999999996E-2</v>
          </cell>
          <cell r="K38">
            <v>6870000</v>
          </cell>
          <cell r="AI38">
            <v>6940000</v>
          </cell>
          <cell r="AV38">
            <v>6.9099999999999995E-2</v>
          </cell>
          <cell r="AW38">
            <v>6940000</v>
          </cell>
        </row>
        <row r="39">
          <cell r="J39">
            <v>5.6399999999999999E-2</v>
          </cell>
          <cell r="K39">
            <v>8320000</v>
          </cell>
          <cell r="AV39">
            <v>5.6225999999999998E-2</v>
          </cell>
          <cell r="AW39">
            <v>8480000</v>
          </cell>
        </row>
        <row r="40">
          <cell r="J40">
            <v>6.3700000000000007E-2</v>
          </cell>
          <cell r="K40">
            <v>4880000</v>
          </cell>
          <cell r="AV40">
            <v>6.3504000000000005E-2</v>
          </cell>
          <cell r="AW40">
            <v>4980000</v>
          </cell>
        </row>
        <row r="41">
          <cell r="J41">
            <v>6.7224999999999993E-2</v>
          </cell>
          <cell r="K41">
            <v>3210000</v>
          </cell>
          <cell r="AI41">
            <v>3280000</v>
          </cell>
          <cell r="AV41">
            <v>6.5699999999999995E-2</v>
          </cell>
          <cell r="AW41">
            <v>3280000</v>
          </cell>
        </row>
        <row r="42">
          <cell r="J42">
            <v>6.3500000000000001E-2</v>
          </cell>
          <cell r="K42">
            <v>11410000</v>
          </cell>
          <cell r="AV42">
            <v>6.3305E-2</v>
          </cell>
          <cell r="AW42">
            <v>11780000</v>
          </cell>
        </row>
        <row r="43">
          <cell r="J43">
            <v>6.3903000000000001E-2</v>
          </cell>
          <cell r="K43">
            <v>4140000</v>
          </cell>
          <cell r="AV43">
            <v>6.3705999999999999E-2</v>
          </cell>
          <cell r="AW43">
            <v>4240000</v>
          </cell>
        </row>
        <row r="44">
          <cell r="J44">
            <v>6.6400000000000001E-2</v>
          </cell>
          <cell r="K44">
            <v>11000000</v>
          </cell>
          <cell r="AV44">
            <v>6.6196000000000005E-2</v>
          </cell>
          <cell r="AW44">
            <v>11080000</v>
          </cell>
        </row>
        <row r="45">
          <cell r="J45">
            <v>6.7346000000000003E-2</v>
          </cell>
          <cell r="K45">
            <v>6420000</v>
          </cell>
          <cell r="AV45">
            <v>6.7139000000000004E-2</v>
          </cell>
          <cell r="AW45">
            <v>6560000</v>
          </cell>
        </row>
        <row r="46">
          <cell r="J46">
            <v>6.7244999999999999E-2</v>
          </cell>
          <cell r="K46">
            <v>5580000</v>
          </cell>
          <cell r="AV46">
            <v>6.7038E-2</v>
          </cell>
          <cell r="AW46">
            <v>5730000</v>
          </cell>
        </row>
        <row r="47">
          <cell r="J47">
            <v>6.0125999999999999E-2</v>
          </cell>
          <cell r="K47">
            <v>2930000</v>
          </cell>
          <cell r="AI47">
            <v>3050000</v>
          </cell>
          <cell r="AV47">
            <v>5.7799999999999997E-2</v>
          </cell>
          <cell r="AW47">
            <v>3050000</v>
          </cell>
        </row>
        <row r="48">
          <cell r="J48">
            <v>5.1649E-2</v>
          </cell>
          <cell r="K48">
            <v>8190000</v>
          </cell>
          <cell r="AV48">
            <v>5.1490000000000001E-2</v>
          </cell>
          <cell r="AW48">
            <v>8210000</v>
          </cell>
        </row>
        <row r="49">
          <cell r="J49">
            <v>6.2181E-2</v>
          </cell>
          <cell r="K49">
            <v>8830000</v>
          </cell>
          <cell r="AV49">
            <v>6.1990000000000003E-2</v>
          </cell>
          <cell r="AW49">
            <v>8850000</v>
          </cell>
        </row>
        <row r="50">
          <cell r="J50">
            <v>6.6299999999999998E-2</v>
          </cell>
          <cell r="K50">
            <v>13280000</v>
          </cell>
          <cell r="AV50">
            <v>6.6096000000000002E-2</v>
          </cell>
          <cell r="AW50">
            <v>13320000</v>
          </cell>
        </row>
        <row r="51">
          <cell r="J51">
            <v>6.4756999999999995E-2</v>
          </cell>
          <cell r="K51">
            <v>8870000</v>
          </cell>
          <cell r="AI51">
            <v>8740000</v>
          </cell>
          <cell r="AV51">
            <v>6.6000000000000003E-2</v>
          </cell>
          <cell r="AW51">
            <v>8740000</v>
          </cell>
        </row>
        <row r="52">
          <cell r="J52">
            <v>7.0384000000000002E-2</v>
          </cell>
          <cell r="K52">
            <v>9800000</v>
          </cell>
          <cell r="AI52">
            <v>10090000</v>
          </cell>
          <cell r="AV52">
            <v>6.8400000000000002E-2</v>
          </cell>
          <cell r="AW52">
            <v>10090000</v>
          </cell>
        </row>
        <row r="53">
          <cell r="J53">
            <v>6.7200999999999997E-2</v>
          </cell>
          <cell r="K53">
            <v>7730000</v>
          </cell>
          <cell r="AI53">
            <v>7790000</v>
          </cell>
          <cell r="AV53">
            <v>6.6600000000000006E-2</v>
          </cell>
          <cell r="AW53">
            <v>7790000</v>
          </cell>
        </row>
        <row r="55">
          <cell r="J55">
            <v>6.4000000000000001E-2</v>
          </cell>
          <cell r="AV55">
            <v>6.3799999999999996E-2</v>
          </cell>
        </row>
        <row r="59">
          <cell r="J59">
            <v>6.7000000000000004E-2</v>
          </cell>
          <cell r="K59">
            <v>5560000</v>
          </cell>
          <cell r="AV59">
            <v>6.7611000000000004E-2</v>
          </cell>
          <cell r="AW59">
            <v>5510000</v>
          </cell>
        </row>
        <row r="60">
          <cell r="J60">
            <v>6.6900000000000001E-2</v>
          </cell>
          <cell r="K60">
            <v>5750000</v>
          </cell>
          <cell r="AV60">
            <v>6.7510000000000001E-2</v>
          </cell>
          <cell r="AW60">
            <v>5700000</v>
          </cell>
        </row>
        <row r="61">
          <cell r="J61">
            <v>6.4694000000000002E-2</v>
          </cell>
          <cell r="K61">
            <v>3500000</v>
          </cell>
          <cell r="AI61">
            <v>3480000</v>
          </cell>
          <cell r="AV61">
            <v>6.5000000000000002E-2</v>
          </cell>
          <cell r="AW61">
            <v>3480000</v>
          </cell>
        </row>
        <row r="62">
          <cell r="J62">
            <v>6.3805000000000001E-2</v>
          </cell>
          <cell r="K62">
            <v>2970000</v>
          </cell>
          <cell r="AV62">
            <v>6.4387E-2</v>
          </cell>
          <cell r="AW62">
            <v>2940000</v>
          </cell>
        </row>
        <row r="63">
          <cell r="J63">
            <v>6.6663E-2</v>
          </cell>
          <cell r="K63">
            <v>4140000</v>
          </cell>
          <cell r="AI63">
            <v>4090000</v>
          </cell>
          <cell r="AV63">
            <v>6.7500000000000004E-2</v>
          </cell>
          <cell r="AW63">
            <v>4090000</v>
          </cell>
        </row>
        <row r="64">
          <cell r="J64">
            <v>6.6699999999999995E-2</v>
          </cell>
          <cell r="K64">
            <v>3020000</v>
          </cell>
          <cell r="AV64">
            <v>6.7308000000000007E-2</v>
          </cell>
          <cell r="AW64">
            <v>2990000</v>
          </cell>
        </row>
        <row r="65">
          <cell r="J65">
            <v>6.7400000000000002E-2</v>
          </cell>
          <cell r="K65">
            <v>7420000</v>
          </cell>
          <cell r="AV65">
            <v>6.8015000000000006E-2</v>
          </cell>
          <cell r="AW65">
            <v>7350000</v>
          </cell>
        </row>
        <row r="67">
          <cell r="J67">
            <v>6.6400000000000001E-2</v>
          </cell>
          <cell r="AV67">
            <v>6.7100000000000007E-2</v>
          </cell>
        </row>
        <row r="71">
          <cell r="J71">
            <v>6.6005999999999995E-2</v>
          </cell>
          <cell r="K71">
            <v>6640000</v>
          </cell>
          <cell r="AI71">
            <v>6740000</v>
          </cell>
          <cell r="AV71">
            <v>6.5000000000000002E-2</v>
          </cell>
          <cell r="AW71">
            <v>6740000</v>
          </cell>
        </row>
        <row r="72">
          <cell r="J72">
            <v>6.6600000000000006E-2</v>
          </cell>
          <cell r="K72">
            <v>16500000</v>
          </cell>
          <cell r="AV72">
            <v>6.6990999999999995E-2</v>
          </cell>
          <cell r="AW72">
            <v>16400000</v>
          </cell>
        </row>
        <row r="73">
          <cell r="J73">
            <v>7.1236999999999995E-2</v>
          </cell>
          <cell r="K73">
            <v>17810000</v>
          </cell>
          <cell r="AI73">
            <v>17340000</v>
          </cell>
          <cell r="AV73">
            <v>7.4999999999999997E-2</v>
          </cell>
          <cell r="AW73">
            <v>17340000</v>
          </cell>
        </row>
        <row r="74">
          <cell r="J74">
            <v>7.0153999999999994E-2</v>
          </cell>
          <cell r="K74">
            <v>13540000</v>
          </cell>
          <cell r="AI74">
            <v>14070000</v>
          </cell>
          <cell r="AV74">
            <v>6.7500000000000004E-2</v>
          </cell>
          <cell r="AW74">
            <v>14070000</v>
          </cell>
        </row>
        <row r="75">
          <cell r="J75">
            <v>5.8233E-2</v>
          </cell>
          <cell r="K75">
            <v>4040000</v>
          </cell>
          <cell r="AI75">
            <v>3920000</v>
          </cell>
          <cell r="AV75">
            <v>0.06</v>
          </cell>
          <cell r="AW75">
            <v>3920000</v>
          </cell>
        </row>
        <row r="76">
          <cell r="J76">
            <v>6.9099999999999995E-2</v>
          </cell>
          <cell r="K76">
            <v>19960000</v>
          </cell>
          <cell r="AV76">
            <v>6.9505999999999998E-2</v>
          </cell>
          <cell r="AW76">
            <v>19840000</v>
          </cell>
        </row>
        <row r="77">
          <cell r="J77">
            <v>6.6041000000000002E-2</v>
          </cell>
          <cell r="K77">
            <v>15780000</v>
          </cell>
          <cell r="AI77">
            <v>15440000</v>
          </cell>
          <cell r="AV77">
            <v>6.7500000000000004E-2</v>
          </cell>
          <cell r="AW77">
            <v>15440000</v>
          </cell>
        </row>
        <row r="78">
          <cell r="J78">
            <v>6.1600000000000002E-2</v>
          </cell>
          <cell r="K78">
            <v>9200000</v>
          </cell>
          <cell r="AV78">
            <v>6.1962000000000003E-2</v>
          </cell>
          <cell r="AW78">
            <v>9140000</v>
          </cell>
        </row>
        <row r="79">
          <cell r="J79">
            <v>6.4100000000000004E-2</v>
          </cell>
          <cell r="K79">
            <v>14350000</v>
          </cell>
          <cell r="AV79">
            <v>6.4477000000000007E-2</v>
          </cell>
          <cell r="AW79">
            <v>14270000</v>
          </cell>
        </row>
        <row r="80">
          <cell r="J80">
            <v>6.7547999999999997E-2</v>
          </cell>
          <cell r="K80">
            <v>11470000</v>
          </cell>
          <cell r="AV80">
            <v>6.7945000000000005E-2</v>
          </cell>
          <cell r="AW80">
            <v>11400000</v>
          </cell>
        </row>
        <row r="81">
          <cell r="J81">
            <v>6.3899999999999998E-2</v>
          </cell>
          <cell r="K81">
            <v>19150000</v>
          </cell>
          <cell r="AV81">
            <v>6.4274999999999999E-2</v>
          </cell>
          <cell r="AW81">
            <v>19030000</v>
          </cell>
        </row>
        <row r="82">
          <cell r="J82">
            <v>6.4299999999999996E-2</v>
          </cell>
          <cell r="K82">
            <v>8660000</v>
          </cell>
          <cell r="AV82">
            <v>6.4677999999999999E-2</v>
          </cell>
          <cell r="AW82">
            <v>8610000</v>
          </cell>
        </row>
        <row r="83">
          <cell r="J83">
            <v>6.3465999999999995E-2</v>
          </cell>
          <cell r="K83">
            <v>5970000</v>
          </cell>
          <cell r="AI83">
            <v>6060000</v>
          </cell>
          <cell r="AV83">
            <v>6.25E-2</v>
          </cell>
          <cell r="AW83">
            <v>6060000</v>
          </cell>
        </row>
        <row r="84">
          <cell r="J84">
            <v>7.0460999999999996E-2</v>
          </cell>
          <cell r="K84">
            <v>13780000</v>
          </cell>
          <cell r="AI84">
            <v>13870000</v>
          </cell>
          <cell r="AV84">
            <v>7.0000000000000007E-2</v>
          </cell>
          <cell r="AW84">
            <v>13870000</v>
          </cell>
        </row>
        <row r="85">
          <cell r="J85">
            <v>6.7547999999999997E-2</v>
          </cell>
          <cell r="K85">
            <v>10960000</v>
          </cell>
          <cell r="AV85">
            <v>6.7945000000000005E-2</v>
          </cell>
          <cell r="AW85">
            <v>10900000</v>
          </cell>
        </row>
        <row r="86">
          <cell r="J86">
            <v>6.7653000000000005E-2</v>
          </cell>
          <cell r="K86">
            <v>12900000</v>
          </cell>
          <cell r="AV86">
            <v>6.8049999999999999E-2</v>
          </cell>
          <cell r="AW86">
            <v>12830000</v>
          </cell>
        </row>
        <row r="87">
          <cell r="J87">
            <v>6.7653000000000005E-2</v>
          </cell>
          <cell r="K87">
            <v>13200000</v>
          </cell>
          <cell r="AV87">
            <v>6.8049999999999999E-2</v>
          </cell>
          <cell r="AW87">
            <v>13130000</v>
          </cell>
        </row>
        <row r="88">
          <cell r="J88">
            <v>6.1699999999999998E-2</v>
          </cell>
          <cell r="K88">
            <v>3100000</v>
          </cell>
          <cell r="AV88">
            <v>6.2061999999999999E-2</v>
          </cell>
          <cell r="AW88">
            <v>3080000</v>
          </cell>
        </row>
        <row r="89">
          <cell r="J89">
            <v>6.6058000000000006E-2</v>
          </cell>
          <cell r="K89">
            <v>6510000</v>
          </cell>
          <cell r="AI89">
            <v>6370000</v>
          </cell>
          <cell r="AV89">
            <v>6.7500000000000004E-2</v>
          </cell>
          <cell r="AW89">
            <v>6370000</v>
          </cell>
        </row>
        <row r="90">
          <cell r="J90">
            <v>7.0496000000000003E-2</v>
          </cell>
          <cell r="K90">
            <v>11820000</v>
          </cell>
          <cell r="AI90">
            <v>12350000</v>
          </cell>
          <cell r="AV90">
            <v>6.7500000000000004E-2</v>
          </cell>
          <cell r="AW90">
            <v>12350000</v>
          </cell>
        </row>
        <row r="91">
          <cell r="J91">
            <v>7.3555999999999996E-2</v>
          </cell>
          <cell r="K91">
            <v>12470000</v>
          </cell>
          <cell r="AI91">
            <v>12230000</v>
          </cell>
          <cell r="AV91">
            <v>7.4999999999999997E-2</v>
          </cell>
          <cell r="AW91">
            <v>12230000</v>
          </cell>
        </row>
        <row r="92">
          <cell r="J92">
            <v>6.4100000000000004E-2</v>
          </cell>
          <cell r="K92">
            <v>15880000</v>
          </cell>
          <cell r="AV92">
            <v>6.4477000000000007E-2</v>
          </cell>
          <cell r="AW92">
            <v>15790000</v>
          </cell>
        </row>
        <row r="93">
          <cell r="J93">
            <v>6.1600000000000002E-2</v>
          </cell>
          <cell r="K93">
            <v>4320000</v>
          </cell>
          <cell r="AV93">
            <v>6.1962000000000003E-2</v>
          </cell>
          <cell r="AW93">
            <v>4300000</v>
          </cell>
        </row>
        <row r="94">
          <cell r="J94">
            <v>7.0153999999999994E-2</v>
          </cell>
          <cell r="K94">
            <v>16590000</v>
          </cell>
          <cell r="AV94">
            <v>7.0566000000000004E-2</v>
          </cell>
          <cell r="AW94">
            <v>16490000</v>
          </cell>
        </row>
        <row r="95">
          <cell r="J95">
            <v>6.5046999999999994E-2</v>
          </cell>
          <cell r="K95">
            <v>9750000</v>
          </cell>
          <cell r="AV95">
            <v>6.5429000000000001E-2</v>
          </cell>
          <cell r="AW95">
            <v>9690000</v>
          </cell>
        </row>
        <row r="96">
          <cell r="J96">
            <v>5.8340999999999997E-2</v>
          </cell>
          <cell r="K96">
            <v>8650000</v>
          </cell>
          <cell r="AI96">
            <v>8780000</v>
          </cell>
          <cell r="AV96">
            <v>5.7500000000000002E-2</v>
          </cell>
          <cell r="AW96">
            <v>8780000</v>
          </cell>
        </row>
        <row r="97">
          <cell r="J97">
            <v>6.1600000000000002E-2</v>
          </cell>
          <cell r="K97">
            <v>4970000</v>
          </cell>
          <cell r="AV97">
            <v>6.1962000000000003E-2</v>
          </cell>
          <cell r="AW97">
            <v>4940000</v>
          </cell>
        </row>
        <row r="98">
          <cell r="J98">
            <v>6.7984000000000003E-2</v>
          </cell>
          <cell r="K98">
            <v>18910000</v>
          </cell>
          <cell r="AI98">
            <v>18370000</v>
          </cell>
          <cell r="AV98">
            <v>7.0000000000000007E-2</v>
          </cell>
          <cell r="AW98">
            <v>18370000</v>
          </cell>
        </row>
        <row r="99">
          <cell r="J99">
            <v>6.1600000000000002E-2</v>
          </cell>
          <cell r="K99">
            <v>9700000</v>
          </cell>
          <cell r="AV99">
            <v>6.1962000000000003E-2</v>
          </cell>
          <cell r="AW99">
            <v>9640000</v>
          </cell>
        </row>
        <row r="100">
          <cell r="J100">
            <v>6.5046999999999994E-2</v>
          </cell>
          <cell r="K100">
            <v>8910000</v>
          </cell>
          <cell r="AV100">
            <v>6.5429000000000001E-2</v>
          </cell>
          <cell r="AW100">
            <v>8860000</v>
          </cell>
        </row>
        <row r="101">
          <cell r="J101">
            <v>6.5046999999999994E-2</v>
          </cell>
          <cell r="K101">
            <v>9010000</v>
          </cell>
          <cell r="AV101">
            <v>6.5429000000000001E-2</v>
          </cell>
          <cell r="AW101">
            <v>8960000</v>
          </cell>
        </row>
        <row r="102">
          <cell r="J102">
            <v>6.3633999999999996E-2</v>
          </cell>
          <cell r="K102">
            <v>4380000</v>
          </cell>
          <cell r="AV102">
            <v>6.2003766666666668E-2</v>
          </cell>
          <cell r="AW102">
            <v>4500000</v>
          </cell>
        </row>
        <row r="103">
          <cell r="J103">
            <v>7.0259000000000002E-2</v>
          </cell>
          <cell r="K103">
            <v>17400000</v>
          </cell>
          <cell r="AV103">
            <v>7.0671999999999999E-2</v>
          </cell>
          <cell r="AW103">
            <v>17300000</v>
          </cell>
        </row>
        <row r="104">
          <cell r="J104">
            <v>5.4300000000000001E-2</v>
          </cell>
          <cell r="K104">
            <v>9820000</v>
          </cell>
          <cell r="AV104">
            <v>5.4619000000000001E-2</v>
          </cell>
          <cell r="AW104">
            <v>9760000</v>
          </cell>
        </row>
        <row r="106">
          <cell r="J106">
            <v>6.6500000000000004E-2</v>
          </cell>
          <cell r="AV106">
            <v>6.6799999999999998E-2</v>
          </cell>
        </row>
        <row r="110">
          <cell r="J110">
            <v>6.5811999999999996E-2</v>
          </cell>
          <cell r="K110">
            <v>7700000</v>
          </cell>
          <cell r="AV110">
            <v>6.5812999999999997E-2</v>
          </cell>
          <cell r="AW110">
            <v>7700000</v>
          </cell>
        </row>
        <row r="111">
          <cell r="J111">
            <v>6.7100000000000007E-2</v>
          </cell>
          <cell r="K111">
            <v>4480000</v>
          </cell>
          <cell r="AV111">
            <v>6.7100999999999994E-2</v>
          </cell>
          <cell r="AW111">
            <v>4480000</v>
          </cell>
        </row>
        <row r="112">
          <cell r="J112">
            <v>6.7500000000000004E-2</v>
          </cell>
          <cell r="K112">
            <v>8040000</v>
          </cell>
          <cell r="AV112">
            <v>6.7501000000000005E-2</v>
          </cell>
          <cell r="AW112">
            <v>8040000</v>
          </cell>
        </row>
        <row r="113">
          <cell r="J113">
            <v>7.3400000000000007E-2</v>
          </cell>
          <cell r="K113">
            <v>5930000</v>
          </cell>
          <cell r="AV113">
            <v>7.3400999999999994E-2</v>
          </cell>
          <cell r="AW113">
            <v>6050000</v>
          </cell>
        </row>
        <row r="115">
          <cell r="J115">
            <v>6.8199999999999997E-2</v>
          </cell>
          <cell r="AV115">
            <v>6.83E-2</v>
          </cell>
        </row>
        <row r="118">
          <cell r="J118">
            <v>6.5799999999999997E-2</v>
          </cell>
          <cell r="AV118">
            <v>6.59E-2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.1118"/>
      <sheetName val="90.1120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ne Pager"/>
      <sheetName val="Distribution"/>
      <sheetName val="Comparative (MTH, YTD, Year)"/>
      <sheetName val="Comparative By Quarter"/>
      <sheetName val="Management Report - Bal.  Sheet"/>
      <sheetName val="Property Asset Schedule"/>
      <sheetName val="Cash Flow"/>
      <sheetName val="Actuals - Input"/>
      <sheetName val="Post Closes"/>
      <sheetName val="Distribution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Document Type</v>
          </cell>
        </row>
        <row r="2">
          <cell r="A2" t="str">
            <v>AMP Industrial Trust - Input Sheet</v>
          </cell>
        </row>
        <row r="3">
          <cell r="C3" t="str">
            <v xml:space="preserve">Period Bought </v>
          </cell>
          <cell r="D3" t="str">
            <v>YTD</v>
          </cell>
          <cell r="E3" t="str">
            <v>month</v>
          </cell>
          <cell r="F3" t="str">
            <v>YTD</v>
          </cell>
          <cell r="G3" t="str">
            <v>month</v>
          </cell>
          <cell r="H3" t="str">
            <v>YTD</v>
          </cell>
          <cell r="I3" t="str">
            <v>month</v>
          </cell>
          <cell r="J3" t="str">
            <v>YTD</v>
          </cell>
          <cell r="K3" t="str">
            <v>month</v>
          </cell>
          <cell r="L3" t="str">
            <v>YTD</v>
          </cell>
          <cell r="M3" t="str">
            <v>month</v>
          </cell>
        </row>
        <row r="4">
          <cell r="A4" t="str">
            <v>Actuals</v>
          </cell>
          <cell r="C4" t="str">
            <v>Forward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</row>
        <row r="5">
          <cell r="A5" t="str">
            <v>date</v>
          </cell>
          <cell r="D5">
            <v>37468</v>
          </cell>
          <cell r="E5">
            <v>37468</v>
          </cell>
          <cell r="F5">
            <v>37499</v>
          </cell>
          <cell r="G5">
            <v>37499</v>
          </cell>
          <cell r="H5">
            <v>37529</v>
          </cell>
          <cell r="I5">
            <v>37529</v>
          </cell>
          <cell r="J5">
            <v>37560</v>
          </cell>
          <cell r="K5">
            <v>37560</v>
          </cell>
          <cell r="L5">
            <v>37590</v>
          </cell>
          <cell r="M5">
            <v>37590</v>
          </cell>
        </row>
        <row r="7">
          <cell r="A7" t="str">
            <v>Income Statement</v>
          </cell>
        </row>
        <row r="8">
          <cell r="A8" t="str">
            <v>Property Income</v>
          </cell>
          <cell r="S8">
            <v>37803</v>
          </cell>
        </row>
        <row r="9">
          <cell r="A9" t="str">
            <v>12-24 Anella Ave, Castle Hill</v>
          </cell>
          <cell r="B9" t="str">
            <v>AE01</v>
          </cell>
          <cell r="D9">
            <v>216503.96</v>
          </cell>
          <cell r="E9">
            <v>216503.96</v>
          </cell>
          <cell r="F9">
            <v>427295.93</v>
          </cell>
          <cell r="G9">
            <v>210791.97</v>
          </cell>
          <cell r="H9">
            <v>635141.17000000004</v>
          </cell>
          <cell r="I9">
            <v>207845.24000000005</v>
          </cell>
          <cell r="J9">
            <v>838831.18</v>
          </cell>
          <cell r="K9">
            <v>203690.01</v>
          </cell>
          <cell r="L9">
            <v>1041866.44</v>
          </cell>
          <cell r="M9">
            <v>203035.25999999989</v>
          </cell>
        </row>
        <row r="10">
          <cell r="A10" t="str">
            <v>Botany Bay Industrial Estate,2-12 Beauchamp rd, Botany</v>
          </cell>
          <cell r="B10" t="str">
            <v>BC01</v>
          </cell>
          <cell r="D10">
            <v>104438</v>
          </cell>
          <cell r="E10">
            <v>104438</v>
          </cell>
          <cell r="F10">
            <v>214431.71</v>
          </cell>
          <cell r="G10">
            <v>109993.70999999999</v>
          </cell>
          <cell r="H10">
            <v>284157.88</v>
          </cell>
          <cell r="I10">
            <v>69726.170000000013</v>
          </cell>
          <cell r="J10">
            <v>388805.79</v>
          </cell>
          <cell r="K10">
            <v>104647.90999999997</v>
          </cell>
          <cell r="L10">
            <v>490779.18</v>
          </cell>
          <cell r="M10">
            <v>101973.39000000001</v>
          </cell>
        </row>
        <row r="11">
          <cell r="A11" t="str">
            <v>45 Britton Street, Smithfield</v>
          </cell>
          <cell r="B11" t="str">
            <v>BI01</v>
          </cell>
          <cell r="D11">
            <v>117406.81</v>
          </cell>
          <cell r="E11">
            <v>117406.81</v>
          </cell>
          <cell r="F11">
            <v>243813.6</v>
          </cell>
          <cell r="G11">
            <v>126406.79000000001</v>
          </cell>
          <cell r="H11">
            <v>370220.41</v>
          </cell>
          <cell r="I11">
            <v>126406.80999999997</v>
          </cell>
          <cell r="J11">
            <v>496627.27</v>
          </cell>
          <cell r="K11">
            <v>126406.86000000004</v>
          </cell>
          <cell r="L11">
            <v>623034.07999999996</v>
          </cell>
          <cell r="M11">
            <v>126406.80999999994</v>
          </cell>
        </row>
        <row r="12">
          <cell r="A12" t="str">
            <v>8-12 Macpherson St Botany</v>
          </cell>
          <cell r="B12" t="str">
            <v>BQ01</v>
          </cell>
          <cell r="D12">
            <v>217509.35</v>
          </cell>
          <cell r="E12">
            <v>217509.35</v>
          </cell>
          <cell r="F12">
            <v>446392.18</v>
          </cell>
          <cell r="G12">
            <v>228882.83</v>
          </cell>
          <cell r="H12">
            <v>762816</v>
          </cell>
          <cell r="I12">
            <v>316423.82</v>
          </cell>
          <cell r="J12">
            <v>1069465.74</v>
          </cell>
          <cell r="K12">
            <v>306649.74</v>
          </cell>
          <cell r="L12">
            <v>1330791.07</v>
          </cell>
          <cell r="M12">
            <v>261325.33000000007</v>
          </cell>
        </row>
        <row r="13">
          <cell r="A13" t="str">
            <v>9 Canal Road, St Peters</v>
          </cell>
          <cell r="B13" t="str">
            <v>CF01</v>
          </cell>
          <cell r="D13">
            <v>253340</v>
          </cell>
          <cell r="E13">
            <v>253340</v>
          </cell>
          <cell r="F13">
            <v>505915.51</v>
          </cell>
          <cell r="G13">
            <v>252575.51</v>
          </cell>
          <cell r="H13">
            <v>758285.85</v>
          </cell>
          <cell r="I13">
            <v>252370.33999999997</v>
          </cell>
          <cell r="J13">
            <v>1010575.6</v>
          </cell>
          <cell r="K13">
            <v>252289.75</v>
          </cell>
          <cell r="L13">
            <v>1261834.0900000001</v>
          </cell>
          <cell r="M13">
            <v>251258.49000000011</v>
          </cell>
        </row>
        <row r="14">
          <cell r="A14" t="str">
            <v>31B to 33 Davis Rd, Wetherill Park</v>
          </cell>
          <cell r="B14" t="str">
            <v>DA00-DA03</v>
          </cell>
          <cell r="D14">
            <v>120765.79</v>
          </cell>
          <cell r="E14">
            <v>120765.79</v>
          </cell>
          <cell r="F14">
            <v>242302.32</v>
          </cell>
          <cell r="G14">
            <v>121536.53000000001</v>
          </cell>
          <cell r="H14">
            <v>363877.32</v>
          </cell>
          <cell r="I14">
            <v>121575</v>
          </cell>
          <cell r="J14">
            <v>512384.26</v>
          </cell>
          <cell r="K14">
            <v>148506.94</v>
          </cell>
          <cell r="L14">
            <v>635885.30000000005</v>
          </cell>
          <cell r="M14">
            <v>123501.04000000004</v>
          </cell>
        </row>
        <row r="15">
          <cell r="A15" t="str">
            <v>34 Davis Rd Wetherill Park</v>
          </cell>
          <cell r="B15" t="str">
            <v>DS01</v>
          </cell>
          <cell r="D15">
            <v>35075</v>
          </cell>
          <cell r="E15">
            <v>35075</v>
          </cell>
          <cell r="F15">
            <v>70150</v>
          </cell>
          <cell r="G15">
            <v>35075</v>
          </cell>
          <cell r="H15">
            <v>105225</v>
          </cell>
          <cell r="I15">
            <v>35075</v>
          </cell>
          <cell r="J15">
            <v>141325.99</v>
          </cell>
          <cell r="K15">
            <v>36100.989999999991</v>
          </cell>
          <cell r="L15">
            <v>176400.99</v>
          </cell>
          <cell r="M15">
            <v>35075</v>
          </cell>
        </row>
        <row r="16">
          <cell r="A16" t="str">
            <v>3 Davis Rd, Wetherill Park</v>
          </cell>
          <cell r="B16" t="str">
            <v>DV01</v>
          </cell>
          <cell r="D16">
            <v>316062.2</v>
          </cell>
          <cell r="E16">
            <v>316062.2</v>
          </cell>
          <cell r="F16">
            <v>632124.6</v>
          </cell>
          <cell r="G16">
            <v>316062.39999999997</v>
          </cell>
          <cell r="H16">
            <v>948186.6</v>
          </cell>
          <cell r="I16">
            <v>316062</v>
          </cell>
          <cell r="J16">
            <v>1268648.76</v>
          </cell>
          <cell r="K16">
            <v>320462.16000000003</v>
          </cell>
          <cell r="L16">
            <v>1598004.75</v>
          </cell>
          <cell r="M16">
            <v>329355.99</v>
          </cell>
        </row>
        <row r="17">
          <cell r="A17" t="str">
            <v>6 Hope Street, Ermington</v>
          </cell>
          <cell r="B17" t="str">
            <v>ER01</v>
          </cell>
          <cell r="D17">
            <v>128900.59</v>
          </cell>
          <cell r="E17">
            <v>128900.59</v>
          </cell>
          <cell r="F17">
            <v>261592.84</v>
          </cell>
          <cell r="G17">
            <v>132692.25</v>
          </cell>
          <cell r="H17">
            <v>392389.26</v>
          </cell>
          <cell r="I17">
            <v>130796.42000000001</v>
          </cell>
          <cell r="J17">
            <v>523277.31999999995</v>
          </cell>
          <cell r="K17">
            <v>130888.05999999994</v>
          </cell>
          <cell r="L17">
            <v>656392.99</v>
          </cell>
          <cell r="M17">
            <v>133115.67000000004</v>
          </cell>
        </row>
        <row r="18">
          <cell r="A18" t="str">
            <v>296 Ferntree Gully Road, Notting Hill</v>
          </cell>
          <cell r="B18" t="str">
            <v>FG01</v>
          </cell>
          <cell r="D18">
            <v>89170.82</v>
          </cell>
          <cell r="E18">
            <v>89170.82</v>
          </cell>
          <cell r="F18">
            <v>195008.31</v>
          </cell>
          <cell r="G18">
            <v>105837.48999999999</v>
          </cell>
          <cell r="H18">
            <v>284051.86</v>
          </cell>
          <cell r="I18">
            <v>89043.549999999988</v>
          </cell>
          <cell r="J18">
            <v>394597.69</v>
          </cell>
          <cell r="K18">
            <v>110545.83000000002</v>
          </cell>
          <cell r="L18">
            <v>488950.3</v>
          </cell>
          <cell r="M18">
            <v>94352.609999999986</v>
          </cell>
        </row>
        <row r="19">
          <cell r="A19" t="str">
            <v>310 Ferntree Gully Road, Notting Hill</v>
          </cell>
          <cell r="B19" t="str">
            <v>FT01</v>
          </cell>
          <cell r="D19">
            <v>152801.74</v>
          </cell>
          <cell r="E19">
            <v>152801.74</v>
          </cell>
          <cell r="F19">
            <v>305774.73</v>
          </cell>
          <cell r="G19">
            <v>152972.99</v>
          </cell>
          <cell r="H19">
            <v>463651.58</v>
          </cell>
          <cell r="I19">
            <v>157876.85000000003</v>
          </cell>
          <cell r="J19">
            <v>616438.37</v>
          </cell>
          <cell r="K19">
            <v>152786.78999999998</v>
          </cell>
          <cell r="L19">
            <v>772373.51</v>
          </cell>
          <cell r="M19">
            <v>155935.14000000001</v>
          </cell>
        </row>
        <row r="20">
          <cell r="A20" t="str">
            <v>22 Griffnock Avenue, North Ryde</v>
          </cell>
          <cell r="B20" t="str">
            <v>GN01</v>
          </cell>
          <cell r="D20">
            <v>84652.99</v>
          </cell>
          <cell r="E20">
            <v>84652.99</v>
          </cell>
          <cell r="F20">
            <v>160705.98000000001</v>
          </cell>
          <cell r="G20">
            <v>76052.990000000005</v>
          </cell>
          <cell r="H20">
            <v>245358.97</v>
          </cell>
          <cell r="I20">
            <v>84652.989999999991</v>
          </cell>
          <cell r="J20">
            <v>338611.96</v>
          </cell>
          <cell r="K20">
            <v>93252.99000000002</v>
          </cell>
          <cell r="L20">
            <v>423264.95</v>
          </cell>
          <cell r="M20">
            <v>84652.989999999991</v>
          </cell>
        </row>
        <row r="21">
          <cell r="A21" t="str">
            <v>146-156 Warren Road, Smithfield (prev. 4 Herbert St)</v>
          </cell>
          <cell r="B21" t="str">
            <v>HE01</v>
          </cell>
          <cell r="D21">
            <v>147090.82</v>
          </cell>
          <cell r="E21">
            <v>147090.82</v>
          </cell>
          <cell r="F21">
            <v>288006.09000000003</v>
          </cell>
          <cell r="G21">
            <v>140915.27000000002</v>
          </cell>
          <cell r="H21">
            <v>476563.06</v>
          </cell>
          <cell r="I21">
            <v>188556.96999999997</v>
          </cell>
          <cell r="J21">
            <v>673400.84</v>
          </cell>
          <cell r="K21">
            <v>196837.77999999997</v>
          </cell>
          <cell r="L21">
            <v>856392.13</v>
          </cell>
          <cell r="M21">
            <v>182991.29000000004</v>
          </cell>
        </row>
        <row r="22">
          <cell r="A22" t="str">
            <v>South Gippsland Highway, Hampton Park</v>
          </cell>
          <cell r="B22" t="str">
            <v>HK01</v>
          </cell>
          <cell r="D22">
            <v>166410.47</v>
          </cell>
          <cell r="E22">
            <v>166410.47</v>
          </cell>
          <cell r="F22">
            <v>325705.65999999997</v>
          </cell>
          <cell r="G22">
            <v>159295.18999999997</v>
          </cell>
          <cell r="H22">
            <v>499243.81</v>
          </cell>
          <cell r="I22">
            <v>173538.15000000002</v>
          </cell>
          <cell r="J22">
            <v>672006.38</v>
          </cell>
          <cell r="K22">
            <v>172762.57</v>
          </cell>
          <cell r="L22">
            <v>838423.05</v>
          </cell>
          <cell r="M22">
            <v>166416.67000000004</v>
          </cell>
        </row>
        <row r="23">
          <cell r="A23" t="str">
            <v>62 Hume Highway, Chullora</v>
          </cell>
          <cell r="B23" t="str">
            <v>HU01</v>
          </cell>
          <cell r="D23">
            <v>395874.78</v>
          </cell>
          <cell r="E23">
            <v>395874.78</v>
          </cell>
          <cell r="F23">
            <v>801295.35</v>
          </cell>
          <cell r="G23">
            <v>405420.56999999995</v>
          </cell>
          <cell r="H23">
            <v>1201448.1000000001</v>
          </cell>
          <cell r="I23">
            <v>400152.75000000012</v>
          </cell>
          <cell r="J23">
            <v>1626206.59</v>
          </cell>
          <cell r="K23">
            <v>424758.49</v>
          </cell>
          <cell r="L23">
            <v>2040118.01</v>
          </cell>
          <cell r="M23">
            <v>413911.41999999993</v>
          </cell>
        </row>
        <row r="24">
          <cell r="A24" t="str">
            <v>854-858 Lorimer St, Port Melbourne</v>
          </cell>
          <cell r="B24" t="str">
            <v>LM01</v>
          </cell>
          <cell r="D24">
            <v>61181.71</v>
          </cell>
          <cell r="E24">
            <v>61181.71</v>
          </cell>
          <cell r="F24">
            <v>123084.41</v>
          </cell>
          <cell r="G24">
            <v>61902.700000000004</v>
          </cell>
          <cell r="H24">
            <v>185055.05</v>
          </cell>
          <cell r="I24">
            <v>61970.639999999985</v>
          </cell>
          <cell r="J24">
            <v>242741.44</v>
          </cell>
          <cell r="K24">
            <v>57686.390000000014</v>
          </cell>
          <cell r="L24">
            <v>304666.83999999997</v>
          </cell>
          <cell r="M24">
            <v>61925.399999999965</v>
          </cell>
        </row>
        <row r="25">
          <cell r="A25" t="str">
            <v>27 Llewellyn Ave, Villawood</v>
          </cell>
          <cell r="B25" t="str">
            <v>LW01</v>
          </cell>
          <cell r="D25">
            <v>139340.1</v>
          </cell>
          <cell r="E25">
            <v>139340.1</v>
          </cell>
          <cell r="F25">
            <v>268015.65000000002</v>
          </cell>
          <cell r="G25">
            <v>128675.55000000002</v>
          </cell>
          <cell r="H25">
            <v>396691.20000000001</v>
          </cell>
          <cell r="I25">
            <v>128675.54999999999</v>
          </cell>
          <cell r="J25">
            <v>526366.75</v>
          </cell>
          <cell r="K25">
            <v>129675.54999999999</v>
          </cell>
          <cell r="L25">
            <v>655042.30000000005</v>
          </cell>
          <cell r="M25">
            <v>128675.55000000005</v>
          </cell>
        </row>
        <row r="26">
          <cell r="A26" t="str">
            <v>400 Nudgee Rd, Hendra</v>
          </cell>
          <cell r="B26" t="str">
            <v>NG01</v>
          </cell>
          <cell r="D26">
            <v>167784.2</v>
          </cell>
          <cell r="E26">
            <v>167784.2</v>
          </cell>
          <cell r="F26">
            <v>336909.59</v>
          </cell>
          <cell r="G26">
            <v>169125.39</v>
          </cell>
          <cell r="H26">
            <v>516637.16</v>
          </cell>
          <cell r="I26">
            <v>179727.56999999995</v>
          </cell>
          <cell r="J26">
            <v>679467.03</v>
          </cell>
          <cell r="K26">
            <v>162829.87000000005</v>
          </cell>
          <cell r="L26">
            <v>855978.93</v>
          </cell>
          <cell r="M26">
            <v>176511.90000000002</v>
          </cell>
        </row>
        <row r="27">
          <cell r="A27" t="str">
            <v>Lots 4 &amp; 5 Nathan Road, Dandenong</v>
          </cell>
          <cell r="B27" t="str">
            <v>NT01</v>
          </cell>
          <cell r="D27">
            <v>41759</v>
          </cell>
          <cell r="E27">
            <v>41759</v>
          </cell>
          <cell r="F27">
            <v>59702.66</v>
          </cell>
          <cell r="G27">
            <v>17943.660000000003</v>
          </cell>
          <cell r="H27">
            <v>75103.73</v>
          </cell>
          <cell r="I27">
            <v>15401.069999999992</v>
          </cell>
          <cell r="J27">
            <v>105538.82</v>
          </cell>
          <cell r="K27">
            <v>30435.090000000011</v>
          </cell>
          <cell r="L27">
            <v>128673.75</v>
          </cell>
          <cell r="M27">
            <v>23134.929999999993</v>
          </cell>
        </row>
        <row r="28">
          <cell r="A28" t="str">
            <v>134-140 Old Pittwater Road, Brookvale</v>
          </cell>
          <cell r="B28" t="str">
            <v>OP01</v>
          </cell>
          <cell r="D28">
            <v>115949.44</v>
          </cell>
          <cell r="E28">
            <v>115949.44</v>
          </cell>
          <cell r="F28">
            <v>224691.93</v>
          </cell>
          <cell r="G28">
            <v>108742.48999999999</v>
          </cell>
          <cell r="H28">
            <v>344078.29</v>
          </cell>
          <cell r="I28">
            <v>119386.35999999999</v>
          </cell>
          <cell r="J28">
            <v>427751.99</v>
          </cell>
          <cell r="K28">
            <v>83673.700000000012</v>
          </cell>
          <cell r="L28">
            <v>524337.79</v>
          </cell>
          <cell r="M28">
            <v>96585.800000000047</v>
          </cell>
        </row>
        <row r="29">
          <cell r="A29" t="str">
            <v>33-37 Port Wakefield Rd, Geeps Cross</v>
          </cell>
          <cell r="B29" t="str">
            <v>PW01</v>
          </cell>
          <cell r="D29">
            <v>192146</v>
          </cell>
          <cell r="E29">
            <v>192146</v>
          </cell>
          <cell r="F29">
            <v>388202.8</v>
          </cell>
          <cell r="G29">
            <v>196056.8</v>
          </cell>
          <cell r="H29">
            <v>586109.19999999995</v>
          </cell>
          <cell r="I29">
            <v>197906.39999999997</v>
          </cell>
          <cell r="J29">
            <v>784015.6</v>
          </cell>
          <cell r="K29">
            <v>197906.40000000002</v>
          </cell>
          <cell r="L29">
            <v>981922</v>
          </cell>
          <cell r="M29">
            <v>197906.40000000002</v>
          </cell>
        </row>
        <row r="30">
          <cell r="A30" t="str">
            <v>41 Roberts Rd, Chullora</v>
          </cell>
          <cell r="B30" t="str">
            <v>RB01</v>
          </cell>
          <cell r="D30">
            <v>242992.03</v>
          </cell>
          <cell r="E30">
            <v>242992.03</v>
          </cell>
          <cell r="F30">
            <v>485984.06</v>
          </cell>
          <cell r="G30">
            <v>242992.03</v>
          </cell>
          <cell r="H30">
            <v>723216.09</v>
          </cell>
          <cell r="I30">
            <v>237232.02999999997</v>
          </cell>
          <cell r="J30">
            <v>966208.12</v>
          </cell>
          <cell r="K30">
            <v>242992.03000000003</v>
          </cell>
          <cell r="L30">
            <v>1208650.1499999999</v>
          </cell>
          <cell r="M30">
            <v>242442.02999999991</v>
          </cell>
        </row>
        <row r="31">
          <cell r="A31" t="str">
            <v>Riverside Centre, Parramatta (148-308 James Ruse Dr)</v>
          </cell>
          <cell r="B31" t="str">
            <v>RS01</v>
          </cell>
          <cell r="D31">
            <v>125665.84</v>
          </cell>
          <cell r="E31">
            <v>125665.84</v>
          </cell>
          <cell r="F31">
            <v>254033.76</v>
          </cell>
          <cell r="G31">
            <v>128367.92000000001</v>
          </cell>
          <cell r="H31">
            <v>394278.66</v>
          </cell>
          <cell r="I31">
            <v>140244.89999999997</v>
          </cell>
          <cell r="J31">
            <v>527584.93999999994</v>
          </cell>
          <cell r="K31">
            <v>133306.27999999997</v>
          </cell>
          <cell r="L31">
            <v>697272.49</v>
          </cell>
          <cell r="M31">
            <v>169687.55000000005</v>
          </cell>
        </row>
        <row r="32">
          <cell r="A32" t="str">
            <v>Citiport Industrial Estate, 17 Sugarmill Rd, Eagle Farm</v>
          </cell>
          <cell r="B32" t="str">
            <v>SM01</v>
          </cell>
          <cell r="D32">
            <v>28462.37</v>
          </cell>
          <cell r="E32">
            <v>28462.37</v>
          </cell>
          <cell r="F32">
            <v>59851.69</v>
          </cell>
          <cell r="G32">
            <v>31389.320000000003</v>
          </cell>
          <cell r="H32">
            <v>73798.73</v>
          </cell>
          <cell r="I32">
            <v>13947.039999999994</v>
          </cell>
          <cell r="J32">
            <v>146801.82</v>
          </cell>
          <cell r="K32">
            <v>73003.090000000011</v>
          </cell>
          <cell r="L32">
            <v>186945.13</v>
          </cell>
          <cell r="M32">
            <v>40143.31</v>
          </cell>
        </row>
        <row r="33">
          <cell r="A33" t="str">
            <v>9 Wentworth Street Chullora</v>
          </cell>
          <cell r="B33" t="str">
            <v>WN01</v>
          </cell>
          <cell r="D33">
            <v>75283.11</v>
          </cell>
          <cell r="E33">
            <v>75283.11</v>
          </cell>
          <cell r="F33">
            <v>155363.68</v>
          </cell>
          <cell r="G33">
            <v>80080.569999999992</v>
          </cell>
          <cell r="H33">
            <v>235444.69999999998</v>
          </cell>
          <cell r="I33">
            <v>80081.01999999999</v>
          </cell>
          <cell r="J33">
            <v>315527.36</v>
          </cell>
          <cell r="K33">
            <v>80082.66</v>
          </cell>
          <cell r="L33">
            <v>400409.21</v>
          </cell>
          <cell r="M33">
            <v>84881.850000000035</v>
          </cell>
        </row>
        <row r="34">
          <cell r="A34" t="str">
            <v>151-155  Woodlands Drive, Braeside</v>
          </cell>
          <cell r="B34" t="str">
            <v>WO01</v>
          </cell>
          <cell r="D34">
            <v>83641.36</v>
          </cell>
          <cell r="E34">
            <v>83641.36</v>
          </cell>
          <cell r="F34">
            <v>167282.51</v>
          </cell>
          <cell r="G34">
            <v>83641.150000000009</v>
          </cell>
          <cell r="H34">
            <v>250924.08</v>
          </cell>
          <cell r="I34">
            <v>83641.569999999978</v>
          </cell>
          <cell r="J34">
            <v>334563.42</v>
          </cell>
          <cell r="K34">
            <v>83639.34</v>
          </cell>
          <cell r="L34">
            <v>418204.77999999997</v>
          </cell>
          <cell r="M34">
            <v>83641.359999999986</v>
          </cell>
        </row>
        <row r="35">
          <cell r="A35" t="str">
            <v>Kewdale - Must Trf To P/L Account</v>
          </cell>
          <cell r="L35">
            <v>-1587.0499999999993</v>
          </cell>
        </row>
        <row r="36">
          <cell r="A36" t="str">
            <v>Net Property Income</v>
          </cell>
          <cell r="C36">
            <v>0</v>
          </cell>
          <cell r="D36">
            <v>3820208.48</v>
          </cell>
          <cell r="F36">
            <v>7643637.5499999989</v>
          </cell>
          <cell r="H36">
            <v>11571953.759999998</v>
          </cell>
          <cell r="J36">
            <v>15627771.029999997</v>
          </cell>
          <cell r="L36">
            <v>19595027.159999996</v>
          </cell>
          <cell r="P36">
            <v>1000</v>
          </cell>
          <cell r="Q36">
            <v>4000</v>
          </cell>
          <cell r="R36">
            <v>5000</v>
          </cell>
          <cell r="S36">
            <v>5000</v>
          </cell>
        </row>
        <row r="37">
          <cell r="B37" t="str">
            <v>Check</v>
          </cell>
          <cell r="C37">
            <v>0</v>
          </cell>
          <cell r="D37">
            <v>0</v>
          </cell>
          <cell r="F37">
            <v>0</v>
          </cell>
          <cell r="H37">
            <v>1.862645149230957E-9</v>
          </cell>
          <cell r="J37">
            <v>-297495.14999999711</v>
          </cell>
          <cell r="L37">
            <v>126897.78000000492</v>
          </cell>
        </row>
        <row r="39">
          <cell r="A39" t="str">
            <v>Interest Income</v>
          </cell>
          <cell r="B39" t="str">
            <v>85.6410.85</v>
          </cell>
          <cell r="E39">
            <v>0</v>
          </cell>
          <cell r="F39">
            <v>7945.94</v>
          </cell>
          <cell r="G39">
            <v>7945.94</v>
          </cell>
          <cell r="H39">
            <v>8687.7199999999993</v>
          </cell>
          <cell r="I39">
            <v>741.77999999999975</v>
          </cell>
          <cell r="J39">
            <v>11298.82</v>
          </cell>
          <cell r="K39">
            <v>2611.1000000000004</v>
          </cell>
          <cell r="L39">
            <v>10245.549999999999</v>
          </cell>
          <cell r="M39">
            <v>-1053.2700000000004</v>
          </cell>
        </row>
        <row r="40">
          <cell r="B40" t="str">
            <v>85.6411.85</v>
          </cell>
          <cell r="D40">
            <v>17464.189999999999</v>
          </cell>
          <cell r="E40">
            <v>17464.189999999999</v>
          </cell>
          <cell r="F40">
            <v>11926.94</v>
          </cell>
          <cell r="G40">
            <v>-5537.2499999999982</v>
          </cell>
          <cell r="H40">
            <v>17959.169999999998</v>
          </cell>
          <cell r="I40">
            <v>6032.2299999999977</v>
          </cell>
          <cell r="J40">
            <v>22761.95</v>
          </cell>
          <cell r="K40">
            <v>4802.7800000000025</v>
          </cell>
          <cell r="L40">
            <v>30698.79</v>
          </cell>
          <cell r="M40">
            <v>7936.84</v>
          </cell>
        </row>
        <row r="41">
          <cell r="A41" t="str">
            <v>Other income</v>
          </cell>
          <cell r="B41" t="str">
            <v>85.5380 &amp; 85.5360</v>
          </cell>
          <cell r="E41">
            <v>0</v>
          </cell>
          <cell r="F41">
            <v>642.74</v>
          </cell>
          <cell r="G41">
            <v>642.74</v>
          </cell>
          <cell r="H41">
            <v>3856.44</v>
          </cell>
          <cell r="I41">
            <v>3213.7</v>
          </cell>
          <cell r="J41">
            <v>7486.95</v>
          </cell>
          <cell r="K41">
            <v>3630.5099999999998</v>
          </cell>
          <cell r="L41">
            <v>11117.46</v>
          </cell>
          <cell r="M41">
            <v>3630.5099999999993</v>
          </cell>
        </row>
        <row r="42">
          <cell r="A42" t="str">
            <v>Net Interest</v>
          </cell>
          <cell r="C42">
            <v>0</v>
          </cell>
          <cell r="D42">
            <v>17464.189999999999</v>
          </cell>
          <cell r="E42">
            <v>17464.189999999999</v>
          </cell>
          <cell r="F42">
            <v>20515.620000000003</v>
          </cell>
          <cell r="G42">
            <v>3051.4300000000012</v>
          </cell>
          <cell r="H42">
            <v>30503.329999999998</v>
          </cell>
          <cell r="I42">
            <v>9987.7099999999973</v>
          </cell>
          <cell r="J42">
            <v>41547.72</v>
          </cell>
          <cell r="K42">
            <v>11044.390000000003</v>
          </cell>
          <cell r="L42">
            <v>52061.799999999996</v>
          </cell>
          <cell r="M42">
            <v>10514.079999999998</v>
          </cell>
        </row>
        <row r="43">
          <cell r="A43" t="str">
            <v>Total Income</v>
          </cell>
          <cell r="C43">
            <v>0</v>
          </cell>
          <cell r="D43">
            <v>3837672.67</v>
          </cell>
          <cell r="F43">
            <v>7664153.169999999</v>
          </cell>
          <cell r="H43">
            <v>11602457.089999998</v>
          </cell>
          <cell r="J43">
            <v>15669318.749999998</v>
          </cell>
          <cell r="L43">
            <v>19647088.959999997</v>
          </cell>
        </row>
        <row r="45">
          <cell r="A45" t="str">
            <v>Expenditure</v>
          </cell>
        </row>
        <row r="47">
          <cell r="A47" t="str">
            <v>Managers Fees</v>
          </cell>
          <cell r="B47" t="str">
            <v>85.8944.85</v>
          </cell>
          <cell r="D47">
            <v>275000</v>
          </cell>
          <cell r="E47">
            <v>275000</v>
          </cell>
          <cell r="F47">
            <v>550000</v>
          </cell>
          <cell r="G47">
            <v>275000</v>
          </cell>
          <cell r="H47">
            <v>835000</v>
          </cell>
          <cell r="I47">
            <v>285000</v>
          </cell>
          <cell r="J47">
            <v>1120000</v>
          </cell>
          <cell r="K47">
            <v>285000</v>
          </cell>
          <cell r="L47">
            <v>1405000</v>
          </cell>
          <cell r="M47">
            <v>285000</v>
          </cell>
        </row>
        <row r="48">
          <cell r="A48" t="str">
            <v>Interest expense</v>
          </cell>
          <cell r="B48" t="str">
            <v>85.8911.85</v>
          </cell>
          <cell r="D48">
            <v>667731.42999999993</v>
          </cell>
          <cell r="E48">
            <v>667731.42999999993</v>
          </cell>
          <cell r="F48">
            <v>1343315.24</v>
          </cell>
          <cell r="G48">
            <v>675583.81</v>
          </cell>
          <cell r="H48">
            <v>2092258.34</v>
          </cell>
          <cell r="I48">
            <v>748943.10000000009</v>
          </cell>
          <cell r="J48">
            <v>2869466.24</v>
          </cell>
          <cell r="K48">
            <v>777207.90000000014</v>
          </cell>
          <cell r="L48">
            <v>3601898.27</v>
          </cell>
          <cell r="M48">
            <v>732432.0299999998</v>
          </cell>
        </row>
        <row r="49">
          <cell r="A49" t="str">
            <v>Borrowing Cost</v>
          </cell>
          <cell r="B49" t="str">
            <v>85.8911.85</v>
          </cell>
          <cell r="D49">
            <v>10000</v>
          </cell>
          <cell r="E49">
            <v>10000</v>
          </cell>
          <cell r="F49">
            <v>59219.18</v>
          </cell>
          <cell r="G49">
            <v>49219.18</v>
          </cell>
          <cell r="H49">
            <v>59219.18</v>
          </cell>
          <cell r="I49">
            <v>0</v>
          </cell>
          <cell r="J49">
            <v>59219.18</v>
          </cell>
          <cell r="K49">
            <v>0</v>
          </cell>
          <cell r="L49">
            <v>59219.18</v>
          </cell>
          <cell r="M49">
            <v>0</v>
          </cell>
        </row>
        <row r="50">
          <cell r="A50" t="str">
            <v>Valuation Fees</v>
          </cell>
          <cell r="B50" t="str">
            <v>85.8922.85</v>
          </cell>
          <cell r="D50">
            <v>4150</v>
          </cell>
          <cell r="E50">
            <v>4150</v>
          </cell>
          <cell r="F50">
            <v>8150</v>
          </cell>
          <cell r="G50">
            <v>4000</v>
          </cell>
          <cell r="H50">
            <v>13150</v>
          </cell>
          <cell r="I50">
            <v>5000</v>
          </cell>
          <cell r="J50">
            <v>18150</v>
          </cell>
          <cell r="K50">
            <v>5000</v>
          </cell>
          <cell r="L50">
            <v>23150</v>
          </cell>
          <cell r="M50">
            <v>5000</v>
          </cell>
        </row>
        <row r="51">
          <cell r="A51" t="str">
            <v>Audit Fees</v>
          </cell>
          <cell r="B51" t="str">
            <v>85.8932.85</v>
          </cell>
          <cell r="D51">
            <v>5000</v>
          </cell>
          <cell r="E51">
            <v>5000</v>
          </cell>
          <cell r="F51">
            <v>9000</v>
          </cell>
          <cell r="G51">
            <v>4000</v>
          </cell>
          <cell r="H51">
            <v>13000</v>
          </cell>
          <cell r="I51">
            <v>4000</v>
          </cell>
          <cell r="J51">
            <v>17000</v>
          </cell>
          <cell r="K51">
            <v>4000</v>
          </cell>
          <cell r="L51">
            <v>21000</v>
          </cell>
          <cell r="M51">
            <v>4000</v>
          </cell>
          <cell r="O51">
            <v>13500</v>
          </cell>
        </row>
        <row r="52">
          <cell r="A52" t="str">
            <v>Legal Fees</v>
          </cell>
          <cell r="B52" t="str">
            <v>85.8941.85</v>
          </cell>
          <cell r="D52">
            <v>2500</v>
          </cell>
          <cell r="E52">
            <v>2500</v>
          </cell>
          <cell r="F52">
            <v>5030</v>
          </cell>
          <cell r="G52">
            <v>2530</v>
          </cell>
          <cell r="H52">
            <v>10030</v>
          </cell>
          <cell r="I52">
            <v>5000</v>
          </cell>
          <cell r="J52">
            <v>15030</v>
          </cell>
          <cell r="K52">
            <v>5000</v>
          </cell>
          <cell r="L52">
            <v>20030</v>
          </cell>
          <cell r="M52">
            <v>5000</v>
          </cell>
        </row>
        <row r="53">
          <cell r="A53" t="str">
            <v>Tax Advice</v>
          </cell>
          <cell r="B53" t="str">
            <v>85.8942.85</v>
          </cell>
          <cell r="D53">
            <v>1500</v>
          </cell>
          <cell r="E53">
            <v>1500</v>
          </cell>
          <cell r="F53">
            <v>8211.94</v>
          </cell>
          <cell r="G53">
            <v>6711.9400000000005</v>
          </cell>
          <cell r="H53">
            <v>9711.94</v>
          </cell>
          <cell r="I53">
            <v>1500</v>
          </cell>
          <cell r="J53">
            <v>11211.94</v>
          </cell>
          <cell r="K53">
            <v>1500</v>
          </cell>
          <cell r="L53">
            <v>12711.939999999999</v>
          </cell>
          <cell r="M53">
            <v>1499.9999999999982</v>
          </cell>
        </row>
        <row r="54">
          <cell r="A54" t="str">
            <v>Share Registry</v>
          </cell>
          <cell r="B54" t="str">
            <v>85.8943.85</v>
          </cell>
          <cell r="D54">
            <v>5500</v>
          </cell>
          <cell r="E54">
            <v>5500</v>
          </cell>
          <cell r="F54">
            <v>11000</v>
          </cell>
          <cell r="G54">
            <v>5500</v>
          </cell>
          <cell r="H54">
            <v>16500</v>
          </cell>
          <cell r="I54">
            <v>5500</v>
          </cell>
          <cell r="J54">
            <v>22000</v>
          </cell>
          <cell r="K54">
            <v>5500</v>
          </cell>
          <cell r="L54">
            <v>27500</v>
          </cell>
          <cell r="M54">
            <v>5500</v>
          </cell>
        </row>
        <row r="55">
          <cell r="A55" t="str">
            <v>Printing and Stationery</v>
          </cell>
          <cell r="B55" t="str">
            <v>85.8945.85</v>
          </cell>
          <cell r="D55">
            <v>7250</v>
          </cell>
          <cell r="E55">
            <v>7250</v>
          </cell>
          <cell r="F55">
            <v>14250</v>
          </cell>
          <cell r="G55">
            <v>7000</v>
          </cell>
          <cell r="H55">
            <v>21250</v>
          </cell>
          <cell r="I55">
            <v>7000</v>
          </cell>
          <cell r="J55">
            <v>28250</v>
          </cell>
          <cell r="K55">
            <v>7000</v>
          </cell>
          <cell r="L55">
            <v>35250</v>
          </cell>
          <cell r="M55">
            <v>7000</v>
          </cell>
          <cell r="O55">
            <v>0</v>
          </cell>
        </row>
        <row r="56">
          <cell r="A56" t="str">
            <v>Asx Fees</v>
          </cell>
          <cell r="B56" t="str">
            <v>85.8946.85</v>
          </cell>
          <cell r="D56">
            <v>3500</v>
          </cell>
          <cell r="E56">
            <v>3500</v>
          </cell>
          <cell r="F56">
            <v>7000</v>
          </cell>
          <cell r="G56">
            <v>3500</v>
          </cell>
          <cell r="H56">
            <v>10500</v>
          </cell>
          <cell r="I56">
            <v>3500</v>
          </cell>
          <cell r="J56">
            <v>13500</v>
          </cell>
          <cell r="K56">
            <v>3000</v>
          </cell>
          <cell r="L56">
            <v>15500</v>
          </cell>
          <cell r="M56">
            <v>2000</v>
          </cell>
          <cell r="O56">
            <v>13500</v>
          </cell>
        </row>
        <row r="57">
          <cell r="A57" t="str">
            <v>Entity Travel</v>
          </cell>
          <cell r="B57" t="str">
            <v>85.8948.85</v>
          </cell>
          <cell r="D57">
            <v>4600</v>
          </cell>
          <cell r="E57">
            <v>4600</v>
          </cell>
          <cell r="F57">
            <v>8600</v>
          </cell>
          <cell r="G57">
            <v>4000</v>
          </cell>
          <cell r="H57">
            <v>14600</v>
          </cell>
          <cell r="I57">
            <v>6000</v>
          </cell>
          <cell r="J57">
            <v>18600</v>
          </cell>
          <cell r="K57">
            <v>4000</v>
          </cell>
          <cell r="L57">
            <v>22600</v>
          </cell>
          <cell r="M57">
            <v>4000</v>
          </cell>
        </row>
        <row r="58">
          <cell r="A58" t="str">
            <v>Bank Fees</v>
          </cell>
          <cell r="B58" t="str">
            <v>85.8961.85</v>
          </cell>
          <cell r="D58">
            <v>1000</v>
          </cell>
          <cell r="E58">
            <v>1000</v>
          </cell>
          <cell r="F58">
            <v>3030</v>
          </cell>
          <cell r="G58">
            <v>2030</v>
          </cell>
          <cell r="H58">
            <v>4030</v>
          </cell>
          <cell r="I58">
            <v>1000</v>
          </cell>
          <cell r="J58">
            <v>5560</v>
          </cell>
          <cell r="K58">
            <v>1530</v>
          </cell>
          <cell r="L58">
            <v>6560</v>
          </cell>
          <cell r="M58">
            <v>1000</v>
          </cell>
        </row>
        <row r="59">
          <cell r="A59" t="str">
            <v>Amort Borrowing</v>
          </cell>
          <cell r="B59" t="str">
            <v>85.9703.85</v>
          </cell>
          <cell r="D59">
            <v>21810.07</v>
          </cell>
          <cell r="E59">
            <v>21810.07</v>
          </cell>
          <cell r="F59">
            <v>44233.22</v>
          </cell>
          <cell r="G59">
            <v>22423.15</v>
          </cell>
          <cell r="H59">
            <v>65468.53</v>
          </cell>
          <cell r="I59">
            <v>21235.309999999998</v>
          </cell>
          <cell r="J59">
            <v>89613.75</v>
          </cell>
          <cell r="K59">
            <v>24145.22</v>
          </cell>
          <cell r="L59">
            <v>110499.96</v>
          </cell>
          <cell r="M59">
            <v>20886.210000000006</v>
          </cell>
        </row>
        <row r="60">
          <cell r="A60" t="str">
            <v xml:space="preserve">Other </v>
          </cell>
          <cell r="D60">
            <v>4687.5</v>
          </cell>
          <cell r="E60">
            <v>4687.5</v>
          </cell>
          <cell r="F60">
            <v>-21551.1</v>
          </cell>
          <cell r="G60">
            <v>-26238.6</v>
          </cell>
          <cell r="H60">
            <v>12116.9</v>
          </cell>
          <cell r="I60">
            <v>33668</v>
          </cell>
          <cell r="J60">
            <v>25914.51</v>
          </cell>
          <cell r="K60">
            <v>13797.609999999999</v>
          </cell>
          <cell r="L60">
            <v>5101.8999999999996</v>
          </cell>
          <cell r="M60">
            <v>-20812.61</v>
          </cell>
        </row>
        <row r="61">
          <cell r="A61" t="str">
            <v>Transfer from Share Premium</v>
          </cell>
        </row>
        <row r="62">
          <cell r="A62" t="str">
            <v>Total Other Expenses</v>
          </cell>
          <cell r="C62">
            <v>0</v>
          </cell>
          <cell r="D62">
            <v>1014228.9999999999</v>
          </cell>
          <cell r="F62">
            <v>2049488.4799999997</v>
          </cell>
          <cell r="H62">
            <v>3176834.8899999997</v>
          </cell>
          <cell r="J62">
            <v>4313515.62</v>
          </cell>
          <cell r="L62">
            <v>5366021.25</v>
          </cell>
        </row>
        <row r="65">
          <cell r="E65">
            <v>512006</v>
          </cell>
          <cell r="O65">
            <v>525023</v>
          </cell>
          <cell r="R65">
            <v>523768</v>
          </cell>
        </row>
        <row r="66">
          <cell r="A66" t="str">
            <v>Net Income Available for Distn</v>
          </cell>
          <cell r="C66">
            <v>0</v>
          </cell>
          <cell r="D66">
            <v>2823443.67</v>
          </cell>
          <cell r="F66">
            <v>5614664.6899999995</v>
          </cell>
          <cell r="H66">
            <v>8425622.1999999993</v>
          </cell>
          <cell r="J66">
            <v>11355803.129999999</v>
          </cell>
          <cell r="L66">
            <v>14281067.709999997</v>
          </cell>
        </row>
        <row r="67">
          <cell r="A67" t="str">
            <v>Net income created in period</v>
          </cell>
          <cell r="C67" t="e">
            <v>#VALUE!</v>
          </cell>
          <cell r="D67">
            <v>2823443.67</v>
          </cell>
          <cell r="E67">
            <v>2823443.67</v>
          </cell>
          <cell r="F67">
            <v>5614664.6899999995</v>
          </cell>
          <cell r="G67">
            <v>2791221.0199999996</v>
          </cell>
          <cell r="H67">
            <v>8425622.1999999993</v>
          </cell>
          <cell r="I67">
            <v>2810957.51</v>
          </cell>
          <cell r="J67">
            <v>11355803.129999999</v>
          </cell>
          <cell r="K67">
            <v>2930180.9299999997</v>
          </cell>
          <cell r="L67">
            <v>14281067.709999997</v>
          </cell>
          <cell r="M67">
            <v>2925264.5799999982</v>
          </cell>
        </row>
        <row r="68">
          <cell r="B68" t="str">
            <v>Check</v>
          </cell>
          <cell r="C68">
            <v>0</v>
          </cell>
          <cell r="D68">
            <v>0</v>
          </cell>
          <cell r="F68">
            <v>0.23999999929219484</v>
          </cell>
          <cell r="H68">
            <v>0</v>
          </cell>
          <cell r="J68">
            <v>-1.2514647096395493E-9</v>
          </cell>
          <cell r="L68">
            <v>-2.2409949451684952E-9</v>
          </cell>
        </row>
        <row r="69">
          <cell r="J69">
            <v>2738.739999999998</v>
          </cell>
        </row>
        <row r="70">
          <cell r="A70" t="str">
            <v>Balance Sheet</v>
          </cell>
        </row>
        <row r="72">
          <cell r="A72" t="str">
            <v>ASSETS</v>
          </cell>
        </row>
        <row r="74">
          <cell r="A74" t="str">
            <v>Properties</v>
          </cell>
        </row>
        <row r="75">
          <cell r="A75" t="str">
            <v>12-24 Anella Ave, Castle Hill</v>
          </cell>
          <cell r="B75" t="str">
            <v>85.1513.AE01</v>
          </cell>
          <cell r="C75">
            <v>26300000</v>
          </cell>
          <cell r="D75">
            <v>26300000</v>
          </cell>
          <cell r="F75">
            <v>26300000</v>
          </cell>
          <cell r="H75">
            <v>26300020</v>
          </cell>
          <cell r="J75">
            <v>26304379.550000001</v>
          </cell>
          <cell r="L75">
            <v>26325943.899999999</v>
          </cell>
        </row>
        <row r="76">
          <cell r="A76" t="str">
            <v>Botany Bay Industrial Estate,2-12 Beauchamp rd, Botany</v>
          </cell>
          <cell r="B76" t="str">
            <v>85.1513.BC01</v>
          </cell>
          <cell r="C76">
            <v>25847718</v>
          </cell>
          <cell r="D76">
            <v>25915766</v>
          </cell>
          <cell r="F76">
            <v>25915766</v>
          </cell>
          <cell r="H76">
            <v>26069430</v>
          </cell>
          <cell r="J76">
            <v>26174295.710000001</v>
          </cell>
          <cell r="L76">
            <v>26174295.329999998</v>
          </cell>
        </row>
        <row r="77">
          <cell r="A77" t="str">
            <v>45 Britton Street, Smithfield</v>
          </cell>
          <cell r="B77" t="str">
            <v>85.1513.BI01</v>
          </cell>
          <cell r="C77">
            <v>15400000</v>
          </cell>
          <cell r="D77">
            <v>15400000</v>
          </cell>
          <cell r="F77">
            <v>15400000</v>
          </cell>
          <cell r="H77">
            <v>15400000</v>
          </cell>
          <cell r="J77">
            <v>15400000</v>
          </cell>
          <cell r="L77">
            <v>15400000</v>
          </cell>
        </row>
        <row r="78">
          <cell r="A78" t="str">
            <v>8-12 Macpherson St Botany</v>
          </cell>
          <cell r="B78" t="str">
            <v>85.1513.BQ01</v>
          </cell>
          <cell r="C78">
            <v>29823004</v>
          </cell>
          <cell r="D78">
            <v>31663169</v>
          </cell>
          <cell r="F78">
            <v>33541853</v>
          </cell>
          <cell r="H78">
            <v>41135327</v>
          </cell>
          <cell r="J78">
            <v>41140267.159999996</v>
          </cell>
          <cell r="L78">
            <v>41147677.159999996</v>
          </cell>
        </row>
        <row r="79">
          <cell r="A79" t="str">
            <v>9 Canal Road, St Peters</v>
          </cell>
          <cell r="B79" t="str">
            <v>85.1513.CF01</v>
          </cell>
          <cell r="C79">
            <v>34407390</v>
          </cell>
          <cell r="D79">
            <v>34407390</v>
          </cell>
          <cell r="F79">
            <v>34407390</v>
          </cell>
          <cell r="H79">
            <v>34411578</v>
          </cell>
          <cell r="J79">
            <v>34411577.899999999</v>
          </cell>
          <cell r="L79">
            <v>34411577.899999999</v>
          </cell>
        </row>
        <row r="80">
          <cell r="A80" t="str">
            <v>31B to 33 Davis Rd, Wetherill Park</v>
          </cell>
          <cell r="B80" t="str">
            <v>85.1513.DA00</v>
          </cell>
          <cell r="C80">
            <v>14693508</v>
          </cell>
          <cell r="D80">
            <v>14727280</v>
          </cell>
          <cell r="F80">
            <v>14727830</v>
          </cell>
          <cell r="H80">
            <v>14728260</v>
          </cell>
          <cell r="J80">
            <v>14738288.25</v>
          </cell>
          <cell r="L80">
            <v>14738288.25</v>
          </cell>
        </row>
        <row r="81">
          <cell r="A81" t="str">
            <v>34 Davis Rd, Wetherill Park</v>
          </cell>
          <cell r="B81" t="str">
            <v>85.1513.DS01</v>
          </cell>
          <cell r="C81">
            <v>5262650</v>
          </cell>
          <cell r="D81">
            <v>5262650</v>
          </cell>
          <cell r="F81">
            <v>5264365</v>
          </cell>
          <cell r="H81">
            <v>5264365</v>
          </cell>
          <cell r="J81">
            <v>5264365.05</v>
          </cell>
          <cell r="L81">
            <v>5264365</v>
          </cell>
        </row>
        <row r="82">
          <cell r="A82" t="str">
            <v>3 Davis Rd, Wetherill Park</v>
          </cell>
          <cell r="B82" t="str">
            <v>85.1513.DV01</v>
          </cell>
          <cell r="C82">
            <v>40910500</v>
          </cell>
          <cell r="D82">
            <v>40910500</v>
          </cell>
          <cell r="F82">
            <v>40910500</v>
          </cell>
          <cell r="H82">
            <v>40917303</v>
          </cell>
          <cell r="J82">
            <v>40917302.729999997</v>
          </cell>
          <cell r="L82">
            <v>40917302.729999997</v>
          </cell>
        </row>
        <row r="83">
          <cell r="A83" t="str">
            <v>6 Hope Street , Ermington</v>
          </cell>
          <cell r="B83" t="str">
            <v>85.1513.ER01</v>
          </cell>
          <cell r="C83">
            <v>17200500</v>
          </cell>
          <cell r="D83">
            <v>17200500</v>
          </cell>
          <cell r="F83">
            <v>17200500</v>
          </cell>
          <cell r="H83">
            <v>17200500</v>
          </cell>
          <cell r="J83">
            <v>17200899.699999999</v>
          </cell>
          <cell r="L83">
            <v>17200900</v>
          </cell>
        </row>
        <row r="84">
          <cell r="A84" t="str">
            <v>296 Ferntree Gully Road, Notting Hill</v>
          </cell>
          <cell r="B84" t="str">
            <v>85.1513.FG01</v>
          </cell>
          <cell r="C84">
            <v>11200000</v>
          </cell>
          <cell r="D84">
            <v>11200000</v>
          </cell>
          <cell r="F84">
            <v>11200000</v>
          </cell>
          <cell r="H84">
            <v>11200000</v>
          </cell>
          <cell r="J84">
            <v>11200000</v>
          </cell>
          <cell r="L84">
            <v>11200000</v>
          </cell>
        </row>
        <row r="85">
          <cell r="A85" t="str">
            <v>310 Ferntree Gully Road, Notting Hill</v>
          </cell>
          <cell r="B85" t="str">
            <v>85.1513.FT01</v>
          </cell>
          <cell r="C85">
            <v>18800000</v>
          </cell>
          <cell r="D85">
            <v>18800000</v>
          </cell>
          <cell r="F85">
            <v>18800000</v>
          </cell>
          <cell r="H85">
            <v>18800000</v>
          </cell>
          <cell r="J85">
            <v>18801725.140000001</v>
          </cell>
          <cell r="L85">
            <v>18801725</v>
          </cell>
        </row>
        <row r="86">
          <cell r="A86" t="str">
            <v>22 Griffnock Avenue, North Ryde</v>
          </cell>
          <cell r="B86" t="str">
            <v>85.1513.GN01</v>
          </cell>
          <cell r="C86">
            <v>10308600</v>
          </cell>
          <cell r="D86">
            <v>10324800</v>
          </cell>
          <cell r="F86">
            <v>10340840</v>
          </cell>
          <cell r="H86">
            <v>10340840</v>
          </cell>
          <cell r="J86">
            <v>10340840</v>
          </cell>
          <cell r="L86">
            <v>10340840</v>
          </cell>
        </row>
        <row r="87">
          <cell r="A87" t="str">
            <v>146-156 Warren Road, Smithfield (prev. 4 Herbert St)</v>
          </cell>
          <cell r="B87" t="str">
            <v>85.1513.HE01</v>
          </cell>
          <cell r="C87">
            <v>21987306.809999999</v>
          </cell>
          <cell r="D87">
            <v>22881675.709999997</v>
          </cell>
          <cell r="F87">
            <v>24052065</v>
          </cell>
          <cell r="H87">
            <v>25206166</v>
          </cell>
          <cell r="J87">
            <v>25313399.920000002</v>
          </cell>
          <cell r="L87">
            <v>25326072.420000002</v>
          </cell>
        </row>
        <row r="88">
          <cell r="A88" t="str">
            <v>South Gippslands Highway Hampton Park</v>
          </cell>
          <cell r="B88" t="str">
            <v>85.1513.HK01</v>
          </cell>
          <cell r="C88">
            <v>21455113</v>
          </cell>
          <cell r="D88">
            <v>21455113</v>
          </cell>
          <cell r="F88">
            <v>21455113</v>
          </cell>
          <cell r="H88">
            <v>21455113</v>
          </cell>
          <cell r="J88">
            <v>21455112.91</v>
          </cell>
          <cell r="L88">
            <v>21455112.91</v>
          </cell>
        </row>
        <row r="89">
          <cell r="A89" t="str">
            <v>62 Hume Highway, Chullora</v>
          </cell>
          <cell r="B89" t="str">
            <v>85.1513.HU01</v>
          </cell>
          <cell r="C89">
            <v>51900000</v>
          </cell>
          <cell r="D89">
            <v>51900000</v>
          </cell>
          <cell r="F89">
            <v>51900000</v>
          </cell>
          <cell r="H89">
            <v>51900000</v>
          </cell>
          <cell r="J89">
            <v>51900000</v>
          </cell>
          <cell r="L89">
            <v>51900000</v>
          </cell>
        </row>
        <row r="90">
          <cell r="A90" t="str">
            <v>854-858 Lorimer St, Port Melbourne</v>
          </cell>
          <cell r="B90" t="str">
            <v>85.1513.LM01</v>
          </cell>
          <cell r="C90">
            <v>7818457</v>
          </cell>
          <cell r="D90">
            <v>7818457</v>
          </cell>
          <cell r="F90">
            <v>7818457</v>
          </cell>
          <cell r="H90">
            <v>7818457</v>
          </cell>
          <cell r="J90">
            <v>7818456.9900000002</v>
          </cell>
          <cell r="L90">
            <v>7818456.9900000002</v>
          </cell>
        </row>
        <row r="91">
          <cell r="A91" t="str">
            <v>27 Llewellyn Ave, Villawood</v>
          </cell>
          <cell r="B91" t="str">
            <v>85.1513.LW01</v>
          </cell>
          <cell r="C91">
            <v>15000000</v>
          </cell>
          <cell r="D91">
            <v>15000000</v>
          </cell>
          <cell r="F91">
            <v>15000000</v>
          </cell>
          <cell r="H91">
            <v>15000000</v>
          </cell>
          <cell r="J91">
            <v>15000000</v>
          </cell>
          <cell r="L91">
            <v>15000000</v>
          </cell>
        </row>
        <row r="92">
          <cell r="A92" t="str">
            <v>400 Nudgee Rd, Hendra</v>
          </cell>
          <cell r="B92" t="str">
            <v>85.1513.NG01</v>
          </cell>
          <cell r="C92">
            <v>23609814</v>
          </cell>
          <cell r="D92">
            <v>23610128.489999998</v>
          </cell>
          <cell r="F92">
            <v>23610128.489999998</v>
          </cell>
          <cell r="H92">
            <v>23645789</v>
          </cell>
          <cell r="J92">
            <v>23650158.489999998</v>
          </cell>
          <cell r="L92">
            <v>23654164.289999999</v>
          </cell>
        </row>
        <row r="93">
          <cell r="A93" t="str">
            <v>Lots 4 &amp; 5 Nathan Road, Dandenong</v>
          </cell>
          <cell r="B93" t="str">
            <v>85.1513.NT01</v>
          </cell>
          <cell r="C93">
            <v>5000000</v>
          </cell>
          <cell r="D93">
            <v>5000000</v>
          </cell>
          <cell r="F93">
            <v>5182250</v>
          </cell>
          <cell r="H93">
            <v>5182250</v>
          </cell>
          <cell r="J93">
            <v>5182250</v>
          </cell>
          <cell r="L93">
            <v>5226305</v>
          </cell>
        </row>
        <row r="94">
          <cell r="A94" t="str">
            <v>134-140 Old Pittwater Road, Brookvale</v>
          </cell>
          <cell r="B94" t="str">
            <v>85.1513.OP01</v>
          </cell>
          <cell r="C94">
            <v>15000000</v>
          </cell>
          <cell r="D94">
            <v>15000000</v>
          </cell>
          <cell r="F94">
            <v>15000000</v>
          </cell>
          <cell r="H94">
            <v>15000000</v>
          </cell>
          <cell r="J94">
            <v>15016009.01</v>
          </cell>
          <cell r="L94">
            <v>15066789.01</v>
          </cell>
        </row>
        <row r="95">
          <cell r="A95" t="str">
            <v>33-37 Port Wakefield Rd, Geeps Cross</v>
          </cell>
          <cell r="B95" t="str">
            <v>85.1513.PW01</v>
          </cell>
          <cell r="C95">
            <v>17017690.399999999</v>
          </cell>
          <cell r="D95">
            <v>17017690.399999999</v>
          </cell>
          <cell r="F95">
            <v>17017690.399999999</v>
          </cell>
          <cell r="H95">
            <v>17017690.399999999</v>
          </cell>
          <cell r="J95">
            <v>17017690.399999999</v>
          </cell>
          <cell r="L95">
            <v>17017690.399999999</v>
          </cell>
        </row>
        <row r="96">
          <cell r="A96" t="str">
            <v>41 Roberts Rd, Chullora</v>
          </cell>
          <cell r="B96" t="str">
            <v>85.1513.RB01</v>
          </cell>
          <cell r="C96">
            <v>22300000</v>
          </cell>
          <cell r="D96">
            <v>22325244.73</v>
          </cell>
          <cell r="F96">
            <v>22325244.73</v>
          </cell>
          <cell r="H96">
            <v>22325244.73</v>
          </cell>
          <cell r="J96">
            <v>22324843</v>
          </cell>
          <cell r="L96">
            <v>22324843</v>
          </cell>
        </row>
        <row r="97">
          <cell r="A97" t="str">
            <v>Riverside Centre, Parramatta (148-308 James Ruse Dr)</v>
          </cell>
          <cell r="B97" t="str">
            <v>85.1513.RS01</v>
          </cell>
          <cell r="C97">
            <v>20703592</v>
          </cell>
          <cell r="D97">
            <v>20703592</v>
          </cell>
          <cell r="F97">
            <v>20708862</v>
          </cell>
          <cell r="H97">
            <v>20711842</v>
          </cell>
          <cell r="J97">
            <v>20711841.899999999</v>
          </cell>
          <cell r="L97">
            <v>20733161.899999999</v>
          </cell>
        </row>
        <row r="98">
          <cell r="A98" t="str">
            <v>Citiport Industrial Estate, 17 Sugarmill Rd, Eagle Farm</v>
          </cell>
          <cell r="B98" t="str">
            <v>85.1513.SM01</v>
          </cell>
          <cell r="C98">
            <v>8779068.6999999993</v>
          </cell>
          <cell r="D98">
            <v>8795999.6899999995</v>
          </cell>
          <cell r="F98">
            <v>8816000</v>
          </cell>
          <cell r="H98">
            <v>8817991</v>
          </cell>
          <cell r="J98">
            <v>8817990.5899999999</v>
          </cell>
          <cell r="L98">
            <v>8808412.0500000007</v>
          </cell>
        </row>
        <row r="99">
          <cell r="A99" t="str">
            <v>9 Wentworth Street Chullora</v>
          </cell>
          <cell r="B99" t="str">
            <v>85.1513.WN01</v>
          </cell>
          <cell r="C99">
            <v>9300000</v>
          </cell>
          <cell r="D99">
            <v>9300000</v>
          </cell>
          <cell r="F99">
            <v>9300000</v>
          </cell>
          <cell r="H99">
            <v>9300000</v>
          </cell>
          <cell r="J99">
            <v>9300000.5</v>
          </cell>
          <cell r="L99">
            <v>9300000</v>
          </cell>
        </row>
        <row r="100">
          <cell r="A100" t="str">
            <v>30b Woodlands Drive, Braeside</v>
          </cell>
          <cell r="B100" t="str">
            <v>85.1513.WO01</v>
          </cell>
          <cell r="C100">
            <v>10100000</v>
          </cell>
          <cell r="D100">
            <v>10100000</v>
          </cell>
          <cell r="F100">
            <v>10100000</v>
          </cell>
          <cell r="H100">
            <v>10100000</v>
          </cell>
          <cell r="J100">
            <v>10100000.5</v>
          </cell>
          <cell r="L100">
            <v>10100000</v>
          </cell>
        </row>
        <row r="101">
          <cell r="A101" t="str">
            <v>Clearing Account</v>
          </cell>
          <cell r="J101">
            <v>2110.7199999999998</v>
          </cell>
          <cell r="K101" t="str">
            <v>trf to loss a/c</v>
          </cell>
          <cell r="L101">
            <v>2110.7199999999998</v>
          </cell>
          <cell r="M101" t="str">
            <v>trf to loss a/c</v>
          </cell>
        </row>
        <row r="102">
          <cell r="A102" t="str">
            <v>Total Properties</v>
          </cell>
          <cell r="C102">
            <v>500124911.90999997</v>
          </cell>
          <cell r="D102">
            <v>503019956.01999998</v>
          </cell>
          <cell r="F102">
            <v>506294854.62</v>
          </cell>
          <cell r="H102">
            <v>515248166.13</v>
          </cell>
          <cell r="J102">
            <v>515503806.12</v>
          </cell>
          <cell r="L102">
            <v>515656033.96000004</v>
          </cell>
        </row>
        <row r="103">
          <cell r="B103" t="str">
            <v>Check</v>
          </cell>
          <cell r="C103">
            <v>-500124911.90999997</v>
          </cell>
          <cell r="D103">
            <v>0</v>
          </cell>
          <cell r="F103">
            <v>-1.3799999952316284</v>
          </cell>
          <cell r="H103">
            <v>4.7683714754498396E-9</v>
          </cell>
          <cell r="J103">
            <v>0</v>
          </cell>
          <cell r="L103">
            <v>0</v>
          </cell>
        </row>
        <row r="104">
          <cell r="A104" t="str">
            <v>Other Assets</v>
          </cell>
        </row>
        <row r="105">
          <cell r="A105" t="str">
            <v xml:space="preserve">     - Cash &amp; 11am deposit</v>
          </cell>
          <cell r="B105" t="str">
            <v>85.1116 to 85.1118</v>
          </cell>
          <cell r="C105">
            <v>1839719.76</v>
          </cell>
          <cell r="D105">
            <v>1825531.67</v>
          </cell>
          <cell r="F105">
            <v>1549412.6400000001</v>
          </cell>
          <cell r="H105">
            <v>1650378.24</v>
          </cell>
          <cell r="J105">
            <v>1655859</v>
          </cell>
          <cell r="L105">
            <v>1993068.5699999998</v>
          </cell>
        </row>
        <row r="106">
          <cell r="A106" t="str">
            <v xml:space="preserve">     - Receivables Tenant and Trade</v>
          </cell>
          <cell r="B106" t="str">
            <v>85.1210 to 85.1211</v>
          </cell>
          <cell r="C106">
            <v>233024.62</v>
          </cell>
          <cell r="D106">
            <v>403958.80999999994</v>
          </cell>
          <cell r="F106">
            <v>-588528.80000000005</v>
          </cell>
          <cell r="H106">
            <v>-657943.13</v>
          </cell>
          <cell r="J106">
            <v>-477798.48</v>
          </cell>
          <cell r="L106">
            <v>356981.79</v>
          </cell>
        </row>
        <row r="107">
          <cell r="A107" t="str">
            <v xml:space="preserve">     - Prepayments:- Statutory and Other</v>
          </cell>
          <cell r="B107" t="str">
            <v>85.1221 to 85.1222</v>
          </cell>
          <cell r="C107">
            <v>2318845.5000000005</v>
          </cell>
          <cell r="D107">
            <v>1342061.8899999999</v>
          </cell>
          <cell r="F107">
            <v>2259354.04</v>
          </cell>
          <cell r="H107">
            <v>2348183.5099999998</v>
          </cell>
          <cell r="J107">
            <v>2221642.37</v>
          </cell>
          <cell r="L107">
            <v>2364171.35</v>
          </cell>
        </row>
        <row r="108">
          <cell r="A108" t="str">
            <v xml:space="preserve">     - Receivables Other</v>
          </cell>
          <cell r="B108" t="str">
            <v>85.1223 to 85.1230</v>
          </cell>
          <cell r="C108">
            <v>1564.9</v>
          </cell>
          <cell r="D108">
            <v>107702.11</v>
          </cell>
          <cell r="F108">
            <v>606843.9</v>
          </cell>
          <cell r="H108">
            <v>606843.9</v>
          </cell>
          <cell r="J108">
            <v>847230.78</v>
          </cell>
          <cell r="L108">
            <v>566155.58000000007</v>
          </cell>
        </row>
        <row r="109">
          <cell r="A109" t="str">
            <v xml:space="preserve">     - Receivables Property Rents</v>
          </cell>
          <cell r="B109" t="str">
            <v>85.1241 &amp; 85.1260</v>
          </cell>
          <cell r="C109">
            <v>646339.91</v>
          </cell>
          <cell r="D109">
            <v>799649.4</v>
          </cell>
          <cell r="F109">
            <v>945482.82000000007</v>
          </cell>
          <cell r="H109">
            <v>1290170.74</v>
          </cell>
          <cell r="J109">
            <v>1151199.32</v>
          </cell>
          <cell r="L109">
            <v>904720.35000000009</v>
          </cell>
        </row>
        <row r="110">
          <cell r="A110" t="str">
            <v xml:space="preserve">     - Capitalised Borrowing Costs</v>
          </cell>
          <cell r="B110">
            <v>85.161500000000004</v>
          </cell>
          <cell r="C110">
            <v>886489.54</v>
          </cell>
          <cell r="D110">
            <v>866656.14</v>
          </cell>
          <cell r="F110">
            <v>846209.65</v>
          </cell>
          <cell r="H110">
            <v>829059.46</v>
          </cell>
          <cell r="J110">
            <v>808115.79</v>
          </cell>
          <cell r="L110">
            <v>790872.92</v>
          </cell>
        </row>
        <row r="111">
          <cell r="A111" t="str">
            <v xml:space="preserve">     - Loans to Other parties</v>
          </cell>
          <cell r="B111">
            <v>85.162400000000005</v>
          </cell>
          <cell r="C111">
            <v>98447.99</v>
          </cell>
          <cell r="D111">
            <v>94415.97</v>
          </cell>
          <cell r="F111">
            <v>90373.96</v>
          </cell>
          <cell r="H111">
            <v>86321.87</v>
          </cell>
          <cell r="J111">
            <v>82259.63</v>
          </cell>
          <cell r="L111">
            <v>78187.149999999994</v>
          </cell>
        </row>
        <row r="112">
          <cell r="A112" t="str">
            <v>Total Other Assets</v>
          </cell>
          <cell r="C112">
            <v>6024432.2200000016</v>
          </cell>
          <cell r="D112">
            <v>5439975.9899999993</v>
          </cell>
          <cell r="F112">
            <v>5709148.21</v>
          </cell>
          <cell r="H112">
            <v>6153014.5899999999</v>
          </cell>
          <cell r="J112">
            <v>6288508.4100000001</v>
          </cell>
          <cell r="L112">
            <v>7054157.7100000009</v>
          </cell>
        </row>
        <row r="113">
          <cell r="A113" t="str">
            <v>Total Assets</v>
          </cell>
          <cell r="C113">
            <v>506149344.13</v>
          </cell>
          <cell r="D113">
            <v>508459932.00999999</v>
          </cell>
          <cell r="F113">
            <v>512004002.82999998</v>
          </cell>
          <cell r="H113">
            <v>521401180.71999997</v>
          </cell>
          <cell r="J113">
            <v>521792314.53000003</v>
          </cell>
          <cell r="L113">
            <v>522710191.67000002</v>
          </cell>
        </row>
        <row r="114">
          <cell r="B114" t="str">
            <v>Check</v>
          </cell>
          <cell r="C114">
            <v>-506149344.13</v>
          </cell>
          <cell r="D114">
            <v>0</v>
          </cell>
          <cell r="F114">
            <v>2110.2200000286102</v>
          </cell>
          <cell r="H114">
            <v>0</v>
          </cell>
          <cell r="J114">
            <v>-223458.03000001432</v>
          </cell>
          <cell r="L114">
            <v>4.7002686187624931E-9</v>
          </cell>
        </row>
        <row r="117">
          <cell r="A117" t="str">
            <v>LIABILITIES</v>
          </cell>
        </row>
        <row r="119">
          <cell r="A119" t="str">
            <v>Debt</v>
          </cell>
          <cell r="B119" t="str">
            <v>85.2544.85</v>
          </cell>
          <cell r="C119">
            <v>127000000</v>
          </cell>
          <cell r="D119">
            <v>127000000</v>
          </cell>
          <cell r="F119">
            <v>144000000</v>
          </cell>
          <cell r="H119">
            <v>151860000</v>
          </cell>
          <cell r="J119">
            <v>147860000</v>
          </cell>
          <cell r="L119">
            <v>144000000</v>
          </cell>
        </row>
        <row r="120">
          <cell r="A120" t="str">
            <v>Creditors</v>
          </cell>
          <cell r="B120" t="str">
            <v>All other</v>
          </cell>
          <cell r="C120">
            <v>5653145.4200000018</v>
          </cell>
          <cell r="D120">
            <v>3210128.7899999917</v>
          </cell>
          <cell r="F120">
            <v>3852784.3700000048</v>
          </cell>
          <cell r="H120">
            <v>2291894.2899999917</v>
          </cell>
          <cell r="J120">
            <v>3467846.7</v>
          </cell>
          <cell r="L120">
            <v>5035459.7300000004</v>
          </cell>
        </row>
        <row r="121">
          <cell r="A121" t="str">
            <v>Management Fees Payable</v>
          </cell>
          <cell r="B121" t="str">
            <v>85.2180.85</v>
          </cell>
          <cell r="C121">
            <v>-1645018.33</v>
          </cell>
          <cell r="D121">
            <v>275000</v>
          </cell>
          <cell r="F121">
            <v>550000</v>
          </cell>
          <cell r="H121">
            <v>835000</v>
          </cell>
          <cell r="J121">
            <v>1120000</v>
          </cell>
          <cell r="L121">
            <v>1405000</v>
          </cell>
        </row>
        <row r="122">
          <cell r="A122" t="str">
            <v>Distribution Provision</v>
          </cell>
          <cell r="B122" t="str">
            <v>85.2204.85</v>
          </cell>
          <cell r="C122">
            <v>17293864.25</v>
          </cell>
          <cell r="D122">
            <v>17293864.25</v>
          </cell>
          <cell r="F122">
            <v>0</v>
          </cell>
          <cell r="H122">
            <v>0</v>
          </cell>
          <cell r="J122">
            <v>10949692.742333334</v>
          </cell>
          <cell r="L122">
            <v>13828220.215833334</v>
          </cell>
        </row>
        <row r="123">
          <cell r="A123" t="str">
            <v>Total Liabilities</v>
          </cell>
          <cell r="C123">
            <v>148301991.34</v>
          </cell>
          <cell r="D123">
            <v>147778993.03999999</v>
          </cell>
          <cell r="F123">
            <v>148402784.37</v>
          </cell>
          <cell r="H123">
            <v>154986894.28999999</v>
          </cell>
          <cell r="J123">
            <v>163397539.44233331</v>
          </cell>
          <cell r="L123">
            <v>164268679.94583333</v>
          </cell>
        </row>
        <row r="124">
          <cell r="B124" t="str">
            <v>Check</v>
          </cell>
          <cell r="C124">
            <v>-148301991.34</v>
          </cell>
          <cell r="D124">
            <v>-147778993.03999999</v>
          </cell>
          <cell r="F124">
            <v>0</v>
          </cell>
          <cell r="H124">
            <v>-6584109.9199999869</v>
          </cell>
          <cell r="J124">
            <v>-10949692.742333323</v>
          </cell>
          <cell r="L124">
            <v>14695044.185833335</v>
          </cell>
        </row>
        <row r="125">
          <cell r="A125" t="str">
            <v>NET TANGIBLE ASSETS (NTA)</v>
          </cell>
          <cell r="C125">
            <v>357847352.78999996</v>
          </cell>
          <cell r="D125">
            <v>360680938.97000003</v>
          </cell>
          <cell r="F125">
            <v>363601218.45999998</v>
          </cell>
          <cell r="H125">
            <v>366414286.42999995</v>
          </cell>
          <cell r="J125">
            <v>358394775.08766675</v>
          </cell>
          <cell r="L125">
            <v>358441511.72416669</v>
          </cell>
        </row>
        <row r="127">
          <cell r="A127" t="str">
            <v>UNITHOLDER FUNDS</v>
          </cell>
        </row>
        <row r="128">
          <cell r="A128" t="str">
            <v xml:space="preserve">     - Asset revaluation </v>
          </cell>
          <cell r="B128" t="str">
            <v>85.4110.85</v>
          </cell>
          <cell r="C128">
            <v>23283326.489999998</v>
          </cell>
          <cell r="D128">
            <v>23283326.489999998</v>
          </cell>
          <cell r="F128">
            <v>23283326.489999998</v>
          </cell>
          <cell r="H128">
            <v>23283326.489999998</v>
          </cell>
          <cell r="J128">
            <v>23283326.489999998</v>
          </cell>
          <cell r="L128">
            <v>23283326.489999998</v>
          </cell>
        </row>
        <row r="129">
          <cell r="A129" t="str">
            <v xml:space="preserve">     - Capital Profit Reserve</v>
          </cell>
          <cell r="B129" t="str">
            <v>85.4130.85</v>
          </cell>
          <cell r="C129">
            <v>-2159738.0699999998</v>
          </cell>
          <cell r="D129">
            <v>-2159738.0699999998</v>
          </cell>
          <cell r="F129">
            <v>-2159738.0699999998</v>
          </cell>
          <cell r="H129">
            <v>-2159738.0699999998</v>
          </cell>
          <cell r="J129">
            <v>-2159738.0699999998</v>
          </cell>
          <cell r="L129">
            <v>-2159738.0699999998</v>
          </cell>
        </row>
        <row r="130">
          <cell r="A130" t="str">
            <v xml:space="preserve">     - Retained Earnings </v>
          </cell>
          <cell r="B130" t="str">
            <v>85.4210.85</v>
          </cell>
          <cell r="C130">
            <v>827138</v>
          </cell>
          <cell r="D130">
            <v>3650580.1799999997</v>
          </cell>
          <cell r="F130">
            <v>6572970.129999999</v>
          </cell>
          <cell r="H130">
            <v>9383927.6399999987</v>
          </cell>
          <cell r="J130">
            <v>1364415.8276666645</v>
          </cell>
          <cell r="L130">
            <v>1411152.9341666624</v>
          </cell>
        </row>
        <row r="131">
          <cell r="A131" t="str">
            <v xml:space="preserve">     - Unitholder funds</v>
          </cell>
          <cell r="B131" t="str">
            <v>85.4611.85</v>
          </cell>
          <cell r="C131">
            <v>347722848.81999999</v>
          </cell>
          <cell r="D131">
            <v>347722848.81999999</v>
          </cell>
          <cell r="F131">
            <v>347722848.81999999</v>
          </cell>
          <cell r="H131">
            <v>347722848.81999999</v>
          </cell>
          <cell r="J131">
            <v>347722848.81999999</v>
          </cell>
          <cell r="L131">
            <v>347722848.81999999</v>
          </cell>
        </row>
        <row r="132">
          <cell r="A132" t="str">
            <v xml:space="preserve">     - Capitalised initialisation costs</v>
          </cell>
          <cell r="B132" t="str">
            <v>85.4613.85</v>
          </cell>
          <cell r="C132">
            <v>-11816078.449999999</v>
          </cell>
          <cell r="D132">
            <v>-11816078.449999999</v>
          </cell>
          <cell r="F132">
            <v>-11816078.449999999</v>
          </cell>
          <cell r="H132">
            <v>-11816078.449999999</v>
          </cell>
          <cell r="J132">
            <v>-11816078.449999999</v>
          </cell>
          <cell r="L132">
            <v>-11816078.449999999</v>
          </cell>
        </row>
        <row r="133">
          <cell r="A133" t="str">
            <v>TOTAL UNITHOLDER FUNDS</v>
          </cell>
          <cell r="C133">
            <v>357857496.79000002</v>
          </cell>
          <cell r="D133">
            <v>360680938.97000003</v>
          </cell>
          <cell r="F133">
            <v>363603328.92000002</v>
          </cell>
          <cell r="H133">
            <v>366414286.43000001</v>
          </cell>
          <cell r="J133">
            <v>358394774.61766666</v>
          </cell>
          <cell r="L133">
            <v>358441511.72416669</v>
          </cell>
        </row>
        <row r="134">
          <cell r="B134" t="str">
            <v>Check</v>
          </cell>
          <cell r="C134">
            <v>-340563632.54000002</v>
          </cell>
          <cell r="D134">
            <v>2823443.6700000167</v>
          </cell>
          <cell r="F134">
            <v>5745833.6200000048</v>
          </cell>
          <cell r="H134">
            <v>8556791.1299999952</v>
          </cell>
          <cell r="J134">
            <v>358394774.61766666</v>
          </cell>
          <cell r="L134">
            <v>358441511.72416669</v>
          </cell>
        </row>
        <row r="135">
          <cell r="A135" t="str">
            <v>NTA per unit</v>
          </cell>
          <cell r="C135">
            <v>1.0139156893046375</v>
          </cell>
          <cell r="D135">
            <v>1.0219443011205389</v>
          </cell>
          <cell r="F135">
            <v>1.0302185475806016</v>
          </cell>
          <cell r="H135">
            <v>1.0381890236163351</v>
          </cell>
          <cell r="J135">
            <v>1.0154667418748244</v>
          </cell>
          <cell r="L135">
            <v>1.0155991642852269</v>
          </cell>
        </row>
        <row r="136">
          <cell r="A136" t="str">
            <v>NTA per unit</v>
          </cell>
          <cell r="C136">
            <v>0</v>
          </cell>
          <cell r="D136">
            <v>0</v>
          </cell>
          <cell r="F136">
            <v>0</v>
          </cell>
          <cell r="H136">
            <v>1.0144276536195278</v>
          </cell>
          <cell r="J136">
            <v>0.99170537187801722</v>
          </cell>
          <cell r="L136">
            <v>1.0155991642852269</v>
          </cell>
        </row>
        <row r="138">
          <cell r="A138" t="str">
            <v>CHECK net assets</v>
          </cell>
        </row>
        <row r="139">
          <cell r="A139" t="str">
            <v>CHECK assets</v>
          </cell>
          <cell r="B139" t="str">
            <v>Grand Total</v>
          </cell>
          <cell r="C139">
            <v>-10144.000000059605</v>
          </cell>
          <cell r="D139">
            <v>0</v>
          </cell>
          <cell r="F139">
            <v>-2110.460000038147</v>
          </cell>
          <cell r="H139">
            <v>0</v>
          </cell>
          <cell r="J139">
            <v>0.47000008821487427</v>
          </cell>
          <cell r="L139">
            <v>0</v>
          </cell>
        </row>
        <row r="140">
          <cell r="A140" t="str">
            <v>CHECK Liabs &amp; UF</v>
          </cell>
          <cell r="B140" t="str">
            <v>Grand Total</v>
          </cell>
        </row>
      </sheetData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E01"/>
      <sheetName val="BC01"/>
      <sheetName val="BI01"/>
      <sheetName val="CF01"/>
      <sheetName val="DA00"/>
      <sheetName val="DV01"/>
      <sheetName val="ER01"/>
      <sheetName val="FG01"/>
      <sheetName val="FT01"/>
      <sheetName val="GN01"/>
      <sheetName val="HE01"/>
      <sheetName val="HU01"/>
      <sheetName val="KD01"/>
      <sheetName val="LM01"/>
      <sheetName val="LW01"/>
      <sheetName val="NG01"/>
      <sheetName val="NT01"/>
      <sheetName val="OP01"/>
      <sheetName val="PW01"/>
      <sheetName val="RB01"/>
      <sheetName val="RS01"/>
      <sheetName val="SF01"/>
      <sheetName val="SM01"/>
      <sheetName val="WO01"/>
    </sheetNames>
    <sheetDataSet>
      <sheetData sheetId="0" refreshError="1"/>
      <sheetData sheetId="1" refreshError="1">
        <row r="1">
          <cell r="B1">
            <v>36348.731046643516</v>
          </cell>
          <cell r="E1" t="str">
            <v>Gorilla</v>
          </cell>
          <cell r="F1" t="str">
            <v>Gorilla</v>
          </cell>
          <cell r="G1" t="str">
            <v>Gorilla</v>
          </cell>
          <cell r="H1" t="str">
            <v>Gorilla</v>
          </cell>
          <cell r="I1" t="str">
            <v>Gorilla</v>
          </cell>
          <cell r="J1" t="str">
            <v>Gorilla</v>
          </cell>
          <cell r="K1" t="str">
            <v>Gorilla</v>
          </cell>
          <cell r="L1" t="str">
            <v>Gorilla</v>
          </cell>
          <cell r="R1" t="str">
            <v>Post Closed</v>
          </cell>
          <cell r="U1" t="str">
            <v>GRW/NIPT</v>
          </cell>
          <cell r="V1" t="str">
            <v>January 1999</v>
          </cell>
          <cell r="Z1" t="str">
            <v>Post Closed</v>
          </cell>
          <cell r="AC1" t="str">
            <v>GRW/NIPT</v>
          </cell>
          <cell r="AD1" t="str">
            <v>February 1999</v>
          </cell>
          <cell r="AH1" t="str">
            <v>Post Closed</v>
          </cell>
          <cell r="AL1" t="str">
            <v>March 1999</v>
          </cell>
          <cell r="AP1" t="str">
            <v>Post Closed</v>
          </cell>
          <cell r="AT1" t="str">
            <v>April 1999</v>
          </cell>
          <cell r="AX1" t="str">
            <v>Post Closed</v>
          </cell>
          <cell r="BB1" t="str">
            <v>May 1999</v>
          </cell>
          <cell r="BF1" t="str">
            <v>Post Closed</v>
          </cell>
          <cell r="BJ1" t="str">
            <v>Jun 1999</v>
          </cell>
        </row>
        <row r="2">
          <cell r="B2" t="str">
            <v>12-20 Anella Av, Castle Hill</v>
          </cell>
          <cell r="E2" t="str">
            <v>Prospectus</v>
          </cell>
          <cell r="F2" t="str">
            <v>Prospectus</v>
          </cell>
          <cell r="G2" t="str">
            <v>Prospectus</v>
          </cell>
          <cell r="H2" t="str">
            <v>Prospectus</v>
          </cell>
          <cell r="I2" t="str">
            <v>Prospectus</v>
          </cell>
          <cell r="J2" t="str">
            <v>Prospectus</v>
          </cell>
          <cell r="K2" t="str">
            <v>Prospectus</v>
          </cell>
          <cell r="L2" t="str">
            <v>Prospectus</v>
          </cell>
          <cell r="N2" t="str">
            <v>December 1998</v>
          </cell>
          <cell r="P2" t="str">
            <v>January 1999</v>
          </cell>
          <cell r="Q2" t="str">
            <v>January 1999</v>
          </cell>
          <cell r="R2" t="str">
            <v>January 1999</v>
          </cell>
          <cell r="T2" t="str">
            <v>January 1999</v>
          </cell>
          <cell r="U2" t="str">
            <v>September 1998</v>
          </cell>
          <cell r="V2" t="str">
            <v>Variance</v>
          </cell>
          <cell r="X2" t="str">
            <v>February 1999</v>
          </cell>
          <cell r="Y2" t="str">
            <v>February 1999</v>
          </cell>
          <cell r="Z2" t="str">
            <v>February 1999</v>
          </cell>
          <cell r="AB2" t="str">
            <v>February 1999</v>
          </cell>
          <cell r="AC2" t="str">
            <v>September 1998</v>
          </cell>
          <cell r="AD2" t="str">
            <v>Variance</v>
          </cell>
          <cell r="AF2" t="str">
            <v>March 1999</v>
          </cell>
          <cell r="AG2" t="str">
            <v>March 1999</v>
          </cell>
          <cell r="AH2" t="str">
            <v>March 1999</v>
          </cell>
          <cell r="AJ2" t="str">
            <v>March 1999</v>
          </cell>
          <cell r="AK2" t="str">
            <v>Base Case</v>
          </cell>
          <cell r="AL2" t="str">
            <v>Variance</v>
          </cell>
          <cell r="AN2" t="str">
            <v>April 1999</v>
          </cell>
          <cell r="AO2" t="str">
            <v>April 1999</v>
          </cell>
          <cell r="AP2" t="str">
            <v>April 1999</v>
          </cell>
          <cell r="AR2" t="str">
            <v>April 1999</v>
          </cell>
          <cell r="AS2" t="str">
            <v>Base Case</v>
          </cell>
          <cell r="AT2" t="str">
            <v>Variance</v>
          </cell>
          <cell r="AV2" t="str">
            <v>May 1999</v>
          </cell>
          <cell r="AW2" t="str">
            <v>May 1999</v>
          </cell>
          <cell r="AX2" t="str">
            <v>May 1999</v>
          </cell>
          <cell r="AZ2" t="str">
            <v>May 1999</v>
          </cell>
          <cell r="BA2" t="str">
            <v>Base Case</v>
          </cell>
          <cell r="BB2" t="str">
            <v>Variance</v>
          </cell>
          <cell r="BD2" t="str">
            <v>Jun 1999</v>
          </cell>
          <cell r="BE2" t="str">
            <v>Jun 1999</v>
          </cell>
          <cell r="BF2" t="str">
            <v>Jun 1999</v>
          </cell>
          <cell r="BH2" t="str">
            <v>Jun 1999</v>
          </cell>
          <cell r="BI2" t="str">
            <v>Base Case</v>
          </cell>
          <cell r="BJ2" t="str">
            <v>Variance</v>
          </cell>
        </row>
        <row r="3">
          <cell r="E3" t="str">
            <v>Mar.99</v>
          </cell>
          <cell r="F3" t="str">
            <v>Jan-Mar.99</v>
          </cell>
          <cell r="G3" t="str">
            <v>Jun.99</v>
          </cell>
          <cell r="H3" t="str">
            <v>Apr-June.99</v>
          </cell>
          <cell r="I3" t="str">
            <v>Sep.98</v>
          </cell>
          <cell r="J3" t="str">
            <v>Jul - Sep 98</v>
          </cell>
          <cell r="K3" t="str">
            <v>Dec.99</v>
          </cell>
          <cell r="L3" t="str">
            <v>Oct - Dec 98</v>
          </cell>
          <cell r="N3" t="str">
            <v>YTD</v>
          </cell>
          <cell r="P3" t="str">
            <v>YTD</v>
          </cell>
          <cell r="Q3" t="str">
            <v>YTD</v>
          </cell>
          <cell r="R3" t="str">
            <v>YTD</v>
          </cell>
          <cell r="T3" t="str">
            <v>Month</v>
          </cell>
          <cell r="U3" t="str">
            <v>Qtr</v>
          </cell>
          <cell r="V3" t="str">
            <v>To Sept Qtr Avg</v>
          </cell>
          <cell r="X3" t="str">
            <v>YTD</v>
          </cell>
          <cell r="Y3" t="str">
            <v>YTD</v>
          </cell>
          <cell r="Z3" t="str">
            <v>YTD</v>
          </cell>
          <cell r="AB3" t="str">
            <v>Month</v>
          </cell>
          <cell r="AC3" t="str">
            <v>Qtr</v>
          </cell>
          <cell r="AD3" t="str">
            <v>To Sept Qtr Avg</v>
          </cell>
          <cell r="AF3" t="str">
            <v>YTD</v>
          </cell>
          <cell r="AG3" t="str">
            <v>YTD</v>
          </cell>
          <cell r="AH3" t="str">
            <v>YTD</v>
          </cell>
          <cell r="AJ3" t="str">
            <v>Month</v>
          </cell>
          <cell r="AK3" t="str">
            <v>Mnthly Avg</v>
          </cell>
          <cell r="AL3" t="str">
            <v>Base Case</v>
          </cell>
          <cell r="AN3" t="str">
            <v>YTD</v>
          </cell>
          <cell r="AO3" t="str">
            <v>YTD</v>
          </cell>
          <cell r="AP3" t="str">
            <v>YTD</v>
          </cell>
          <cell r="AR3" t="str">
            <v>Month</v>
          </cell>
          <cell r="AS3" t="str">
            <v>Mnthly Avg</v>
          </cell>
          <cell r="AT3" t="str">
            <v>Base Case</v>
          </cell>
          <cell r="AV3" t="str">
            <v>YTD</v>
          </cell>
          <cell r="AW3" t="str">
            <v>YTD</v>
          </cell>
          <cell r="AX3" t="str">
            <v>YTD</v>
          </cell>
          <cell r="AZ3" t="str">
            <v>Month</v>
          </cell>
          <cell r="BA3" t="str">
            <v>Mnthly Avg</v>
          </cell>
          <cell r="BB3" t="str">
            <v>Base Case</v>
          </cell>
          <cell r="BD3" t="str">
            <v>YTD</v>
          </cell>
          <cell r="BE3" t="str">
            <v>YTD</v>
          </cell>
          <cell r="BF3" t="str">
            <v>YTD</v>
          </cell>
          <cell r="BH3" t="str">
            <v>Month</v>
          </cell>
          <cell r="BI3" t="str">
            <v>Mnthly Avg</v>
          </cell>
          <cell r="BJ3" t="str">
            <v>Base Case</v>
          </cell>
        </row>
        <row r="4">
          <cell r="A4" t="str">
            <v>Level</v>
          </cell>
          <cell r="B4" t="str">
            <v>A/c</v>
          </cell>
          <cell r="E4" t="str">
            <v>QTR</v>
          </cell>
          <cell r="F4" t="str">
            <v>Month</v>
          </cell>
          <cell r="G4" t="str">
            <v>QTR</v>
          </cell>
          <cell r="H4" t="str">
            <v>Month</v>
          </cell>
          <cell r="I4" t="str">
            <v>QTR</v>
          </cell>
          <cell r="J4" t="str">
            <v>Month</v>
          </cell>
          <cell r="K4" t="str">
            <v>QTR</v>
          </cell>
          <cell r="L4" t="str">
            <v>Month</v>
          </cell>
          <cell r="N4" t="str">
            <v>Actual</v>
          </cell>
          <cell r="P4" t="str">
            <v>Actual</v>
          </cell>
          <cell r="Q4" t="str">
            <v>Post Close</v>
          </cell>
          <cell r="R4" t="str">
            <v>Actual</v>
          </cell>
          <cell r="T4" t="str">
            <v>Actual</v>
          </cell>
          <cell r="U4" t="str">
            <v>Monthly Avg</v>
          </cell>
          <cell r="V4" t="str">
            <v>Fav/(Unfav)</v>
          </cell>
          <cell r="X4" t="str">
            <v>Actual</v>
          </cell>
          <cell r="Y4" t="str">
            <v>Post Close</v>
          </cell>
          <cell r="Z4" t="str">
            <v>Actual</v>
          </cell>
          <cell r="AB4" t="str">
            <v>Actual</v>
          </cell>
          <cell r="AC4" t="str">
            <v>Monthly Avg</v>
          </cell>
          <cell r="AD4" t="str">
            <v>Fav/(Unfav)</v>
          </cell>
          <cell r="AF4" t="str">
            <v>Actual</v>
          </cell>
          <cell r="AG4" t="str">
            <v>Post Close</v>
          </cell>
          <cell r="AH4" t="str">
            <v>Actual</v>
          </cell>
          <cell r="AJ4" t="str">
            <v>Actual</v>
          </cell>
          <cell r="AL4" t="str">
            <v>Fav/(Unfav)</v>
          </cell>
          <cell r="AN4" t="str">
            <v>Actual</v>
          </cell>
          <cell r="AO4" t="str">
            <v>Post Close</v>
          </cell>
          <cell r="AP4" t="str">
            <v>Actual</v>
          </cell>
          <cell r="AR4" t="str">
            <v>Actual</v>
          </cell>
          <cell r="AT4" t="str">
            <v>Fav/(Unfav)</v>
          </cell>
          <cell r="AV4" t="str">
            <v>Actual</v>
          </cell>
          <cell r="AW4" t="str">
            <v>Post Close</v>
          </cell>
          <cell r="AX4" t="str">
            <v>Actual</v>
          </cell>
          <cell r="AZ4" t="str">
            <v>Actual</v>
          </cell>
          <cell r="BB4" t="str">
            <v>Fav/(Unfav)</v>
          </cell>
          <cell r="BD4" t="str">
            <v>Actual</v>
          </cell>
          <cell r="BE4" t="str">
            <v>Post Close</v>
          </cell>
          <cell r="BF4" t="str">
            <v>Actual</v>
          </cell>
          <cell r="BH4" t="str">
            <v>Actual</v>
          </cell>
          <cell r="BJ4" t="str">
            <v>Fav/(Unfav)</v>
          </cell>
        </row>
        <row r="7">
          <cell r="A7">
            <v>5</v>
          </cell>
          <cell r="B7" t="str">
            <v>5000-5199</v>
          </cell>
          <cell r="C7" t="str">
            <v>Rental Income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1429035.02</v>
          </cell>
          <cell r="P7">
            <v>1650322.44</v>
          </cell>
          <cell r="Q7">
            <v>0</v>
          </cell>
          <cell r="R7">
            <v>1650322.44</v>
          </cell>
          <cell r="T7">
            <v>221287.41999999993</v>
          </cell>
          <cell r="U7">
            <v>238572</v>
          </cell>
          <cell r="V7">
            <v>-17284.580000000075</v>
          </cell>
          <cell r="X7">
            <v>1876673.96</v>
          </cell>
          <cell r="Y7">
            <v>0</v>
          </cell>
          <cell r="Z7">
            <v>1876673.96</v>
          </cell>
          <cell r="AB7">
            <v>226351.52000000002</v>
          </cell>
          <cell r="AC7">
            <v>238572</v>
          </cell>
          <cell r="AD7">
            <v>-12220.479999999981</v>
          </cell>
          <cell r="AF7">
            <v>2077028.54</v>
          </cell>
          <cell r="AG7">
            <v>0</v>
          </cell>
          <cell r="AH7">
            <v>2077028.54</v>
          </cell>
          <cell r="AJ7">
            <v>200354.58000000007</v>
          </cell>
          <cell r="AK7">
            <v>233209</v>
          </cell>
          <cell r="AL7">
            <v>-32854.419999999925</v>
          </cell>
          <cell r="AN7">
            <v>2347267</v>
          </cell>
          <cell r="AO7">
            <v>0</v>
          </cell>
          <cell r="AP7">
            <v>2347267</v>
          </cell>
          <cell r="AR7">
            <v>270238.45999999996</v>
          </cell>
          <cell r="AS7">
            <v>196217.65457220437</v>
          </cell>
          <cell r="AT7">
            <v>74020.805427795596</v>
          </cell>
          <cell r="AV7">
            <v>2515066.6599999997</v>
          </cell>
          <cell r="AW7">
            <v>0</v>
          </cell>
          <cell r="AX7">
            <v>2515066.6599999997</v>
          </cell>
          <cell r="AZ7">
            <v>167799.65999999968</v>
          </cell>
          <cell r="BA7">
            <v>196217.65457220437</v>
          </cell>
          <cell r="BB7">
            <v>-28417.994572204683</v>
          </cell>
          <cell r="BD7">
            <v>2748955.8</v>
          </cell>
          <cell r="BE7">
            <v>0</v>
          </cell>
          <cell r="BF7">
            <v>2748955.8</v>
          </cell>
          <cell r="BH7">
            <v>233889.14000000013</v>
          </cell>
          <cell r="BI7">
            <v>196217.65457220437</v>
          </cell>
          <cell r="BJ7">
            <v>37671.485427795764</v>
          </cell>
        </row>
        <row r="8">
          <cell r="A8">
            <v>5</v>
          </cell>
          <cell r="B8" t="str">
            <v>5200-5299</v>
          </cell>
          <cell r="C8" t="str">
            <v>Service Income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D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O8">
            <v>0</v>
          </cell>
          <cell r="AP8">
            <v>0</v>
          </cell>
          <cell r="AR8">
            <v>0</v>
          </cell>
          <cell r="AS8">
            <v>0</v>
          </cell>
          <cell r="AT8">
            <v>0</v>
          </cell>
          <cell r="AV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B8">
            <v>0</v>
          </cell>
          <cell r="BD8">
            <v>0</v>
          </cell>
          <cell r="BE8">
            <v>0</v>
          </cell>
          <cell r="BF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>
            <v>5</v>
          </cell>
          <cell r="B9" t="str">
            <v>5300-5999</v>
          </cell>
          <cell r="C9" t="str">
            <v>Misc &amp; Recoverable Income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180655.14</v>
          </cell>
          <cell r="P9">
            <v>208805.14</v>
          </cell>
          <cell r="Q9">
            <v>0</v>
          </cell>
          <cell r="R9">
            <v>208805.14</v>
          </cell>
          <cell r="T9">
            <v>28150</v>
          </cell>
          <cell r="U9">
            <v>28150</v>
          </cell>
          <cell r="V9">
            <v>0</v>
          </cell>
          <cell r="X9">
            <v>236955.14</v>
          </cell>
          <cell r="Y9">
            <v>0</v>
          </cell>
          <cell r="Z9">
            <v>236955.14</v>
          </cell>
          <cell r="AB9">
            <v>28150</v>
          </cell>
          <cell r="AC9">
            <v>28150</v>
          </cell>
          <cell r="AD9">
            <v>0</v>
          </cell>
          <cell r="AF9">
            <v>252130.53</v>
          </cell>
          <cell r="AG9">
            <v>0</v>
          </cell>
          <cell r="AH9">
            <v>252130.53</v>
          </cell>
          <cell r="AJ9">
            <v>15175.389999999985</v>
          </cell>
          <cell r="AK9">
            <v>0</v>
          </cell>
          <cell r="AL9">
            <v>15175.389999999985</v>
          </cell>
          <cell r="AN9">
            <v>316562</v>
          </cell>
          <cell r="AO9">
            <v>0</v>
          </cell>
          <cell r="AP9">
            <v>316562</v>
          </cell>
          <cell r="AR9">
            <v>64431.47</v>
          </cell>
          <cell r="AS9">
            <v>0</v>
          </cell>
          <cell r="AT9">
            <v>64431.47</v>
          </cell>
          <cell r="AV9">
            <v>336774.38</v>
          </cell>
          <cell r="AW9">
            <v>0</v>
          </cell>
          <cell r="AX9">
            <v>336774.38</v>
          </cell>
          <cell r="AZ9">
            <v>20212.380000000005</v>
          </cell>
          <cell r="BA9">
            <v>0</v>
          </cell>
          <cell r="BB9">
            <v>20212.380000000005</v>
          </cell>
          <cell r="BD9">
            <v>315132.98</v>
          </cell>
          <cell r="BE9">
            <v>0</v>
          </cell>
          <cell r="BF9">
            <v>315132.98</v>
          </cell>
          <cell r="BH9">
            <v>-21641.400000000023</v>
          </cell>
          <cell r="BI9">
            <v>0</v>
          </cell>
          <cell r="BJ9">
            <v>-21641.400000000023</v>
          </cell>
        </row>
        <row r="11">
          <cell r="C11" t="str">
            <v>Total Income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1609690.1600000001</v>
          </cell>
          <cell r="P11">
            <v>1859127.58</v>
          </cell>
          <cell r="Q11">
            <v>0</v>
          </cell>
          <cell r="R11">
            <v>1859127.58</v>
          </cell>
          <cell r="T11">
            <v>249437.41999999993</v>
          </cell>
          <cell r="U11">
            <v>266722</v>
          </cell>
          <cell r="V11">
            <v>-17284.580000000075</v>
          </cell>
          <cell r="X11">
            <v>2113629.1</v>
          </cell>
          <cell r="Y11">
            <v>0</v>
          </cell>
          <cell r="Z11">
            <v>2113629.1</v>
          </cell>
          <cell r="AB11">
            <v>254501.52000000002</v>
          </cell>
          <cell r="AC11">
            <v>266722</v>
          </cell>
          <cell r="AD11">
            <v>-12220.479999999981</v>
          </cell>
          <cell r="AF11">
            <v>2329159.0699999998</v>
          </cell>
          <cell r="AG11">
            <v>0</v>
          </cell>
          <cell r="AH11">
            <v>2329159.0699999998</v>
          </cell>
          <cell r="AJ11">
            <v>215529.97000000006</v>
          </cell>
          <cell r="AK11">
            <v>233209</v>
          </cell>
          <cell r="AL11">
            <v>-17679.029999999941</v>
          </cell>
          <cell r="AN11">
            <v>2663829</v>
          </cell>
          <cell r="AO11">
            <v>0</v>
          </cell>
          <cell r="AP11">
            <v>2663829</v>
          </cell>
          <cell r="AR11">
            <v>334669.92999999993</v>
          </cell>
          <cell r="AS11">
            <v>196217.65457220437</v>
          </cell>
          <cell r="AT11">
            <v>138452.27542779557</v>
          </cell>
          <cell r="AV11">
            <v>2851841.0399999996</v>
          </cell>
          <cell r="AW11">
            <v>0</v>
          </cell>
          <cell r="AX11">
            <v>2851841.0399999996</v>
          </cell>
          <cell r="AZ11">
            <v>188012.03999999969</v>
          </cell>
          <cell r="BA11">
            <v>196217.65457220437</v>
          </cell>
          <cell r="BB11">
            <v>-8205.6145722046786</v>
          </cell>
          <cell r="BD11">
            <v>3064088.78</v>
          </cell>
          <cell r="BE11">
            <v>0</v>
          </cell>
          <cell r="BF11">
            <v>3064088.78</v>
          </cell>
          <cell r="BH11">
            <v>212247.74000000011</v>
          </cell>
          <cell r="BI11">
            <v>196217.65457220437</v>
          </cell>
          <cell r="BJ11">
            <v>16030.085427795741</v>
          </cell>
        </row>
        <row r="13">
          <cell r="A13">
            <v>7</v>
          </cell>
          <cell r="B13">
            <v>7111</v>
          </cell>
          <cell r="C13" t="str">
            <v>Municipal rates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10755.64</v>
          </cell>
          <cell r="P13">
            <v>12548.64</v>
          </cell>
          <cell r="Q13">
            <v>0</v>
          </cell>
          <cell r="R13">
            <v>12548.64</v>
          </cell>
          <cell r="T13">
            <v>1793</v>
          </cell>
          <cell r="U13">
            <v>1793</v>
          </cell>
          <cell r="V13">
            <v>0</v>
          </cell>
          <cell r="X13">
            <v>14340.44</v>
          </cell>
          <cell r="Y13">
            <v>0</v>
          </cell>
          <cell r="Z13">
            <v>14340.44</v>
          </cell>
          <cell r="AB13">
            <v>1791.8000000000011</v>
          </cell>
          <cell r="AC13">
            <v>1793</v>
          </cell>
          <cell r="AD13">
            <v>1.1999999999989086</v>
          </cell>
          <cell r="AF13">
            <v>16133.44</v>
          </cell>
          <cell r="AG13">
            <v>0</v>
          </cell>
          <cell r="AH13">
            <v>16133.44</v>
          </cell>
          <cell r="AJ13">
            <v>1793</v>
          </cell>
          <cell r="AK13">
            <v>0</v>
          </cell>
          <cell r="AL13">
            <v>-1793</v>
          </cell>
          <cell r="AN13">
            <v>17926</v>
          </cell>
          <cell r="AO13">
            <v>0</v>
          </cell>
          <cell r="AP13">
            <v>17926</v>
          </cell>
          <cell r="AR13">
            <v>1792.5599999999995</v>
          </cell>
          <cell r="AS13">
            <v>0</v>
          </cell>
          <cell r="AT13">
            <v>-1792.5599999999995</v>
          </cell>
          <cell r="AV13">
            <v>19720.62</v>
          </cell>
          <cell r="AW13">
            <v>0</v>
          </cell>
          <cell r="AX13">
            <v>19720.62</v>
          </cell>
          <cell r="AZ13">
            <v>1794.619999999999</v>
          </cell>
          <cell r="BA13">
            <v>0</v>
          </cell>
          <cell r="BB13">
            <v>-1794.619999999999</v>
          </cell>
          <cell r="BD13">
            <v>21514.21</v>
          </cell>
          <cell r="BE13">
            <v>0</v>
          </cell>
          <cell r="BF13">
            <v>21514.21</v>
          </cell>
          <cell r="BH13">
            <v>1793.5900000000001</v>
          </cell>
          <cell r="BI13">
            <v>0</v>
          </cell>
          <cell r="BJ13">
            <v>-1793.5900000000001</v>
          </cell>
        </row>
        <row r="14">
          <cell r="A14">
            <v>7</v>
          </cell>
          <cell r="B14">
            <v>7112</v>
          </cell>
          <cell r="C14" t="str">
            <v>Water &amp; sewerage rates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16399.45</v>
          </cell>
          <cell r="P14">
            <v>16399.45</v>
          </cell>
          <cell r="Q14">
            <v>0</v>
          </cell>
          <cell r="R14">
            <v>16399.45</v>
          </cell>
          <cell r="T14">
            <v>0</v>
          </cell>
          <cell r="U14">
            <v>3066</v>
          </cell>
          <cell r="V14">
            <v>3066</v>
          </cell>
          <cell r="X14">
            <v>18950.169999999998</v>
          </cell>
          <cell r="Y14">
            <v>0</v>
          </cell>
          <cell r="Z14">
            <v>18950.169999999998</v>
          </cell>
          <cell r="AB14">
            <v>2550.7199999999975</v>
          </cell>
          <cell r="AC14">
            <v>3066</v>
          </cell>
          <cell r="AD14">
            <v>515.28000000000247</v>
          </cell>
          <cell r="AF14">
            <v>23291.82</v>
          </cell>
          <cell r="AG14">
            <v>0</v>
          </cell>
          <cell r="AH14">
            <v>23291.82</v>
          </cell>
          <cell r="AJ14">
            <v>4341.6500000000015</v>
          </cell>
          <cell r="AK14">
            <v>0</v>
          </cell>
          <cell r="AL14">
            <v>-4341.6500000000015</v>
          </cell>
          <cell r="AN14">
            <v>30399</v>
          </cell>
          <cell r="AO14">
            <v>0</v>
          </cell>
          <cell r="AP14">
            <v>30399</v>
          </cell>
          <cell r="AR14">
            <v>7107.18</v>
          </cell>
          <cell r="AS14">
            <v>0</v>
          </cell>
          <cell r="AT14">
            <v>-7107.18</v>
          </cell>
          <cell r="AV14">
            <v>32045.58</v>
          </cell>
          <cell r="AW14">
            <v>0</v>
          </cell>
          <cell r="AX14">
            <v>32045.58</v>
          </cell>
          <cell r="AZ14">
            <v>1646.5800000000017</v>
          </cell>
          <cell r="BA14">
            <v>0</v>
          </cell>
          <cell r="BB14">
            <v>-1646.5800000000017</v>
          </cell>
          <cell r="BD14">
            <v>31309.23</v>
          </cell>
          <cell r="BE14">
            <v>0</v>
          </cell>
          <cell r="BF14">
            <v>31309.23</v>
          </cell>
          <cell r="BH14">
            <v>-736.35000000000218</v>
          </cell>
          <cell r="BI14">
            <v>0</v>
          </cell>
          <cell r="BJ14">
            <v>736.35000000000218</v>
          </cell>
        </row>
        <row r="15">
          <cell r="A15">
            <v>7</v>
          </cell>
          <cell r="B15">
            <v>7113</v>
          </cell>
          <cell r="C15" t="str">
            <v>Land tax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38687.550000000003</v>
          </cell>
          <cell r="P15">
            <v>41911.550000000003</v>
          </cell>
          <cell r="Q15">
            <v>0</v>
          </cell>
          <cell r="R15">
            <v>41911.550000000003</v>
          </cell>
          <cell r="T15">
            <v>3224</v>
          </cell>
          <cell r="U15">
            <v>12896</v>
          </cell>
          <cell r="V15">
            <v>9672</v>
          </cell>
          <cell r="X15">
            <v>38687.550000000003</v>
          </cell>
          <cell r="Y15">
            <v>0</v>
          </cell>
          <cell r="Z15">
            <v>38687.550000000003</v>
          </cell>
          <cell r="AB15">
            <v>-3224</v>
          </cell>
          <cell r="AC15">
            <v>12896</v>
          </cell>
          <cell r="AD15">
            <v>16120</v>
          </cell>
          <cell r="AF15">
            <v>60962.63</v>
          </cell>
          <cell r="AG15">
            <v>0</v>
          </cell>
          <cell r="AH15">
            <v>60962.63</v>
          </cell>
          <cell r="AJ15">
            <v>22275.079999999994</v>
          </cell>
          <cell r="AK15">
            <v>0</v>
          </cell>
          <cell r="AL15">
            <v>-22275.079999999994</v>
          </cell>
          <cell r="AN15">
            <v>68388</v>
          </cell>
          <cell r="AO15">
            <v>0</v>
          </cell>
          <cell r="AP15">
            <v>68388</v>
          </cell>
          <cell r="AR15">
            <v>7425.3700000000026</v>
          </cell>
          <cell r="AS15">
            <v>0</v>
          </cell>
          <cell r="AT15">
            <v>-7425.3700000000026</v>
          </cell>
          <cell r="AV15">
            <v>75812.69</v>
          </cell>
          <cell r="AW15">
            <v>0</v>
          </cell>
          <cell r="AX15">
            <v>75812.69</v>
          </cell>
          <cell r="AZ15">
            <v>7424.6900000000023</v>
          </cell>
          <cell r="BA15">
            <v>0</v>
          </cell>
          <cell r="BB15">
            <v>-7424.6900000000023</v>
          </cell>
          <cell r="BD15">
            <v>83237.710000000006</v>
          </cell>
          <cell r="BE15">
            <v>0</v>
          </cell>
          <cell r="BF15">
            <v>83237.710000000006</v>
          </cell>
          <cell r="BH15">
            <v>7425.0200000000041</v>
          </cell>
          <cell r="BI15">
            <v>0</v>
          </cell>
          <cell r="BJ15">
            <v>-7425.0200000000041</v>
          </cell>
        </row>
        <row r="16">
          <cell r="B16">
            <v>7114</v>
          </cell>
          <cell r="C16" t="str">
            <v>Car park levy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D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P16">
            <v>0</v>
          </cell>
          <cell r="AR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B16">
            <v>0</v>
          </cell>
          <cell r="BD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J16">
            <v>0</v>
          </cell>
        </row>
        <row r="17">
          <cell r="A17">
            <v>7</v>
          </cell>
          <cell r="B17">
            <v>7116</v>
          </cell>
          <cell r="C17" t="str">
            <v>Other statutory charges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Z17">
            <v>0</v>
          </cell>
          <cell r="AB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N17">
            <v>0</v>
          </cell>
          <cell r="AO17">
            <v>0</v>
          </cell>
          <cell r="AP17">
            <v>0</v>
          </cell>
          <cell r="AR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X17">
            <v>0</v>
          </cell>
          <cell r="AZ17">
            <v>0</v>
          </cell>
          <cell r="BA17">
            <v>0</v>
          </cell>
          <cell r="BB17">
            <v>0</v>
          </cell>
          <cell r="BD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J17">
            <v>0</v>
          </cell>
        </row>
        <row r="18">
          <cell r="A18">
            <v>6</v>
          </cell>
          <cell r="B18" t="str">
            <v>7120-7129</v>
          </cell>
          <cell r="C18" t="str">
            <v>Insurance premiums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11764.41</v>
          </cell>
          <cell r="P18">
            <v>12651.23</v>
          </cell>
          <cell r="Q18">
            <v>0</v>
          </cell>
          <cell r="R18">
            <v>12651.23</v>
          </cell>
          <cell r="T18">
            <v>886.81999999999971</v>
          </cell>
          <cell r="U18">
            <v>3206</v>
          </cell>
          <cell r="V18">
            <v>2319.1800000000003</v>
          </cell>
          <cell r="X18">
            <v>8767.23</v>
          </cell>
          <cell r="Y18">
            <v>0</v>
          </cell>
          <cell r="Z18">
            <v>8767.23</v>
          </cell>
          <cell r="AB18">
            <v>-3884</v>
          </cell>
          <cell r="AC18">
            <v>3206</v>
          </cell>
          <cell r="AD18">
            <v>7090</v>
          </cell>
          <cell r="AF18">
            <v>9699.23</v>
          </cell>
          <cell r="AG18">
            <v>0</v>
          </cell>
          <cell r="AH18">
            <v>9699.23</v>
          </cell>
          <cell r="AJ18">
            <v>932</v>
          </cell>
          <cell r="AK18">
            <v>0</v>
          </cell>
          <cell r="AL18">
            <v>-932</v>
          </cell>
          <cell r="AN18">
            <v>10633</v>
          </cell>
          <cell r="AO18">
            <v>0</v>
          </cell>
          <cell r="AP18">
            <v>10633</v>
          </cell>
          <cell r="AR18">
            <v>933.77000000000044</v>
          </cell>
          <cell r="AS18">
            <v>0</v>
          </cell>
          <cell r="AT18">
            <v>-933.77000000000044</v>
          </cell>
          <cell r="AV18">
            <v>11565.98</v>
          </cell>
          <cell r="AW18">
            <v>0</v>
          </cell>
          <cell r="AX18">
            <v>11565.98</v>
          </cell>
          <cell r="AZ18">
            <v>932.97999999999956</v>
          </cell>
          <cell r="BA18">
            <v>0</v>
          </cell>
          <cell r="BB18">
            <v>-932.97999999999956</v>
          </cell>
          <cell r="BD18">
            <v>12811.04</v>
          </cell>
          <cell r="BE18">
            <v>0</v>
          </cell>
          <cell r="BF18">
            <v>12811.04</v>
          </cell>
          <cell r="BH18">
            <v>1245.0600000000013</v>
          </cell>
          <cell r="BI18">
            <v>0</v>
          </cell>
          <cell r="BJ18">
            <v>-1245.0600000000013</v>
          </cell>
        </row>
        <row r="19">
          <cell r="A19">
            <v>6</v>
          </cell>
          <cell r="B19" t="str">
            <v>7130-7199</v>
          </cell>
          <cell r="C19" t="str">
            <v>Land rent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D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P19">
            <v>0</v>
          </cell>
          <cell r="AR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B19">
            <v>0</v>
          </cell>
          <cell r="BD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J19">
            <v>0</v>
          </cell>
        </row>
        <row r="20">
          <cell r="A20">
            <v>5</v>
          </cell>
          <cell r="B20" t="str">
            <v>7200-7399</v>
          </cell>
          <cell r="C20" t="str">
            <v>Managed services &amp; charges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46567.839999999997</v>
          </cell>
          <cell r="P20">
            <v>50751.08</v>
          </cell>
          <cell r="Q20">
            <v>0</v>
          </cell>
          <cell r="R20">
            <v>50751.08</v>
          </cell>
          <cell r="T20">
            <v>4183.2400000000052</v>
          </cell>
          <cell r="U20">
            <v>6062</v>
          </cell>
          <cell r="V20">
            <v>1878.7599999999948</v>
          </cell>
          <cell r="X20">
            <v>56243.78</v>
          </cell>
          <cell r="Y20">
            <v>0</v>
          </cell>
          <cell r="Z20">
            <v>56243.78</v>
          </cell>
          <cell r="AB20">
            <v>5492.6999999999971</v>
          </cell>
          <cell r="AC20">
            <v>6062</v>
          </cell>
          <cell r="AD20">
            <v>569.30000000000291</v>
          </cell>
          <cell r="AF20">
            <v>64108.97</v>
          </cell>
          <cell r="AG20">
            <v>0</v>
          </cell>
          <cell r="AH20">
            <v>64108.97</v>
          </cell>
          <cell r="AJ20">
            <v>7865.1900000000023</v>
          </cell>
          <cell r="AK20">
            <v>0</v>
          </cell>
          <cell r="AL20">
            <v>-7865.1900000000023</v>
          </cell>
          <cell r="AN20">
            <v>70872</v>
          </cell>
          <cell r="AO20">
            <v>0</v>
          </cell>
          <cell r="AP20">
            <v>70872</v>
          </cell>
          <cell r="AR20">
            <v>6763.0299999999988</v>
          </cell>
          <cell r="AS20">
            <v>0</v>
          </cell>
          <cell r="AT20">
            <v>-6763.0299999999988</v>
          </cell>
          <cell r="AV20">
            <v>91411.03</v>
          </cell>
          <cell r="AW20">
            <v>0</v>
          </cell>
          <cell r="AX20">
            <v>91411.03</v>
          </cell>
          <cell r="AZ20">
            <v>20539.03</v>
          </cell>
          <cell r="BA20">
            <v>0</v>
          </cell>
          <cell r="BB20">
            <v>-20539.03</v>
          </cell>
          <cell r="BD20">
            <v>101891.18</v>
          </cell>
          <cell r="BE20">
            <v>0</v>
          </cell>
          <cell r="BF20">
            <v>101891.18</v>
          </cell>
          <cell r="BH20">
            <v>10480.149999999994</v>
          </cell>
          <cell r="BI20">
            <v>0</v>
          </cell>
          <cell r="BJ20">
            <v>-10480.149999999994</v>
          </cell>
        </row>
        <row r="21">
          <cell r="A21">
            <v>5</v>
          </cell>
          <cell r="B21" t="str">
            <v>7400-7499</v>
          </cell>
          <cell r="C21" t="str">
            <v>Engineering services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62331.01</v>
          </cell>
          <cell r="P21">
            <v>59428.41</v>
          </cell>
          <cell r="Q21">
            <v>0</v>
          </cell>
          <cell r="R21">
            <v>59428.41</v>
          </cell>
          <cell r="T21">
            <v>-2902.5999999999985</v>
          </cell>
          <cell r="U21">
            <v>10869</v>
          </cell>
          <cell r="V21">
            <v>13771.599999999999</v>
          </cell>
          <cell r="X21">
            <v>65483.01</v>
          </cell>
          <cell r="Y21">
            <v>0</v>
          </cell>
          <cell r="Z21">
            <v>65483.01</v>
          </cell>
          <cell r="AB21">
            <v>6054.5999999999985</v>
          </cell>
          <cell r="AC21">
            <v>10869</v>
          </cell>
          <cell r="AD21">
            <v>4814.4000000000015</v>
          </cell>
          <cell r="AF21">
            <v>72218.960000000006</v>
          </cell>
          <cell r="AG21">
            <v>0</v>
          </cell>
          <cell r="AH21">
            <v>72218.960000000006</v>
          </cell>
          <cell r="AJ21">
            <v>6735.9500000000044</v>
          </cell>
          <cell r="AK21">
            <v>0</v>
          </cell>
          <cell r="AL21">
            <v>-6735.9500000000044</v>
          </cell>
          <cell r="AN21">
            <v>75621</v>
          </cell>
          <cell r="AO21">
            <v>0</v>
          </cell>
          <cell r="AP21">
            <v>75621</v>
          </cell>
          <cell r="AR21">
            <v>3402.0399999999936</v>
          </cell>
          <cell r="AS21">
            <v>0</v>
          </cell>
          <cell r="AT21">
            <v>-3402.0399999999936</v>
          </cell>
          <cell r="AV21">
            <v>88513.61</v>
          </cell>
          <cell r="AW21">
            <v>0</v>
          </cell>
          <cell r="AX21">
            <v>88513.61</v>
          </cell>
          <cell r="AZ21">
            <v>12892.61</v>
          </cell>
          <cell r="BA21">
            <v>0</v>
          </cell>
          <cell r="BB21">
            <v>-12892.61</v>
          </cell>
          <cell r="BD21">
            <v>95217.68</v>
          </cell>
          <cell r="BE21">
            <v>0</v>
          </cell>
          <cell r="BF21">
            <v>95217.68</v>
          </cell>
          <cell r="BH21">
            <v>6704.0699999999924</v>
          </cell>
          <cell r="BI21">
            <v>0</v>
          </cell>
          <cell r="BJ21">
            <v>-6704.0699999999924</v>
          </cell>
        </row>
        <row r="22">
          <cell r="A22">
            <v>4</v>
          </cell>
          <cell r="B22" t="str">
            <v>7500-7599</v>
          </cell>
          <cell r="C22" t="str">
            <v>Tenant chargeable service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4564.8</v>
          </cell>
          <cell r="P22">
            <v>4564.8</v>
          </cell>
          <cell r="Q22">
            <v>0</v>
          </cell>
          <cell r="R22">
            <v>4564.8</v>
          </cell>
          <cell r="T22">
            <v>0</v>
          </cell>
          <cell r="U22">
            <v>1522</v>
          </cell>
          <cell r="V22">
            <v>1522</v>
          </cell>
          <cell r="X22">
            <v>4564.8</v>
          </cell>
          <cell r="Y22">
            <v>0</v>
          </cell>
          <cell r="Z22">
            <v>4564.8</v>
          </cell>
          <cell r="AB22">
            <v>0</v>
          </cell>
          <cell r="AC22">
            <v>1522</v>
          </cell>
          <cell r="AD22">
            <v>1522</v>
          </cell>
          <cell r="AF22">
            <v>4564.8</v>
          </cell>
          <cell r="AG22">
            <v>0</v>
          </cell>
          <cell r="AH22">
            <v>4564.8</v>
          </cell>
          <cell r="AJ22">
            <v>0</v>
          </cell>
          <cell r="AK22">
            <v>0</v>
          </cell>
          <cell r="AL22">
            <v>0</v>
          </cell>
          <cell r="AN22">
            <v>4565</v>
          </cell>
          <cell r="AO22">
            <v>0</v>
          </cell>
          <cell r="AP22">
            <v>4565</v>
          </cell>
          <cell r="AR22">
            <v>0.1999999999998181</v>
          </cell>
          <cell r="AS22">
            <v>0</v>
          </cell>
          <cell r="AT22">
            <v>-0.1999999999998181</v>
          </cell>
          <cell r="AV22">
            <v>4564.8</v>
          </cell>
          <cell r="AW22">
            <v>0</v>
          </cell>
          <cell r="AX22">
            <v>4564.8</v>
          </cell>
          <cell r="AZ22">
            <v>-0.1999999999998181</v>
          </cell>
          <cell r="BA22">
            <v>0.1999999999998181</v>
          </cell>
          <cell r="BB22">
            <v>0.3999999999996362</v>
          </cell>
          <cell r="BD22">
            <v>4564.8</v>
          </cell>
          <cell r="BE22">
            <v>0</v>
          </cell>
          <cell r="BF22">
            <v>4564.8</v>
          </cell>
          <cell r="BH22">
            <v>0</v>
          </cell>
          <cell r="BI22">
            <v>-0.1999999999998181</v>
          </cell>
          <cell r="BJ22">
            <v>-0.1999999999998181</v>
          </cell>
        </row>
        <row r="23">
          <cell r="A23">
            <v>4</v>
          </cell>
          <cell r="B23" t="str">
            <v>7600-7999</v>
          </cell>
          <cell r="C23" t="str">
            <v>Non-recoverable cost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D23">
            <v>0</v>
          </cell>
          <cell r="AF23">
            <v>32</v>
          </cell>
          <cell r="AG23">
            <v>0</v>
          </cell>
          <cell r="AH23">
            <v>32</v>
          </cell>
          <cell r="AJ23">
            <v>32</v>
          </cell>
          <cell r="AK23">
            <v>1667</v>
          </cell>
          <cell r="AL23">
            <v>1635</v>
          </cell>
          <cell r="AN23">
            <v>878</v>
          </cell>
          <cell r="AO23">
            <v>0</v>
          </cell>
          <cell r="AP23">
            <v>878</v>
          </cell>
          <cell r="AR23">
            <v>846</v>
          </cell>
          <cell r="AS23">
            <v>1666.6666666666667</v>
          </cell>
          <cell r="AT23">
            <v>820.66666666666674</v>
          </cell>
          <cell r="AV23">
            <v>-30926</v>
          </cell>
          <cell r="AW23">
            <v>0</v>
          </cell>
          <cell r="AX23">
            <v>-30926</v>
          </cell>
          <cell r="AZ23">
            <v>-31804</v>
          </cell>
          <cell r="BA23">
            <v>1666.6666666666667</v>
          </cell>
          <cell r="BB23">
            <v>33470.666666666664</v>
          </cell>
          <cell r="BD23">
            <v>-12157.84</v>
          </cell>
          <cell r="BE23">
            <v>0</v>
          </cell>
          <cell r="BF23">
            <v>-12157.84</v>
          </cell>
          <cell r="BH23">
            <v>18768.16</v>
          </cell>
          <cell r="BI23">
            <v>1666.6666666666667</v>
          </cell>
          <cell r="BJ23">
            <v>-17101.493333333332</v>
          </cell>
        </row>
        <row r="24">
          <cell r="A24">
            <v>4</v>
          </cell>
          <cell r="B24" t="str">
            <v>8920-9700</v>
          </cell>
          <cell r="C24" t="str">
            <v>Valuation fees &amp; Other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D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N24">
            <v>3350</v>
          </cell>
          <cell r="AO24">
            <v>0</v>
          </cell>
          <cell r="AP24">
            <v>3350</v>
          </cell>
          <cell r="AR24">
            <v>3350</v>
          </cell>
          <cell r="AS24">
            <v>0</v>
          </cell>
          <cell r="AT24">
            <v>-3350</v>
          </cell>
          <cell r="AV24">
            <v>3350</v>
          </cell>
          <cell r="AW24">
            <v>0</v>
          </cell>
          <cell r="AX24">
            <v>3350</v>
          </cell>
          <cell r="AZ24">
            <v>0</v>
          </cell>
          <cell r="BA24">
            <v>0</v>
          </cell>
          <cell r="BB24">
            <v>0</v>
          </cell>
          <cell r="BD24">
            <v>3350</v>
          </cell>
          <cell r="BE24">
            <v>0</v>
          </cell>
          <cell r="BF24">
            <v>3350</v>
          </cell>
          <cell r="BH24">
            <v>0</v>
          </cell>
          <cell r="BI24">
            <v>0</v>
          </cell>
          <cell r="BJ24">
            <v>0</v>
          </cell>
        </row>
        <row r="26">
          <cell r="C26" t="str">
            <v>Total Expense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191070.69999999998</v>
          </cell>
          <cell r="P26">
            <v>198255.16</v>
          </cell>
          <cell r="Q26">
            <v>0</v>
          </cell>
          <cell r="R26">
            <v>198255.16</v>
          </cell>
          <cell r="T26">
            <v>7184.4600000000064</v>
          </cell>
          <cell r="U26">
            <v>39414</v>
          </cell>
          <cell r="V26">
            <v>32229.539999999994</v>
          </cell>
          <cell r="X26">
            <v>207036.97999999998</v>
          </cell>
          <cell r="Y26">
            <v>0</v>
          </cell>
          <cell r="Z26">
            <v>207036.97999999998</v>
          </cell>
          <cell r="AB26">
            <v>8781.8199999999943</v>
          </cell>
          <cell r="AC26">
            <v>39414</v>
          </cell>
          <cell r="AD26">
            <v>30632.180000000008</v>
          </cell>
          <cell r="AF26">
            <v>251011.84999999998</v>
          </cell>
          <cell r="AG26">
            <v>0</v>
          </cell>
          <cell r="AH26">
            <v>251011.84999999998</v>
          </cell>
          <cell r="AJ26">
            <v>43974.87</v>
          </cell>
          <cell r="AK26">
            <v>1667</v>
          </cell>
          <cell r="AL26">
            <v>-42307.87</v>
          </cell>
          <cell r="AN26">
            <v>282632</v>
          </cell>
          <cell r="AO26">
            <v>0</v>
          </cell>
          <cell r="AP26">
            <v>282632</v>
          </cell>
          <cell r="AR26">
            <v>31620.149999999998</v>
          </cell>
          <cell r="AS26">
            <v>1666.6666666666667</v>
          </cell>
          <cell r="AT26">
            <v>-29953.48333333333</v>
          </cell>
          <cell r="AV26">
            <v>296058.31</v>
          </cell>
          <cell r="AW26">
            <v>0</v>
          </cell>
          <cell r="AX26">
            <v>296058.31</v>
          </cell>
          <cell r="AZ26">
            <v>13426.310000000005</v>
          </cell>
          <cell r="BA26">
            <v>1666.8666666666666</v>
          </cell>
          <cell r="BB26">
            <v>-11759.443333333338</v>
          </cell>
          <cell r="BD26">
            <v>341738.01</v>
          </cell>
          <cell r="BE26">
            <v>0</v>
          </cell>
          <cell r="BF26">
            <v>341738.01</v>
          </cell>
          <cell r="BH26">
            <v>45679.69999999999</v>
          </cell>
          <cell r="BI26">
            <v>1666.4666666666669</v>
          </cell>
          <cell r="BJ26">
            <v>-44013.233333333323</v>
          </cell>
        </row>
        <row r="28">
          <cell r="C28" t="str">
            <v>Net Income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1418619.4600000002</v>
          </cell>
          <cell r="P28">
            <v>1660872.4200000002</v>
          </cell>
          <cell r="Q28">
            <v>0</v>
          </cell>
          <cell r="R28">
            <v>1660872.4200000002</v>
          </cell>
          <cell r="T28">
            <v>242252.9599999999</v>
          </cell>
          <cell r="U28">
            <v>227308</v>
          </cell>
          <cell r="V28">
            <v>14944.959999999919</v>
          </cell>
          <cell r="X28">
            <v>1906592.12</v>
          </cell>
          <cell r="Y28">
            <v>0</v>
          </cell>
          <cell r="Z28">
            <v>1906592.12</v>
          </cell>
          <cell r="AB28">
            <v>245719.7</v>
          </cell>
          <cell r="AC28">
            <v>227308</v>
          </cell>
          <cell r="AD28">
            <v>18411.700000000026</v>
          </cell>
          <cell r="AF28">
            <v>2078147.2199999997</v>
          </cell>
          <cell r="AG28">
            <v>0</v>
          </cell>
          <cell r="AH28">
            <v>2078147.2199999997</v>
          </cell>
          <cell r="AJ28">
            <v>171555.10000000006</v>
          </cell>
          <cell r="AK28">
            <v>231542</v>
          </cell>
          <cell r="AL28">
            <v>-59986.899999999943</v>
          </cell>
          <cell r="AN28">
            <v>2381197</v>
          </cell>
          <cell r="AO28">
            <v>0</v>
          </cell>
          <cell r="AP28">
            <v>2381197</v>
          </cell>
          <cell r="AR28">
            <v>303049.77999999991</v>
          </cell>
          <cell r="AS28">
            <v>194550.98790553771</v>
          </cell>
          <cell r="AT28">
            <v>108498.79209446223</v>
          </cell>
          <cell r="AV28">
            <v>2555782.7299999995</v>
          </cell>
          <cell r="AW28">
            <v>0</v>
          </cell>
          <cell r="AX28">
            <v>2555782.7299999995</v>
          </cell>
          <cell r="AZ28">
            <v>174585.72999999969</v>
          </cell>
          <cell r="BA28">
            <v>194550.7879055377</v>
          </cell>
          <cell r="BB28">
            <v>-19965.057905538015</v>
          </cell>
          <cell r="BD28">
            <v>2722350.7699999996</v>
          </cell>
          <cell r="BE28">
            <v>0</v>
          </cell>
          <cell r="BF28">
            <v>2722350.7699999996</v>
          </cell>
          <cell r="BH28">
            <v>166568.04000000012</v>
          </cell>
          <cell r="BI28">
            <v>194551.18790553769</v>
          </cell>
          <cell r="BJ28">
            <v>-27983.147905537582</v>
          </cell>
        </row>
        <row r="29">
          <cell r="C29" t="str">
            <v>Cummulative Net Income</v>
          </cell>
        </row>
        <row r="30">
          <cell r="B30">
            <v>0</v>
          </cell>
          <cell r="C30" t="str">
            <v>Check</v>
          </cell>
        </row>
        <row r="32">
          <cell r="B32" t="str">
            <v>5200-5299</v>
          </cell>
          <cell r="C32" t="str">
            <v>Service Income</v>
          </cell>
        </row>
        <row r="33">
          <cell r="B33" t="str">
            <v>5300-5999</v>
          </cell>
          <cell r="C33" t="str">
            <v>Misc &amp; Recoverable Income</v>
          </cell>
        </row>
        <row r="35">
          <cell r="C35" t="str">
            <v>A/C 5200-5999 Total</v>
          </cell>
        </row>
        <row r="37">
          <cell r="B37" t="str">
            <v>7200-7399</v>
          </cell>
          <cell r="C37" t="str">
            <v>Managed services &amp; charges</v>
          </cell>
        </row>
        <row r="38">
          <cell r="B38" t="str">
            <v>7400-7499</v>
          </cell>
          <cell r="C38" t="str">
            <v>Engineering services</v>
          </cell>
        </row>
        <row r="39">
          <cell r="B39" t="str">
            <v>7500-7599</v>
          </cell>
          <cell r="C39" t="str">
            <v>Tenant chargeable service</v>
          </cell>
        </row>
        <row r="40">
          <cell r="B40" t="str">
            <v>7600-7999</v>
          </cell>
          <cell r="C40" t="str">
            <v>Non-recoverable cost</v>
          </cell>
        </row>
        <row r="42">
          <cell r="C42" t="str">
            <v>A/C 7200-7999 Total</v>
          </cell>
        </row>
        <row r="44">
          <cell r="C44" t="str">
            <v>Difference</v>
          </cell>
        </row>
        <row r="46">
          <cell r="C46" t="str">
            <v>YTD Recoverable Income Adj.</v>
          </cell>
          <cell r="P46">
            <v>1122.4066666665021</v>
          </cell>
          <cell r="T46">
            <v>1122.4066666665021</v>
          </cell>
          <cell r="X46">
            <v>-16579.106666666921</v>
          </cell>
          <cell r="AB46">
            <v>-17701.513333333423</v>
          </cell>
          <cell r="AF46">
            <v>13887.04000000027</v>
          </cell>
          <cell r="AJ46">
            <v>30466.146666667191</v>
          </cell>
          <cell r="AN46">
            <v>-58282.566666666418</v>
          </cell>
          <cell r="AR46">
            <v>-72169.606666666688</v>
          </cell>
          <cell r="AV46">
            <v>-36735.299999999814</v>
          </cell>
          <cell r="AZ46">
            <v>21547.266666666605</v>
          </cell>
          <cell r="BD46">
            <v>0</v>
          </cell>
          <cell r="BH46">
            <v>36735.299999999814</v>
          </cell>
        </row>
        <row r="48">
          <cell r="C48" t="str">
            <v>Adjusted, Final Net Income</v>
          </cell>
          <cell r="P48">
            <v>1661994.8266666667</v>
          </cell>
          <cell r="T48">
            <v>243375.36666666641</v>
          </cell>
          <cell r="X48">
            <v>1890013.0133333332</v>
          </cell>
          <cell r="AB48">
            <v>228018.18666666659</v>
          </cell>
          <cell r="AF48">
            <v>2092034.26</v>
          </cell>
          <cell r="AJ48">
            <v>202021.24666666726</v>
          </cell>
          <cell r="AN48">
            <v>2322914.4333333336</v>
          </cell>
          <cell r="AR48">
            <v>230880.17333333322</v>
          </cell>
          <cell r="AV48">
            <v>2519047.4299999997</v>
          </cell>
          <cell r="AZ48">
            <v>196132.99666666629</v>
          </cell>
          <cell r="BD48">
            <v>2722350.7699999996</v>
          </cell>
          <cell r="BH48">
            <v>203303.33999999994</v>
          </cell>
        </row>
        <row r="50">
          <cell r="C50" t="str">
            <v>Month</v>
          </cell>
          <cell r="V50">
            <v>7</v>
          </cell>
          <cell r="AD50">
            <v>8</v>
          </cell>
          <cell r="AL50">
            <v>9</v>
          </cell>
          <cell r="AT50">
            <v>10</v>
          </cell>
          <cell r="BB50">
            <v>11</v>
          </cell>
          <cell r="BJ50">
            <v>12</v>
          </cell>
        </row>
        <row r="52">
          <cell r="C52" t="str">
            <v>Service Income</v>
          </cell>
          <cell r="V52">
            <v>1650322.44</v>
          </cell>
          <cell r="AD52">
            <v>1876673.96</v>
          </cell>
          <cell r="AL52">
            <v>2077028.54</v>
          </cell>
          <cell r="AT52">
            <v>2347267</v>
          </cell>
          <cell r="BB52">
            <v>2515066.6599999997</v>
          </cell>
          <cell r="BJ52">
            <v>2748955.8</v>
          </cell>
        </row>
        <row r="54">
          <cell r="C54" t="str">
            <v>Non - Recoverable Expenses</v>
          </cell>
          <cell r="D54">
            <v>20000</v>
          </cell>
          <cell r="V54">
            <v>11666.666666666668</v>
          </cell>
          <cell r="AD54">
            <v>13333.333333333334</v>
          </cell>
          <cell r="AL54">
            <v>15000</v>
          </cell>
          <cell r="AT54">
            <v>-16666.666666666668</v>
          </cell>
          <cell r="BB54">
            <v>-18333.330000000002</v>
          </cell>
          <cell r="BJ54">
            <v>-18300</v>
          </cell>
        </row>
        <row r="55">
          <cell r="D55" t="str">
            <v>Per Annum</v>
          </cell>
        </row>
        <row r="56">
          <cell r="C56" t="str">
            <v>Prior Year Adjustments</v>
          </cell>
        </row>
        <row r="57">
          <cell r="C57" t="str">
            <v>(Recoveries (over)/under accrued)</v>
          </cell>
          <cell r="V57">
            <v>5.72</v>
          </cell>
          <cell r="AD57">
            <v>5.72</v>
          </cell>
          <cell r="AL57">
            <v>5.72</v>
          </cell>
          <cell r="AT57">
            <v>5.72</v>
          </cell>
          <cell r="BB57">
            <v>5.72</v>
          </cell>
          <cell r="BJ57">
            <v>5.72</v>
          </cell>
        </row>
        <row r="58">
          <cell r="C58" t="str">
            <v>(Expenses over/(under) accrued)</v>
          </cell>
          <cell r="BJ58">
            <v>0</v>
          </cell>
        </row>
        <row r="59">
          <cell r="C59" t="str">
            <v>30/6/98 Over accrual reversal</v>
          </cell>
          <cell r="BB59">
            <v>30000</v>
          </cell>
          <cell r="BJ59">
            <v>30000</v>
          </cell>
        </row>
        <row r="60">
          <cell r="C60" t="str">
            <v>Current Year Expense Adjustments</v>
          </cell>
        </row>
        <row r="61">
          <cell r="C61" t="str">
            <v xml:space="preserve">Non recoverables in (excess) of budget  </v>
          </cell>
          <cell r="AT61">
            <v>-7691.62</v>
          </cell>
          <cell r="BB61">
            <v>-7691.62</v>
          </cell>
          <cell r="BJ61">
            <v>-7691.62</v>
          </cell>
        </row>
        <row r="63">
          <cell r="C63" t="str">
            <v>Cummulative Net Income</v>
          </cell>
          <cell r="V63">
            <v>1661994.8266666667</v>
          </cell>
          <cell r="AD63">
            <v>1890013.0133333332</v>
          </cell>
          <cell r="AL63">
            <v>2092034.26</v>
          </cell>
          <cell r="AT63">
            <v>2322914.4333333336</v>
          </cell>
          <cell r="BB63">
            <v>2519047.4299999997</v>
          </cell>
          <cell r="BJ63">
            <v>2752969.9</v>
          </cell>
        </row>
        <row r="65">
          <cell r="C65" t="str">
            <v>Net recoverables adjustment</v>
          </cell>
          <cell r="V65">
            <v>1122.4066666665021</v>
          </cell>
          <cell r="AD65">
            <v>-16579.106666666921</v>
          </cell>
          <cell r="AL65">
            <v>13887.04000000027</v>
          </cell>
          <cell r="AT65">
            <v>-58282.566666666418</v>
          </cell>
          <cell r="BB65">
            <v>-36735.299999999814</v>
          </cell>
          <cell r="BJ65">
            <v>30619.130000000354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Database"/>
      <sheetName val="FwdOpt Template"/>
      <sheetName val="FwdOpt Detail Template"/>
      <sheetName val="Swap Template"/>
      <sheetName val="Swap Detail Template"/>
    </sheetNames>
    <sheetDataSet>
      <sheetData sheetId="0">
        <row r="13">
          <cell r="D13">
            <v>38898</v>
          </cell>
        </row>
        <row r="20">
          <cell r="D20" t="str">
            <v>Reval Rates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104"/>
  <sheetViews>
    <sheetView tabSelected="1" topLeftCell="B1" workbookViewId="0">
      <selection activeCell="F1" sqref="F1"/>
    </sheetView>
  </sheetViews>
  <sheetFormatPr defaultRowHeight="15"/>
  <cols>
    <col min="1" max="1" width="6.42578125" customWidth="1"/>
    <col min="2" max="2" width="6.7109375" customWidth="1"/>
    <col min="3" max="4" width="30.5703125" customWidth="1"/>
    <col min="5" max="5" width="12.5703125" customWidth="1"/>
    <col min="6" max="6" width="9.140625" customWidth="1"/>
    <col min="7" max="7" width="14.42578125" customWidth="1"/>
    <col min="8" max="8" width="15.140625" style="22" customWidth="1"/>
    <col min="9" max="9" width="17" customWidth="1"/>
    <col min="10" max="10" width="15.140625" customWidth="1"/>
    <col min="11" max="11" width="24.5703125" customWidth="1"/>
    <col min="12" max="12" width="11.5703125" bestFit="1" customWidth="1"/>
  </cols>
  <sheetData>
    <row r="2" spans="2:12">
      <c r="J2" s="84"/>
    </row>
    <row r="3" spans="2:12" ht="44.25" customHeight="1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 t="s">
        <v>248</v>
      </c>
      <c r="I3" s="2" t="s">
        <v>256</v>
      </c>
      <c r="J3" s="2" t="s">
        <v>251</v>
      </c>
      <c r="K3" s="1" t="s">
        <v>252</v>
      </c>
      <c r="L3" s="1" t="s">
        <v>5</v>
      </c>
    </row>
    <row r="4" spans="2:12">
      <c r="B4" t="s">
        <v>6</v>
      </c>
      <c r="C4" s="3" t="s">
        <v>12</v>
      </c>
      <c r="D4" s="3" t="s">
        <v>8</v>
      </c>
      <c r="E4" s="71">
        <f>LOOKUP(C4,'Val data - reference only'!$B$7:$B$16,'Val data - reference only'!$H$7:$H$16)</f>
        <v>13100000</v>
      </c>
      <c r="F4" s="72">
        <f>LOOKUP(C4,'Val data - reference only'!$B$7:$B$16,'Val data - reference only'!$G$7:$G$16)</f>
        <v>6.6390000000000005E-2</v>
      </c>
      <c r="G4" s="5">
        <v>19300</v>
      </c>
      <c r="H4" s="5">
        <v>3477</v>
      </c>
      <c r="I4" s="6">
        <f>H4/G4</f>
        <v>0.18015544041450776</v>
      </c>
      <c r="J4" s="5">
        <v>343</v>
      </c>
      <c r="K4" s="7" t="s">
        <v>9</v>
      </c>
    </row>
    <row r="5" spans="2:12">
      <c r="B5" t="s">
        <v>6</v>
      </c>
      <c r="C5" s="3" t="s">
        <v>7</v>
      </c>
      <c r="D5" s="3" t="s">
        <v>8</v>
      </c>
      <c r="E5" s="71">
        <f>LOOKUP(C5,'Val data - reference only'!$B$7:$B$16,'Val data - reference only'!$H$7:$H$16)</f>
        <v>8720000</v>
      </c>
      <c r="F5" s="72">
        <f>LOOKUP(C5,'Val data - reference only'!$B$7:$B$16,'Val data - reference only'!$G$7:$G$16)</f>
        <v>6.4299999999999996E-2</v>
      </c>
      <c r="G5" s="5">
        <v>14559</v>
      </c>
      <c r="H5" s="5">
        <v>3751</v>
      </c>
      <c r="I5" s="6">
        <f>H5/G5</f>
        <v>0.25764132151933511</v>
      </c>
      <c r="J5" s="5">
        <v>205</v>
      </c>
      <c r="K5" s="7" t="s">
        <v>9</v>
      </c>
    </row>
    <row r="6" spans="2:12">
      <c r="B6" t="s">
        <v>6</v>
      </c>
      <c r="C6" s="3" t="s">
        <v>20</v>
      </c>
      <c r="D6" s="3" t="s">
        <v>8</v>
      </c>
      <c r="E6" s="71">
        <f>LOOKUP(C6,'Val data - reference only'!$B$7:$B$16,'Val data - reference only'!$H$7:$H$16)</f>
        <v>18910000</v>
      </c>
      <c r="F6" s="72">
        <f>LOOKUP(C6,'Val data - reference only'!$B$7:$B$16,'Val data - reference only'!$G$7:$G$16)</f>
        <v>7.8931000000000001E-2</v>
      </c>
      <c r="G6" s="5">
        <v>9833</v>
      </c>
      <c r="H6" s="25">
        <v>1245</v>
      </c>
      <c r="I6" s="6">
        <f>H6/G6</f>
        <v>0.12661446150716973</v>
      </c>
      <c r="J6" s="5">
        <v>90</v>
      </c>
      <c r="K6" s="7" t="s">
        <v>11</v>
      </c>
    </row>
    <row r="7" spans="2:12">
      <c r="B7" t="s">
        <v>6</v>
      </c>
      <c r="C7" s="3" t="s">
        <v>10</v>
      </c>
      <c r="D7" s="3" t="s">
        <v>8</v>
      </c>
      <c r="E7" s="71">
        <f>LOOKUP(C7,'Val data - reference only'!$B$7:$B$16,'Val data - reference only'!$H$7:$H$16)</f>
        <v>9230000</v>
      </c>
      <c r="F7" s="72">
        <f>LOOKUP(C7,'Val data - reference only'!$B$7:$B$16,'Val data - reference only'!$G$7:$G$16)</f>
        <v>6.5225000000000005E-2</v>
      </c>
      <c r="G7" s="5">
        <v>8140</v>
      </c>
      <c r="H7" s="5">
        <v>1377</v>
      </c>
      <c r="I7" s="6">
        <f>H7/G7</f>
        <v>0.16916461916461917</v>
      </c>
      <c r="J7" s="5">
        <v>142</v>
      </c>
      <c r="K7" s="7" t="s">
        <v>11</v>
      </c>
    </row>
    <row r="8" spans="2:12">
      <c r="B8" t="s">
        <v>6</v>
      </c>
      <c r="C8" s="3" t="s">
        <v>19</v>
      </c>
      <c r="D8" s="3" t="s">
        <v>8</v>
      </c>
      <c r="E8" s="71">
        <f>LOOKUP(C8,'Val data - reference only'!$B$7:$B$16,'Val data - reference only'!$H$7:$H$16)</f>
        <v>9530000</v>
      </c>
      <c r="F8" s="72">
        <f>LOOKUP(C8,'Val data - reference only'!$B$7:$B$16,'Val data - reference only'!$G$7:$G$16)</f>
        <v>6.2798999999999994E-2</v>
      </c>
      <c r="G8" s="5">
        <v>7493</v>
      </c>
      <c r="H8" s="5">
        <v>1957</v>
      </c>
      <c r="I8" s="6">
        <f>H8/G8</f>
        <v>0.26117709862538369</v>
      </c>
      <c r="J8" s="5">
        <v>131</v>
      </c>
      <c r="K8" s="7" t="s">
        <v>9</v>
      </c>
    </row>
    <row r="9" spans="2:12">
      <c r="B9" t="s">
        <v>6</v>
      </c>
      <c r="C9" s="3" t="s">
        <v>21</v>
      </c>
      <c r="D9" s="3" t="s">
        <v>8</v>
      </c>
      <c r="E9" s="71">
        <f>LOOKUP(C9,'Val data - reference only'!$B$7:$B$16,'Val data - reference only'!$H$7:$H$16)</f>
        <v>6810000</v>
      </c>
      <c r="F9" s="72">
        <f>LOOKUP(C9,'Val data - reference only'!$B$7:$B$16,'Val data - reference only'!$G$7:$G$16)</f>
        <v>6.3799999999999996E-2</v>
      </c>
      <c r="G9" s="5">
        <v>5507</v>
      </c>
      <c r="H9" s="5">
        <v>2173</v>
      </c>
      <c r="I9" s="6">
        <f>H9/G9</f>
        <v>0.39458870528418377</v>
      </c>
      <c r="J9" s="5">
        <v>55</v>
      </c>
      <c r="K9" s="7" t="s">
        <v>11</v>
      </c>
    </row>
    <row r="10" spans="2:12">
      <c r="B10" t="s">
        <v>6</v>
      </c>
      <c r="C10" s="3" t="s">
        <v>15</v>
      </c>
      <c r="D10" s="3" t="s">
        <v>8</v>
      </c>
      <c r="E10" s="71">
        <f>LOOKUP(C10,'Val data - reference only'!$B$7:$B$16,'Val data - reference only'!$H$7:$H$16)</f>
        <v>5430000</v>
      </c>
      <c r="F10" s="72">
        <f>LOOKUP(C10,'Val data - reference only'!$B$7:$B$16,'Val data - reference only'!$G$7:$G$16)</f>
        <v>5.9400000000000001E-2</v>
      </c>
      <c r="G10" s="5">
        <v>3598</v>
      </c>
      <c r="H10" s="5">
        <v>652</v>
      </c>
      <c r="I10" s="6">
        <f>H10/G10</f>
        <v>0.18121178432462479</v>
      </c>
      <c r="J10" s="5">
        <v>65</v>
      </c>
      <c r="K10" s="7" t="s">
        <v>14</v>
      </c>
    </row>
    <row r="11" spans="2:12">
      <c r="B11" t="s">
        <v>6</v>
      </c>
      <c r="C11" s="9" t="s">
        <v>16</v>
      </c>
      <c r="D11" s="3" t="s">
        <v>8</v>
      </c>
      <c r="E11" s="71">
        <f>LOOKUP(C11,'Val data - reference only'!$B$7:$B$16,'Val data - reference only'!$H$7:$H$16)</f>
        <v>11250000</v>
      </c>
      <c r="F11" s="72">
        <f>LOOKUP(C11,'Val data - reference only'!$B$7:$B$16,'Val data - reference only'!$G$7:$G$16)</f>
        <v>6.5613000000000005E-2</v>
      </c>
      <c r="G11" s="8">
        <v>2240</v>
      </c>
      <c r="H11" s="25">
        <v>1690</v>
      </c>
      <c r="I11" s="6">
        <f>H11/G11</f>
        <v>0.7544642857142857</v>
      </c>
      <c r="J11" s="8">
        <v>0</v>
      </c>
      <c r="K11" s="7" t="s">
        <v>11</v>
      </c>
      <c r="L11" t="s">
        <v>17</v>
      </c>
    </row>
    <row r="12" spans="2:12">
      <c r="B12" t="s">
        <v>6</v>
      </c>
      <c r="C12" s="3" t="s">
        <v>13</v>
      </c>
      <c r="D12" s="3" t="s">
        <v>8</v>
      </c>
      <c r="E12" s="79">
        <f>LOOKUP(C12,'Val data - reference only'!$B$7:$B$16,'Val data - reference only'!$H$7:$H$16)</f>
        <v>13030000</v>
      </c>
      <c r="F12" s="72">
        <f>LOOKUP(C12,'Val data - reference only'!$B$7:$B$16,'Val data - reference only'!$G$7:$G$16)</f>
        <v>6.6199999999999995E-2</v>
      </c>
      <c r="G12" s="76">
        <v>835</v>
      </c>
      <c r="H12" s="80">
        <v>835</v>
      </c>
      <c r="I12" s="78">
        <f>H12/G12</f>
        <v>1</v>
      </c>
      <c r="J12" s="76">
        <v>0</v>
      </c>
      <c r="K12" s="7" t="s">
        <v>14</v>
      </c>
    </row>
    <row r="13" spans="2:12">
      <c r="B13" t="s">
        <v>6</v>
      </c>
      <c r="C13" s="3" t="s">
        <v>18</v>
      </c>
      <c r="D13" s="3" t="s">
        <v>8</v>
      </c>
      <c r="E13" s="71">
        <f>LOOKUP(C13,'Val data - reference only'!$B$7:$B$16,'Val data - reference only'!$H$7:$H$16)</f>
        <v>14620000</v>
      </c>
      <c r="F13" s="72">
        <f>LOOKUP(C13,'Val data - reference only'!$B$7:$B$16,'Val data - reference only'!$G$7:$G$16)</f>
        <v>5.6037999999999998E-2</v>
      </c>
      <c r="G13" s="76">
        <v>417.4</v>
      </c>
      <c r="H13" s="25">
        <v>417</v>
      </c>
      <c r="I13" s="6">
        <f>H13/G13</f>
        <v>0.99904168663152859</v>
      </c>
      <c r="J13" s="76">
        <v>0</v>
      </c>
      <c r="K13" s="7" t="s">
        <v>14</v>
      </c>
    </row>
    <row r="14" spans="2:12">
      <c r="B14" t="s">
        <v>22</v>
      </c>
      <c r="C14" s="9" t="s">
        <v>56</v>
      </c>
      <c r="D14" s="88" t="s">
        <v>24</v>
      </c>
      <c r="E14" s="79">
        <f>LOOKUP(C14,'Val data - reference only'!$B$22:$B$53,'Val data - reference only'!$H$22:$H$53)</f>
        <v>3050000</v>
      </c>
      <c r="F14" s="86">
        <f>LOOKUP(C14,'Val data - reference only'!$B$22:$B$53,'Val data - reference only'!$G$22:$G$53)</f>
        <v>5.7799999999999997E-2</v>
      </c>
      <c r="G14" s="76">
        <v>29900</v>
      </c>
      <c r="H14" s="76">
        <v>4011</v>
      </c>
      <c r="I14" s="78">
        <f>H14/G14</f>
        <v>0.13414715719063544</v>
      </c>
      <c r="J14" s="76">
        <v>180</v>
      </c>
      <c r="K14" s="87" t="s">
        <v>9</v>
      </c>
    </row>
    <row r="15" spans="2:12">
      <c r="B15" t="s">
        <v>22</v>
      </c>
      <c r="C15" s="9" t="s">
        <v>52</v>
      </c>
      <c r="D15" s="3" t="s">
        <v>24</v>
      </c>
      <c r="E15" s="71">
        <f>LOOKUP(C15,'Val data - reference only'!$B$22:$B$53,'Val data - reference only'!$H$22:$H$53)</f>
        <v>4240000</v>
      </c>
      <c r="F15" s="72">
        <f>LOOKUP(C15,'Val data - reference only'!$B$22:$B$53,'Val data - reference only'!$G$22:$G$53)</f>
        <v>6.3705999999999999E-2</v>
      </c>
      <c r="G15" s="8">
        <v>24000</v>
      </c>
      <c r="H15" s="5">
        <v>2263</v>
      </c>
      <c r="I15" s="6">
        <f>H15/G15</f>
        <v>9.4291666666666663E-2</v>
      </c>
      <c r="J15" s="8">
        <v>160</v>
      </c>
      <c r="K15" s="7" t="s">
        <v>11</v>
      </c>
    </row>
    <row r="16" spans="2:12">
      <c r="B16" t="s">
        <v>22</v>
      </c>
      <c r="C16" s="9" t="s">
        <v>59</v>
      </c>
      <c r="D16" s="3" t="s">
        <v>24</v>
      </c>
      <c r="E16" s="71">
        <f>LOOKUP(C16,'Val data - reference only'!$B$22:$B$53,'Val data - reference only'!$H$22:$H$53)</f>
        <v>13320000</v>
      </c>
      <c r="F16" s="72">
        <f>LOOKUP(C16,'Val data - reference only'!$B$22:$B$53,'Val data - reference only'!$G$22:$G$53)</f>
        <v>6.6096000000000002E-2</v>
      </c>
      <c r="G16" s="5">
        <v>22650</v>
      </c>
      <c r="H16" s="5">
        <v>5796</v>
      </c>
      <c r="I16" s="6">
        <f>H16/G16</f>
        <v>0.25589403973509933</v>
      </c>
      <c r="J16" s="5">
        <v>265</v>
      </c>
      <c r="K16" s="7" t="s">
        <v>9</v>
      </c>
    </row>
    <row r="17" spans="2:11">
      <c r="B17" t="s">
        <v>22</v>
      </c>
      <c r="C17" s="11" t="s">
        <v>61</v>
      </c>
      <c r="D17" s="3" t="s">
        <v>36</v>
      </c>
      <c r="E17" s="71">
        <f>LOOKUP(C17,'Val data - reference only'!$B$22:$B$53,'Val data - reference only'!$H$22:$H$53)</f>
        <v>10090000</v>
      </c>
      <c r="F17" s="72">
        <f>LOOKUP(C17,'Val data - reference only'!$B$22:$B$53,'Val data - reference only'!$G$22:$G$53)</f>
        <v>6.8400000000000002E-2</v>
      </c>
      <c r="G17" s="5">
        <v>22169</v>
      </c>
      <c r="H17" s="5">
        <v>5464.7</v>
      </c>
      <c r="I17" s="6">
        <f>H17/G17</f>
        <v>0.24650187198340023</v>
      </c>
      <c r="J17" s="5">
        <v>81</v>
      </c>
      <c r="K17" s="7" t="s">
        <v>9</v>
      </c>
    </row>
    <row r="18" spans="2:11">
      <c r="B18" t="s">
        <v>22</v>
      </c>
      <c r="C18" s="9" t="s">
        <v>35</v>
      </c>
      <c r="D18" s="3" t="s">
        <v>36</v>
      </c>
      <c r="E18" s="71">
        <f>LOOKUP(C18,'Val data - reference only'!$B$22:$B$53,'Val data - reference only'!$H$22:$H$53)</f>
        <v>5570000</v>
      </c>
      <c r="F18" s="72">
        <f>LOOKUP(C18,'Val data - reference only'!$B$22:$B$53,'Val data - reference only'!$G$22:$G$53)</f>
        <v>6.5498000000000001E-2</v>
      </c>
      <c r="G18" s="5">
        <v>21220</v>
      </c>
      <c r="H18" s="5">
        <v>5250</v>
      </c>
      <c r="I18" s="6">
        <f>H18/G18</f>
        <v>0.24740810556079171</v>
      </c>
      <c r="J18" s="5">
        <v>310</v>
      </c>
      <c r="K18" s="7" t="s">
        <v>9</v>
      </c>
    </row>
    <row r="19" spans="2:11">
      <c r="B19" t="s">
        <v>22</v>
      </c>
      <c r="C19" s="9" t="s">
        <v>43</v>
      </c>
      <c r="D19" s="3" t="s">
        <v>36</v>
      </c>
      <c r="E19" s="71">
        <f>LOOKUP(C19,'Val data - reference only'!$B$22:$B$53,'Val data - reference only'!$H$22:$H$53)</f>
        <v>8480000</v>
      </c>
      <c r="F19" s="72">
        <f>LOOKUP(C19,'Val data - reference only'!$B$22:$B$53,'Val data - reference only'!$G$22:$G$53)</f>
        <v>6.3702999999999996E-2</v>
      </c>
      <c r="G19" s="5">
        <v>20250</v>
      </c>
      <c r="H19" s="5">
        <v>3810</v>
      </c>
      <c r="I19" s="6">
        <f>H19/G19</f>
        <v>0.18814814814814815</v>
      </c>
      <c r="J19" s="5">
        <v>125</v>
      </c>
      <c r="K19" s="7" t="s">
        <v>44</v>
      </c>
    </row>
    <row r="20" spans="2:11">
      <c r="B20" t="s">
        <v>22</v>
      </c>
      <c r="C20" s="3" t="s">
        <v>23</v>
      </c>
      <c r="D20" s="3" t="s">
        <v>24</v>
      </c>
      <c r="E20" s="71">
        <f>LOOKUP(C20,'Val data - reference only'!$B$22:$B$53,'Val data - reference only'!$H$22:$H$53)</f>
        <v>11800000</v>
      </c>
      <c r="F20" s="72">
        <f>LOOKUP(C20,'Val data - reference only'!$B$22:$B$53,'Val data - reference only'!$G$22:$G$53)</f>
        <v>6.6600000000000006E-2</v>
      </c>
      <c r="G20" s="8">
        <v>20080</v>
      </c>
      <c r="H20" s="5">
        <v>2337</v>
      </c>
      <c r="I20" s="6">
        <f>H20/G20</f>
        <v>0.11638446215139442</v>
      </c>
      <c r="J20" s="8">
        <v>181</v>
      </c>
      <c r="K20" s="7" t="s">
        <v>9</v>
      </c>
    </row>
    <row r="21" spans="2:11">
      <c r="B21" t="s">
        <v>22</v>
      </c>
      <c r="C21" s="9" t="s">
        <v>57</v>
      </c>
      <c r="D21" s="3" t="s">
        <v>24</v>
      </c>
      <c r="E21" s="71">
        <f>LOOKUP(C21,'Val data - reference only'!$B$22:$B$53,'Val data - reference only'!$H$22:$H$53)</f>
        <v>8210000</v>
      </c>
      <c r="F21" s="72">
        <f>LOOKUP(C21,'Val data - reference only'!$B$22:$B$53,'Val data - reference only'!$G$22:$G$53)</f>
        <v>5.1490000000000001E-2</v>
      </c>
      <c r="G21" s="5">
        <v>18300</v>
      </c>
      <c r="H21" s="5">
        <v>1411</v>
      </c>
      <c r="I21" s="6">
        <f>H21/G21</f>
        <v>7.7103825136612028E-2</v>
      </c>
      <c r="J21" s="5">
        <v>70</v>
      </c>
      <c r="K21" s="7" t="s">
        <v>11</v>
      </c>
    </row>
    <row r="22" spans="2:11">
      <c r="B22" t="s">
        <v>22</v>
      </c>
      <c r="C22" s="9" t="s">
        <v>62</v>
      </c>
      <c r="D22" s="9" t="s">
        <v>63</v>
      </c>
      <c r="E22" s="71">
        <f>LOOKUP(C22,'Val data - reference only'!$B$22:$B$53,'Val data - reference only'!$H$22:$H$53)</f>
        <v>7790000</v>
      </c>
      <c r="F22" s="72">
        <f>LOOKUP(C22,'Val data - reference only'!$B$22:$B$53,'Val data - reference only'!$G$22:$G$53)</f>
        <v>6.6600000000000006E-2</v>
      </c>
      <c r="G22" s="5">
        <v>16800</v>
      </c>
      <c r="H22" s="5">
        <v>3608</v>
      </c>
      <c r="I22" s="6">
        <f>H22/G22</f>
        <v>0.21476190476190476</v>
      </c>
      <c r="J22" s="5">
        <v>130</v>
      </c>
      <c r="K22" s="7" t="s">
        <v>11</v>
      </c>
    </row>
    <row r="23" spans="2:11">
      <c r="B23" t="s">
        <v>22</v>
      </c>
      <c r="C23" s="9" t="s">
        <v>48</v>
      </c>
      <c r="D23" s="3" t="s">
        <v>49</v>
      </c>
      <c r="E23" s="71">
        <f>LOOKUP(C23,'Val data - reference only'!$B$22:$B$53,'Val data - reference only'!$H$22:$H$53)</f>
        <v>3280000</v>
      </c>
      <c r="F23" s="72">
        <f>LOOKUP(C23,'Val data - reference only'!$B$22:$B$53,'Val data - reference only'!$G$22:$G$53)</f>
        <v>6.5699999999999995E-2</v>
      </c>
      <c r="G23" s="5">
        <v>16151</v>
      </c>
      <c r="H23" s="5">
        <v>1260</v>
      </c>
      <c r="I23" s="6">
        <f>H23/G23</f>
        <v>7.8013745278930097E-2</v>
      </c>
      <c r="J23" s="5">
        <v>105</v>
      </c>
      <c r="K23" s="7" t="s">
        <v>11</v>
      </c>
    </row>
    <row r="24" spans="2:11">
      <c r="B24" t="s">
        <v>22</v>
      </c>
      <c r="C24" s="3" t="s">
        <v>27</v>
      </c>
      <c r="D24" s="3" t="s">
        <v>28</v>
      </c>
      <c r="E24" s="71">
        <f>LOOKUP(C24,'Val data - reference only'!$B$22:$B$53,'Val data - reference only'!$H$22:$H$53)</f>
        <v>5820000</v>
      </c>
      <c r="F24" s="72">
        <f>LOOKUP(C24,'Val data - reference only'!$B$22:$B$53,'Val data - reference only'!$G$22:$G$53)</f>
        <v>6.5498000000000001E-2</v>
      </c>
      <c r="G24" s="5">
        <v>14100</v>
      </c>
      <c r="H24" s="5">
        <v>2800</v>
      </c>
      <c r="I24" s="6">
        <f>H24/G24</f>
        <v>0.19858156028368795</v>
      </c>
      <c r="J24" s="5">
        <v>90</v>
      </c>
      <c r="K24" s="7" t="s">
        <v>9</v>
      </c>
    </row>
    <row r="25" spans="2:11">
      <c r="B25" t="s">
        <v>22</v>
      </c>
      <c r="C25" s="10" t="s">
        <v>37</v>
      </c>
      <c r="D25" s="3" t="s">
        <v>28</v>
      </c>
      <c r="E25" s="71">
        <f>LOOKUP(C25,'Val data - reference only'!$B$22:$B$53,'Val data - reference only'!$H$22:$H$53)</f>
        <v>4560000</v>
      </c>
      <c r="F25" s="72">
        <f>LOOKUP(C25,'Val data - reference only'!$B$22:$B$53,'Val data - reference only'!$G$22:$G$53)</f>
        <v>6.5498000000000001E-2</v>
      </c>
      <c r="G25" s="5">
        <v>13610</v>
      </c>
      <c r="H25" s="5">
        <v>2755</v>
      </c>
      <c r="I25" s="6">
        <f>H25/G25</f>
        <v>0.20242468772961059</v>
      </c>
      <c r="J25" s="5">
        <v>158</v>
      </c>
      <c r="K25" s="7" t="s">
        <v>11</v>
      </c>
    </row>
    <row r="26" spans="2:11">
      <c r="B26" t="s">
        <v>22</v>
      </c>
      <c r="C26" s="3" t="s">
        <v>33</v>
      </c>
      <c r="D26" s="3" t="s">
        <v>24</v>
      </c>
      <c r="E26" s="71">
        <f>LOOKUP(C26,'Val data - reference only'!$B$22:$B$53,'Val data - reference only'!$H$22:$H$53)</f>
        <v>3420000</v>
      </c>
      <c r="F26" s="72">
        <f>LOOKUP(C26,'Val data - reference only'!$B$22:$B$53,'Val data - reference only'!$G$22:$G$53)</f>
        <v>6.3908000000000006E-2</v>
      </c>
      <c r="G26" s="5">
        <v>10790</v>
      </c>
      <c r="H26" s="25">
        <v>2010</v>
      </c>
      <c r="I26" s="6">
        <f>H26/G26</f>
        <v>0.18628359592215013</v>
      </c>
      <c r="J26" s="5">
        <v>160</v>
      </c>
      <c r="K26" s="7" t="s">
        <v>11</v>
      </c>
    </row>
    <row r="27" spans="2:11">
      <c r="B27" t="s">
        <v>22</v>
      </c>
      <c r="C27" s="9" t="s">
        <v>40</v>
      </c>
      <c r="D27" s="3" t="s">
        <v>24</v>
      </c>
      <c r="E27" s="71">
        <f>LOOKUP(C27,'Val data - reference only'!$B$22:$B$53,'Val data - reference only'!$H$22:$H$53)</f>
        <v>9300000</v>
      </c>
      <c r="F27" s="72">
        <f>LOOKUP(C27,'Val data - reference only'!$B$22:$B$53,'Val data - reference only'!$G$22:$G$53)</f>
        <v>6.0512999999999997E-2</v>
      </c>
      <c r="G27" s="5">
        <v>10006</v>
      </c>
      <c r="H27" s="25">
        <v>3255</v>
      </c>
      <c r="I27" s="6">
        <f>H27/G27</f>
        <v>0.32530481710973413</v>
      </c>
      <c r="J27" s="5">
        <v>130</v>
      </c>
      <c r="K27" s="7" t="s">
        <v>9</v>
      </c>
    </row>
    <row r="28" spans="2:11">
      <c r="B28" t="s">
        <v>22</v>
      </c>
      <c r="C28" s="9" t="s">
        <v>45</v>
      </c>
      <c r="D28" s="3" t="s">
        <v>24</v>
      </c>
      <c r="E28" s="71">
        <f>LOOKUP(C28,'Val data - reference only'!$B$22:$B$53,'Val data - reference only'!$H$22:$H$53)</f>
        <v>6940000</v>
      </c>
      <c r="F28" s="72">
        <f>LOOKUP(C28,'Val data - reference only'!$B$22:$B$53,'Val data - reference only'!$G$22:$G$53)</f>
        <v>6.9099999999999995E-2</v>
      </c>
      <c r="G28" s="5">
        <v>9498</v>
      </c>
      <c r="H28" s="5">
        <v>2037</v>
      </c>
      <c r="I28" s="6">
        <f>H28/G28</f>
        <v>0.21446620341124448</v>
      </c>
      <c r="J28" s="5">
        <v>135</v>
      </c>
      <c r="K28" s="7" t="s">
        <v>11</v>
      </c>
    </row>
    <row r="29" spans="2:11">
      <c r="B29" t="s">
        <v>22</v>
      </c>
      <c r="C29" s="9" t="s">
        <v>54</v>
      </c>
      <c r="D29" s="3" t="s">
        <v>51</v>
      </c>
      <c r="E29" s="71">
        <f>LOOKUP(C29,'Val data - reference only'!$B$22:$B$53,'Val data - reference only'!$H$22:$H$53)</f>
        <v>6560000</v>
      </c>
      <c r="F29" s="72">
        <f>LOOKUP(C29,'Val data - reference only'!$B$22:$B$53,'Val data - reference only'!$G$22:$G$53)</f>
        <v>6.7139000000000004E-2</v>
      </c>
      <c r="G29" s="5">
        <v>8695</v>
      </c>
      <c r="H29" s="5">
        <v>1522</v>
      </c>
      <c r="I29" s="6">
        <f>H29/G29</f>
        <v>0.1750431282346176</v>
      </c>
      <c r="J29" s="5">
        <v>105</v>
      </c>
      <c r="K29" s="7" t="s">
        <v>11</v>
      </c>
    </row>
    <row r="30" spans="2:11">
      <c r="B30" t="s">
        <v>22</v>
      </c>
      <c r="C30" s="9" t="s">
        <v>47</v>
      </c>
      <c r="D30" s="3" t="s">
        <v>24</v>
      </c>
      <c r="E30" s="71">
        <f>LOOKUP(C30,'Val data - reference only'!$B$22:$B$53,'Val data - reference only'!$H$22:$H$53)</f>
        <v>4980000</v>
      </c>
      <c r="F30" s="72">
        <f>LOOKUP(C30,'Val data - reference only'!$B$22:$B$53,'Val data - reference only'!$G$22:$G$53)</f>
        <v>6.3504000000000005E-2</v>
      </c>
      <c r="G30" s="5">
        <v>7478</v>
      </c>
      <c r="H30" s="25">
        <v>1912</v>
      </c>
      <c r="I30" s="6">
        <f>H30/G30</f>
        <v>0.25568333779085317</v>
      </c>
      <c r="J30" s="5">
        <v>60</v>
      </c>
      <c r="K30" s="7" t="s">
        <v>11</v>
      </c>
    </row>
    <row r="31" spans="2:11">
      <c r="B31" t="s">
        <v>22</v>
      </c>
      <c r="C31" s="9" t="s">
        <v>41</v>
      </c>
      <c r="D31" s="3" t="s">
        <v>24</v>
      </c>
      <c r="E31" s="71">
        <f>LOOKUP(C31,'Val data - reference only'!$B$22:$B$53,'Val data - reference only'!$H$22:$H$53)</f>
        <v>6220000</v>
      </c>
      <c r="F31" s="72">
        <f>LOOKUP(C31,'Val data - reference only'!$B$22:$B$53,'Val data - reference only'!$G$22:$G$53)</f>
        <v>6.2899999999999998E-2</v>
      </c>
      <c r="G31" s="5">
        <v>7277</v>
      </c>
      <c r="H31" s="25">
        <v>2550</v>
      </c>
      <c r="I31" s="6">
        <f>H31/G31</f>
        <v>0.35041912876185244</v>
      </c>
      <c r="J31" s="5">
        <v>120</v>
      </c>
      <c r="K31" s="7" t="s">
        <v>9</v>
      </c>
    </row>
    <row r="32" spans="2:11">
      <c r="B32" t="s">
        <v>22</v>
      </c>
      <c r="C32" s="9" t="s">
        <v>42</v>
      </c>
      <c r="D32" s="3" t="s">
        <v>24</v>
      </c>
      <c r="E32" s="71">
        <f>LOOKUP(C32,'Val data - reference only'!$B$22:$B$53,'Val data - reference only'!$H$22:$H$53)</f>
        <v>3260000</v>
      </c>
      <c r="F32" s="72">
        <f>LOOKUP(C32,'Val data - reference only'!$B$22:$B$53,'Val data - reference only'!$G$22:$G$53)</f>
        <v>6.2100000000000002E-2</v>
      </c>
      <c r="G32" s="5">
        <v>6028</v>
      </c>
      <c r="H32" s="25">
        <v>1296</v>
      </c>
      <c r="I32" s="6">
        <f>H32/G32</f>
        <v>0.21499668214996681</v>
      </c>
      <c r="J32" s="85">
        <v>30</v>
      </c>
      <c r="K32" s="7" t="s">
        <v>11</v>
      </c>
    </row>
    <row r="33" spans="2:12">
      <c r="B33" t="s">
        <v>22</v>
      </c>
      <c r="C33" s="3" t="s">
        <v>34</v>
      </c>
      <c r="D33" s="3" t="s">
        <v>24</v>
      </c>
      <c r="E33" s="71">
        <f>LOOKUP(C33,'Val data - reference only'!$B$22:$B$53,'Val data - reference only'!$H$22:$H$53)</f>
        <v>2110000</v>
      </c>
      <c r="F33" s="72">
        <f>LOOKUP(C33,'Val data - reference only'!$B$22:$B$53,'Val data - reference only'!$G$22:$G$53)</f>
        <v>5.7124000000000001E-2</v>
      </c>
      <c r="G33" s="5">
        <v>5663</v>
      </c>
      <c r="H33" s="25">
        <v>1765</v>
      </c>
      <c r="I33" s="6">
        <f>H33/G33</f>
        <v>0.31167225852021896</v>
      </c>
      <c r="J33" s="5">
        <v>48</v>
      </c>
      <c r="K33" s="7" t="s">
        <v>11</v>
      </c>
    </row>
    <row r="34" spans="2:12">
      <c r="B34" t="s">
        <v>22</v>
      </c>
      <c r="C34" s="9" t="s">
        <v>46</v>
      </c>
      <c r="D34" s="3" t="s">
        <v>32</v>
      </c>
      <c r="E34" s="71">
        <f>LOOKUP(C34,'Val data - reference only'!$B$22:$B$53,'Val data - reference only'!$H$22:$H$53)</f>
        <v>8480000</v>
      </c>
      <c r="F34" s="72">
        <f>LOOKUP(C34,'Val data - reference only'!$B$22:$B$53,'Val data - reference only'!$G$22:$G$53)</f>
        <v>5.6225999999999998E-2</v>
      </c>
      <c r="G34" s="5">
        <v>5544</v>
      </c>
      <c r="H34" s="25">
        <v>1469</v>
      </c>
      <c r="I34" s="6">
        <f>H34/G34</f>
        <v>0.26497113997113997</v>
      </c>
      <c r="J34" s="5">
        <v>90</v>
      </c>
      <c r="K34" s="7" t="s">
        <v>11</v>
      </c>
    </row>
    <row r="35" spans="2:12">
      <c r="B35" t="s">
        <v>22</v>
      </c>
      <c r="C35" s="3" t="s">
        <v>25</v>
      </c>
      <c r="D35" s="3" t="s">
        <v>24</v>
      </c>
      <c r="E35" s="71">
        <f>LOOKUP(C35,'Val data - reference only'!$B$22:$B$53,'Val data - reference only'!$H$22:$H$53)</f>
        <v>5220000</v>
      </c>
      <c r="F35" s="72">
        <f>LOOKUP(C35,'Val data - reference only'!$B$22:$B$53,'Val data - reference only'!$G$22:$G$53)</f>
        <v>6.1787000000000002E-2</v>
      </c>
      <c r="G35" s="5">
        <v>5423</v>
      </c>
      <c r="H35" s="5">
        <v>1550</v>
      </c>
      <c r="I35" s="6">
        <f>H35/G35</f>
        <v>0.2858196570164116</v>
      </c>
      <c r="J35" s="5">
        <v>33</v>
      </c>
      <c r="K35" s="7" t="s">
        <v>9</v>
      </c>
    </row>
    <row r="36" spans="2:12">
      <c r="B36" t="s">
        <v>22</v>
      </c>
      <c r="C36" s="9" t="s">
        <v>50</v>
      </c>
      <c r="D36" s="3" t="s">
        <v>51</v>
      </c>
      <c r="E36" s="71">
        <f>LOOKUP(C36,'Val data - reference only'!$B$22:$B$53,'Val data - reference only'!$H$22:$H$53)</f>
        <v>11780000</v>
      </c>
      <c r="F36" s="72">
        <f>LOOKUP(C36,'Val data - reference only'!$B$22:$B$53,'Val data - reference only'!$G$22:$G$53)</f>
        <v>6.3305E-2</v>
      </c>
      <c r="G36" s="8">
        <v>5069</v>
      </c>
      <c r="H36" s="5">
        <v>1831</v>
      </c>
      <c r="I36" s="6">
        <f>H36/G36</f>
        <v>0.36121522982836851</v>
      </c>
      <c r="J36" s="85">
        <v>0</v>
      </c>
      <c r="K36" s="7" t="s">
        <v>11</v>
      </c>
      <c r="L36" t="s">
        <v>17</v>
      </c>
    </row>
    <row r="37" spans="2:12">
      <c r="B37" t="s">
        <v>22</v>
      </c>
      <c r="C37" s="9" t="s">
        <v>53</v>
      </c>
      <c r="D37" s="3" t="s">
        <v>32</v>
      </c>
      <c r="E37" s="71">
        <f>LOOKUP(C37,'Val data - reference only'!$B$22:$B$53,'Val data - reference only'!$H$22:$H$53)</f>
        <v>11080000</v>
      </c>
      <c r="F37" s="72">
        <f>LOOKUP(C37,'Val data - reference only'!$B$22:$B$53,'Val data - reference only'!$G$22:$G$53)</f>
        <v>6.6196000000000005E-2</v>
      </c>
      <c r="G37" s="5">
        <v>5050</v>
      </c>
      <c r="H37" s="25">
        <v>2235</v>
      </c>
      <c r="I37" s="6">
        <f>H37/G37</f>
        <v>0.44257425742574258</v>
      </c>
      <c r="J37" s="5">
        <v>50</v>
      </c>
      <c r="K37" s="7" t="s">
        <v>11</v>
      </c>
    </row>
    <row r="38" spans="2:12">
      <c r="B38" t="s">
        <v>22</v>
      </c>
      <c r="C38" s="3" t="s">
        <v>26</v>
      </c>
      <c r="D38" s="3" t="s">
        <v>24</v>
      </c>
      <c r="E38" s="71">
        <f>LOOKUP(C38,'Val data - reference only'!$B$22:$B$53,'Val data - reference only'!$H$22:$H$53)</f>
        <v>7570000</v>
      </c>
      <c r="F38" s="72">
        <f>LOOKUP(C38,'Val data - reference only'!$B$22:$B$53,'Val data - reference only'!$G$22:$G$53)</f>
        <v>6.4301999999999998E-2</v>
      </c>
      <c r="G38" s="5">
        <v>4249</v>
      </c>
      <c r="H38" s="5">
        <v>2075</v>
      </c>
      <c r="I38" s="6">
        <f>H38/G38</f>
        <v>0.48835020004706992</v>
      </c>
      <c r="J38" s="5">
        <v>54</v>
      </c>
      <c r="K38" s="7" t="s">
        <v>11</v>
      </c>
    </row>
    <row r="39" spans="2:12">
      <c r="B39" t="s">
        <v>22</v>
      </c>
      <c r="C39" s="9" t="s">
        <v>38</v>
      </c>
      <c r="D39" s="3" t="s">
        <v>24</v>
      </c>
      <c r="E39" s="71">
        <f>LOOKUP(C39,'Val data - reference only'!$B$22:$B$53,'Val data - reference only'!$H$22:$H$53)</f>
        <v>4790000</v>
      </c>
      <c r="F39" s="72">
        <f>LOOKUP(C39,'Val data - reference only'!$B$22:$B$53,'Val data - reference only'!$G$22:$G$53)</f>
        <v>6.9000000000000006E-2</v>
      </c>
      <c r="G39" s="5">
        <v>4140</v>
      </c>
      <c r="H39" s="25">
        <v>1295</v>
      </c>
      <c r="I39" s="6">
        <f>H39/G39</f>
        <v>0.31280193236714976</v>
      </c>
      <c r="J39" s="5">
        <v>65</v>
      </c>
      <c r="K39" s="7" t="s">
        <v>11</v>
      </c>
    </row>
    <row r="40" spans="2:12">
      <c r="B40" t="s">
        <v>22</v>
      </c>
      <c r="C40" s="3" t="s">
        <v>29</v>
      </c>
      <c r="D40" s="3" t="s">
        <v>24</v>
      </c>
      <c r="E40" s="71">
        <f>LOOKUP(C40,'Val data - reference only'!$B$22:$B$53,'Val data - reference only'!$H$22:$H$53)</f>
        <v>14240000</v>
      </c>
      <c r="F40" s="72">
        <f>LOOKUP(C40,'Val data - reference only'!$B$22:$B$53,'Val data - reference only'!$G$22:$G$53)</f>
        <v>5.9799999999999999E-2</v>
      </c>
      <c r="G40" s="5">
        <v>4035</v>
      </c>
      <c r="H40" s="25">
        <v>2600</v>
      </c>
      <c r="I40" s="6">
        <f>H40/G40</f>
        <v>0.64436183395291202</v>
      </c>
      <c r="J40" s="5">
        <v>120</v>
      </c>
      <c r="K40" s="7" t="s">
        <v>30</v>
      </c>
    </row>
    <row r="41" spans="2:12">
      <c r="B41" t="s">
        <v>22</v>
      </c>
      <c r="C41" s="9" t="s">
        <v>39</v>
      </c>
      <c r="D41" s="3" t="s">
        <v>24</v>
      </c>
      <c r="E41" s="71">
        <f>LOOKUP(C41,'Val data - reference only'!$B$22:$B$53,'Val data - reference only'!$H$22:$H$53)</f>
        <v>6000000</v>
      </c>
      <c r="F41" s="72">
        <f>LOOKUP(C41,'Val data - reference only'!$B$22:$B$53,'Val data - reference only'!$G$22:$G$53)</f>
        <v>6.7339999999999997E-2</v>
      </c>
      <c r="G41" s="5">
        <v>3644</v>
      </c>
      <c r="H41" s="5">
        <v>1267</v>
      </c>
      <c r="I41" s="6">
        <f>H41/G41</f>
        <v>0.34769484083424806</v>
      </c>
      <c r="J41" s="5">
        <v>35</v>
      </c>
      <c r="K41" s="7" t="s">
        <v>11</v>
      </c>
    </row>
    <row r="42" spans="2:12">
      <c r="B42" t="s">
        <v>22</v>
      </c>
      <c r="C42" s="9" t="s">
        <v>60</v>
      </c>
      <c r="D42" s="3" t="s">
        <v>24</v>
      </c>
      <c r="E42" s="71">
        <f>LOOKUP(C42,'Val data - reference only'!$B$22:$B$53,'Val data - reference only'!$H$22:$H$53)</f>
        <v>8740000</v>
      </c>
      <c r="F42" s="72">
        <f>LOOKUP(C42,'Val data - reference only'!$B$22:$B$53,'Val data - reference only'!$G$22:$G$53)</f>
        <v>6.6000000000000003E-2</v>
      </c>
      <c r="G42" s="5">
        <v>2716</v>
      </c>
      <c r="H42" s="25">
        <v>1609</v>
      </c>
      <c r="I42" s="6">
        <f>H42/G42</f>
        <v>0.59241531664212077</v>
      </c>
      <c r="J42" s="5">
        <v>35</v>
      </c>
      <c r="K42" s="7" t="s">
        <v>11</v>
      </c>
    </row>
    <row r="43" spans="2:12">
      <c r="B43" t="s">
        <v>22</v>
      </c>
      <c r="C43" s="23" t="s">
        <v>31</v>
      </c>
      <c r="D43" s="3" t="s">
        <v>32</v>
      </c>
      <c r="E43" s="71">
        <f>LOOKUP(C43,'Val data - reference only'!$B$22:$B$53,'Val data - reference only'!$H$22:$H$53)</f>
        <v>11160000</v>
      </c>
      <c r="F43" s="72">
        <f>LOOKUP(C43,'Val data - reference only'!$B$22:$B$53,'Val data - reference only'!$G$22:$G$53)</f>
        <v>6.2600000000000003E-2</v>
      </c>
      <c r="G43" s="8">
        <v>2496</v>
      </c>
      <c r="H43" s="5">
        <v>2393</v>
      </c>
      <c r="I43" s="6">
        <f>H43/G43</f>
        <v>0.95873397435897434</v>
      </c>
      <c r="J43" s="85">
        <v>0</v>
      </c>
      <c r="K43" s="7" t="s">
        <v>11</v>
      </c>
      <c r="L43" t="s">
        <v>17</v>
      </c>
    </row>
    <row r="44" spans="2:12">
      <c r="B44" t="s">
        <v>22</v>
      </c>
      <c r="C44" s="9" t="s">
        <v>58</v>
      </c>
      <c r="D44" s="3" t="s">
        <v>24</v>
      </c>
      <c r="E44" s="71">
        <f>LOOKUP(C44,'Val data - reference only'!$B$22:$B$53,'Val data - reference only'!$H$22:$H$53)</f>
        <v>8850000</v>
      </c>
      <c r="F44" s="72">
        <f>LOOKUP(C44,'Val data - reference only'!$B$22:$B$53,'Val data - reference only'!$G$22:$G$53)</f>
        <v>6.1990000000000003E-2</v>
      </c>
      <c r="G44" s="5">
        <v>2453</v>
      </c>
      <c r="H44" s="25">
        <v>1368</v>
      </c>
      <c r="I44" s="6">
        <f>H44/G44</f>
        <v>0.55768446799836935</v>
      </c>
      <c r="J44" s="5">
        <v>25</v>
      </c>
      <c r="K44" s="7" t="s">
        <v>11</v>
      </c>
    </row>
    <row r="45" spans="2:12">
      <c r="B45" t="s">
        <v>22</v>
      </c>
      <c r="C45" s="9" t="s">
        <v>55</v>
      </c>
      <c r="D45" s="3" t="s">
        <v>24</v>
      </c>
      <c r="E45" s="71">
        <f>LOOKUP(C45,'Val data - reference only'!$B$22:$B$53,'Val data - reference only'!$H$22:$H$53)</f>
        <v>5730000</v>
      </c>
      <c r="F45" s="72">
        <f>LOOKUP(C45,'Val data - reference only'!$B$22:$B$53,'Val data - reference only'!$G$22:$G$53)</f>
        <v>6.7038E-2</v>
      </c>
      <c r="G45" s="85">
        <v>1976</v>
      </c>
      <c r="H45" s="25">
        <v>790</v>
      </c>
      <c r="I45" s="6">
        <f>H45/G45</f>
        <v>0.39979757085020245</v>
      </c>
      <c r="J45" s="85">
        <v>7</v>
      </c>
      <c r="K45" s="7" t="s">
        <v>11</v>
      </c>
    </row>
    <row r="46" spans="2:12">
      <c r="B46" t="s">
        <v>64</v>
      </c>
      <c r="C46" s="9" t="s">
        <v>70</v>
      </c>
      <c r="D46" s="9" t="s">
        <v>66</v>
      </c>
      <c r="E46" s="4">
        <f>LOOKUP(C46,'Val data - reference only'!$B$59:$B$65,'Val data - reference only'!$H$59:$H$65)</f>
        <v>4090000</v>
      </c>
      <c r="F46" s="72">
        <f>LOOKUP(C46,'Val data - reference only'!$B$59:$B$65,'Val data - reference only'!$G$59:$G$65)</f>
        <v>6.7500000000000004E-2</v>
      </c>
      <c r="G46" s="5">
        <v>16550</v>
      </c>
      <c r="H46" s="5">
        <v>1939</v>
      </c>
      <c r="I46" s="6">
        <f>H46/G46</f>
        <v>0.11716012084592145</v>
      </c>
      <c r="J46" s="5">
        <v>60</v>
      </c>
      <c r="K46" s="7" t="s">
        <v>11</v>
      </c>
    </row>
    <row r="47" spans="2:12">
      <c r="B47" t="s">
        <v>64</v>
      </c>
      <c r="C47" s="9" t="s">
        <v>69</v>
      </c>
      <c r="D47" s="9" t="s">
        <v>66</v>
      </c>
      <c r="E47" s="4">
        <f>LOOKUP(C47,'Val data - reference only'!$B$59:$B$65,'Val data - reference only'!$H$59:$H$65)</f>
        <v>2940000</v>
      </c>
      <c r="F47" s="72">
        <f>LOOKUP(C47,'Val data - reference only'!$B$59:$B$65,'Val data - reference only'!$G$59:$G$65)</f>
        <v>6.4387E-2</v>
      </c>
      <c r="G47" s="5">
        <v>8860</v>
      </c>
      <c r="H47" s="5">
        <v>2828</v>
      </c>
      <c r="I47" s="6">
        <f>H47/G47</f>
        <v>0.31918735891647854</v>
      </c>
      <c r="J47" s="5">
        <v>149</v>
      </c>
      <c r="K47" s="7" t="s">
        <v>11</v>
      </c>
    </row>
    <row r="48" spans="2:12">
      <c r="B48" t="s">
        <v>64</v>
      </c>
      <c r="C48" s="9" t="s">
        <v>67</v>
      </c>
      <c r="D48" s="89" t="s">
        <v>66</v>
      </c>
      <c r="E48" s="74">
        <f>LOOKUP(C48,'Val data - reference only'!$B$59:$B$65,'Val data - reference only'!$H$59:$H$65)</f>
        <v>5700000</v>
      </c>
      <c r="F48" s="86">
        <f>LOOKUP(C48,'Val data - reference only'!$B$59:$B$65,'Val data - reference only'!$G$59:$G$65)</f>
        <v>6.7510000000000001E-2</v>
      </c>
      <c r="G48" s="76">
        <v>7747</v>
      </c>
      <c r="H48" s="80">
        <v>1827</v>
      </c>
      <c r="I48" s="78">
        <f>H48/G48</f>
        <v>0.23583322576481219</v>
      </c>
      <c r="J48" s="76">
        <v>105</v>
      </c>
      <c r="K48" s="87" t="s">
        <v>11</v>
      </c>
    </row>
    <row r="49" spans="2:11">
      <c r="B49" t="s">
        <v>64</v>
      </c>
      <c r="C49" s="9" t="s">
        <v>65</v>
      </c>
      <c r="D49" s="9" t="s">
        <v>66</v>
      </c>
      <c r="E49" s="4">
        <f>LOOKUP(C49,'Val data - reference only'!$B$59:$B$65,'Val data - reference only'!$H$59:$H$65)</f>
        <v>5510000</v>
      </c>
      <c r="F49" s="72">
        <f>LOOKUP(C49,'Val data - reference only'!$B$59:$B$65,'Val data - reference only'!$G$59:$G$65)</f>
        <v>6.7611000000000004E-2</v>
      </c>
      <c r="G49" s="5">
        <v>7493</v>
      </c>
      <c r="H49" s="5">
        <v>1381</v>
      </c>
      <c r="I49" s="6">
        <f>H49/G49</f>
        <v>0.18430535166155079</v>
      </c>
      <c r="J49" s="5">
        <v>75</v>
      </c>
      <c r="K49" s="7" t="s">
        <v>11</v>
      </c>
    </row>
    <row r="50" spans="2:11">
      <c r="B50" t="s">
        <v>64</v>
      </c>
      <c r="C50" s="9" t="s">
        <v>71</v>
      </c>
      <c r="D50" s="9" t="s">
        <v>66</v>
      </c>
      <c r="E50" s="4">
        <f>LOOKUP(C50,'Val data - reference only'!$B$59:$B$65,'Val data - reference only'!$H$59:$H$65)</f>
        <v>2990000</v>
      </c>
      <c r="F50" s="72">
        <f>LOOKUP(C50,'Val data - reference only'!$B$59:$B$65,'Val data - reference only'!$G$59:$G$65)</f>
        <v>6.7308000000000007E-2</v>
      </c>
      <c r="G50" s="5">
        <v>6219</v>
      </c>
      <c r="H50" s="25">
        <v>1351</v>
      </c>
      <c r="I50" s="6">
        <f>H50/G50</f>
        <v>0.21723749799003056</v>
      </c>
      <c r="J50" s="5">
        <v>116</v>
      </c>
      <c r="K50" s="7" t="s">
        <v>11</v>
      </c>
    </row>
    <row r="51" spans="2:11">
      <c r="B51" t="s">
        <v>64</v>
      </c>
      <c r="C51" s="9" t="s">
        <v>72</v>
      </c>
      <c r="D51" s="9" t="s">
        <v>66</v>
      </c>
      <c r="E51" s="4">
        <f>LOOKUP(C51,'Val data - reference only'!$B$59:$B$65,'Val data - reference only'!$H$59:$H$65)</f>
        <v>7350000</v>
      </c>
      <c r="F51" s="72">
        <f>LOOKUP(C51,'Val data - reference only'!$B$59:$B$65,'Val data - reference only'!$G$59:$G$65)</f>
        <v>6.8015000000000006E-2</v>
      </c>
      <c r="G51" s="5">
        <v>6219</v>
      </c>
      <c r="H51" s="5">
        <v>1517</v>
      </c>
      <c r="I51" s="6">
        <f>H51/G51</f>
        <v>0.24392989226563755</v>
      </c>
      <c r="J51" s="5">
        <v>126</v>
      </c>
      <c r="K51" s="7" t="s">
        <v>11</v>
      </c>
    </row>
    <row r="52" spans="2:11">
      <c r="B52" t="s">
        <v>64</v>
      </c>
      <c r="C52" s="9" t="s">
        <v>68</v>
      </c>
      <c r="D52" s="9" t="s">
        <v>66</v>
      </c>
      <c r="E52" s="4">
        <f>LOOKUP(C52,'Val data - reference only'!$B$59:$B$65,'Val data - reference only'!$H$59:$H$65)</f>
        <v>3480000</v>
      </c>
      <c r="F52" s="72">
        <f>LOOKUP(C52,'Val data - reference only'!$B$59:$B$65,'Val data - reference only'!$G$59:$G$65)</f>
        <v>6.5000000000000002E-2</v>
      </c>
      <c r="G52" s="5">
        <v>4360</v>
      </c>
      <c r="H52" s="25">
        <v>1250</v>
      </c>
      <c r="I52" s="6">
        <f>H52/G52</f>
        <v>0.28669724770642202</v>
      </c>
      <c r="J52" s="5">
        <v>63</v>
      </c>
      <c r="K52" s="7" t="s">
        <v>11</v>
      </c>
    </row>
    <row r="53" spans="2:11">
      <c r="B53" t="s">
        <v>73</v>
      </c>
      <c r="C53" s="9" t="s">
        <v>83</v>
      </c>
      <c r="D53" s="9" t="s">
        <v>75</v>
      </c>
      <c r="E53" s="4">
        <f>LOOKUP(C53,'Val data - reference only'!$B$70:$B$103,'Val data - reference only'!$H$70:$H$103)</f>
        <v>15440000</v>
      </c>
      <c r="F53" s="72">
        <f>LOOKUP(C53,'Val data - reference only'!$B$70:$B$103,'Val data - reference only'!$G$70:$G$103)</f>
        <v>6.7500000000000004E-2</v>
      </c>
      <c r="G53" s="5">
        <v>45280</v>
      </c>
      <c r="H53" s="5">
        <v>6151</v>
      </c>
      <c r="I53" s="6">
        <f>H53/G53</f>
        <v>0.13584363957597173</v>
      </c>
      <c r="J53" s="5">
        <f>52+140+28+29+37+10+21+22+22+12</f>
        <v>373</v>
      </c>
      <c r="K53" s="7" t="s">
        <v>9</v>
      </c>
    </row>
    <row r="54" spans="2:11">
      <c r="B54" t="s">
        <v>73</v>
      </c>
      <c r="C54" s="9" t="s">
        <v>115</v>
      </c>
      <c r="D54" s="9" t="s">
        <v>75</v>
      </c>
      <c r="E54" s="4">
        <f>LOOKUP(C54,'Val data - reference only'!$B$70:$B$103,'Val data - reference only'!$H$70:$H$103)</f>
        <v>17300000</v>
      </c>
      <c r="F54" s="72">
        <f>LOOKUP(C54,'Val data - reference only'!$B$70:$B$103,'Val data - reference only'!$G$70:$G$103)</f>
        <v>7.0671999999999999E-2</v>
      </c>
      <c r="G54" s="5">
        <v>37412</v>
      </c>
      <c r="H54" s="5">
        <v>5065</v>
      </c>
      <c r="I54" s="6">
        <f>H54/G54</f>
        <v>0.13538436865176948</v>
      </c>
      <c r="J54" s="5">
        <v>570</v>
      </c>
      <c r="K54" s="7" t="s">
        <v>11</v>
      </c>
    </row>
    <row r="55" spans="2:11">
      <c r="B55" t="s">
        <v>73</v>
      </c>
      <c r="C55" s="9" t="s">
        <v>105</v>
      </c>
      <c r="D55" s="9" t="s">
        <v>75</v>
      </c>
      <c r="E55" s="4">
        <f>LOOKUP(C55,'Val data - reference only'!$B$70:$B$103,'Val data - reference only'!$H$70:$H$103)</f>
        <v>9690000</v>
      </c>
      <c r="F55" s="72">
        <f>LOOKUP(C55,'Val data - reference only'!$B$70:$B$103,'Val data - reference only'!$G$70:$G$103)</f>
        <v>6.5429000000000001E-2</v>
      </c>
      <c r="G55" s="76">
        <v>37218</v>
      </c>
      <c r="H55" s="5">
        <v>4630</v>
      </c>
      <c r="I55" s="78">
        <f>H55/G55</f>
        <v>0.12440217099253049</v>
      </c>
      <c r="J55" s="76">
        <v>286</v>
      </c>
      <c r="K55" s="7" t="s">
        <v>11</v>
      </c>
    </row>
    <row r="56" spans="2:11">
      <c r="B56" t="s">
        <v>73</v>
      </c>
      <c r="C56" s="9" t="s">
        <v>109</v>
      </c>
      <c r="D56" s="9" t="s">
        <v>75</v>
      </c>
      <c r="E56" s="74">
        <f>LOOKUP(C56,'Val data - reference only'!$B$70:$B$103,'Val data - reference only'!$H$70:$H$103)</f>
        <v>18370000</v>
      </c>
      <c r="F56" s="72">
        <f>LOOKUP(C56,'Val data - reference only'!$B$70:$B$103,'Val data - reference only'!$G$70:$G$103)</f>
        <v>7.0000000000000007E-2</v>
      </c>
      <c r="G56" s="76">
        <v>35390</v>
      </c>
      <c r="H56" s="76">
        <v>4548</v>
      </c>
      <c r="I56" s="78">
        <f>H56/G56</f>
        <v>0.12851087877931619</v>
      </c>
      <c r="J56" s="76">
        <v>280</v>
      </c>
      <c r="K56" s="7" t="s">
        <v>9</v>
      </c>
    </row>
    <row r="57" spans="2:11">
      <c r="B57" t="s">
        <v>73</v>
      </c>
      <c r="C57" s="9" t="s">
        <v>89</v>
      </c>
      <c r="D57" s="89" t="s">
        <v>90</v>
      </c>
      <c r="E57" s="74">
        <f>LOOKUP(C57,'Val data - reference only'!$B$70:$B$103,'Val data - reference only'!$H$70:$H$103)</f>
        <v>6060000</v>
      </c>
      <c r="F57" s="86">
        <f>LOOKUP(C57,'Val data - reference only'!$B$70:$B$103,'Val data - reference only'!$G$70:$G$103)</f>
        <v>6.25E-2</v>
      </c>
      <c r="G57" s="76">
        <v>27050</v>
      </c>
      <c r="H57" s="76">
        <v>4615</v>
      </c>
      <c r="I57" s="78">
        <f>H57/G57</f>
        <v>0.17060998151571163</v>
      </c>
      <c r="J57" s="76">
        <v>310</v>
      </c>
      <c r="K57" s="87" t="s">
        <v>9</v>
      </c>
    </row>
    <row r="58" spans="2:11">
      <c r="B58" t="s">
        <v>73</v>
      </c>
      <c r="C58" s="9" t="s">
        <v>77</v>
      </c>
      <c r="D58" s="9" t="s">
        <v>75</v>
      </c>
      <c r="E58" s="4">
        <f>LOOKUP(C58,'Val data - reference only'!$B$70:$B$103,'Val data - reference only'!$H$70:$H$103)</f>
        <v>16400000</v>
      </c>
      <c r="F58" s="72">
        <f>LOOKUP(C58,'Val data - reference only'!$B$70:$B$103,'Val data - reference only'!$G$70:$G$103)</f>
        <v>6.6990999999999995E-2</v>
      </c>
      <c r="G58" s="5">
        <f>23952+1400</f>
        <v>25352</v>
      </c>
      <c r="H58" s="5">
        <v>3255</v>
      </c>
      <c r="I58" s="6">
        <f>H58/G58</f>
        <v>0.12839223729883245</v>
      </c>
      <c r="J58" s="5">
        <v>170</v>
      </c>
      <c r="K58" s="7" t="s">
        <v>11</v>
      </c>
    </row>
    <row r="59" spans="2:11">
      <c r="B59" t="s">
        <v>73</v>
      </c>
      <c r="C59" s="9" t="s">
        <v>88</v>
      </c>
      <c r="D59" s="9" t="s">
        <v>75</v>
      </c>
      <c r="E59" s="4">
        <f>LOOKUP(C59,'Val data - reference only'!$B$70:$B$103,'Val data - reference only'!$H$70:$H$103)</f>
        <v>8610000</v>
      </c>
      <c r="F59" s="72">
        <f>LOOKUP(C59,'Val data - reference only'!$B$70:$B$103,'Val data - reference only'!$G$70:$G$103)</f>
        <v>6.4677999999999999E-2</v>
      </c>
      <c r="G59" s="5">
        <v>22754</v>
      </c>
      <c r="H59" s="25">
        <v>2435</v>
      </c>
      <c r="I59" s="6">
        <f>H59/G59</f>
        <v>0.10701415135800299</v>
      </c>
      <c r="J59" s="5">
        <v>376</v>
      </c>
      <c r="K59" s="7" t="s">
        <v>11</v>
      </c>
    </row>
    <row r="60" spans="2:11">
      <c r="B60" t="s">
        <v>73</v>
      </c>
      <c r="C60" s="10" t="s">
        <v>111</v>
      </c>
      <c r="D60" s="9" t="s">
        <v>75</v>
      </c>
      <c r="E60" s="4">
        <f>LOOKUP(C60,'Val data - reference only'!$B$70:$B$103,'Val data - reference only'!$H$70:$H$103)</f>
        <v>8860000</v>
      </c>
      <c r="F60" s="72">
        <f>LOOKUP(C60,'Val data - reference only'!$B$70:$B$103,'Val data - reference only'!$G$70:$G$103)</f>
        <v>6.5429000000000001E-2</v>
      </c>
      <c r="G60" s="5">
        <v>20941</v>
      </c>
      <c r="H60" s="5">
        <v>3572</v>
      </c>
      <c r="I60" s="6">
        <f>H60/G60</f>
        <v>0.17057447113318372</v>
      </c>
      <c r="J60" s="5">
        <v>290</v>
      </c>
      <c r="K60" s="7" t="s">
        <v>9</v>
      </c>
    </row>
    <row r="61" spans="2:11">
      <c r="B61" t="s">
        <v>73</v>
      </c>
      <c r="C61" s="9" t="s">
        <v>91</v>
      </c>
      <c r="D61" s="9" t="s">
        <v>75</v>
      </c>
      <c r="E61" s="4">
        <f>LOOKUP(C61,'Val data - reference only'!$B$70:$B$103,'Val data - reference only'!$H$70:$H$103)</f>
        <v>13870000</v>
      </c>
      <c r="F61" s="72">
        <f>LOOKUP(C61,'Val data - reference only'!$B$70:$B$103,'Val data - reference only'!$G$70:$G$103)</f>
        <v>7.0000000000000007E-2</v>
      </c>
      <c r="G61" s="5">
        <v>20234</v>
      </c>
      <c r="H61" s="5">
        <v>3213</v>
      </c>
      <c r="I61" s="6">
        <f>H61/G61</f>
        <v>0.15879213205495701</v>
      </c>
      <c r="J61" s="5">
        <v>245</v>
      </c>
      <c r="K61" s="7" t="s">
        <v>11</v>
      </c>
    </row>
    <row r="62" spans="2:11">
      <c r="B62" t="s">
        <v>73</v>
      </c>
      <c r="C62" s="9" t="s">
        <v>104</v>
      </c>
      <c r="D62" s="9" t="s">
        <v>75</v>
      </c>
      <c r="E62" s="4">
        <f>LOOKUP(C62,'Val data - reference only'!$B$70:$B$103,'Val data - reference only'!$H$70:$H$103)</f>
        <v>16490000</v>
      </c>
      <c r="F62" s="72">
        <f>LOOKUP(C62,'Val data - reference only'!$B$70:$B$103,'Val data - reference only'!$G$70:$G$103)</f>
        <v>7.0566000000000004E-2</v>
      </c>
      <c r="G62" s="5">
        <v>19100</v>
      </c>
      <c r="H62" s="5">
        <v>5290</v>
      </c>
      <c r="I62" s="6">
        <f>H62/G62</f>
        <v>0.27696335078534029</v>
      </c>
      <c r="J62" s="5">
        <v>368</v>
      </c>
      <c r="K62" s="7" t="s">
        <v>11</v>
      </c>
    </row>
    <row r="63" spans="2:11">
      <c r="B63" t="s">
        <v>73</v>
      </c>
      <c r="C63" s="9" t="s">
        <v>94</v>
      </c>
      <c r="D63" s="9" t="s">
        <v>75</v>
      </c>
      <c r="E63" s="4">
        <f>LOOKUP(C63,'Val data - reference only'!$B$70:$B$103,'Val data - reference only'!$H$70:$H$103)</f>
        <v>12830000</v>
      </c>
      <c r="F63" s="72">
        <f>LOOKUP(C63,'Val data - reference only'!$B$70:$B$103,'Val data - reference only'!$G$70:$G$103)</f>
        <v>6.8049999999999999E-2</v>
      </c>
      <c r="G63" s="8">
        <v>18264</v>
      </c>
      <c r="H63" s="25">
        <v>4271</v>
      </c>
      <c r="I63" s="6">
        <f>H63/G63</f>
        <v>0.23384800700832239</v>
      </c>
      <c r="J63" s="8">
        <v>191</v>
      </c>
      <c r="K63" s="7" t="s">
        <v>9</v>
      </c>
    </row>
    <row r="64" spans="2:11">
      <c r="B64" t="s">
        <v>73</v>
      </c>
      <c r="C64" s="9" t="s">
        <v>96</v>
      </c>
      <c r="D64" s="9" t="s">
        <v>97</v>
      </c>
      <c r="E64" s="4">
        <f>LOOKUP(C64,'Val data - reference only'!$B$70:$B$103,'Val data - reference only'!$H$70:$H$103)</f>
        <v>3080000</v>
      </c>
      <c r="F64" s="72">
        <f>LOOKUP(C64,'Val data - reference only'!$B$70:$B$103,'Val data - reference only'!$G$70:$G$103)</f>
        <v>6.2061999999999999E-2</v>
      </c>
      <c r="G64" s="5">
        <v>18254</v>
      </c>
      <c r="H64" s="5">
        <v>3050</v>
      </c>
      <c r="I64" s="6">
        <f>H64/G64</f>
        <v>0.16708666593623314</v>
      </c>
      <c r="J64" s="5">
        <v>160</v>
      </c>
      <c r="K64" s="7" t="s">
        <v>11</v>
      </c>
    </row>
    <row r="65" spans="2:11">
      <c r="B65" t="s">
        <v>73</v>
      </c>
      <c r="C65" s="9" t="s">
        <v>102</v>
      </c>
      <c r="D65" s="9" t="s">
        <v>75</v>
      </c>
      <c r="E65" s="4">
        <f>LOOKUP(C65,'Val data - reference only'!$B$70:$B$103,'Val data - reference only'!$H$70:$H$103)</f>
        <v>15790000</v>
      </c>
      <c r="F65" s="72">
        <f>LOOKUP(C65,'Val data - reference only'!$B$70:$B$103,'Val data - reference only'!$G$70:$G$103)</f>
        <v>6.4477000000000007E-2</v>
      </c>
      <c r="G65" s="5">
        <v>16750</v>
      </c>
      <c r="H65" s="5">
        <v>4126</v>
      </c>
      <c r="I65" s="6">
        <f>H65/G65</f>
        <v>0.24632835820895521</v>
      </c>
      <c r="J65" s="5">
        <v>240</v>
      </c>
      <c r="K65" s="7" t="s">
        <v>44</v>
      </c>
    </row>
    <row r="66" spans="2:11">
      <c r="B66" t="s">
        <v>73</v>
      </c>
      <c r="C66" s="9" t="s">
        <v>87</v>
      </c>
      <c r="D66" s="9" t="s">
        <v>75</v>
      </c>
      <c r="E66" s="4">
        <f>LOOKUP(C66,'Val data - reference only'!$B$70:$B$103,'Val data - reference only'!$H$70:$H$103)</f>
        <v>19030000</v>
      </c>
      <c r="F66" s="72">
        <f>LOOKUP(C66,'Val data - reference only'!$B$70:$B$103,'Val data - reference only'!$G$70:$G$103)</f>
        <v>6.4274999999999999E-2</v>
      </c>
      <c r="G66" s="5">
        <v>16240</v>
      </c>
      <c r="H66" s="25">
        <v>3925</v>
      </c>
      <c r="I66" s="6">
        <f>H66/G66</f>
        <v>0.24168719211822659</v>
      </c>
      <c r="J66" s="5">
        <v>368</v>
      </c>
      <c r="K66" s="7" t="s">
        <v>11</v>
      </c>
    </row>
    <row r="67" spans="2:11">
      <c r="B67" t="s">
        <v>73</v>
      </c>
      <c r="C67" s="9" t="s">
        <v>86</v>
      </c>
      <c r="D67" s="9" t="s">
        <v>75</v>
      </c>
      <c r="E67" s="4">
        <f>LOOKUP(C67,'Val data - reference only'!$B$70:$B$103,'Val data - reference only'!$H$70:$H$103)</f>
        <v>11400000</v>
      </c>
      <c r="F67" s="72">
        <f>LOOKUP(C67,'Val data - reference only'!$B$70:$B$103,'Val data - reference only'!$G$70:$G$103)</f>
        <v>6.7945000000000005E-2</v>
      </c>
      <c r="G67" s="5">
        <v>15095</v>
      </c>
      <c r="H67" s="25">
        <v>3152</v>
      </c>
      <c r="I67" s="6">
        <f>H67/G67</f>
        <v>0.20881086452467704</v>
      </c>
      <c r="J67" s="5">
        <v>184</v>
      </c>
      <c r="K67" s="7" t="s">
        <v>11</v>
      </c>
    </row>
    <row r="68" spans="2:11">
      <c r="B68" t="s">
        <v>73</v>
      </c>
      <c r="C68" s="9" t="s">
        <v>79</v>
      </c>
      <c r="D68" s="9" t="s">
        <v>75</v>
      </c>
      <c r="E68" s="4">
        <f>LOOKUP(C68,'Val data - reference only'!$B$70:$B$103,'Val data - reference only'!$H$70:$H$103)</f>
        <v>14070000</v>
      </c>
      <c r="F68" s="72">
        <f>LOOKUP(C68,'Val data - reference only'!$B$70:$B$103,'Val data - reference only'!$G$70:$G$103)</f>
        <v>6.7500000000000004E-2</v>
      </c>
      <c r="G68" s="5">
        <v>11230</v>
      </c>
      <c r="H68" s="5">
        <v>1878</v>
      </c>
      <c r="I68" s="6">
        <f>H68/G68</f>
        <v>0.16723063223508461</v>
      </c>
      <c r="J68" s="5">
        <v>196</v>
      </c>
      <c r="K68" s="7" t="s">
        <v>11</v>
      </c>
    </row>
    <row r="69" spans="2:11">
      <c r="B69" t="s">
        <v>73</v>
      </c>
      <c r="C69" s="9" t="s">
        <v>107</v>
      </c>
      <c r="D69" s="9" t="s">
        <v>108</v>
      </c>
      <c r="E69" s="4">
        <f>LOOKUP(C69,'Val data - reference only'!$B$70:$B$103,'Val data - reference only'!$H$70:$H$103)</f>
        <v>4940000</v>
      </c>
      <c r="F69" s="72">
        <f>LOOKUP(C69,'Val data - reference only'!$B$70:$B$103,'Val data - reference only'!$G$70:$G$103)</f>
        <v>6.1962000000000003E-2</v>
      </c>
      <c r="G69" s="8">
        <v>10402.299999999999</v>
      </c>
      <c r="H69" s="5">
        <v>1762</v>
      </c>
      <c r="I69" s="6">
        <f>H69/G69</f>
        <v>0.16938561664247331</v>
      </c>
      <c r="J69" s="8">
        <v>152</v>
      </c>
      <c r="K69" s="7" t="s">
        <v>11</v>
      </c>
    </row>
    <row r="70" spans="2:11">
      <c r="B70" t="s">
        <v>73</v>
      </c>
      <c r="C70" s="9" t="s">
        <v>110</v>
      </c>
      <c r="D70" s="9" t="s">
        <v>75</v>
      </c>
      <c r="E70" s="4">
        <f>LOOKUP(C70,'Val data - reference only'!$B$70:$B$103,'Val data - reference only'!$H$70:$H$103)</f>
        <v>9640000</v>
      </c>
      <c r="F70" s="72">
        <f>LOOKUP(C70,'Val data - reference only'!$B$70:$B$103,'Val data - reference only'!$G$70:$G$103)</f>
        <v>6.1962000000000003E-2</v>
      </c>
      <c r="G70" s="5">
        <v>9941</v>
      </c>
      <c r="H70" s="5">
        <v>2707</v>
      </c>
      <c r="I70" s="6">
        <f>H70/G70</f>
        <v>0.27230660899305903</v>
      </c>
      <c r="J70" s="5">
        <v>178</v>
      </c>
      <c r="K70" s="7" t="s">
        <v>11</v>
      </c>
    </row>
    <row r="71" spans="2:11">
      <c r="B71" t="s">
        <v>73</v>
      </c>
      <c r="C71" s="9" t="s">
        <v>74</v>
      </c>
      <c r="D71" s="9" t="s">
        <v>75</v>
      </c>
      <c r="E71" s="4">
        <f>LOOKUP(C71,'Val data - reference only'!$B$70:$B$103,'Val data - reference only'!$H$70:$H$103)</f>
        <v>6740000</v>
      </c>
      <c r="F71" s="72">
        <f>LOOKUP(C71,'Val data - reference only'!$B$70:$B$103,'Val data - reference only'!$G$70:$G$103)</f>
        <v>6.5000000000000002E-2</v>
      </c>
      <c r="G71" s="5">
        <v>8082</v>
      </c>
      <c r="H71" s="5">
        <v>1610</v>
      </c>
      <c r="I71" s="6">
        <f>H71/G71</f>
        <v>0.19920811680277159</v>
      </c>
      <c r="J71" s="5">
        <f>20+10+113+64</f>
        <v>207</v>
      </c>
      <c r="K71" s="7" t="s">
        <v>76</v>
      </c>
    </row>
    <row r="72" spans="2:11">
      <c r="B72" t="s">
        <v>73</v>
      </c>
      <c r="C72" s="9" t="s">
        <v>106</v>
      </c>
      <c r="D72" s="9" t="s">
        <v>75</v>
      </c>
      <c r="E72" s="4">
        <f>LOOKUP(C72,'Val data - reference only'!$B$70:$B$103,'Val data - reference only'!$H$70:$H$103)</f>
        <v>8780000</v>
      </c>
      <c r="F72" s="72">
        <f>LOOKUP(C72,'Val data - reference only'!$B$70:$B$103,'Val data - reference only'!$G$70:$G$103)</f>
        <v>5.7500000000000002E-2</v>
      </c>
      <c r="G72" s="5">
        <v>6943</v>
      </c>
      <c r="H72" s="25">
        <v>5417.1</v>
      </c>
      <c r="I72" s="6">
        <f>H72/G72</f>
        <v>0.78022468673484091</v>
      </c>
      <c r="J72" s="5">
        <v>46</v>
      </c>
      <c r="K72" s="7" t="s">
        <v>11</v>
      </c>
    </row>
    <row r="73" spans="2:11">
      <c r="B73" t="s">
        <v>73</v>
      </c>
      <c r="C73" s="9" t="s">
        <v>58</v>
      </c>
      <c r="D73" s="9" t="s">
        <v>103</v>
      </c>
      <c r="E73" s="4">
        <f>LOOKUP(C73,'Val data - reference only'!$B$70:$B$103,'Val data - reference only'!$H$70:$H$103)</f>
        <v>4300000</v>
      </c>
      <c r="F73" s="72">
        <f>LOOKUP(C73,'Val data - reference only'!$B$70:$B$103,'Val data - reference only'!$G$70:$G$103)</f>
        <v>6.1962000000000003E-2</v>
      </c>
      <c r="G73" s="5">
        <v>6465</v>
      </c>
      <c r="H73" s="25">
        <v>2731</v>
      </c>
      <c r="I73" s="6">
        <f>H73/G73</f>
        <v>0.42242846094354214</v>
      </c>
      <c r="J73" s="5">
        <v>100</v>
      </c>
      <c r="K73" s="7" t="s">
        <v>9</v>
      </c>
    </row>
    <row r="74" spans="2:11">
      <c r="B74" t="s">
        <v>73</v>
      </c>
      <c r="C74" s="9" t="s">
        <v>84</v>
      </c>
      <c r="D74" s="9" t="s">
        <v>75</v>
      </c>
      <c r="E74" s="4">
        <f>LOOKUP(C74,'Val data - reference only'!$B$70:$B$103,'Val data - reference only'!$H$70:$H$103)</f>
        <v>9140000</v>
      </c>
      <c r="F74" s="72">
        <f>LOOKUP(C74,'Val data - reference only'!$B$70:$B$103,'Val data - reference only'!$G$70:$G$103)</f>
        <v>6.1962000000000003E-2</v>
      </c>
      <c r="G74" s="5">
        <v>6384</v>
      </c>
      <c r="H74" s="5">
        <v>1855</v>
      </c>
      <c r="I74" s="6">
        <f>H74/G74</f>
        <v>0.29057017543859648</v>
      </c>
      <c r="J74" s="5">
        <v>133</v>
      </c>
      <c r="K74" s="7" t="s">
        <v>11</v>
      </c>
    </row>
    <row r="75" spans="2:11">
      <c r="B75" t="s">
        <v>73</v>
      </c>
      <c r="C75" s="9" t="s">
        <v>92</v>
      </c>
      <c r="D75" s="9" t="s">
        <v>93</v>
      </c>
      <c r="E75" s="4">
        <f>LOOKUP(C75,'Val data - reference only'!$B$70:$B$103,'Val data - reference only'!$H$70:$H$103)</f>
        <v>10900000</v>
      </c>
      <c r="F75" s="72">
        <f>LOOKUP(C75,'Val data - reference only'!$B$70:$B$103,'Val data - reference only'!$G$70:$G$103)</f>
        <v>6.7945000000000005E-2</v>
      </c>
      <c r="G75" s="5">
        <v>6084</v>
      </c>
      <c r="H75" s="5">
        <v>2071</v>
      </c>
      <c r="I75" s="6">
        <f>H75/G75</f>
        <v>0.34040105193951348</v>
      </c>
      <c r="J75" s="5">
        <v>103</v>
      </c>
      <c r="K75" s="7" t="s">
        <v>11</v>
      </c>
    </row>
    <row r="76" spans="2:11">
      <c r="B76" t="s">
        <v>73</v>
      </c>
      <c r="C76" s="9" t="s">
        <v>85</v>
      </c>
      <c r="D76" s="9" t="s">
        <v>75</v>
      </c>
      <c r="E76" s="4">
        <f>LOOKUP(C76,'Val data - reference only'!$B$70:$B$103,'Val data - reference only'!$H$70:$H$103)</f>
        <v>14270000</v>
      </c>
      <c r="F76" s="72">
        <f>LOOKUP(C76,'Val data - reference only'!$B$70:$B$103,'Val data - reference only'!$G$70:$G$103)</f>
        <v>6.4477000000000007E-2</v>
      </c>
      <c r="G76" s="5">
        <v>6042</v>
      </c>
      <c r="H76" s="5">
        <v>2711</v>
      </c>
      <c r="I76" s="6">
        <f>H76/G76</f>
        <v>0.44869248593181066</v>
      </c>
      <c r="J76" s="5">
        <v>102</v>
      </c>
      <c r="K76" s="7" t="s">
        <v>11</v>
      </c>
    </row>
    <row r="77" spans="2:11">
      <c r="B77" t="s">
        <v>73</v>
      </c>
      <c r="C77" s="9" t="s">
        <v>95</v>
      </c>
      <c r="D77" s="9" t="s">
        <v>75</v>
      </c>
      <c r="E77" s="4">
        <f>LOOKUP(C77,'Val data - reference only'!$B$70:$B$103,'Val data - reference only'!$H$70:$H$103)</f>
        <v>13130000</v>
      </c>
      <c r="F77" s="72">
        <f>LOOKUP(C77,'Val data - reference only'!$B$70:$B$103,'Val data - reference only'!$G$70:$G$103)</f>
        <v>6.8049999999999999E-2</v>
      </c>
      <c r="G77" s="5">
        <v>5820</v>
      </c>
      <c r="H77" s="5">
        <v>2189</v>
      </c>
      <c r="I77" s="6">
        <f>H77/G77</f>
        <v>0.3761168384879725</v>
      </c>
      <c r="J77" s="5">
        <v>82</v>
      </c>
      <c r="K77" s="7" t="s">
        <v>11</v>
      </c>
    </row>
    <row r="78" spans="2:11">
      <c r="B78" t="s">
        <v>73</v>
      </c>
      <c r="C78" s="9" t="s">
        <v>82</v>
      </c>
      <c r="D78" s="9" t="s">
        <v>75</v>
      </c>
      <c r="E78" s="4">
        <f>LOOKUP(C78,'Val data - reference only'!$B$70:$B$103,'Val data - reference only'!$H$70:$H$103)</f>
        <v>19840000</v>
      </c>
      <c r="F78" s="72">
        <f>LOOKUP(C78,'Val data - reference only'!$B$70:$B$103,'Val data - reference only'!$G$70:$G$103)</f>
        <v>6.9505999999999998E-2</v>
      </c>
      <c r="G78" s="5">
        <v>4916</v>
      </c>
      <c r="H78" s="25">
        <v>1932</v>
      </c>
      <c r="I78" s="6">
        <f>H78/G78</f>
        <v>0.39300244100895038</v>
      </c>
      <c r="J78" s="5">
        <v>88</v>
      </c>
      <c r="K78" s="7" t="s">
        <v>11</v>
      </c>
    </row>
    <row r="79" spans="2:11">
      <c r="B79" t="s">
        <v>73</v>
      </c>
      <c r="C79" s="9" t="s">
        <v>112</v>
      </c>
      <c r="D79" s="9" t="s">
        <v>75</v>
      </c>
      <c r="E79" s="4">
        <f>LOOKUP(C79,'Val data - reference only'!$B$70:$B$103,'Val data - reference only'!$H$70:$H$103)</f>
        <v>8960000</v>
      </c>
      <c r="F79" s="72">
        <f>LOOKUP(C79,'Val data - reference only'!$B$70:$B$103,'Val data - reference only'!$G$70:$G$103)</f>
        <v>6.5429000000000001E-2</v>
      </c>
      <c r="G79" s="5">
        <v>4789</v>
      </c>
      <c r="H79" s="25">
        <v>2026</v>
      </c>
      <c r="I79" s="6">
        <f>H79/G79</f>
        <v>0.42305282940070998</v>
      </c>
      <c r="J79" s="5">
        <v>65</v>
      </c>
      <c r="K79" s="7" t="s">
        <v>11</v>
      </c>
    </row>
    <row r="80" spans="2:11">
      <c r="B80" t="s">
        <v>73</v>
      </c>
      <c r="C80" s="9" t="s">
        <v>98</v>
      </c>
      <c r="D80" s="9" t="s">
        <v>99</v>
      </c>
      <c r="E80" s="4">
        <f>LOOKUP(C80,'Val data - reference only'!$B$70:$B$103,'Val data - reference only'!$H$70:$H$103)</f>
        <v>6370000</v>
      </c>
      <c r="F80" s="72">
        <f>LOOKUP(C80,'Val data - reference only'!$B$70:$B$103,'Val data - reference only'!$G$70:$G$103)</f>
        <v>6.7500000000000004E-2</v>
      </c>
      <c r="G80" s="5">
        <v>4575</v>
      </c>
      <c r="H80" s="5">
        <v>1813</v>
      </c>
      <c r="I80" s="6">
        <f>H80/G80</f>
        <v>0.39628415300546449</v>
      </c>
      <c r="J80" s="5">
        <v>66</v>
      </c>
      <c r="K80" s="7" t="s">
        <v>11</v>
      </c>
    </row>
    <row r="81" spans="2:12">
      <c r="B81" t="s">
        <v>73</v>
      </c>
      <c r="C81" s="9" t="s">
        <v>78</v>
      </c>
      <c r="D81" s="9" t="s">
        <v>75</v>
      </c>
      <c r="E81" s="4">
        <f>LOOKUP(C81,'Val data - reference only'!$B$70:$B$103,'Val data - reference only'!$H$70:$H$103)</f>
        <v>17340000</v>
      </c>
      <c r="F81" s="72">
        <f>LOOKUP(C81,'Val data - reference only'!$B$70:$B$103,'Val data - reference only'!$G$70:$G$103)</f>
        <v>7.4999999999999997E-2</v>
      </c>
      <c r="G81" s="5">
        <v>4166</v>
      </c>
      <c r="H81" s="25">
        <v>1390</v>
      </c>
      <c r="I81" s="6">
        <f>H81/G81</f>
        <v>0.33365338454152665</v>
      </c>
      <c r="J81" s="5">
        <v>40</v>
      </c>
      <c r="K81" s="7" t="s">
        <v>14</v>
      </c>
    </row>
    <row r="82" spans="2:12">
      <c r="B82" t="s">
        <v>73</v>
      </c>
      <c r="C82" s="9" t="s">
        <v>100</v>
      </c>
      <c r="D82" s="9" t="s">
        <v>75</v>
      </c>
      <c r="E82" s="4">
        <f>LOOKUP(C82,'Val data - reference only'!$B$70:$B$103,'Val data - reference only'!$H$70:$H$103)</f>
        <v>12350000</v>
      </c>
      <c r="F82" s="72">
        <f>LOOKUP(C82,'Val data - reference only'!$B$70:$B$103,'Val data - reference only'!$G$70:$G$103)</f>
        <v>6.7500000000000004E-2</v>
      </c>
      <c r="G82" s="5">
        <v>4154</v>
      </c>
      <c r="H82" s="25">
        <v>3152</v>
      </c>
      <c r="I82" s="6">
        <f>H82/G82</f>
        <v>0.75878671160327393</v>
      </c>
      <c r="J82" s="85">
        <v>0</v>
      </c>
      <c r="K82" s="7" t="s">
        <v>14</v>
      </c>
    </row>
    <row r="83" spans="2:12">
      <c r="B83" t="s">
        <v>73</v>
      </c>
      <c r="C83" s="9" t="s">
        <v>80</v>
      </c>
      <c r="D83" s="9" t="s">
        <v>81</v>
      </c>
      <c r="E83" s="4">
        <f>LOOKUP(C83,'Val data - reference only'!$B$70:$B$103,'Val data - reference only'!$H$70:$H$103)</f>
        <v>3920000</v>
      </c>
      <c r="F83" s="72">
        <f>LOOKUP(C83,'Val data - reference only'!$B$70:$B$103,'Val data - reference only'!$G$70:$G$103)</f>
        <v>0.06</v>
      </c>
      <c r="G83" s="5">
        <v>3689</v>
      </c>
      <c r="H83" s="5">
        <v>1351</v>
      </c>
      <c r="I83" s="6">
        <f>H83/G83</f>
        <v>0.36622390891840606</v>
      </c>
      <c r="J83" s="5">
        <v>40</v>
      </c>
      <c r="K83" s="7" t="s">
        <v>11</v>
      </c>
    </row>
    <row r="84" spans="2:12">
      <c r="B84" t="s">
        <v>73</v>
      </c>
      <c r="C84" s="9" t="s">
        <v>113</v>
      </c>
      <c r="D84" s="9" t="s">
        <v>114</v>
      </c>
      <c r="E84" s="4">
        <f>LOOKUP(C84,'Val data - reference only'!$B$70:$B$103,'Val data - reference only'!$H$70:$H$103)</f>
        <v>4500000</v>
      </c>
      <c r="F84" s="72">
        <f>LOOKUP(C84,'Val data - reference only'!$B$70:$B$103,'Val data - reference only'!$G$70:$G$103)</f>
        <v>6.2003766666666668E-2</v>
      </c>
      <c r="G84" s="5">
        <v>2470</v>
      </c>
      <c r="H84" s="25">
        <v>1787</v>
      </c>
      <c r="I84" s="6">
        <f>H84/G84</f>
        <v>0.7234817813765182</v>
      </c>
      <c r="J84" s="85">
        <v>0</v>
      </c>
      <c r="K84" s="7" t="s">
        <v>11</v>
      </c>
    </row>
    <row r="85" spans="2:12">
      <c r="B85" t="s">
        <v>73</v>
      </c>
      <c r="C85" s="9" t="s">
        <v>116</v>
      </c>
      <c r="D85" s="9" t="s">
        <v>75</v>
      </c>
      <c r="E85" s="4">
        <f>LOOKUP(C85,'Val data - reference only'!$B$70:$B$103,'Val data - reference only'!$H$70:$H$103)</f>
        <v>9760000</v>
      </c>
      <c r="F85" s="72">
        <f>LOOKUP(C85,'Val data - reference only'!$B$70:$B$103,'Val data - reference only'!$G$70:$G$103)</f>
        <v>5.4619000000000001E-2</v>
      </c>
      <c r="G85" s="5">
        <v>529</v>
      </c>
      <c r="H85" s="25">
        <v>529</v>
      </c>
      <c r="I85" s="6">
        <f>H85/G85</f>
        <v>1</v>
      </c>
      <c r="J85" s="5">
        <v>0</v>
      </c>
      <c r="K85" s="7" t="s">
        <v>14</v>
      </c>
    </row>
    <row r="86" spans="2:12">
      <c r="B86" t="s">
        <v>73</v>
      </c>
      <c r="C86" s="9" t="s">
        <v>101</v>
      </c>
      <c r="D86" s="9" t="s">
        <v>75</v>
      </c>
      <c r="E86" s="4">
        <f>LOOKUP(C86,'Val data - reference only'!$B$70:$B$103,'Val data - reference only'!$H$70:$H$103)</f>
        <v>12230000</v>
      </c>
      <c r="F86" s="72">
        <f>LOOKUP(C86,'Val data - reference only'!$B$70:$B$103,'Val data - reference only'!$G$70:$G$103)</f>
        <v>7.4999999999999997E-2</v>
      </c>
      <c r="G86" s="8">
        <v>315</v>
      </c>
      <c r="H86" s="5">
        <v>315</v>
      </c>
      <c r="I86" s="6">
        <f>H86/G86</f>
        <v>1</v>
      </c>
      <c r="J86" s="85">
        <v>0</v>
      </c>
      <c r="K86" s="7" t="s">
        <v>11</v>
      </c>
      <c r="L86" t="s">
        <v>17</v>
      </c>
    </row>
    <row r="87" spans="2:12">
      <c r="B87" t="s">
        <v>117</v>
      </c>
      <c r="C87" s="9" t="s">
        <v>118</v>
      </c>
      <c r="D87" s="9" t="s">
        <v>119</v>
      </c>
      <c r="E87" s="4">
        <f>'Val data - reference only'!H111</f>
        <v>6050000</v>
      </c>
      <c r="F87" s="72">
        <f>'Val data - reference only'!G111</f>
        <v>7.3400999999999994E-2</v>
      </c>
      <c r="G87" s="5">
        <v>2769</v>
      </c>
      <c r="H87" s="25">
        <v>917</v>
      </c>
      <c r="I87" s="6">
        <f>H87/G87</f>
        <v>0.33116648609606358</v>
      </c>
      <c r="J87" s="5">
        <v>20</v>
      </c>
      <c r="K87" s="7" t="s">
        <v>14</v>
      </c>
    </row>
    <row r="88" spans="2:12">
      <c r="B88" t="s">
        <v>117</v>
      </c>
      <c r="C88" s="9" t="s">
        <v>121</v>
      </c>
      <c r="D88" s="9" t="s">
        <v>119</v>
      </c>
      <c r="E88" s="4">
        <f>LOOKUP(C88,'Val data - reference only'!$B$108:$B$111,'Val data - reference only'!$H$108:$H$111)</f>
        <v>7700000</v>
      </c>
      <c r="F88" s="72">
        <f>LOOKUP(C88,'Val data - reference only'!$B$108:$B$111,'Val data - reference only'!$G$108:$G$111)</f>
        <v>6.5812999999999997E-2</v>
      </c>
      <c r="G88" s="5">
        <v>2360</v>
      </c>
      <c r="H88" s="25">
        <v>617</v>
      </c>
      <c r="I88" s="6">
        <f>H88/G88</f>
        <v>0.26144067796610171</v>
      </c>
      <c r="J88" s="5">
        <v>45</v>
      </c>
      <c r="K88" s="7" t="s">
        <v>14</v>
      </c>
    </row>
    <row r="89" spans="2:12">
      <c r="B89" t="s">
        <v>117</v>
      </c>
      <c r="C89" s="9" t="s">
        <v>122</v>
      </c>
      <c r="D89" s="9" t="s">
        <v>123</v>
      </c>
      <c r="E89" s="4">
        <f>LOOKUP(C89,'Val data - reference only'!$B$108:$B$111,'Val data - reference only'!$H$108:$H$111)</f>
        <v>4480000</v>
      </c>
      <c r="F89" s="72">
        <f>LOOKUP(C89,'Val data - reference only'!$B$108:$B$111,'Val data - reference only'!$G$108:$G$111)</f>
        <v>6.7100999999999994E-2</v>
      </c>
      <c r="G89" s="76">
        <v>686</v>
      </c>
      <c r="H89" s="25">
        <v>686</v>
      </c>
      <c r="I89" s="78">
        <f>H89/G89</f>
        <v>1</v>
      </c>
      <c r="J89" s="76">
        <v>0</v>
      </c>
      <c r="K89" s="7" t="s">
        <v>124</v>
      </c>
    </row>
    <row r="90" spans="2:12">
      <c r="B90" t="s">
        <v>117</v>
      </c>
      <c r="C90" s="9" t="s">
        <v>120</v>
      </c>
      <c r="D90" s="9" t="s">
        <v>119</v>
      </c>
      <c r="E90" s="4">
        <f>'Val data - reference only'!H110</f>
        <v>8040000</v>
      </c>
      <c r="F90" s="72">
        <f>'Val data - reference only'!G110</f>
        <v>6.7501000000000005E-2</v>
      </c>
      <c r="G90" s="5">
        <v>675</v>
      </c>
      <c r="H90" s="25">
        <v>609</v>
      </c>
      <c r="I90" s="6">
        <f>H90/G90</f>
        <v>0.90222222222222226</v>
      </c>
      <c r="J90" s="5">
        <v>0</v>
      </c>
      <c r="K90" s="7" t="s">
        <v>14</v>
      </c>
    </row>
    <row r="91" spans="2:12">
      <c r="C91" s="9"/>
      <c r="D91" s="9"/>
      <c r="E91" s="4"/>
      <c r="F91" s="72"/>
      <c r="G91" s="76"/>
      <c r="H91" s="8"/>
      <c r="I91" s="78"/>
      <c r="J91" s="78"/>
      <c r="K91" s="7"/>
    </row>
    <row r="92" spans="2:12">
      <c r="C92" s="12" t="s">
        <v>125</v>
      </c>
      <c r="D92" s="13"/>
      <c r="E92" s="14" t="e">
        <f>SUM(#REF!,#REF!,#REF!,#REF!,#REF!)</f>
        <v>#REF!</v>
      </c>
      <c r="F92" s="15"/>
      <c r="G92" s="14" t="e">
        <f>SUM(#REF!,#REF!,#REF!,#REF!,#REF!)</f>
        <v>#REF!</v>
      </c>
      <c r="H92" s="14" t="e">
        <f>SUM(#REF!,#REF!,#REF!,#REF!,#REF!)</f>
        <v>#REF!</v>
      </c>
      <c r="I92" s="27" t="e">
        <f>H92/G92</f>
        <v>#REF!</v>
      </c>
      <c r="J92" s="14" t="e">
        <f>SUM(#REF!,#REF!,#REF!,#REF!,#REF!)</f>
        <v>#REF!</v>
      </c>
    </row>
    <row r="93" spans="2:12">
      <c r="F93" s="16" t="s">
        <v>126</v>
      </c>
      <c r="G93" s="17">
        <f>G9+G19+G34+G73</f>
        <v>37766</v>
      </c>
      <c r="H93" s="5" t="s">
        <v>138</v>
      </c>
      <c r="I93" s="27" t="e">
        <f>H92/G97</f>
        <v>#REF!</v>
      </c>
      <c r="J93" s="73"/>
    </row>
    <row r="94" spans="2:12">
      <c r="F94" s="16" t="s">
        <v>127</v>
      </c>
      <c r="G94" s="5">
        <f>797+537</f>
        <v>1334</v>
      </c>
      <c r="H94" s="5"/>
    </row>
    <row r="95" spans="2:12">
      <c r="F95" s="16" t="s">
        <v>128</v>
      </c>
      <c r="G95" s="5">
        <v>5079</v>
      </c>
      <c r="H95" s="5"/>
    </row>
    <row r="96" spans="2:12">
      <c r="F96" s="16" t="s">
        <v>129</v>
      </c>
      <c r="G96" s="18">
        <f>SUM(G93:G95)</f>
        <v>44179</v>
      </c>
      <c r="H96" s="5"/>
    </row>
    <row r="97" spans="1:8">
      <c r="F97" s="20" t="s">
        <v>255</v>
      </c>
      <c r="G97" s="77">
        <v>953118</v>
      </c>
      <c r="H97" s="21"/>
    </row>
    <row r="98" spans="1:8">
      <c r="A98" t="s">
        <v>130</v>
      </c>
      <c r="C98" s="19" t="s">
        <v>131</v>
      </c>
      <c r="H98" s="26"/>
    </row>
    <row r="99" spans="1:8">
      <c r="A99" t="s">
        <v>133</v>
      </c>
      <c r="C99" s="19" t="s">
        <v>249</v>
      </c>
      <c r="H99" s="5"/>
    </row>
    <row r="100" spans="1:8">
      <c r="A100" t="s">
        <v>134</v>
      </c>
      <c r="C100" s="19" t="s">
        <v>250</v>
      </c>
      <c r="H100" s="5"/>
    </row>
    <row r="101" spans="1:8">
      <c r="A101" t="s">
        <v>135</v>
      </c>
      <c r="C101" s="19" t="s">
        <v>257</v>
      </c>
      <c r="H101" s="5"/>
    </row>
    <row r="102" spans="1:8">
      <c r="A102" t="s">
        <v>132</v>
      </c>
      <c r="C102" s="19" t="s">
        <v>136</v>
      </c>
      <c r="H102" s="5"/>
    </row>
    <row r="103" spans="1:8">
      <c r="A103" t="s">
        <v>254</v>
      </c>
      <c r="C103" s="19" t="s">
        <v>253</v>
      </c>
      <c r="H103" s="5"/>
    </row>
    <row r="104" spans="1:8">
      <c r="A104" s="24"/>
      <c r="C104" s="19" t="s">
        <v>137</v>
      </c>
    </row>
  </sheetData>
  <autoFilter ref="B3:L90">
    <sortState ref="B4:L90">
      <sortCondition ref="B4:B90"/>
      <sortCondition descending="1" ref="G4:G90"/>
    </sortState>
  </autoFilter>
  <pageMargins left="0.24" right="0.21" top="0.36" bottom="0.44" header="0.17" footer="0.17"/>
  <pageSetup paperSize="8" scale="6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113"/>
  <sheetViews>
    <sheetView workbookViewId="0">
      <selection activeCell="F3" sqref="F3"/>
    </sheetView>
  </sheetViews>
  <sheetFormatPr defaultRowHeight="15"/>
  <cols>
    <col min="1" max="1" width="6.42578125" customWidth="1"/>
    <col min="2" max="2" width="6.7109375" customWidth="1"/>
    <col min="3" max="4" width="30.5703125" customWidth="1"/>
    <col min="5" max="5" width="12.5703125" customWidth="1"/>
    <col min="6" max="6" width="9.140625" customWidth="1"/>
    <col min="7" max="7" width="14.42578125" customWidth="1"/>
    <col min="8" max="8" width="15.140625" style="22" customWidth="1"/>
    <col min="9" max="9" width="17" customWidth="1"/>
    <col min="10" max="10" width="15.140625" customWidth="1"/>
    <col min="11" max="11" width="24.5703125" customWidth="1"/>
    <col min="12" max="12" width="11.5703125" bestFit="1" customWidth="1"/>
  </cols>
  <sheetData>
    <row r="2" spans="2:12">
      <c r="J2" s="84"/>
    </row>
    <row r="3" spans="2:12" ht="44.25" customHeight="1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 t="s">
        <v>248</v>
      </c>
      <c r="I3" s="2" t="s">
        <v>256</v>
      </c>
      <c r="J3" s="2" t="s">
        <v>251</v>
      </c>
      <c r="K3" s="1" t="s">
        <v>252</v>
      </c>
      <c r="L3" s="1" t="s">
        <v>5</v>
      </c>
    </row>
    <row r="4" spans="2:12">
      <c r="B4" t="s">
        <v>6</v>
      </c>
      <c r="C4" s="3" t="s">
        <v>7</v>
      </c>
      <c r="D4" s="3" t="s">
        <v>8</v>
      </c>
      <c r="E4" s="71">
        <f>LOOKUP(C4,'Val data - reference only'!$B$7:$B$16,'Val data - reference only'!$H$7:$H$16)</f>
        <v>8720000</v>
      </c>
      <c r="F4" s="72">
        <f>LOOKUP(C4,'Val data - reference only'!$B$7:$B$16,'Val data - reference only'!$G$7:$G$16)</f>
        <v>6.4299999999999996E-2</v>
      </c>
      <c r="G4" s="5">
        <v>14559</v>
      </c>
      <c r="H4" s="5">
        <v>3751</v>
      </c>
      <c r="I4" s="6">
        <f>H4/G4</f>
        <v>0.25764132151933511</v>
      </c>
      <c r="J4" s="5">
        <v>205</v>
      </c>
      <c r="K4" s="7" t="s">
        <v>9</v>
      </c>
    </row>
    <row r="5" spans="2:12">
      <c r="B5" t="s">
        <v>6</v>
      </c>
      <c r="C5" s="3" t="s">
        <v>10</v>
      </c>
      <c r="D5" s="3" t="s">
        <v>8</v>
      </c>
      <c r="E5" s="71">
        <f>LOOKUP(C5,'Val data - reference only'!$B$7:$B$16,'Val data - reference only'!$H$7:$H$16)</f>
        <v>9230000</v>
      </c>
      <c r="F5" s="72">
        <f>LOOKUP(C5,'Val data - reference only'!$B$7:$B$16,'Val data - reference only'!$G$7:$G$16)</f>
        <v>6.5225000000000005E-2</v>
      </c>
      <c r="G5" s="5">
        <v>8140</v>
      </c>
      <c r="H5" s="5">
        <v>1377</v>
      </c>
      <c r="I5" s="6">
        <f>H5/G5</f>
        <v>0.16916461916461917</v>
      </c>
      <c r="J5" s="5">
        <v>142</v>
      </c>
      <c r="K5" s="7" t="s">
        <v>11</v>
      </c>
    </row>
    <row r="6" spans="2:12">
      <c r="B6" t="s">
        <v>6</v>
      </c>
      <c r="C6" s="3" t="s">
        <v>12</v>
      </c>
      <c r="D6" s="3" t="s">
        <v>8</v>
      </c>
      <c r="E6" s="71">
        <f>LOOKUP(C6,'Val data - reference only'!$B$7:$B$16,'Val data - reference only'!$H$7:$H$16)</f>
        <v>13100000</v>
      </c>
      <c r="F6" s="72">
        <f>LOOKUP(C6,'Val data - reference only'!$B$7:$B$16,'Val data - reference only'!$G$7:$G$16)</f>
        <v>6.6390000000000005E-2</v>
      </c>
      <c r="G6" s="5">
        <v>19300</v>
      </c>
      <c r="H6" s="5">
        <v>3477</v>
      </c>
      <c r="I6" s="6">
        <f>H6/G6</f>
        <v>0.18015544041450776</v>
      </c>
      <c r="J6" s="5">
        <v>343</v>
      </c>
      <c r="K6" s="7" t="s">
        <v>9</v>
      </c>
    </row>
    <row r="7" spans="2:12">
      <c r="B7" t="s">
        <v>6</v>
      </c>
      <c r="C7" s="3" t="s">
        <v>13</v>
      </c>
      <c r="D7" s="3" t="s">
        <v>8</v>
      </c>
      <c r="E7" s="79">
        <f>LOOKUP(C7,'Val data - reference only'!$B$7:$B$16,'Val data - reference only'!$H$7:$H$16)</f>
        <v>13030000</v>
      </c>
      <c r="F7" s="72">
        <f>LOOKUP(C7,'Val data - reference only'!$B$7:$B$16,'Val data - reference only'!$G$7:$G$16)</f>
        <v>6.6199999999999995E-2</v>
      </c>
      <c r="G7" s="76">
        <v>835</v>
      </c>
      <c r="H7" s="80">
        <v>835</v>
      </c>
      <c r="I7" s="78">
        <f>H7/G7</f>
        <v>1</v>
      </c>
      <c r="J7" s="76">
        <v>0</v>
      </c>
      <c r="K7" s="7" t="s">
        <v>14</v>
      </c>
    </row>
    <row r="8" spans="2:12">
      <c r="B8" t="s">
        <v>6</v>
      </c>
      <c r="C8" s="3" t="s">
        <v>15</v>
      </c>
      <c r="D8" s="3" t="s">
        <v>8</v>
      </c>
      <c r="E8" s="71">
        <f>LOOKUP(C8,'Val data - reference only'!$B$7:$B$16,'Val data - reference only'!$H$7:$H$16)</f>
        <v>5430000</v>
      </c>
      <c r="F8" s="72">
        <f>LOOKUP(C8,'Val data - reference only'!$B$7:$B$16,'Val data - reference only'!$G$7:$G$16)</f>
        <v>5.9400000000000001E-2</v>
      </c>
      <c r="G8" s="5">
        <v>3598</v>
      </c>
      <c r="H8" s="5">
        <v>652</v>
      </c>
      <c r="I8" s="6">
        <f>H8/G8</f>
        <v>0.18121178432462479</v>
      </c>
      <c r="J8" s="5">
        <v>65</v>
      </c>
      <c r="K8" s="7" t="s">
        <v>14</v>
      </c>
    </row>
    <row r="9" spans="2:12">
      <c r="B9" t="s">
        <v>6</v>
      </c>
      <c r="C9" s="9" t="s">
        <v>16</v>
      </c>
      <c r="D9" s="3" t="s">
        <v>8</v>
      </c>
      <c r="E9" s="71">
        <f>LOOKUP(C9,'Val data - reference only'!$B$7:$B$16,'Val data - reference only'!$H$7:$H$16)</f>
        <v>11250000</v>
      </c>
      <c r="F9" s="72">
        <f>LOOKUP(C9,'Val data - reference only'!$B$7:$B$16,'Val data - reference only'!$G$7:$G$16)</f>
        <v>6.5613000000000005E-2</v>
      </c>
      <c r="G9" s="8">
        <v>2240</v>
      </c>
      <c r="H9" s="25">
        <v>1690</v>
      </c>
      <c r="I9" s="6">
        <f>H9/G9</f>
        <v>0.7544642857142857</v>
      </c>
      <c r="J9" s="8">
        <v>0</v>
      </c>
      <c r="K9" s="7" t="s">
        <v>11</v>
      </c>
      <c r="L9" t="s">
        <v>17</v>
      </c>
    </row>
    <row r="10" spans="2:12">
      <c r="B10" t="s">
        <v>6</v>
      </c>
      <c r="C10" s="3" t="s">
        <v>18</v>
      </c>
      <c r="D10" s="3" t="s">
        <v>8</v>
      </c>
      <c r="E10" s="71">
        <f>LOOKUP(C10,'Val data - reference only'!$B$7:$B$16,'Val data - reference only'!$H$7:$H$16)</f>
        <v>14620000</v>
      </c>
      <c r="F10" s="72">
        <f>LOOKUP(C10,'Val data - reference only'!$B$7:$B$16,'Val data - reference only'!$G$7:$G$16)</f>
        <v>5.6037999999999998E-2</v>
      </c>
      <c r="G10" s="76">
        <v>417.4</v>
      </c>
      <c r="H10" s="25">
        <v>417</v>
      </c>
      <c r="I10" s="6">
        <f>H10/G10</f>
        <v>0.99904168663152859</v>
      </c>
      <c r="J10" s="76">
        <v>0</v>
      </c>
      <c r="K10" s="7" t="s">
        <v>14</v>
      </c>
    </row>
    <row r="11" spans="2:12">
      <c r="B11" t="s">
        <v>6</v>
      </c>
      <c r="C11" s="3" t="s">
        <v>19</v>
      </c>
      <c r="D11" s="3" t="s">
        <v>8</v>
      </c>
      <c r="E11" s="71">
        <f>LOOKUP(C11,'Val data - reference only'!$B$7:$B$16,'Val data - reference only'!$H$7:$H$16)</f>
        <v>9530000</v>
      </c>
      <c r="F11" s="72">
        <f>LOOKUP(C11,'Val data - reference only'!$B$7:$B$16,'Val data - reference only'!$G$7:$G$16)</f>
        <v>6.2798999999999994E-2</v>
      </c>
      <c r="G11" s="5">
        <v>7493</v>
      </c>
      <c r="H11" s="5">
        <v>1957</v>
      </c>
      <c r="I11" s="6">
        <f>H11/G11</f>
        <v>0.26117709862538369</v>
      </c>
      <c r="J11" s="5">
        <v>131</v>
      </c>
      <c r="K11" s="7" t="s">
        <v>9</v>
      </c>
    </row>
    <row r="12" spans="2:12">
      <c r="B12" t="s">
        <v>6</v>
      </c>
      <c r="C12" s="3" t="s">
        <v>20</v>
      </c>
      <c r="D12" s="3" t="s">
        <v>8</v>
      </c>
      <c r="E12" s="71">
        <f>LOOKUP(C12,'Val data - reference only'!$B$7:$B$16,'Val data - reference only'!$H$7:$H$16)</f>
        <v>18910000</v>
      </c>
      <c r="F12" s="72">
        <f>LOOKUP(C12,'Val data - reference only'!$B$7:$B$16,'Val data - reference only'!$G$7:$G$16)</f>
        <v>7.8931000000000001E-2</v>
      </c>
      <c r="G12" s="5">
        <v>9833</v>
      </c>
      <c r="H12" s="25">
        <v>1245</v>
      </c>
      <c r="I12" s="6">
        <f>H12/G12</f>
        <v>0.12661446150716973</v>
      </c>
      <c r="J12" s="5">
        <v>90</v>
      </c>
      <c r="K12" s="7" t="s">
        <v>11</v>
      </c>
    </row>
    <row r="13" spans="2:12">
      <c r="B13" t="s">
        <v>6</v>
      </c>
      <c r="C13" s="3" t="s">
        <v>21</v>
      </c>
      <c r="D13" s="3" t="s">
        <v>8</v>
      </c>
      <c r="E13" s="71">
        <f>LOOKUP(C13,'Val data - reference only'!$B$7:$B$16,'Val data - reference only'!$H$7:$H$16)</f>
        <v>6810000</v>
      </c>
      <c r="F13" s="72">
        <f>LOOKUP(C13,'Val data - reference only'!$B$7:$B$16,'Val data - reference only'!$G$7:$G$16)</f>
        <v>6.3799999999999996E-2</v>
      </c>
      <c r="G13" s="5">
        <v>5507</v>
      </c>
      <c r="H13" s="5">
        <v>2173</v>
      </c>
      <c r="I13" s="6">
        <f>H13/G13</f>
        <v>0.39458870528418377</v>
      </c>
      <c r="J13" s="5">
        <v>55</v>
      </c>
      <c r="K13" s="7" t="s">
        <v>11</v>
      </c>
    </row>
    <row r="14" spans="2:12">
      <c r="C14" s="3"/>
      <c r="D14" s="81" t="s">
        <v>247</v>
      </c>
      <c r="E14" s="75">
        <f>SUM(E4:E13)</f>
        <v>110630000</v>
      </c>
      <c r="F14" s="82">
        <f>AVERAGE(F4:F13)</f>
        <v>6.4869599999999999E-2</v>
      </c>
      <c r="G14" s="75">
        <f t="shared" ref="G14:J14" si="0">SUM(G4:G13)</f>
        <v>71922.399999999994</v>
      </c>
      <c r="H14" s="75">
        <f t="shared" si="0"/>
        <v>17574</v>
      </c>
      <c r="I14" s="82">
        <f>H14/G14</f>
        <v>0.2443466847602416</v>
      </c>
      <c r="J14" s="75">
        <f t="shared" si="0"/>
        <v>1031</v>
      </c>
      <c r="K14" s="83"/>
    </row>
    <row r="15" spans="2:12">
      <c r="C15" s="3"/>
      <c r="D15" s="3"/>
      <c r="E15" s="71"/>
      <c r="F15" s="72"/>
      <c r="G15" s="5"/>
      <c r="H15" s="5"/>
      <c r="I15" s="6"/>
      <c r="J15" s="5"/>
      <c r="K15" s="7"/>
    </row>
    <row r="16" spans="2:12">
      <c r="B16" t="s">
        <v>22</v>
      </c>
      <c r="C16" s="3" t="s">
        <v>23</v>
      </c>
      <c r="D16" s="3" t="s">
        <v>24</v>
      </c>
      <c r="E16" s="71">
        <f>LOOKUP(C16,'Val data - reference only'!$B$22:$B$53,'Val data - reference only'!$H$22:$H$53)</f>
        <v>11800000</v>
      </c>
      <c r="F16" s="72">
        <f>LOOKUP(C16,'Val data - reference only'!$B$22:$B$53,'Val data - reference only'!$G$22:$G$53)</f>
        <v>6.6600000000000006E-2</v>
      </c>
      <c r="G16" s="8">
        <v>20080</v>
      </c>
      <c r="H16" s="5">
        <v>2337</v>
      </c>
      <c r="I16" s="6">
        <f>H16/G16</f>
        <v>0.11638446215139442</v>
      </c>
      <c r="J16" s="8">
        <v>181</v>
      </c>
      <c r="K16" s="7" t="s">
        <v>9</v>
      </c>
    </row>
    <row r="17" spans="2:12">
      <c r="B17" t="s">
        <v>22</v>
      </c>
      <c r="C17" s="3" t="s">
        <v>25</v>
      </c>
      <c r="D17" s="3" t="s">
        <v>24</v>
      </c>
      <c r="E17" s="71">
        <f>LOOKUP(C17,'Val data - reference only'!$B$22:$B$53,'Val data - reference only'!$H$22:$H$53)</f>
        <v>5220000</v>
      </c>
      <c r="F17" s="72">
        <f>LOOKUP(C17,'Val data - reference only'!$B$22:$B$53,'Val data - reference only'!$G$22:$G$53)</f>
        <v>6.1787000000000002E-2</v>
      </c>
      <c r="G17" s="5">
        <v>5423</v>
      </c>
      <c r="H17" s="5">
        <v>1550</v>
      </c>
      <c r="I17" s="6">
        <f>H17/G17</f>
        <v>0.2858196570164116</v>
      </c>
      <c r="J17" s="5">
        <v>33</v>
      </c>
      <c r="K17" s="7" t="s">
        <v>9</v>
      </c>
    </row>
    <row r="18" spans="2:12">
      <c r="B18" t="s">
        <v>22</v>
      </c>
      <c r="C18" s="3" t="s">
        <v>26</v>
      </c>
      <c r="D18" s="3" t="s">
        <v>24</v>
      </c>
      <c r="E18" s="71">
        <f>LOOKUP(C18,'Val data - reference only'!$B$22:$B$53,'Val data - reference only'!$H$22:$H$53)</f>
        <v>7570000</v>
      </c>
      <c r="F18" s="72">
        <f>LOOKUP(C18,'Val data - reference only'!$B$22:$B$53,'Val data - reference only'!$G$22:$G$53)</f>
        <v>6.4301999999999998E-2</v>
      </c>
      <c r="G18" s="5">
        <v>4249</v>
      </c>
      <c r="H18" s="5">
        <v>2075</v>
      </c>
      <c r="I18" s="6">
        <f>H18/G18</f>
        <v>0.48835020004706992</v>
      </c>
      <c r="J18" s="5">
        <v>54</v>
      </c>
      <c r="K18" s="7" t="s">
        <v>11</v>
      </c>
    </row>
    <row r="19" spans="2:12">
      <c r="B19" t="s">
        <v>22</v>
      </c>
      <c r="C19" s="3" t="s">
        <v>27</v>
      </c>
      <c r="D19" s="3" t="s">
        <v>28</v>
      </c>
      <c r="E19" s="71">
        <f>LOOKUP(C19,'Val data - reference only'!$B$22:$B$53,'Val data - reference only'!$H$22:$H$53)</f>
        <v>5820000</v>
      </c>
      <c r="F19" s="72">
        <f>LOOKUP(C19,'Val data - reference only'!$B$22:$B$53,'Val data - reference only'!$G$22:$G$53)</f>
        <v>6.5498000000000001E-2</v>
      </c>
      <c r="G19" s="5">
        <v>14100</v>
      </c>
      <c r="H19" s="5">
        <v>2800</v>
      </c>
      <c r="I19" s="6">
        <f>H19/G19</f>
        <v>0.19858156028368795</v>
      </c>
      <c r="J19" s="5">
        <v>90</v>
      </c>
      <c r="K19" s="7" t="s">
        <v>9</v>
      </c>
    </row>
    <row r="20" spans="2:12">
      <c r="B20" t="s">
        <v>22</v>
      </c>
      <c r="C20" s="3" t="s">
        <v>29</v>
      </c>
      <c r="D20" s="3" t="s">
        <v>24</v>
      </c>
      <c r="E20" s="71">
        <f>LOOKUP(C20,'Val data - reference only'!$B$22:$B$53,'Val data - reference only'!$H$22:$H$53)</f>
        <v>14240000</v>
      </c>
      <c r="F20" s="72">
        <f>LOOKUP(C20,'Val data - reference only'!$B$22:$B$53,'Val data - reference only'!$G$22:$G$53)</f>
        <v>5.9799999999999999E-2</v>
      </c>
      <c r="G20" s="5">
        <v>4035</v>
      </c>
      <c r="H20" s="25">
        <v>2600</v>
      </c>
      <c r="I20" s="6">
        <f>H20/G20</f>
        <v>0.64436183395291202</v>
      </c>
      <c r="J20" s="5">
        <v>120</v>
      </c>
      <c r="K20" s="7" t="s">
        <v>30</v>
      </c>
    </row>
    <row r="21" spans="2:12">
      <c r="B21" t="s">
        <v>22</v>
      </c>
      <c r="C21" s="23" t="s">
        <v>31</v>
      </c>
      <c r="D21" s="3" t="s">
        <v>32</v>
      </c>
      <c r="E21" s="71">
        <f>LOOKUP(C21,'Val data - reference only'!$B$22:$B$53,'Val data - reference only'!$H$22:$H$53)</f>
        <v>11160000</v>
      </c>
      <c r="F21" s="72">
        <f>LOOKUP(C21,'Val data - reference only'!$B$22:$B$53,'Val data - reference only'!$G$22:$G$53)</f>
        <v>6.2600000000000003E-2</v>
      </c>
      <c r="G21" s="8">
        <v>2496</v>
      </c>
      <c r="H21" s="5">
        <v>2393</v>
      </c>
      <c r="I21" s="6">
        <f>H21/G21</f>
        <v>0.95873397435897434</v>
      </c>
      <c r="J21" s="85">
        <v>0</v>
      </c>
      <c r="K21" s="7" t="s">
        <v>11</v>
      </c>
      <c r="L21" t="s">
        <v>17</v>
      </c>
    </row>
    <row r="22" spans="2:12">
      <c r="B22" t="s">
        <v>22</v>
      </c>
      <c r="C22" s="3" t="s">
        <v>33</v>
      </c>
      <c r="D22" s="3" t="s">
        <v>24</v>
      </c>
      <c r="E22" s="71">
        <f>LOOKUP(C22,'Val data - reference only'!$B$22:$B$53,'Val data - reference only'!$H$22:$H$53)</f>
        <v>3420000</v>
      </c>
      <c r="F22" s="72">
        <f>LOOKUP(C22,'Val data - reference only'!$B$22:$B$53,'Val data - reference only'!$G$22:$G$53)</f>
        <v>6.3908000000000006E-2</v>
      </c>
      <c r="G22" s="5">
        <v>10790</v>
      </c>
      <c r="H22" s="25">
        <v>2010</v>
      </c>
      <c r="I22" s="6">
        <f>H22/G22</f>
        <v>0.18628359592215013</v>
      </c>
      <c r="J22" s="5">
        <v>160</v>
      </c>
      <c r="K22" s="7" t="s">
        <v>11</v>
      </c>
    </row>
    <row r="23" spans="2:12">
      <c r="B23" t="s">
        <v>22</v>
      </c>
      <c r="C23" s="3" t="s">
        <v>34</v>
      </c>
      <c r="D23" s="3" t="s">
        <v>24</v>
      </c>
      <c r="E23" s="71">
        <f>LOOKUP(C23,'Val data - reference only'!$B$22:$B$53,'Val data - reference only'!$H$22:$H$53)</f>
        <v>2110000</v>
      </c>
      <c r="F23" s="72">
        <f>LOOKUP(C23,'Val data - reference only'!$B$22:$B$53,'Val data - reference only'!$G$22:$G$53)</f>
        <v>5.7124000000000001E-2</v>
      </c>
      <c r="G23" s="5">
        <v>5663</v>
      </c>
      <c r="H23" s="25">
        <v>1765</v>
      </c>
      <c r="I23" s="6">
        <f>H23/G23</f>
        <v>0.31167225852021896</v>
      </c>
      <c r="J23" s="5">
        <v>48</v>
      </c>
      <c r="K23" s="7" t="s">
        <v>11</v>
      </c>
    </row>
    <row r="24" spans="2:12">
      <c r="B24" t="s">
        <v>22</v>
      </c>
      <c r="C24" s="9" t="s">
        <v>35</v>
      </c>
      <c r="D24" s="3" t="s">
        <v>36</v>
      </c>
      <c r="E24" s="71">
        <f>LOOKUP(C24,'Val data - reference only'!$B$22:$B$53,'Val data - reference only'!$H$22:$H$53)</f>
        <v>5570000</v>
      </c>
      <c r="F24" s="72">
        <f>LOOKUP(C24,'Val data - reference only'!$B$22:$B$53,'Val data - reference only'!$G$22:$G$53)</f>
        <v>6.5498000000000001E-2</v>
      </c>
      <c r="G24" s="5">
        <v>21220</v>
      </c>
      <c r="H24" s="5">
        <v>5250</v>
      </c>
      <c r="I24" s="6">
        <f>H24/G24</f>
        <v>0.24740810556079171</v>
      </c>
      <c r="J24" s="5">
        <v>310</v>
      </c>
      <c r="K24" s="7" t="s">
        <v>9</v>
      </c>
    </row>
    <row r="25" spans="2:12">
      <c r="B25" t="s">
        <v>22</v>
      </c>
      <c r="C25" s="10" t="s">
        <v>37</v>
      </c>
      <c r="D25" s="3" t="s">
        <v>28</v>
      </c>
      <c r="E25" s="71">
        <f>LOOKUP(C25,'Val data - reference only'!$B$22:$B$53,'Val data - reference only'!$H$22:$H$53)</f>
        <v>4560000</v>
      </c>
      <c r="F25" s="72">
        <f>LOOKUP(C25,'Val data - reference only'!$B$22:$B$53,'Val data - reference only'!$G$22:$G$53)</f>
        <v>6.5498000000000001E-2</v>
      </c>
      <c r="G25" s="5">
        <v>13610</v>
      </c>
      <c r="H25" s="5">
        <v>2755</v>
      </c>
      <c r="I25" s="6">
        <f>H25/G25</f>
        <v>0.20242468772961059</v>
      </c>
      <c r="J25" s="5">
        <v>158</v>
      </c>
      <c r="K25" s="7" t="s">
        <v>11</v>
      </c>
    </row>
    <row r="26" spans="2:12">
      <c r="B26" t="s">
        <v>22</v>
      </c>
      <c r="C26" s="9" t="s">
        <v>38</v>
      </c>
      <c r="D26" s="3" t="s">
        <v>24</v>
      </c>
      <c r="E26" s="71">
        <f>LOOKUP(C26,'Val data - reference only'!$B$22:$B$53,'Val data - reference only'!$H$22:$H$53)</f>
        <v>4790000</v>
      </c>
      <c r="F26" s="72">
        <f>LOOKUP(C26,'Val data - reference only'!$B$22:$B$53,'Val data - reference only'!$G$22:$G$53)</f>
        <v>6.9000000000000006E-2</v>
      </c>
      <c r="G26" s="5">
        <v>4140</v>
      </c>
      <c r="H26" s="25">
        <v>1295</v>
      </c>
      <c r="I26" s="6">
        <f>H26/G26</f>
        <v>0.31280193236714976</v>
      </c>
      <c r="J26" s="5">
        <v>65</v>
      </c>
      <c r="K26" s="7" t="s">
        <v>11</v>
      </c>
    </row>
    <row r="27" spans="2:12">
      <c r="B27" t="s">
        <v>22</v>
      </c>
      <c r="C27" s="9" t="s">
        <v>39</v>
      </c>
      <c r="D27" s="3" t="s">
        <v>24</v>
      </c>
      <c r="E27" s="71">
        <f>LOOKUP(C27,'Val data - reference only'!$B$22:$B$53,'Val data - reference only'!$H$22:$H$53)</f>
        <v>6000000</v>
      </c>
      <c r="F27" s="72">
        <f>LOOKUP(C27,'Val data - reference only'!$B$22:$B$53,'Val data - reference only'!$G$22:$G$53)</f>
        <v>6.7339999999999997E-2</v>
      </c>
      <c r="G27" s="5">
        <v>3644</v>
      </c>
      <c r="H27" s="5">
        <v>1267</v>
      </c>
      <c r="I27" s="6">
        <f>H27/G27</f>
        <v>0.34769484083424806</v>
      </c>
      <c r="J27" s="5">
        <v>35</v>
      </c>
      <c r="K27" s="7" t="s">
        <v>11</v>
      </c>
    </row>
    <row r="28" spans="2:12">
      <c r="B28" t="s">
        <v>22</v>
      </c>
      <c r="C28" s="9" t="s">
        <v>40</v>
      </c>
      <c r="D28" s="3" t="s">
        <v>24</v>
      </c>
      <c r="E28" s="71">
        <f>LOOKUP(C28,'Val data - reference only'!$B$22:$B$53,'Val data - reference only'!$H$22:$H$53)</f>
        <v>9300000</v>
      </c>
      <c r="F28" s="72">
        <f>LOOKUP(C28,'Val data - reference only'!$B$22:$B$53,'Val data - reference only'!$G$22:$G$53)</f>
        <v>6.0512999999999997E-2</v>
      </c>
      <c r="G28" s="5">
        <v>10006</v>
      </c>
      <c r="H28" s="25">
        <v>3255</v>
      </c>
      <c r="I28" s="6">
        <f>H28/G28</f>
        <v>0.32530481710973413</v>
      </c>
      <c r="J28" s="5">
        <v>130</v>
      </c>
      <c r="K28" s="7" t="s">
        <v>9</v>
      </c>
    </row>
    <row r="29" spans="2:12">
      <c r="B29" t="s">
        <v>22</v>
      </c>
      <c r="C29" s="9" t="s">
        <v>41</v>
      </c>
      <c r="D29" s="3" t="s">
        <v>24</v>
      </c>
      <c r="E29" s="71">
        <f>LOOKUP(C29,'Val data - reference only'!$B$22:$B$53,'Val data - reference only'!$H$22:$H$53)</f>
        <v>6220000</v>
      </c>
      <c r="F29" s="72">
        <f>LOOKUP(C29,'Val data - reference only'!$B$22:$B$53,'Val data - reference only'!$G$22:$G$53)</f>
        <v>6.2899999999999998E-2</v>
      </c>
      <c r="G29" s="5">
        <v>7277</v>
      </c>
      <c r="H29" s="25">
        <v>2550</v>
      </c>
      <c r="I29" s="6">
        <f>H29/G29</f>
        <v>0.35041912876185244</v>
      </c>
      <c r="J29" s="5">
        <v>120</v>
      </c>
      <c r="K29" s="7" t="s">
        <v>9</v>
      </c>
    </row>
    <row r="30" spans="2:12">
      <c r="B30" t="s">
        <v>22</v>
      </c>
      <c r="C30" s="9" t="s">
        <v>42</v>
      </c>
      <c r="D30" s="3" t="s">
        <v>24</v>
      </c>
      <c r="E30" s="71">
        <f>LOOKUP(C30,'Val data - reference only'!$B$22:$B$53,'Val data - reference only'!$H$22:$H$53)</f>
        <v>3260000</v>
      </c>
      <c r="F30" s="72">
        <f>LOOKUP(C30,'Val data - reference only'!$B$22:$B$53,'Val data - reference only'!$G$22:$G$53)</f>
        <v>6.2100000000000002E-2</v>
      </c>
      <c r="G30" s="5">
        <v>6028</v>
      </c>
      <c r="H30" s="25">
        <v>1296</v>
      </c>
      <c r="I30" s="6">
        <f>H30/G30</f>
        <v>0.21499668214996681</v>
      </c>
      <c r="J30" s="85">
        <v>30</v>
      </c>
      <c r="K30" s="7" t="s">
        <v>11</v>
      </c>
    </row>
    <row r="31" spans="2:12">
      <c r="B31" t="s">
        <v>22</v>
      </c>
      <c r="C31" s="9" t="s">
        <v>43</v>
      </c>
      <c r="D31" s="3" t="s">
        <v>36</v>
      </c>
      <c r="E31" s="71">
        <f>LOOKUP(C31,'Val data - reference only'!$B$22:$B$53,'Val data - reference only'!$H$22:$H$53)</f>
        <v>8480000</v>
      </c>
      <c r="F31" s="72">
        <f>LOOKUP(C31,'Val data - reference only'!$B$22:$B$53,'Val data - reference only'!$G$22:$G$53)</f>
        <v>6.3702999999999996E-2</v>
      </c>
      <c r="G31" s="5">
        <v>20250</v>
      </c>
      <c r="H31" s="5">
        <v>3810</v>
      </c>
      <c r="I31" s="6">
        <f>H31/G31</f>
        <v>0.18814814814814815</v>
      </c>
      <c r="J31" s="5">
        <v>125</v>
      </c>
      <c r="K31" s="7" t="s">
        <v>44</v>
      </c>
    </row>
    <row r="32" spans="2:12">
      <c r="B32" t="s">
        <v>22</v>
      </c>
      <c r="C32" s="9" t="s">
        <v>45</v>
      </c>
      <c r="D32" s="3" t="s">
        <v>24</v>
      </c>
      <c r="E32" s="71">
        <f>LOOKUP(C32,'Val data - reference only'!$B$22:$B$53,'Val data - reference only'!$H$22:$H$53)</f>
        <v>6940000</v>
      </c>
      <c r="F32" s="72">
        <f>LOOKUP(C32,'Val data - reference only'!$B$22:$B$53,'Val data - reference only'!$G$22:$G$53)</f>
        <v>6.9099999999999995E-2</v>
      </c>
      <c r="G32" s="5">
        <v>9498</v>
      </c>
      <c r="H32" s="5">
        <v>2037</v>
      </c>
      <c r="I32" s="6">
        <f>H32/G32</f>
        <v>0.21446620341124448</v>
      </c>
      <c r="J32" s="5">
        <v>135</v>
      </c>
      <c r="K32" s="7" t="s">
        <v>11</v>
      </c>
    </row>
    <row r="33" spans="2:12">
      <c r="B33" t="s">
        <v>22</v>
      </c>
      <c r="C33" s="9" t="s">
        <v>46</v>
      </c>
      <c r="D33" s="3" t="s">
        <v>32</v>
      </c>
      <c r="E33" s="71">
        <f>LOOKUP(C33,'Val data - reference only'!$B$22:$B$53,'Val data - reference only'!$H$22:$H$53)</f>
        <v>8480000</v>
      </c>
      <c r="F33" s="72">
        <f>LOOKUP(C33,'Val data - reference only'!$B$22:$B$53,'Val data - reference only'!$G$22:$G$53)</f>
        <v>5.6225999999999998E-2</v>
      </c>
      <c r="G33" s="5">
        <v>5544</v>
      </c>
      <c r="H33" s="25">
        <v>1469</v>
      </c>
      <c r="I33" s="6">
        <f>H33/G33</f>
        <v>0.26497113997113997</v>
      </c>
      <c r="J33" s="5">
        <v>90</v>
      </c>
      <c r="K33" s="7" t="s">
        <v>11</v>
      </c>
    </row>
    <row r="34" spans="2:12">
      <c r="B34" t="s">
        <v>22</v>
      </c>
      <c r="C34" s="9" t="s">
        <v>47</v>
      </c>
      <c r="D34" s="3" t="s">
        <v>24</v>
      </c>
      <c r="E34" s="71">
        <f>LOOKUP(C34,'Val data - reference only'!$B$22:$B$53,'Val data - reference only'!$H$22:$H$53)</f>
        <v>4980000</v>
      </c>
      <c r="F34" s="72">
        <f>LOOKUP(C34,'Val data - reference only'!$B$22:$B$53,'Val data - reference only'!$G$22:$G$53)</f>
        <v>6.3504000000000005E-2</v>
      </c>
      <c r="G34" s="5">
        <v>7478</v>
      </c>
      <c r="H34" s="25">
        <v>1912</v>
      </c>
      <c r="I34" s="6">
        <f>H34/G34</f>
        <v>0.25568333779085317</v>
      </c>
      <c r="J34" s="5">
        <v>60</v>
      </c>
      <c r="K34" s="7" t="s">
        <v>11</v>
      </c>
    </row>
    <row r="35" spans="2:12">
      <c r="B35" t="s">
        <v>22</v>
      </c>
      <c r="C35" s="9" t="s">
        <v>48</v>
      </c>
      <c r="D35" s="3" t="s">
        <v>49</v>
      </c>
      <c r="E35" s="71">
        <f>LOOKUP(C35,'Val data - reference only'!$B$22:$B$53,'Val data - reference only'!$H$22:$H$53)</f>
        <v>3280000</v>
      </c>
      <c r="F35" s="72">
        <f>LOOKUP(C35,'Val data - reference only'!$B$22:$B$53,'Val data - reference only'!$G$22:$G$53)</f>
        <v>6.5699999999999995E-2</v>
      </c>
      <c r="G35" s="5">
        <v>16151</v>
      </c>
      <c r="H35" s="5">
        <v>1260</v>
      </c>
      <c r="I35" s="6">
        <f>H35/G35</f>
        <v>7.8013745278930097E-2</v>
      </c>
      <c r="J35" s="5">
        <v>105</v>
      </c>
      <c r="K35" s="7" t="s">
        <v>11</v>
      </c>
    </row>
    <row r="36" spans="2:12">
      <c r="B36" t="s">
        <v>22</v>
      </c>
      <c r="C36" s="9" t="s">
        <v>50</v>
      </c>
      <c r="D36" s="3" t="s">
        <v>51</v>
      </c>
      <c r="E36" s="71">
        <f>LOOKUP(C36,'Val data - reference only'!$B$22:$B$53,'Val data - reference only'!$H$22:$H$53)</f>
        <v>11780000</v>
      </c>
      <c r="F36" s="72">
        <f>LOOKUP(C36,'Val data - reference only'!$B$22:$B$53,'Val data - reference only'!$G$22:$G$53)</f>
        <v>6.3305E-2</v>
      </c>
      <c r="G36" s="8">
        <v>5069</v>
      </c>
      <c r="H36" s="5">
        <v>1831</v>
      </c>
      <c r="I36" s="6">
        <f>H36/G36</f>
        <v>0.36121522982836851</v>
      </c>
      <c r="J36" s="85">
        <v>0</v>
      </c>
      <c r="K36" s="7" t="s">
        <v>11</v>
      </c>
      <c r="L36" t="s">
        <v>17</v>
      </c>
    </row>
    <row r="37" spans="2:12">
      <c r="B37" t="s">
        <v>22</v>
      </c>
      <c r="C37" s="9" t="s">
        <v>52</v>
      </c>
      <c r="D37" s="3" t="s">
        <v>24</v>
      </c>
      <c r="E37" s="71">
        <f>LOOKUP(C37,'Val data - reference only'!$B$22:$B$53,'Val data - reference only'!$H$22:$H$53)</f>
        <v>4240000</v>
      </c>
      <c r="F37" s="72">
        <f>LOOKUP(C37,'Val data - reference only'!$B$22:$B$53,'Val data - reference only'!$G$22:$G$53)</f>
        <v>6.3705999999999999E-2</v>
      </c>
      <c r="G37" s="8">
        <v>24000</v>
      </c>
      <c r="H37" s="5">
        <v>2263</v>
      </c>
      <c r="I37" s="6">
        <f>H37/G37</f>
        <v>9.4291666666666663E-2</v>
      </c>
      <c r="J37" s="8">
        <v>160</v>
      </c>
      <c r="K37" s="7" t="s">
        <v>11</v>
      </c>
    </row>
    <row r="38" spans="2:12">
      <c r="B38" t="s">
        <v>22</v>
      </c>
      <c r="C38" s="9" t="s">
        <v>53</v>
      </c>
      <c r="D38" s="3" t="s">
        <v>32</v>
      </c>
      <c r="E38" s="71">
        <f>LOOKUP(C38,'Val data - reference only'!$B$22:$B$53,'Val data - reference only'!$H$22:$H$53)</f>
        <v>11080000</v>
      </c>
      <c r="F38" s="72">
        <f>LOOKUP(C38,'Val data - reference only'!$B$22:$B$53,'Val data - reference only'!$G$22:$G$53)</f>
        <v>6.6196000000000005E-2</v>
      </c>
      <c r="G38" s="5">
        <v>5050</v>
      </c>
      <c r="H38" s="25">
        <v>2235</v>
      </c>
      <c r="I38" s="6">
        <f>H38/G38</f>
        <v>0.44257425742574258</v>
      </c>
      <c r="J38" s="5">
        <v>50</v>
      </c>
      <c r="K38" s="7" t="s">
        <v>11</v>
      </c>
    </row>
    <row r="39" spans="2:12">
      <c r="B39" t="s">
        <v>22</v>
      </c>
      <c r="C39" s="9" t="s">
        <v>54</v>
      </c>
      <c r="D39" s="3" t="s">
        <v>51</v>
      </c>
      <c r="E39" s="71">
        <f>LOOKUP(C39,'Val data - reference only'!$B$22:$B$53,'Val data - reference only'!$H$22:$H$53)</f>
        <v>6560000</v>
      </c>
      <c r="F39" s="72">
        <f>LOOKUP(C39,'Val data - reference only'!$B$22:$B$53,'Val data - reference only'!$G$22:$G$53)</f>
        <v>6.7139000000000004E-2</v>
      </c>
      <c r="G39" s="5">
        <v>8695</v>
      </c>
      <c r="H39" s="5">
        <v>1522</v>
      </c>
      <c r="I39" s="6">
        <f>H39/G39</f>
        <v>0.1750431282346176</v>
      </c>
      <c r="J39" s="5">
        <v>105</v>
      </c>
      <c r="K39" s="7" t="s">
        <v>11</v>
      </c>
    </row>
    <row r="40" spans="2:12">
      <c r="B40" t="s">
        <v>22</v>
      </c>
      <c r="C40" s="9" t="s">
        <v>55</v>
      </c>
      <c r="D40" s="3" t="s">
        <v>24</v>
      </c>
      <c r="E40" s="71">
        <f>LOOKUP(C40,'Val data - reference only'!$B$22:$B$53,'Val data - reference only'!$H$22:$H$53)</f>
        <v>5730000</v>
      </c>
      <c r="F40" s="72">
        <f>LOOKUP(C40,'Val data - reference only'!$B$22:$B$53,'Val data - reference only'!$G$22:$G$53)</f>
        <v>6.7038E-2</v>
      </c>
      <c r="G40" s="85">
        <v>1976</v>
      </c>
      <c r="H40" s="25">
        <v>790</v>
      </c>
      <c r="I40" s="6">
        <f>H40/G40</f>
        <v>0.39979757085020245</v>
      </c>
      <c r="J40" s="85">
        <v>7</v>
      </c>
      <c r="K40" s="7" t="s">
        <v>11</v>
      </c>
    </row>
    <row r="41" spans="2:12">
      <c r="B41" t="s">
        <v>22</v>
      </c>
      <c r="C41" s="9" t="s">
        <v>56</v>
      </c>
      <c r="D41" s="3" t="s">
        <v>24</v>
      </c>
      <c r="E41" s="71">
        <f>LOOKUP(C41,'Val data - reference only'!$B$22:$B$53,'Val data - reference only'!$H$22:$H$53)</f>
        <v>3050000</v>
      </c>
      <c r="F41" s="72">
        <f>LOOKUP(C41,'Val data - reference only'!$B$22:$B$53,'Val data - reference only'!$G$22:$G$53)</f>
        <v>5.7799999999999997E-2</v>
      </c>
      <c r="G41" s="5">
        <v>29900</v>
      </c>
      <c r="H41" s="5">
        <v>4011</v>
      </c>
      <c r="I41" s="6">
        <f>H41/G41</f>
        <v>0.13414715719063544</v>
      </c>
      <c r="J41" s="5">
        <v>180</v>
      </c>
      <c r="K41" s="7" t="s">
        <v>9</v>
      </c>
    </row>
    <row r="42" spans="2:12">
      <c r="B42" t="s">
        <v>22</v>
      </c>
      <c r="C42" s="9" t="s">
        <v>57</v>
      </c>
      <c r="D42" s="3" t="s">
        <v>24</v>
      </c>
      <c r="E42" s="71">
        <f>LOOKUP(C42,'Val data - reference only'!$B$22:$B$53,'Val data - reference only'!$H$22:$H$53)</f>
        <v>8210000</v>
      </c>
      <c r="F42" s="72">
        <f>LOOKUP(C42,'Val data - reference only'!$B$22:$B$53,'Val data - reference only'!$G$22:$G$53)</f>
        <v>5.1490000000000001E-2</v>
      </c>
      <c r="G42" s="5">
        <v>18300</v>
      </c>
      <c r="H42" s="5">
        <v>1411</v>
      </c>
      <c r="I42" s="6">
        <f>H42/G42</f>
        <v>7.7103825136612028E-2</v>
      </c>
      <c r="J42" s="5">
        <v>70</v>
      </c>
      <c r="K42" s="7" t="s">
        <v>11</v>
      </c>
    </row>
    <row r="43" spans="2:12">
      <c r="B43" t="s">
        <v>22</v>
      </c>
      <c r="C43" s="9" t="s">
        <v>58</v>
      </c>
      <c r="D43" s="3" t="s">
        <v>24</v>
      </c>
      <c r="E43" s="71">
        <f>LOOKUP(C43,'Val data - reference only'!$B$22:$B$53,'Val data - reference only'!$H$22:$H$53)</f>
        <v>8850000</v>
      </c>
      <c r="F43" s="72">
        <f>LOOKUP(C43,'Val data - reference only'!$B$22:$B$53,'Val data - reference only'!$G$22:$G$53)</f>
        <v>6.1990000000000003E-2</v>
      </c>
      <c r="G43" s="5">
        <v>2453</v>
      </c>
      <c r="H43" s="25">
        <v>1368</v>
      </c>
      <c r="I43" s="6">
        <f>H43/G43</f>
        <v>0.55768446799836935</v>
      </c>
      <c r="J43" s="5">
        <v>25</v>
      </c>
      <c r="K43" s="7" t="s">
        <v>11</v>
      </c>
    </row>
    <row r="44" spans="2:12">
      <c r="B44" t="s">
        <v>22</v>
      </c>
      <c r="C44" s="9" t="s">
        <v>59</v>
      </c>
      <c r="D44" s="3" t="s">
        <v>24</v>
      </c>
      <c r="E44" s="71">
        <f>LOOKUP(C44,'Val data - reference only'!$B$22:$B$53,'Val data - reference only'!$H$22:$H$53)</f>
        <v>13320000</v>
      </c>
      <c r="F44" s="72">
        <f>LOOKUP(C44,'Val data - reference only'!$B$22:$B$53,'Val data - reference only'!$G$22:$G$53)</f>
        <v>6.6096000000000002E-2</v>
      </c>
      <c r="G44" s="5">
        <v>22650</v>
      </c>
      <c r="H44" s="5">
        <v>5796</v>
      </c>
      <c r="I44" s="6">
        <f>H44/G44</f>
        <v>0.25589403973509933</v>
      </c>
      <c r="J44" s="5">
        <v>265</v>
      </c>
      <c r="K44" s="7" t="s">
        <v>9</v>
      </c>
    </row>
    <row r="45" spans="2:12">
      <c r="B45" t="s">
        <v>22</v>
      </c>
      <c r="C45" s="9" t="s">
        <v>60</v>
      </c>
      <c r="D45" s="3" t="s">
        <v>24</v>
      </c>
      <c r="E45" s="71">
        <f>LOOKUP(C45,'Val data - reference only'!$B$22:$B$53,'Val data - reference only'!$H$22:$H$53)</f>
        <v>8740000</v>
      </c>
      <c r="F45" s="72">
        <f>LOOKUP(C45,'Val data - reference only'!$B$22:$B$53,'Val data - reference only'!$G$22:$G$53)</f>
        <v>6.6000000000000003E-2</v>
      </c>
      <c r="G45" s="5">
        <v>2716</v>
      </c>
      <c r="H45" s="25">
        <v>1609</v>
      </c>
      <c r="I45" s="6">
        <f>H45/G45</f>
        <v>0.59241531664212077</v>
      </c>
      <c r="J45" s="5">
        <v>35</v>
      </c>
      <c r="K45" s="7" t="s">
        <v>11</v>
      </c>
    </row>
    <row r="46" spans="2:12">
      <c r="B46" t="s">
        <v>22</v>
      </c>
      <c r="C46" s="11" t="s">
        <v>61</v>
      </c>
      <c r="D46" s="3" t="s">
        <v>36</v>
      </c>
      <c r="E46" s="71">
        <f>LOOKUP(C46,'Val data - reference only'!$B$22:$B$53,'Val data - reference only'!$H$22:$H$53)</f>
        <v>10090000</v>
      </c>
      <c r="F46" s="72">
        <f>LOOKUP(C46,'Val data - reference only'!$B$22:$B$53,'Val data - reference only'!$G$22:$G$53)</f>
        <v>6.8400000000000002E-2</v>
      </c>
      <c r="G46" s="5">
        <v>22169</v>
      </c>
      <c r="H46" s="5">
        <v>5464.7</v>
      </c>
      <c r="I46" s="6">
        <f>H46/G46</f>
        <v>0.24650187198340023</v>
      </c>
      <c r="J46" s="5">
        <v>81</v>
      </c>
      <c r="K46" s="7" t="s">
        <v>9</v>
      </c>
    </row>
    <row r="47" spans="2:12">
      <c r="B47" t="s">
        <v>22</v>
      </c>
      <c r="C47" s="9" t="s">
        <v>62</v>
      </c>
      <c r="D47" s="9" t="s">
        <v>63</v>
      </c>
      <c r="E47" s="71">
        <f>LOOKUP(C47,'Val data - reference only'!$B$22:$B$53,'Val data - reference only'!$H$22:$H$53)</f>
        <v>7790000</v>
      </c>
      <c r="F47" s="72">
        <f>LOOKUP(C47,'Val data - reference only'!$B$22:$B$53,'Val data - reference only'!$G$22:$G$53)</f>
        <v>6.6600000000000006E-2</v>
      </c>
      <c r="G47" s="5">
        <v>16800</v>
      </c>
      <c r="H47" s="5">
        <v>3608</v>
      </c>
      <c r="I47" s="6">
        <f>H47/G47</f>
        <v>0.21476190476190476</v>
      </c>
      <c r="J47" s="5">
        <v>130</v>
      </c>
      <c r="K47" s="7" t="s">
        <v>11</v>
      </c>
    </row>
    <row r="48" spans="2:12">
      <c r="C48" s="9"/>
      <c r="D48" s="81" t="s">
        <v>247</v>
      </c>
      <c r="E48" s="75">
        <f>SUM(E16:E47)</f>
        <v>232640000</v>
      </c>
      <c r="F48" s="82">
        <f>AVERAGE(F16:F47)</f>
        <v>6.3701906250000009E-2</v>
      </c>
      <c r="G48" s="75">
        <f>SUM(G16:G47)</f>
        <v>351460</v>
      </c>
      <c r="H48" s="75">
        <f>SUM(H16:H47)</f>
        <v>77594.7</v>
      </c>
      <c r="I48" s="82">
        <f>H48/G48</f>
        <v>0.22077818243896885</v>
      </c>
      <c r="J48" s="75">
        <f>SUM(J16:J47)</f>
        <v>3157</v>
      </c>
      <c r="K48" s="83"/>
    </row>
    <row r="49" spans="2:11">
      <c r="C49" s="9"/>
      <c r="D49" s="9"/>
      <c r="E49" s="71"/>
      <c r="F49" s="72"/>
      <c r="G49" s="5"/>
      <c r="H49" s="5"/>
      <c r="I49" s="6"/>
      <c r="J49" s="5"/>
      <c r="K49" s="7"/>
    </row>
    <row r="50" spans="2:11">
      <c r="B50" t="s">
        <v>64</v>
      </c>
      <c r="C50" s="9" t="s">
        <v>65</v>
      </c>
      <c r="D50" s="9" t="s">
        <v>66</v>
      </c>
      <c r="E50" s="4">
        <f>LOOKUP(C50,'Val data - reference only'!$B$59:$B$65,'Val data - reference only'!$H$59:$H$65)</f>
        <v>5510000</v>
      </c>
      <c r="F50" s="72">
        <f>LOOKUP(C50,'Val data - reference only'!$B$59:$B$65,'Val data - reference only'!$G$59:$G$65)</f>
        <v>6.7611000000000004E-2</v>
      </c>
      <c r="G50" s="5">
        <v>7493</v>
      </c>
      <c r="H50" s="5">
        <v>1381</v>
      </c>
      <c r="I50" s="6">
        <f>H50/G50</f>
        <v>0.18430535166155079</v>
      </c>
      <c r="J50" s="5">
        <v>75</v>
      </c>
      <c r="K50" s="7" t="s">
        <v>11</v>
      </c>
    </row>
    <row r="51" spans="2:11">
      <c r="B51" t="s">
        <v>64</v>
      </c>
      <c r="C51" s="9" t="s">
        <v>67</v>
      </c>
      <c r="D51" s="9" t="s">
        <v>66</v>
      </c>
      <c r="E51" s="4">
        <f>LOOKUP(C51,'Val data - reference only'!$B$59:$B$65,'Val data - reference only'!$H$59:$H$65)</f>
        <v>5700000</v>
      </c>
      <c r="F51" s="72">
        <f>LOOKUP(C51,'Val data - reference only'!$B$59:$B$65,'Val data - reference only'!$G$59:$G$65)</f>
        <v>6.7510000000000001E-2</v>
      </c>
      <c r="G51" s="5">
        <v>7747</v>
      </c>
      <c r="H51" s="25">
        <v>1827</v>
      </c>
      <c r="I51" s="6">
        <f>H51/G51</f>
        <v>0.23583322576481219</v>
      </c>
      <c r="J51" s="5">
        <v>105</v>
      </c>
      <c r="K51" s="7" t="s">
        <v>11</v>
      </c>
    </row>
    <row r="52" spans="2:11">
      <c r="B52" t="s">
        <v>64</v>
      </c>
      <c r="C52" s="9" t="s">
        <v>68</v>
      </c>
      <c r="D52" s="9" t="s">
        <v>66</v>
      </c>
      <c r="E52" s="4">
        <f>LOOKUP(C52,'Val data - reference only'!$B$59:$B$65,'Val data - reference only'!$H$59:$H$65)</f>
        <v>3480000</v>
      </c>
      <c r="F52" s="72">
        <f>LOOKUP(C52,'Val data - reference only'!$B$59:$B$65,'Val data - reference only'!$G$59:$G$65)</f>
        <v>6.5000000000000002E-2</v>
      </c>
      <c r="G52" s="5">
        <v>4360</v>
      </c>
      <c r="H52" s="25">
        <v>1250</v>
      </c>
      <c r="I52" s="6">
        <f>H52/G52</f>
        <v>0.28669724770642202</v>
      </c>
      <c r="J52" s="5">
        <v>63</v>
      </c>
      <c r="K52" s="7" t="s">
        <v>11</v>
      </c>
    </row>
    <row r="53" spans="2:11">
      <c r="B53" t="s">
        <v>64</v>
      </c>
      <c r="C53" s="9" t="s">
        <v>69</v>
      </c>
      <c r="D53" s="9" t="s">
        <v>66</v>
      </c>
      <c r="E53" s="4">
        <f>LOOKUP(C53,'Val data - reference only'!$B$59:$B$65,'Val data - reference only'!$H$59:$H$65)</f>
        <v>2940000</v>
      </c>
      <c r="F53" s="72">
        <f>LOOKUP(C53,'Val data - reference only'!$B$59:$B$65,'Val data - reference only'!$G$59:$G$65)</f>
        <v>6.4387E-2</v>
      </c>
      <c r="G53" s="5">
        <v>8860</v>
      </c>
      <c r="H53" s="5">
        <v>2828</v>
      </c>
      <c r="I53" s="6">
        <f>H53/G53</f>
        <v>0.31918735891647854</v>
      </c>
      <c r="J53" s="5">
        <v>149</v>
      </c>
      <c r="K53" s="7" t="s">
        <v>11</v>
      </c>
    </row>
    <row r="54" spans="2:11">
      <c r="B54" t="s">
        <v>64</v>
      </c>
      <c r="C54" s="9" t="s">
        <v>70</v>
      </c>
      <c r="D54" s="9" t="s">
        <v>66</v>
      </c>
      <c r="E54" s="4">
        <f>LOOKUP(C54,'Val data - reference only'!$B$59:$B$65,'Val data - reference only'!$H$59:$H$65)</f>
        <v>4090000</v>
      </c>
      <c r="F54" s="72">
        <f>LOOKUP(C54,'Val data - reference only'!$B$59:$B$65,'Val data - reference only'!$G$59:$G$65)</f>
        <v>6.7500000000000004E-2</v>
      </c>
      <c r="G54" s="5">
        <v>16550</v>
      </c>
      <c r="H54" s="5">
        <v>1939</v>
      </c>
      <c r="I54" s="6">
        <f>H54/G54</f>
        <v>0.11716012084592145</v>
      </c>
      <c r="J54" s="5">
        <v>60</v>
      </c>
      <c r="K54" s="7" t="s">
        <v>11</v>
      </c>
    </row>
    <row r="55" spans="2:11">
      <c r="B55" t="s">
        <v>64</v>
      </c>
      <c r="C55" s="9" t="s">
        <v>71</v>
      </c>
      <c r="D55" s="9" t="s">
        <v>66</v>
      </c>
      <c r="E55" s="4">
        <f>LOOKUP(C55,'Val data - reference only'!$B$59:$B$65,'Val data - reference only'!$H$59:$H$65)</f>
        <v>2990000</v>
      </c>
      <c r="F55" s="72">
        <f>LOOKUP(C55,'Val data - reference only'!$B$59:$B$65,'Val data - reference only'!$G$59:$G$65)</f>
        <v>6.7308000000000007E-2</v>
      </c>
      <c r="G55" s="5">
        <v>6219</v>
      </c>
      <c r="H55" s="25">
        <v>1351</v>
      </c>
      <c r="I55" s="6">
        <f>H55/G55</f>
        <v>0.21723749799003056</v>
      </c>
      <c r="J55" s="5">
        <v>116</v>
      </c>
      <c r="K55" s="7" t="s">
        <v>11</v>
      </c>
    </row>
    <row r="56" spans="2:11">
      <c r="B56" t="s">
        <v>64</v>
      </c>
      <c r="C56" s="9" t="s">
        <v>72</v>
      </c>
      <c r="D56" s="9" t="s">
        <v>66</v>
      </c>
      <c r="E56" s="4">
        <f>LOOKUP(C56,'Val data - reference only'!$B$59:$B$65,'Val data - reference only'!$H$59:$H$65)</f>
        <v>7350000</v>
      </c>
      <c r="F56" s="72">
        <f>LOOKUP(C56,'Val data - reference only'!$B$59:$B$65,'Val data - reference only'!$G$59:$G$65)</f>
        <v>6.8015000000000006E-2</v>
      </c>
      <c r="G56" s="5">
        <v>6219</v>
      </c>
      <c r="H56" s="5">
        <v>1517</v>
      </c>
      <c r="I56" s="6">
        <f>H56/G56</f>
        <v>0.24392989226563755</v>
      </c>
      <c r="J56" s="5">
        <v>126</v>
      </c>
      <c r="K56" s="7" t="s">
        <v>11</v>
      </c>
    </row>
    <row r="57" spans="2:11">
      <c r="C57" s="9"/>
      <c r="D57" s="81" t="s">
        <v>247</v>
      </c>
      <c r="E57" s="75">
        <f>SUM(E50:E56)</f>
        <v>32060000</v>
      </c>
      <c r="F57" s="82">
        <f>AVERAGE(F50:F56)</f>
        <v>6.6761571428571434E-2</v>
      </c>
      <c r="G57" s="75">
        <f>SUM(G50:G56)</f>
        <v>57448</v>
      </c>
      <c r="H57" s="75">
        <f>SUM(H50:H56)</f>
        <v>12093</v>
      </c>
      <c r="I57" s="82">
        <f>H57/G57</f>
        <v>0.21050341178108897</v>
      </c>
      <c r="J57" s="75">
        <f>SUM(J50:J56)</f>
        <v>694</v>
      </c>
      <c r="K57" s="83"/>
    </row>
    <row r="58" spans="2:11">
      <c r="C58" s="9"/>
      <c r="D58" s="9"/>
      <c r="E58" s="4"/>
      <c r="F58" s="72"/>
      <c r="G58" s="5"/>
      <c r="H58" s="5"/>
      <c r="I58" s="6"/>
      <c r="J58" s="5"/>
      <c r="K58" s="7"/>
    </row>
    <row r="59" spans="2:11">
      <c r="B59" t="s">
        <v>73</v>
      </c>
      <c r="C59" s="9" t="s">
        <v>74</v>
      </c>
      <c r="D59" s="9" t="s">
        <v>75</v>
      </c>
      <c r="E59" s="4">
        <f>LOOKUP(C59,'Val data - reference only'!$B$70:$B$103,'Val data - reference only'!$H$70:$H$103)</f>
        <v>6740000</v>
      </c>
      <c r="F59" s="72">
        <f>LOOKUP(C59,'Val data - reference only'!$B$70:$B$103,'Val data - reference only'!$G$70:$G$103)</f>
        <v>6.5000000000000002E-2</v>
      </c>
      <c r="G59" s="5">
        <v>8082</v>
      </c>
      <c r="H59" s="5">
        <v>1610</v>
      </c>
      <c r="I59" s="6">
        <f>H59/G59</f>
        <v>0.19920811680277159</v>
      </c>
      <c r="J59" s="5">
        <f>20+10+113+64</f>
        <v>207</v>
      </c>
      <c r="K59" s="7" t="s">
        <v>76</v>
      </c>
    </row>
    <row r="60" spans="2:11">
      <c r="B60" t="s">
        <v>73</v>
      </c>
      <c r="C60" s="9" t="s">
        <v>77</v>
      </c>
      <c r="D60" s="9" t="s">
        <v>75</v>
      </c>
      <c r="E60" s="4">
        <f>LOOKUP(C60,'Val data - reference only'!$B$70:$B$103,'Val data - reference only'!$H$70:$H$103)</f>
        <v>16400000</v>
      </c>
      <c r="F60" s="72">
        <f>LOOKUP(C60,'Val data - reference only'!$B$70:$B$103,'Val data - reference only'!$G$70:$G$103)</f>
        <v>6.6990999999999995E-2</v>
      </c>
      <c r="G60" s="5">
        <f>23952+1400</f>
        <v>25352</v>
      </c>
      <c r="H60" s="5">
        <v>3255</v>
      </c>
      <c r="I60" s="6">
        <f>H60/G60</f>
        <v>0.12839223729883245</v>
      </c>
      <c r="J60" s="5">
        <v>170</v>
      </c>
      <c r="K60" s="7" t="s">
        <v>11</v>
      </c>
    </row>
    <row r="61" spans="2:11">
      <c r="B61" t="s">
        <v>73</v>
      </c>
      <c r="C61" s="9" t="s">
        <v>78</v>
      </c>
      <c r="D61" s="9" t="s">
        <v>75</v>
      </c>
      <c r="E61" s="4">
        <f>LOOKUP(C61,'Val data - reference only'!$B$70:$B$103,'Val data - reference only'!$H$70:$H$103)</f>
        <v>17340000</v>
      </c>
      <c r="F61" s="72">
        <f>LOOKUP(C61,'Val data - reference only'!$B$70:$B$103,'Val data - reference only'!$G$70:$G$103)</f>
        <v>7.4999999999999997E-2</v>
      </c>
      <c r="G61" s="5">
        <v>4166</v>
      </c>
      <c r="H61" s="25">
        <v>1390</v>
      </c>
      <c r="I61" s="6">
        <f>H61/G61</f>
        <v>0.33365338454152665</v>
      </c>
      <c r="J61" s="5">
        <v>40</v>
      </c>
      <c r="K61" s="7" t="s">
        <v>14</v>
      </c>
    </row>
    <row r="62" spans="2:11">
      <c r="B62" t="s">
        <v>73</v>
      </c>
      <c r="C62" s="9" t="s">
        <v>79</v>
      </c>
      <c r="D62" s="9" t="s">
        <v>75</v>
      </c>
      <c r="E62" s="4">
        <f>LOOKUP(C62,'Val data - reference only'!$B$70:$B$103,'Val data - reference only'!$H$70:$H$103)</f>
        <v>14070000</v>
      </c>
      <c r="F62" s="72">
        <f>LOOKUP(C62,'Val data - reference only'!$B$70:$B$103,'Val data - reference only'!$G$70:$G$103)</f>
        <v>6.7500000000000004E-2</v>
      </c>
      <c r="G62" s="5">
        <v>11230</v>
      </c>
      <c r="H62" s="5">
        <v>1878</v>
      </c>
      <c r="I62" s="6">
        <f>H62/G62</f>
        <v>0.16723063223508461</v>
      </c>
      <c r="J62" s="5">
        <v>196</v>
      </c>
      <c r="K62" s="7" t="s">
        <v>11</v>
      </c>
    </row>
    <row r="63" spans="2:11">
      <c r="B63" t="s">
        <v>73</v>
      </c>
      <c r="C63" s="9" t="s">
        <v>80</v>
      </c>
      <c r="D63" s="9" t="s">
        <v>81</v>
      </c>
      <c r="E63" s="4">
        <f>LOOKUP(C63,'Val data - reference only'!$B$70:$B$103,'Val data - reference only'!$H$70:$H$103)</f>
        <v>3920000</v>
      </c>
      <c r="F63" s="72">
        <f>LOOKUP(C63,'Val data - reference only'!$B$70:$B$103,'Val data - reference only'!$G$70:$G$103)</f>
        <v>0.06</v>
      </c>
      <c r="G63" s="5">
        <v>3689</v>
      </c>
      <c r="H63" s="5">
        <v>1351</v>
      </c>
      <c r="I63" s="6">
        <f>H63/G63</f>
        <v>0.36622390891840606</v>
      </c>
      <c r="J63" s="5">
        <v>40</v>
      </c>
      <c r="K63" s="7" t="s">
        <v>11</v>
      </c>
    </row>
    <row r="64" spans="2:11">
      <c r="B64" t="s">
        <v>73</v>
      </c>
      <c r="C64" s="9" t="s">
        <v>82</v>
      </c>
      <c r="D64" s="9" t="s">
        <v>75</v>
      </c>
      <c r="E64" s="4">
        <f>LOOKUP(C64,'Val data - reference only'!$B$70:$B$103,'Val data - reference only'!$H$70:$H$103)</f>
        <v>19840000</v>
      </c>
      <c r="F64" s="72">
        <f>LOOKUP(C64,'Val data - reference only'!$B$70:$B$103,'Val data - reference only'!$G$70:$G$103)</f>
        <v>6.9505999999999998E-2</v>
      </c>
      <c r="G64" s="5">
        <v>4916</v>
      </c>
      <c r="H64" s="25">
        <v>1932</v>
      </c>
      <c r="I64" s="6">
        <f>H64/G64</f>
        <v>0.39300244100895038</v>
      </c>
      <c r="J64" s="5">
        <v>88</v>
      </c>
      <c r="K64" s="7" t="s">
        <v>11</v>
      </c>
    </row>
    <row r="65" spans="2:12">
      <c r="B65" t="s">
        <v>73</v>
      </c>
      <c r="C65" s="9" t="s">
        <v>83</v>
      </c>
      <c r="D65" s="9" t="s">
        <v>75</v>
      </c>
      <c r="E65" s="4">
        <f>LOOKUP(C65,'Val data - reference only'!$B$70:$B$103,'Val data - reference only'!$H$70:$H$103)</f>
        <v>15440000</v>
      </c>
      <c r="F65" s="72">
        <f>LOOKUP(C65,'Val data - reference only'!$B$70:$B$103,'Val data - reference only'!$G$70:$G$103)</f>
        <v>6.7500000000000004E-2</v>
      </c>
      <c r="G65" s="5">
        <v>45280</v>
      </c>
      <c r="H65" s="5">
        <v>6151</v>
      </c>
      <c r="I65" s="6">
        <f>H65/G65</f>
        <v>0.13584363957597173</v>
      </c>
      <c r="J65" s="5">
        <f>52+140+28+29+37+10+21+22+22+12</f>
        <v>373</v>
      </c>
      <c r="K65" s="7" t="s">
        <v>9</v>
      </c>
    </row>
    <row r="66" spans="2:12">
      <c r="B66" t="s">
        <v>73</v>
      </c>
      <c r="C66" s="9" t="s">
        <v>84</v>
      </c>
      <c r="D66" s="9" t="s">
        <v>75</v>
      </c>
      <c r="E66" s="4">
        <f>LOOKUP(C66,'Val data - reference only'!$B$70:$B$103,'Val data - reference only'!$H$70:$H$103)</f>
        <v>9140000</v>
      </c>
      <c r="F66" s="72">
        <f>LOOKUP(C66,'Val data - reference only'!$B$70:$B$103,'Val data - reference only'!$G$70:$G$103)</f>
        <v>6.1962000000000003E-2</v>
      </c>
      <c r="G66" s="5">
        <v>6384</v>
      </c>
      <c r="H66" s="5">
        <v>1855</v>
      </c>
      <c r="I66" s="6">
        <f>H66/G66</f>
        <v>0.29057017543859648</v>
      </c>
      <c r="J66" s="5">
        <v>133</v>
      </c>
      <c r="K66" s="7" t="s">
        <v>11</v>
      </c>
    </row>
    <row r="67" spans="2:12">
      <c r="B67" t="s">
        <v>73</v>
      </c>
      <c r="C67" s="9" t="s">
        <v>85</v>
      </c>
      <c r="D67" s="9" t="s">
        <v>75</v>
      </c>
      <c r="E67" s="4">
        <f>LOOKUP(C67,'Val data - reference only'!$B$70:$B$103,'Val data - reference only'!$H$70:$H$103)</f>
        <v>14270000</v>
      </c>
      <c r="F67" s="72">
        <f>LOOKUP(C67,'Val data - reference only'!$B$70:$B$103,'Val data - reference only'!$G$70:$G$103)</f>
        <v>6.4477000000000007E-2</v>
      </c>
      <c r="G67" s="5">
        <v>6042</v>
      </c>
      <c r="H67" s="5">
        <v>2711</v>
      </c>
      <c r="I67" s="6">
        <f>H67/G67</f>
        <v>0.44869248593181066</v>
      </c>
      <c r="J67" s="5">
        <v>102</v>
      </c>
      <c r="K67" s="7" t="s">
        <v>11</v>
      </c>
    </row>
    <row r="68" spans="2:12">
      <c r="B68" t="s">
        <v>73</v>
      </c>
      <c r="C68" s="9" t="s">
        <v>86</v>
      </c>
      <c r="D68" s="9" t="s">
        <v>75</v>
      </c>
      <c r="E68" s="4">
        <f>LOOKUP(C68,'Val data - reference only'!$B$70:$B$103,'Val data - reference only'!$H$70:$H$103)</f>
        <v>11400000</v>
      </c>
      <c r="F68" s="72">
        <f>LOOKUP(C68,'Val data - reference only'!$B$70:$B$103,'Val data - reference only'!$G$70:$G$103)</f>
        <v>6.7945000000000005E-2</v>
      </c>
      <c r="G68" s="5">
        <v>15095</v>
      </c>
      <c r="H68" s="25">
        <v>3152</v>
      </c>
      <c r="I68" s="6">
        <f>H68/G68</f>
        <v>0.20881086452467704</v>
      </c>
      <c r="J68" s="5">
        <v>184</v>
      </c>
      <c r="K68" s="7" t="s">
        <v>11</v>
      </c>
    </row>
    <row r="69" spans="2:12">
      <c r="B69" t="s">
        <v>73</v>
      </c>
      <c r="C69" s="9" t="s">
        <v>87</v>
      </c>
      <c r="D69" s="9" t="s">
        <v>75</v>
      </c>
      <c r="E69" s="4">
        <f>LOOKUP(C69,'Val data - reference only'!$B$70:$B$103,'Val data - reference only'!$H$70:$H$103)</f>
        <v>19030000</v>
      </c>
      <c r="F69" s="72">
        <f>LOOKUP(C69,'Val data - reference only'!$B$70:$B$103,'Val data - reference only'!$G$70:$G$103)</f>
        <v>6.4274999999999999E-2</v>
      </c>
      <c r="G69" s="5">
        <v>16240</v>
      </c>
      <c r="H69" s="25">
        <v>3925</v>
      </c>
      <c r="I69" s="6">
        <f>H69/G69</f>
        <v>0.24168719211822659</v>
      </c>
      <c r="J69" s="5">
        <v>368</v>
      </c>
      <c r="K69" s="7" t="s">
        <v>11</v>
      </c>
    </row>
    <row r="70" spans="2:12">
      <c r="B70" t="s">
        <v>73</v>
      </c>
      <c r="C70" s="9" t="s">
        <v>88</v>
      </c>
      <c r="D70" s="9" t="s">
        <v>75</v>
      </c>
      <c r="E70" s="4">
        <f>LOOKUP(C70,'Val data - reference only'!$B$70:$B$103,'Val data - reference only'!$H$70:$H$103)</f>
        <v>8610000</v>
      </c>
      <c r="F70" s="72">
        <f>LOOKUP(C70,'Val data - reference only'!$B$70:$B$103,'Val data - reference only'!$G$70:$G$103)</f>
        <v>6.4677999999999999E-2</v>
      </c>
      <c r="G70" s="5">
        <v>22754</v>
      </c>
      <c r="H70" s="25">
        <v>2435</v>
      </c>
      <c r="I70" s="6">
        <f>H70/G70</f>
        <v>0.10701415135800299</v>
      </c>
      <c r="J70" s="5">
        <v>376</v>
      </c>
      <c r="K70" s="7" t="s">
        <v>11</v>
      </c>
    </row>
    <row r="71" spans="2:12">
      <c r="B71" t="s">
        <v>73</v>
      </c>
      <c r="C71" s="9" t="s">
        <v>89</v>
      </c>
      <c r="D71" s="9" t="s">
        <v>90</v>
      </c>
      <c r="E71" s="4">
        <f>LOOKUP(C71,'Val data - reference only'!$B$70:$B$103,'Val data - reference only'!$H$70:$H$103)</f>
        <v>6060000</v>
      </c>
      <c r="F71" s="72">
        <f>LOOKUP(C71,'Val data - reference only'!$B$70:$B$103,'Val data - reference only'!$G$70:$G$103)</f>
        <v>6.25E-2</v>
      </c>
      <c r="G71" s="5">
        <v>27050</v>
      </c>
      <c r="H71" s="5">
        <v>4615</v>
      </c>
      <c r="I71" s="6">
        <f>H71/G71</f>
        <v>0.17060998151571163</v>
      </c>
      <c r="J71" s="5">
        <v>310</v>
      </c>
      <c r="K71" s="7" t="s">
        <v>9</v>
      </c>
    </row>
    <row r="72" spans="2:12">
      <c r="B72" t="s">
        <v>73</v>
      </c>
      <c r="C72" s="9" t="s">
        <v>91</v>
      </c>
      <c r="D72" s="9" t="s">
        <v>75</v>
      </c>
      <c r="E72" s="4">
        <f>LOOKUP(C72,'Val data - reference only'!$B$70:$B$103,'Val data - reference only'!$H$70:$H$103)</f>
        <v>13870000</v>
      </c>
      <c r="F72" s="72">
        <f>LOOKUP(C72,'Val data - reference only'!$B$70:$B$103,'Val data - reference only'!$G$70:$G$103)</f>
        <v>7.0000000000000007E-2</v>
      </c>
      <c r="G72" s="5">
        <v>20234</v>
      </c>
      <c r="H72" s="5">
        <v>3213</v>
      </c>
      <c r="I72" s="6">
        <f>H72/G72</f>
        <v>0.15879213205495701</v>
      </c>
      <c r="J72" s="5">
        <v>245</v>
      </c>
      <c r="K72" s="7" t="s">
        <v>11</v>
      </c>
    </row>
    <row r="73" spans="2:12">
      <c r="B73" t="s">
        <v>73</v>
      </c>
      <c r="C73" s="9" t="s">
        <v>92</v>
      </c>
      <c r="D73" s="9" t="s">
        <v>93</v>
      </c>
      <c r="E73" s="4">
        <f>LOOKUP(C73,'Val data - reference only'!$B$70:$B$103,'Val data - reference only'!$H$70:$H$103)</f>
        <v>10900000</v>
      </c>
      <c r="F73" s="72">
        <f>LOOKUP(C73,'Val data - reference only'!$B$70:$B$103,'Val data - reference only'!$G$70:$G$103)</f>
        <v>6.7945000000000005E-2</v>
      </c>
      <c r="G73" s="5">
        <v>6084</v>
      </c>
      <c r="H73" s="5">
        <v>2071</v>
      </c>
      <c r="I73" s="6">
        <f>H73/G73</f>
        <v>0.34040105193951348</v>
      </c>
      <c r="J73" s="5">
        <v>103</v>
      </c>
      <c r="K73" s="7" t="s">
        <v>11</v>
      </c>
    </row>
    <row r="74" spans="2:12">
      <c r="B74" t="s">
        <v>73</v>
      </c>
      <c r="C74" s="9" t="s">
        <v>94</v>
      </c>
      <c r="D74" s="9" t="s">
        <v>75</v>
      </c>
      <c r="E74" s="4">
        <f>LOOKUP(C74,'Val data - reference only'!$B$70:$B$103,'Val data - reference only'!$H$70:$H$103)</f>
        <v>12830000</v>
      </c>
      <c r="F74" s="72">
        <f>LOOKUP(C74,'Val data - reference only'!$B$70:$B$103,'Val data - reference only'!$G$70:$G$103)</f>
        <v>6.8049999999999999E-2</v>
      </c>
      <c r="G74" s="8">
        <v>18264</v>
      </c>
      <c r="H74" s="25">
        <v>4271</v>
      </c>
      <c r="I74" s="6">
        <f>H74/G74</f>
        <v>0.23384800700832239</v>
      </c>
      <c r="J74" s="8">
        <v>191</v>
      </c>
      <c r="K74" s="7" t="s">
        <v>9</v>
      </c>
    </row>
    <row r="75" spans="2:12">
      <c r="B75" t="s">
        <v>73</v>
      </c>
      <c r="C75" s="9" t="s">
        <v>95</v>
      </c>
      <c r="D75" s="9" t="s">
        <v>75</v>
      </c>
      <c r="E75" s="4">
        <f>LOOKUP(C75,'Val data - reference only'!$B$70:$B$103,'Val data - reference only'!$H$70:$H$103)</f>
        <v>13130000</v>
      </c>
      <c r="F75" s="72">
        <f>LOOKUP(C75,'Val data - reference only'!$B$70:$B$103,'Val data - reference only'!$G$70:$G$103)</f>
        <v>6.8049999999999999E-2</v>
      </c>
      <c r="G75" s="5">
        <v>5820</v>
      </c>
      <c r="H75" s="5">
        <v>2189</v>
      </c>
      <c r="I75" s="6">
        <f>H75/G75</f>
        <v>0.3761168384879725</v>
      </c>
      <c r="J75" s="5">
        <v>82</v>
      </c>
      <c r="K75" s="7" t="s">
        <v>11</v>
      </c>
    </row>
    <row r="76" spans="2:12">
      <c r="B76" t="s">
        <v>73</v>
      </c>
      <c r="C76" s="9" t="s">
        <v>96</v>
      </c>
      <c r="D76" s="9" t="s">
        <v>97</v>
      </c>
      <c r="E76" s="4">
        <f>LOOKUP(C76,'Val data - reference only'!$B$70:$B$103,'Val data - reference only'!$H$70:$H$103)</f>
        <v>3080000</v>
      </c>
      <c r="F76" s="72">
        <f>LOOKUP(C76,'Val data - reference only'!$B$70:$B$103,'Val data - reference only'!$G$70:$G$103)</f>
        <v>6.2061999999999999E-2</v>
      </c>
      <c r="G76" s="5">
        <v>18254</v>
      </c>
      <c r="H76" s="5">
        <v>3050</v>
      </c>
      <c r="I76" s="6">
        <f>H76/G76</f>
        <v>0.16708666593623314</v>
      </c>
      <c r="J76" s="5">
        <v>160</v>
      </c>
      <c r="K76" s="7" t="s">
        <v>11</v>
      </c>
    </row>
    <row r="77" spans="2:12">
      <c r="B77" t="s">
        <v>73</v>
      </c>
      <c r="C77" s="9" t="s">
        <v>98</v>
      </c>
      <c r="D77" s="9" t="s">
        <v>99</v>
      </c>
      <c r="E77" s="4">
        <f>LOOKUP(C77,'Val data - reference only'!$B$70:$B$103,'Val data - reference only'!$H$70:$H$103)</f>
        <v>6370000</v>
      </c>
      <c r="F77" s="72">
        <f>LOOKUP(C77,'Val data - reference only'!$B$70:$B$103,'Val data - reference only'!$G$70:$G$103)</f>
        <v>6.7500000000000004E-2</v>
      </c>
      <c r="G77" s="5">
        <v>4575</v>
      </c>
      <c r="H77" s="5">
        <v>1813</v>
      </c>
      <c r="I77" s="6">
        <f>H77/G77</f>
        <v>0.39628415300546449</v>
      </c>
      <c r="J77" s="5">
        <v>66</v>
      </c>
      <c r="K77" s="7" t="s">
        <v>11</v>
      </c>
    </row>
    <row r="78" spans="2:12">
      <c r="B78" t="s">
        <v>73</v>
      </c>
      <c r="C78" s="9" t="s">
        <v>100</v>
      </c>
      <c r="D78" s="9" t="s">
        <v>75</v>
      </c>
      <c r="E78" s="4">
        <f>LOOKUP(C78,'Val data - reference only'!$B$70:$B$103,'Val data - reference only'!$H$70:$H$103)</f>
        <v>12350000</v>
      </c>
      <c r="F78" s="72">
        <f>LOOKUP(C78,'Val data - reference only'!$B$70:$B$103,'Val data - reference only'!$G$70:$G$103)</f>
        <v>6.7500000000000004E-2</v>
      </c>
      <c r="G78" s="5">
        <v>4154</v>
      </c>
      <c r="H78" s="25">
        <v>3152</v>
      </c>
      <c r="I78" s="6">
        <f>H78/G78</f>
        <v>0.75878671160327393</v>
      </c>
      <c r="J78" s="85">
        <v>0</v>
      </c>
      <c r="K78" s="7" t="s">
        <v>14</v>
      </c>
    </row>
    <row r="79" spans="2:12">
      <c r="B79" t="s">
        <v>73</v>
      </c>
      <c r="C79" s="9" t="s">
        <v>101</v>
      </c>
      <c r="D79" s="9" t="s">
        <v>75</v>
      </c>
      <c r="E79" s="4">
        <f>LOOKUP(C79,'Val data - reference only'!$B$70:$B$103,'Val data - reference only'!$H$70:$H$103)</f>
        <v>12230000</v>
      </c>
      <c r="F79" s="72">
        <f>LOOKUP(C79,'Val data - reference only'!$B$70:$B$103,'Val data - reference only'!$G$70:$G$103)</f>
        <v>7.4999999999999997E-2</v>
      </c>
      <c r="G79" s="8">
        <v>315</v>
      </c>
      <c r="H79" s="5">
        <v>315</v>
      </c>
      <c r="I79" s="6">
        <f>H79/G79</f>
        <v>1</v>
      </c>
      <c r="J79" s="85">
        <v>0</v>
      </c>
      <c r="K79" s="7" t="s">
        <v>11</v>
      </c>
      <c r="L79" t="s">
        <v>17</v>
      </c>
    </row>
    <row r="80" spans="2:12">
      <c r="B80" t="s">
        <v>73</v>
      </c>
      <c r="C80" s="9" t="s">
        <v>102</v>
      </c>
      <c r="D80" s="9" t="s">
        <v>75</v>
      </c>
      <c r="E80" s="4">
        <f>LOOKUP(C80,'Val data - reference only'!$B$70:$B$103,'Val data - reference only'!$H$70:$H$103)</f>
        <v>15790000</v>
      </c>
      <c r="F80" s="72">
        <f>LOOKUP(C80,'Val data - reference only'!$B$70:$B$103,'Val data - reference only'!$G$70:$G$103)</f>
        <v>6.4477000000000007E-2</v>
      </c>
      <c r="G80" s="5">
        <v>16750</v>
      </c>
      <c r="H80" s="5">
        <v>4126</v>
      </c>
      <c r="I80" s="6">
        <f>H80/G80</f>
        <v>0.24632835820895521</v>
      </c>
      <c r="J80" s="5">
        <v>240</v>
      </c>
      <c r="K80" s="7" t="s">
        <v>44</v>
      </c>
    </row>
    <row r="81" spans="2:11">
      <c r="B81" t="s">
        <v>73</v>
      </c>
      <c r="C81" s="9" t="s">
        <v>58</v>
      </c>
      <c r="D81" s="9" t="s">
        <v>103</v>
      </c>
      <c r="E81" s="4">
        <f>LOOKUP(C81,'Val data - reference only'!$B$70:$B$103,'Val data - reference only'!$H$70:$H$103)</f>
        <v>4300000</v>
      </c>
      <c r="F81" s="72">
        <f>LOOKUP(C81,'Val data - reference only'!$B$70:$B$103,'Val data - reference only'!$G$70:$G$103)</f>
        <v>6.1962000000000003E-2</v>
      </c>
      <c r="G81" s="5">
        <v>6465</v>
      </c>
      <c r="H81" s="25">
        <v>2731</v>
      </c>
      <c r="I81" s="6">
        <f>H81/G81</f>
        <v>0.42242846094354214</v>
      </c>
      <c r="J81" s="5">
        <v>100</v>
      </c>
      <c r="K81" s="7" t="s">
        <v>9</v>
      </c>
    </row>
    <row r="82" spans="2:11">
      <c r="B82" t="s">
        <v>73</v>
      </c>
      <c r="C82" s="9" t="s">
        <v>104</v>
      </c>
      <c r="D82" s="9" t="s">
        <v>75</v>
      </c>
      <c r="E82" s="4">
        <f>LOOKUP(C82,'Val data - reference only'!$B$70:$B$103,'Val data - reference only'!$H$70:$H$103)</f>
        <v>16490000</v>
      </c>
      <c r="F82" s="72">
        <f>LOOKUP(C82,'Val data - reference only'!$B$70:$B$103,'Val data - reference only'!$G$70:$G$103)</f>
        <v>7.0566000000000004E-2</v>
      </c>
      <c r="G82" s="5">
        <v>19100</v>
      </c>
      <c r="H82" s="5">
        <v>5290</v>
      </c>
      <c r="I82" s="6">
        <f>H82/G82</f>
        <v>0.27696335078534029</v>
      </c>
      <c r="J82" s="5">
        <v>368</v>
      </c>
      <c r="K82" s="7" t="s">
        <v>11</v>
      </c>
    </row>
    <row r="83" spans="2:11">
      <c r="B83" t="s">
        <v>73</v>
      </c>
      <c r="C83" s="9" t="s">
        <v>105</v>
      </c>
      <c r="D83" s="9" t="s">
        <v>75</v>
      </c>
      <c r="E83" s="4">
        <f>LOOKUP(C83,'Val data - reference only'!$B$70:$B$103,'Val data - reference only'!$H$70:$H$103)</f>
        <v>9690000</v>
      </c>
      <c r="F83" s="72">
        <f>LOOKUP(C83,'Val data - reference only'!$B$70:$B$103,'Val data - reference only'!$G$70:$G$103)</f>
        <v>6.5429000000000001E-2</v>
      </c>
      <c r="G83" s="76">
        <v>37218</v>
      </c>
      <c r="H83" s="5">
        <v>4630</v>
      </c>
      <c r="I83" s="78">
        <f>H83/G83</f>
        <v>0.12440217099253049</v>
      </c>
      <c r="J83" s="76">
        <v>286</v>
      </c>
      <c r="K83" s="7" t="s">
        <v>11</v>
      </c>
    </row>
    <row r="84" spans="2:11">
      <c r="B84" t="s">
        <v>73</v>
      </c>
      <c r="C84" s="9" t="s">
        <v>106</v>
      </c>
      <c r="D84" s="9" t="s">
        <v>75</v>
      </c>
      <c r="E84" s="4">
        <f>LOOKUP(C84,'Val data - reference only'!$B$70:$B$103,'Val data - reference only'!$H$70:$H$103)</f>
        <v>8780000</v>
      </c>
      <c r="F84" s="72">
        <f>LOOKUP(C84,'Val data - reference only'!$B$70:$B$103,'Val data - reference only'!$G$70:$G$103)</f>
        <v>5.7500000000000002E-2</v>
      </c>
      <c r="G84" s="5">
        <v>6943</v>
      </c>
      <c r="H84" s="25">
        <v>5417.1</v>
      </c>
      <c r="I84" s="6">
        <f>H84/G84</f>
        <v>0.78022468673484091</v>
      </c>
      <c r="J84" s="5">
        <v>46</v>
      </c>
      <c r="K84" s="7" t="s">
        <v>11</v>
      </c>
    </row>
    <row r="85" spans="2:11">
      <c r="B85" t="s">
        <v>73</v>
      </c>
      <c r="C85" s="9" t="s">
        <v>107</v>
      </c>
      <c r="D85" s="9" t="s">
        <v>108</v>
      </c>
      <c r="E85" s="4">
        <f>LOOKUP(C85,'Val data - reference only'!$B$70:$B$103,'Val data - reference only'!$H$70:$H$103)</f>
        <v>4940000</v>
      </c>
      <c r="F85" s="72">
        <f>LOOKUP(C85,'Val data - reference only'!$B$70:$B$103,'Val data - reference only'!$G$70:$G$103)</f>
        <v>6.1962000000000003E-2</v>
      </c>
      <c r="G85" s="8">
        <v>10402.299999999999</v>
      </c>
      <c r="H85" s="5">
        <v>1762</v>
      </c>
      <c r="I85" s="6">
        <f>H85/G85</f>
        <v>0.16938561664247331</v>
      </c>
      <c r="J85" s="8">
        <v>152</v>
      </c>
      <c r="K85" s="7" t="s">
        <v>11</v>
      </c>
    </row>
    <row r="86" spans="2:11">
      <c r="B86" t="s">
        <v>73</v>
      </c>
      <c r="C86" s="9" t="s">
        <v>109</v>
      </c>
      <c r="D86" s="9" t="s">
        <v>75</v>
      </c>
      <c r="E86" s="74">
        <f>LOOKUP(C86,'Val data - reference only'!$B$70:$B$103,'Val data - reference only'!$H$70:$H$103)</f>
        <v>18370000</v>
      </c>
      <c r="F86" s="72">
        <f>LOOKUP(C86,'Val data - reference only'!$B$70:$B$103,'Val data - reference only'!$G$70:$G$103)</f>
        <v>7.0000000000000007E-2</v>
      </c>
      <c r="G86" s="76">
        <v>35390</v>
      </c>
      <c r="H86" s="76">
        <v>4548</v>
      </c>
      <c r="I86" s="78">
        <f>H86/G86</f>
        <v>0.12851087877931619</v>
      </c>
      <c r="J86" s="76">
        <v>280</v>
      </c>
      <c r="K86" s="7" t="s">
        <v>9</v>
      </c>
    </row>
    <row r="87" spans="2:11">
      <c r="B87" t="s">
        <v>73</v>
      </c>
      <c r="C87" s="9" t="s">
        <v>110</v>
      </c>
      <c r="D87" s="9" t="s">
        <v>75</v>
      </c>
      <c r="E87" s="4">
        <f>LOOKUP(C87,'Val data - reference only'!$B$70:$B$103,'Val data - reference only'!$H$70:$H$103)</f>
        <v>9640000</v>
      </c>
      <c r="F87" s="72">
        <f>LOOKUP(C87,'Val data - reference only'!$B$70:$B$103,'Val data - reference only'!$G$70:$G$103)</f>
        <v>6.1962000000000003E-2</v>
      </c>
      <c r="G87" s="5">
        <v>9941</v>
      </c>
      <c r="H87" s="5">
        <v>2707</v>
      </c>
      <c r="I87" s="6">
        <f>H87/G87</f>
        <v>0.27230660899305903</v>
      </c>
      <c r="J87" s="5">
        <v>178</v>
      </c>
      <c r="K87" s="7" t="s">
        <v>11</v>
      </c>
    </row>
    <row r="88" spans="2:11">
      <c r="B88" t="s">
        <v>73</v>
      </c>
      <c r="C88" s="10" t="s">
        <v>111</v>
      </c>
      <c r="D88" s="9" t="s">
        <v>75</v>
      </c>
      <c r="E88" s="4">
        <f>LOOKUP(C88,'Val data - reference only'!$B$70:$B$103,'Val data - reference only'!$H$70:$H$103)</f>
        <v>8860000</v>
      </c>
      <c r="F88" s="72">
        <f>LOOKUP(C88,'Val data - reference only'!$B$70:$B$103,'Val data - reference only'!$G$70:$G$103)</f>
        <v>6.5429000000000001E-2</v>
      </c>
      <c r="G88" s="5">
        <v>20941</v>
      </c>
      <c r="H88" s="5">
        <v>3572</v>
      </c>
      <c r="I88" s="6">
        <f>H88/G88</f>
        <v>0.17057447113318372</v>
      </c>
      <c r="J88" s="5">
        <v>290</v>
      </c>
      <c r="K88" s="7" t="s">
        <v>9</v>
      </c>
    </row>
    <row r="89" spans="2:11">
      <c r="B89" t="s">
        <v>73</v>
      </c>
      <c r="C89" s="9" t="s">
        <v>112</v>
      </c>
      <c r="D89" s="9" t="s">
        <v>75</v>
      </c>
      <c r="E89" s="4">
        <f>LOOKUP(C89,'Val data - reference only'!$B$70:$B$103,'Val data - reference only'!$H$70:$H$103)</f>
        <v>8960000</v>
      </c>
      <c r="F89" s="72">
        <f>LOOKUP(C89,'Val data - reference only'!$B$70:$B$103,'Val data - reference only'!$G$70:$G$103)</f>
        <v>6.5429000000000001E-2</v>
      </c>
      <c r="G89" s="5">
        <v>4789</v>
      </c>
      <c r="H89" s="25">
        <v>2026</v>
      </c>
      <c r="I89" s="6">
        <f>H89/G89</f>
        <v>0.42305282940070998</v>
      </c>
      <c r="J89" s="5">
        <v>65</v>
      </c>
      <c r="K89" s="7" t="s">
        <v>11</v>
      </c>
    </row>
    <row r="90" spans="2:11">
      <c r="B90" t="s">
        <v>73</v>
      </c>
      <c r="C90" s="9" t="s">
        <v>113</v>
      </c>
      <c r="D90" s="9" t="s">
        <v>114</v>
      </c>
      <c r="E90" s="4">
        <f>LOOKUP(C90,'Val data - reference only'!$B$70:$B$103,'Val data - reference only'!$H$70:$H$103)</f>
        <v>4500000</v>
      </c>
      <c r="F90" s="72">
        <f>LOOKUP(C90,'Val data - reference only'!$B$70:$B$103,'Val data - reference only'!$G$70:$G$103)</f>
        <v>6.2003766666666668E-2</v>
      </c>
      <c r="G90" s="5">
        <v>2470</v>
      </c>
      <c r="H90" s="25">
        <v>1787</v>
      </c>
      <c r="I90" s="6">
        <f>H90/G90</f>
        <v>0.7234817813765182</v>
      </c>
      <c r="J90" s="85">
        <v>0</v>
      </c>
      <c r="K90" s="7" t="s">
        <v>11</v>
      </c>
    </row>
    <row r="91" spans="2:11">
      <c r="B91" t="s">
        <v>73</v>
      </c>
      <c r="C91" s="9" t="s">
        <v>115</v>
      </c>
      <c r="D91" s="9" t="s">
        <v>75</v>
      </c>
      <c r="E91" s="4">
        <f>LOOKUP(C91,'Val data - reference only'!$B$70:$B$103,'Val data - reference only'!$H$70:$H$103)</f>
        <v>17300000</v>
      </c>
      <c r="F91" s="72">
        <f>LOOKUP(C91,'Val data - reference only'!$B$70:$B$103,'Val data - reference only'!$G$70:$G$103)</f>
        <v>7.0671999999999999E-2</v>
      </c>
      <c r="G91" s="5">
        <v>37412</v>
      </c>
      <c r="H91" s="5">
        <v>5065</v>
      </c>
      <c r="I91" s="6">
        <f>H91/G91</f>
        <v>0.13538436865176948</v>
      </c>
      <c r="J91" s="5">
        <v>570</v>
      </c>
      <c r="K91" s="7" t="s">
        <v>11</v>
      </c>
    </row>
    <row r="92" spans="2:11">
      <c r="B92" t="s">
        <v>73</v>
      </c>
      <c r="C92" s="9" t="s">
        <v>116</v>
      </c>
      <c r="D92" s="9" t="s">
        <v>75</v>
      </c>
      <c r="E92" s="4">
        <f>LOOKUP(C92,'Val data - reference only'!$B$70:$B$103,'Val data - reference only'!$H$70:$H$103)</f>
        <v>9760000</v>
      </c>
      <c r="F92" s="72">
        <f>LOOKUP(C92,'Val data - reference only'!$B$70:$B$103,'Val data - reference only'!$G$70:$G$103)</f>
        <v>5.4619000000000001E-2</v>
      </c>
      <c r="G92" s="5">
        <v>529</v>
      </c>
      <c r="H92" s="25">
        <v>529</v>
      </c>
      <c r="I92" s="6">
        <f>H92/G92</f>
        <v>1</v>
      </c>
      <c r="J92" s="5">
        <v>0</v>
      </c>
      <c r="K92" s="7" t="s">
        <v>14</v>
      </c>
    </row>
    <row r="93" spans="2:11">
      <c r="C93" s="9"/>
      <c r="D93" s="81" t="s">
        <v>247</v>
      </c>
      <c r="E93" s="75">
        <f>SUM(E59:E92)</f>
        <v>384400000</v>
      </c>
      <c r="F93" s="82">
        <f>AVERAGE(F59:F92)</f>
        <v>6.5748581372549034E-2</v>
      </c>
      <c r="G93" s="75">
        <f>SUM(G59:G92)</f>
        <v>482330.3</v>
      </c>
      <c r="H93" s="75">
        <f>SUM(H59:H92)</f>
        <v>100524.1</v>
      </c>
      <c r="I93" s="82">
        <f>H93/G93</f>
        <v>0.20841340467310474</v>
      </c>
      <c r="J93" s="75">
        <f>SUM(J59:J92)</f>
        <v>6009</v>
      </c>
      <c r="K93" s="83"/>
    </row>
    <row r="94" spans="2:11">
      <c r="C94" s="9"/>
      <c r="D94" s="9"/>
      <c r="E94" s="4"/>
      <c r="F94" s="72"/>
      <c r="G94" s="5"/>
      <c r="H94" s="25"/>
      <c r="I94" s="6"/>
      <c r="J94" s="5"/>
      <c r="K94" s="7"/>
    </row>
    <row r="95" spans="2:11">
      <c r="B95" t="s">
        <v>117</v>
      </c>
      <c r="C95" s="9" t="s">
        <v>118</v>
      </c>
      <c r="D95" s="9" t="s">
        <v>119</v>
      </c>
      <c r="E95" s="4">
        <f>'Val data - reference only'!H111</f>
        <v>6050000</v>
      </c>
      <c r="F95" s="72">
        <f>'Val data - reference only'!G111</f>
        <v>7.3400999999999994E-2</v>
      </c>
      <c r="G95" s="5">
        <v>2769</v>
      </c>
      <c r="H95" s="25">
        <v>917</v>
      </c>
      <c r="I95" s="6">
        <f>H95/G95</f>
        <v>0.33116648609606358</v>
      </c>
      <c r="J95" s="5">
        <v>20</v>
      </c>
      <c r="K95" s="7" t="s">
        <v>14</v>
      </c>
    </row>
    <row r="96" spans="2:11">
      <c r="B96" t="s">
        <v>117</v>
      </c>
      <c r="C96" s="9" t="s">
        <v>120</v>
      </c>
      <c r="D96" s="9" t="s">
        <v>119</v>
      </c>
      <c r="E96" s="4">
        <f>'Val data - reference only'!H110</f>
        <v>8040000</v>
      </c>
      <c r="F96" s="72">
        <f>'Val data - reference only'!G110</f>
        <v>6.7501000000000005E-2</v>
      </c>
      <c r="G96" s="5">
        <v>675</v>
      </c>
      <c r="H96" s="25">
        <v>609</v>
      </c>
      <c r="I96" s="6">
        <f>H96/G96</f>
        <v>0.90222222222222226</v>
      </c>
      <c r="J96" s="5">
        <v>0</v>
      </c>
      <c r="K96" s="7" t="s">
        <v>14</v>
      </c>
    </row>
    <row r="97" spans="1:11">
      <c r="B97" t="s">
        <v>117</v>
      </c>
      <c r="C97" s="9" t="s">
        <v>121</v>
      </c>
      <c r="D97" s="9" t="s">
        <v>119</v>
      </c>
      <c r="E97" s="4">
        <f>LOOKUP(C97,'Val data - reference only'!$B$108:$B$111,'Val data - reference only'!$H$108:$H$111)</f>
        <v>7700000</v>
      </c>
      <c r="F97" s="72">
        <f>LOOKUP(C97,'Val data - reference only'!$B$108:$B$111,'Val data - reference only'!$G$108:$G$111)</f>
        <v>6.5812999999999997E-2</v>
      </c>
      <c r="G97" s="5">
        <v>2360</v>
      </c>
      <c r="H97" s="25">
        <v>617</v>
      </c>
      <c r="I97" s="6">
        <f>H97/G97</f>
        <v>0.26144067796610171</v>
      </c>
      <c r="J97" s="5">
        <v>45</v>
      </c>
      <c r="K97" s="7" t="s">
        <v>14</v>
      </c>
    </row>
    <row r="98" spans="1:11">
      <c r="B98" t="s">
        <v>117</v>
      </c>
      <c r="C98" s="9" t="s">
        <v>122</v>
      </c>
      <c r="D98" s="9" t="s">
        <v>123</v>
      </c>
      <c r="E98" s="4">
        <f>LOOKUP(C98,'Val data - reference only'!$B$108:$B$111,'Val data - reference only'!$H$108:$H$111)</f>
        <v>4480000</v>
      </c>
      <c r="F98" s="72">
        <f>LOOKUP(C98,'Val data - reference only'!$B$108:$B$111,'Val data - reference only'!$G$108:$G$111)</f>
        <v>6.7100999999999994E-2</v>
      </c>
      <c r="G98" s="76">
        <v>686</v>
      </c>
      <c r="H98" s="25">
        <v>686</v>
      </c>
      <c r="I98" s="78">
        <f>H98/G98</f>
        <v>1</v>
      </c>
      <c r="J98" s="76">
        <v>0</v>
      </c>
      <c r="K98" s="7" t="s">
        <v>124</v>
      </c>
    </row>
    <row r="99" spans="1:11">
      <c r="C99" s="9"/>
      <c r="D99" s="81" t="s">
        <v>247</v>
      </c>
      <c r="E99" s="75">
        <f>SUM(E95:E98)</f>
        <v>26270000</v>
      </c>
      <c r="F99" s="82">
        <f>AVERAGE(F95:F98)</f>
        <v>6.8453999999999987E-2</v>
      </c>
      <c r="G99" s="75">
        <f>SUM(G95:G98)</f>
        <v>6490</v>
      </c>
      <c r="H99" s="75">
        <f>SUM(H95:H98)</f>
        <v>2829</v>
      </c>
      <c r="I99" s="82">
        <f>H99/G99</f>
        <v>0.43590138674884438</v>
      </c>
      <c r="J99" s="75">
        <f>SUM(J95:J98)</f>
        <v>65</v>
      </c>
      <c r="K99" s="83"/>
    </row>
    <row r="100" spans="1:11">
      <c r="C100" s="9"/>
      <c r="D100" s="9"/>
      <c r="E100" s="4"/>
      <c r="F100" s="72"/>
      <c r="G100" s="76"/>
      <c r="H100" s="8"/>
      <c r="I100" s="78"/>
      <c r="J100" s="78"/>
      <c r="K100" s="7"/>
    </row>
    <row r="101" spans="1:11">
      <c r="C101" s="12" t="s">
        <v>125</v>
      </c>
      <c r="D101" s="13"/>
      <c r="E101" s="14">
        <f>SUM(E14,E48,E57,E93,E99)</f>
        <v>786000000</v>
      </c>
      <c r="F101" s="15"/>
      <c r="G101" s="14">
        <f>SUM(G14,G48,G57,G93,G99)</f>
        <v>969650.7</v>
      </c>
      <c r="H101" s="14">
        <f>SUM(H14,H48,H57,H93,H99)</f>
        <v>210614.8</v>
      </c>
      <c r="I101" s="27">
        <f>H101/G101</f>
        <v>0.21720687666187422</v>
      </c>
      <c r="J101" s="14">
        <f>SUM(J14,J48,J57,J93,J99)</f>
        <v>10956</v>
      </c>
    </row>
    <row r="102" spans="1:11">
      <c r="F102" s="16" t="s">
        <v>126</v>
      </c>
      <c r="G102" s="17">
        <f>G9+G21+G36+G79</f>
        <v>10120</v>
      </c>
      <c r="H102" s="5" t="s">
        <v>138</v>
      </c>
      <c r="I102" s="27">
        <f>H101/G106</f>
        <v>0.22097452781292556</v>
      </c>
      <c r="J102" s="73"/>
    </row>
    <row r="103" spans="1:11">
      <c r="F103" s="16" t="s">
        <v>127</v>
      </c>
      <c r="G103" s="5">
        <f>797+537</f>
        <v>1334</v>
      </c>
      <c r="H103" s="5"/>
    </row>
    <row r="104" spans="1:11">
      <c r="F104" s="16" t="s">
        <v>128</v>
      </c>
      <c r="G104" s="5">
        <v>5079</v>
      </c>
      <c r="H104" s="5"/>
    </row>
    <row r="105" spans="1:11">
      <c r="F105" s="16" t="s">
        <v>129</v>
      </c>
      <c r="G105" s="18">
        <f>SUM(G102:G104)</f>
        <v>16533</v>
      </c>
      <c r="H105" s="5"/>
    </row>
    <row r="106" spans="1:11">
      <c r="F106" s="20" t="s">
        <v>255</v>
      </c>
      <c r="G106" s="77">
        <v>953118</v>
      </c>
      <c r="H106" s="21"/>
    </row>
    <row r="107" spans="1:11">
      <c r="A107" t="s">
        <v>130</v>
      </c>
      <c r="C107" s="19" t="s">
        <v>131</v>
      </c>
      <c r="H107" s="26"/>
    </row>
    <row r="108" spans="1:11">
      <c r="A108" t="s">
        <v>133</v>
      </c>
      <c r="C108" s="19" t="s">
        <v>249</v>
      </c>
      <c r="H108" s="5"/>
    </row>
    <row r="109" spans="1:11">
      <c r="A109" t="s">
        <v>134</v>
      </c>
      <c r="C109" s="19" t="s">
        <v>250</v>
      </c>
      <c r="H109" s="5"/>
    </row>
    <row r="110" spans="1:11">
      <c r="A110" t="s">
        <v>135</v>
      </c>
      <c r="C110" s="19" t="s">
        <v>257</v>
      </c>
      <c r="H110" s="5"/>
    </row>
    <row r="111" spans="1:11">
      <c r="A111" t="s">
        <v>132</v>
      </c>
      <c r="C111" s="19" t="s">
        <v>136</v>
      </c>
      <c r="H111" s="5"/>
    </row>
    <row r="112" spans="1:11">
      <c r="A112" t="s">
        <v>254</v>
      </c>
      <c r="C112" s="19" t="s">
        <v>253</v>
      </c>
      <c r="H112" s="5"/>
    </row>
    <row r="113" spans="1:3">
      <c r="A113" s="24"/>
      <c r="C113" s="19" t="s">
        <v>137</v>
      </c>
    </row>
  </sheetData>
  <pageMargins left="0.24" right="0.21" top="0.36" bottom="0.44" header="0.17" footer="0.17"/>
  <pageSetup paperSize="8" scale="6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view="pageBreakPreview" zoomScale="75" zoomScaleNormal="100" zoomScaleSheetLayoutView="75" workbookViewId="0">
      <selection activeCell="B108" sqref="B108"/>
    </sheetView>
  </sheetViews>
  <sheetFormatPr defaultRowHeight="14.25"/>
  <cols>
    <col min="1" max="1" width="6.7109375" style="28" customWidth="1"/>
    <col min="2" max="2" width="30.28515625" style="28" customWidth="1"/>
    <col min="3" max="3" width="64.140625" style="28" customWidth="1"/>
    <col min="4" max="4" width="9.140625" style="28"/>
    <col min="5" max="5" width="16.42578125" style="28" customWidth="1"/>
    <col min="6" max="6" width="3.5703125" style="28" customWidth="1"/>
    <col min="7" max="7" width="9.140625" style="28"/>
    <col min="8" max="8" width="16.5703125" style="28" customWidth="1"/>
    <col min="9" max="9" width="9.7109375" style="28" customWidth="1"/>
    <col min="10" max="10" width="17.140625" style="28" customWidth="1"/>
    <col min="11" max="11" width="13.7109375" style="28" customWidth="1"/>
    <col min="12" max="16384" width="9.140625" style="28"/>
  </cols>
  <sheetData>
    <row r="1" spans="1:11" ht="18">
      <c r="B1" s="29" t="s">
        <v>139</v>
      </c>
      <c r="C1" s="30"/>
      <c r="D1" s="30"/>
      <c r="E1" s="30"/>
      <c r="F1" s="30"/>
      <c r="G1" s="30"/>
      <c r="H1" s="30"/>
      <c r="I1" s="30"/>
      <c r="J1" s="31" t="s">
        <v>140</v>
      </c>
      <c r="K1" s="30"/>
    </row>
    <row r="2" spans="1:11" ht="18">
      <c r="B2" s="32">
        <v>41455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ht="18">
      <c r="B3" s="29" t="s">
        <v>141</v>
      </c>
    </row>
    <row r="5" spans="1:11" ht="43.5" customHeight="1">
      <c r="A5" s="33" t="s">
        <v>142</v>
      </c>
      <c r="B5" s="33" t="s">
        <v>0</v>
      </c>
      <c r="C5" s="34" t="s">
        <v>143</v>
      </c>
      <c r="D5" s="34" t="s">
        <v>144</v>
      </c>
      <c r="E5" s="34" t="s">
        <v>145</v>
      </c>
      <c r="G5" s="34" t="s">
        <v>146</v>
      </c>
      <c r="H5" s="34" t="s">
        <v>147</v>
      </c>
      <c r="I5" s="34" t="s">
        <v>148</v>
      </c>
      <c r="J5" s="34" t="s">
        <v>149</v>
      </c>
      <c r="K5" s="34" t="s">
        <v>150</v>
      </c>
    </row>
    <row r="6" spans="1:11">
      <c r="A6" s="35"/>
      <c r="B6" s="36" t="s">
        <v>151</v>
      </c>
      <c r="C6" s="37"/>
    </row>
    <row r="7" spans="1:11">
      <c r="A7" s="35">
        <v>1</v>
      </c>
      <c r="B7" s="38" t="s">
        <v>7</v>
      </c>
      <c r="C7" s="37" t="s">
        <v>152</v>
      </c>
      <c r="D7" s="39">
        <f>+'[1]Valuation Summary'!J7</f>
        <v>6.4507999999999996E-2</v>
      </c>
      <c r="E7" s="40">
        <f>+'[1]Valuation Summary'!K7</f>
        <v>8700000</v>
      </c>
      <c r="G7" s="39">
        <f>+'[1]Valuation Summary'!AV7</f>
        <v>6.4299999999999996E-2</v>
      </c>
      <c r="H7" s="41">
        <f>+'[1]Valuation Summary'!AW7</f>
        <v>8720000</v>
      </c>
      <c r="I7" s="42" t="str">
        <f>IF('[1]Valuation Summary'!AI7&lt;&gt;"","Y","")</f>
        <v>Y</v>
      </c>
      <c r="J7" s="43">
        <f>H7-E7</f>
        <v>20000</v>
      </c>
      <c r="K7" s="44">
        <f>J7/E7</f>
        <v>2.2988505747126436E-3</v>
      </c>
    </row>
    <row r="8" spans="1:11">
      <c r="A8" s="35">
        <f>MAX($A$7:A7)+1</f>
        <v>2</v>
      </c>
      <c r="B8" s="37" t="s">
        <v>10</v>
      </c>
      <c r="C8" s="37" t="s">
        <v>153</v>
      </c>
      <c r="D8" s="39">
        <f>+'[1]Valuation Summary'!J8</f>
        <v>6.5530000000000005E-2</v>
      </c>
      <c r="E8" s="40">
        <f>+'[1]Valuation Summary'!K8</f>
        <v>9190000</v>
      </c>
      <c r="G8" s="39">
        <f>+'[1]Valuation Summary'!AV8</f>
        <v>6.5225000000000005E-2</v>
      </c>
      <c r="H8" s="41">
        <f>+'[1]Valuation Summary'!AW8</f>
        <v>9230000</v>
      </c>
      <c r="I8" s="45" t="str">
        <f>IF('[1]Valuation Summary'!AI8&lt;&gt;"","Y","")</f>
        <v/>
      </c>
      <c r="J8" s="43">
        <f t="shared" ref="J8:J16" si="0">H8-E8</f>
        <v>40000</v>
      </c>
      <c r="K8" s="44">
        <f t="shared" ref="K8:K16" si="1">J8/E8</f>
        <v>4.3525571273122961E-3</v>
      </c>
    </row>
    <row r="9" spans="1:11">
      <c r="A9" s="35">
        <f>MAX($A$7:A8)+1</f>
        <v>3</v>
      </c>
      <c r="B9" s="37" t="s">
        <v>12</v>
      </c>
      <c r="C9" s="37" t="s">
        <v>154</v>
      </c>
      <c r="D9" s="39">
        <f>+'[1]Valuation Summary'!J9</f>
        <v>6.6699999999999995E-2</v>
      </c>
      <c r="E9" s="40">
        <f>+'[1]Valuation Summary'!K9</f>
        <v>13040000</v>
      </c>
      <c r="G9" s="39">
        <f>+'[1]Valuation Summary'!AV9</f>
        <v>6.6390000000000005E-2</v>
      </c>
      <c r="H9" s="41">
        <f>+'[1]Valuation Summary'!AW9</f>
        <v>13100000</v>
      </c>
      <c r="I9" s="45" t="str">
        <f>IF('[1]Valuation Summary'!AI9&lt;&gt;"","Y","")</f>
        <v/>
      </c>
      <c r="J9" s="43">
        <f t="shared" si="0"/>
        <v>60000</v>
      </c>
      <c r="K9" s="44">
        <f t="shared" si="1"/>
        <v>4.601226993865031E-3</v>
      </c>
    </row>
    <row r="10" spans="1:11">
      <c r="A10" s="35">
        <f>MAX($A$7:A9)+1</f>
        <v>4</v>
      </c>
      <c r="B10" s="37" t="s">
        <v>13</v>
      </c>
      <c r="C10" s="37" t="s">
        <v>155</v>
      </c>
      <c r="D10" s="39">
        <f>+'[1]Valuation Summary'!J10</f>
        <v>6.6931000000000004E-2</v>
      </c>
      <c r="E10" s="40">
        <f>+'[1]Valuation Summary'!K10</f>
        <v>12890000</v>
      </c>
      <c r="G10" s="39">
        <f>+'[1]Valuation Summary'!AV10</f>
        <v>6.6199999999999995E-2</v>
      </c>
      <c r="H10" s="41">
        <f>+'[1]Valuation Summary'!AW10</f>
        <v>13030000</v>
      </c>
      <c r="I10" s="45" t="str">
        <f>IF('[1]Valuation Summary'!AI10&lt;&gt;"","Y","")</f>
        <v>Y</v>
      </c>
      <c r="J10" s="43">
        <f t="shared" si="0"/>
        <v>140000</v>
      </c>
      <c r="K10" s="44">
        <f t="shared" si="1"/>
        <v>1.0861132660977503E-2</v>
      </c>
    </row>
    <row r="11" spans="1:11">
      <c r="A11" s="35">
        <f>MAX($A$7:A10)+1</f>
        <v>5</v>
      </c>
      <c r="B11" s="37" t="s">
        <v>15</v>
      </c>
      <c r="C11" s="37" t="s">
        <v>156</v>
      </c>
      <c r="D11" s="39">
        <f>+'[1]Valuation Summary'!J11</f>
        <v>5.8700000000000002E-2</v>
      </c>
      <c r="E11" s="40">
        <f>+'[1]Valuation Summary'!K11</f>
        <v>5490000</v>
      </c>
      <c r="G11" s="39">
        <f>+'[1]Valuation Summary'!AV11</f>
        <v>5.9400000000000001E-2</v>
      </c>
      <c r="H11" s="41">
        <f>+'[1]Valuation Summary'!AW11</f>
        <v>5430000</v>
      </c>
      <c r="I11" s="45" t="str">
        <f>IF('[1]Valuation Summary'!AI11&lt;&gt;"","Y","")</f>
        <v>Y</v>
      </c>
      <c r="J11" s="43">
        <f t="shared" si="0"/>
        <v>-60000</v>
      </c>
      <c r="K11" s="44">
        <f t="shared" si="1"/>
        <v>-1.092896174863388E-2</v>
      </c>
    </row>
    <row r="12" spans="1:11">
      <c r="A12" s="35">
        <f>MAX($A$7:A11)+1</f>
        <v>6</v>
      </c>
      <c r="B12" s="37" t="s">
        <v>16</v>
      </c>
      <c r="C12" s="37"/>
      <c r="D12" s="39">
        <f>+'[1]Valuation Summary'!J12</f>
        <v>6.5920000000000006E-2</v>
      </c>
      <c r="E12" s="40">
        <f>+'[1]Valuation Summary'!K12</f>
        <v>10920000</v>
      </c>
      <c r="G12" s="39">
        <f>+'[1]Valuation Summary'!AV12</f>
        <v>6.5613000000000005E-2</v>
      </c>
      <c r="H12" s="41">
        <f>+'[1]Valuation Summary'!AW12</f>
        <v>11250000</v>
      </c>
      <c r="I12" s="45" t="str">
        <f>IF('[1]Valuation Summary'!AI12&lt;&gt;"","Y","")</f>
        <v/>
      </c>
      <c r="J12" s="43">
        <f t="shared" si="0"/>
        <v>330000</v>
      </c>
      <c r="K12" s="44">
        <f t="shared" si="1"/>
        <v>3.021978021978022E-2</v>
      </c>
    </row>
    <row r="13" spans="1:11">
      <c r="A13" s="35">
        <f>MAX($A$7:A12)+1</f>
        <v>7</v>
      </c>
      <c r="B13" s="37" t="s">
        <v>18</v>
      </c>
      <c r="C13" s="37" t="s">
        <v>157</v>
      </c>
      <c r="D13" s="39">
        <f>+'[1]Valuation Summary'!J13</f>
        <v>5.6300000000000003E-2</v>
      </c>
      <c r="E13" s="40">
        <f>+'[1]Valuation Summary'!K13</f>
        <v>14550000</v>
      </c>
      <c r="G13" s="39">
        <f>+'[1]Valuation Summary'!AV13</f>
        <v>5.6037999999999998E-2</v>
      </c>
      <c r="H13" s="41">
        <f>+'[1]Valuation Summary'!AW13</f>
        <v>14620000</v>
      </c>
      <c r="I13" s="45" t="str">
        <f>IF('[1]Valuation Summary'!AI13&lt;&gt;"","Y","")</f>
        <v/>
      </c>
      <c r="J13" s="43">
        <f t="shared" si="0"/>
        <v>70000</v>
      </c>
      <c r="K13" s="44">
        <f t="shared" si="1"/>
        <v>4.8109965635738834E-3</v>
      </c>
    </row>
    <row r="14" spans="1:11">
      <c r="A14" s="35">
        <f>MAX($A$7:A13)+1</f>
        <v>8</v>
      </c>
      <c r="B14" s="37" t="s">
        <v>19</v>
      </c>
      <c r="C14" s="37" t="s">
        <v>158</v>
      </c>
      <c r="D14" s="39">
        <f>+'[1]Valuation Summary'!J14</f>
        <v>6.3091999999999995E-2</v>
      </c>
      <c r="E14" s="40">
        <f>+'[1]Valuation Summary'!K14</f>
        <v>9490000</v>
      </c>
      <c r="G14" s="39">
        <f>+'[1]Valuation Summary'!AV14</f>
        <v>6.2798999999999994E-2</v>
      </c>
      <c r="H14" s="41">
        <f>+'[1]Valuation Summary'!AW14</f>
        <v>9530000</v>
      </c>
      <c r="I14" s="45" t="str">
        <f>IF('[1]Valuation Summary'!AI14&lt;&gt;"","Y","")</f>
        <v/>
      </c>
      <c r="J14" s="43">
        <f t="shared" si="0"/>
        <v>40000</v>
      </c>
      <c r="K14" s="44">
        <f t="shared" si="1"/>
        <v>4.2149631190727078E-3</v>
      </c>
    </row>
    <row r="15" spans="1:11">
      <c r="A15" s="35">
        <f>MAX($A$7:A14)+1</f>
        <v>9</v>
      </c>
      <c r="B15" s="38" t="s">
        <v>20</v>
      </c>
      <c r="C15" s="37" t="s">
        <v>159</v>
      </c>
      <c r="D15" s="39">
        <f>+'[1]Valuation Summary'!J15</f>
        <v>7.9299999999999995E-2</v>
      </c>
      <c r="E15" s="40">
        <f>+'[1]Valuation Summary'!K15</f>
        <v>18820000</v>
      </c>
      <c r="G15" s="39">
        <f>+'[1]Valuation Summary'!AV15</f>
        <v>7.8931000000000001E-2</v>
      </c>
      <c r="H15" s="41">
        <f>+'[1]Valuation Summary'!AW15</f>
        <v>18910000</v>
      </c>
      <c r="I15" s="45" t="str">
        <f>IF('[1]Valuation Summary'!AI15&lt;&gt;"","Y","")</f>
        <v/>
      </c>
      <c r="J15" s="43">
        <f t="shared" si="0"/>
        <v>90000</v>
      </c>
      <c r="K15" s="44">
        <f t="shared" si="1"/>
        <v>4.7821466524973436E-3</v>
      </c>
    </row>
    <row r="16" spans="1:11">
      <c r="A16" s="35">
        <f>MAX($A$7:A15)+1</f>
        <v>10</v>
      </c>
      <c r="B16" s="38" t="s">
        <v>21</v>
      </c>
      <c r="C16" s="37" t="s">
        <v>160</v>
      </c>
      <c r="D16" s="39">
        <f>+'[1]Valuation Summary'!J16</f>
        <v>6.4482999999999999E-2</v>
      </c>
      <c r="E16" s="40">
        <f>+'[1]Valuation Summary'!K16</f>
        <v>6740000</v>
      </c>
      <c r="G16" s="39">
        <f>+'[1]Valuation Summary'!AV16</f>
        <v>6.3799999999999996E-2</v>
      </c>
      <c r="H16" s="41">
        <f>+'[1]Valuation Summary'!AW16</f>
        <v>6810000</v>
      </c>
      <c r="I16" s="45" t="str">
        <f>IF('[1]Valuation Summary'!AI16&lt;&gt;"","Y","")</f>
        <v>Y</v>
      </c>
      <c r="J16" s="43">
        <f t="shared" si="0"/>
        <v>70000</v>
      </c>
      <c r="K16" s="44">
        <f t="shared" si="1"/>
        <v>1.0385756676557863E-2</v>
      </c>
    </row>
    <row r="17" spans="1:11">
      <c r="A17" s="35"/>
      <c r="B17" s="38"/>
      <c r="C17" s="37"/>
      <c r="D17" s="39"/>
      <c r="G17" s="39"/>
      <c r="I17" s="46"/>
    </row>
    <row r="18" spans="1:11">
      <c r="A18" s="33"/>
      <c r="B18" s="47" t="s">
        <v>161</v>
      </c>
      <c r="C18" s="47"/>
      <c r="D18" s="48">
        <f>+'[1]Valuation Summary'!J18</f>
        <v>6.6299999999999998E-2</v>
      </c>
      <c r="E18" s="49">
        <f>SUM(E7:E17)</f>
        <v>109830000</v>
      </c>
      <c r="G18" s="48">
        <f>+'[1]Valuation Summary'!AV18</f>
        <v>6.6000000000000003E-2</v>
      </c>
      <c r="H18" s="49">
        <f>SUM(H7:H17)</f>
        <v>110630000</v>
      </c>
      <c r="I18" s="50"/>
      <c r="J18" s="51">
        <f>SUM(J7:J17)</f>
        <v>800000</v>
      </c>
      <c r="K18" s="44">
        <f>J18/E18</f>
        <v>7.2839843394336698E-3</v>
      </c>
    </row>
    <row r="19" spans="1:11">
      <c r="A19" s="52"/>
      <c r="B19" s="47"/>
      <c r="C19" s="37"/>
      <c r="E19" s="40"/>
      <c r="H19" s="40">
        <f>ROUND(AVERAGE(H7:H16),-3)</f>
        <v>11063000</v>
      </c>
      <c r="I19" s="53"/>
    </row>
    <row r="20" spans="1:11">
      <c r="A20" s="52"/>
      <c r="B20" s="47"/>
      <c r="C20" s="37"/>
      <c r="E20" s="40"/>
      <c r="H20" s="40"/>
      <c r="I20" s="53"/>
    </row>
    <row r="21" spans="1:11">
      <c r="A21" s="52"/>
      <c r="B21" s="54" t="s">
        <v>162</v>
      </c>
      <c r="C21" s="37"/>
      <c r="G21" s="39"/>
      <c r="I21" s="53"/>
    </row>
    <row r="22" spans="1:11" ht="12" customHeight="1">
      <c r="A22" s="35">
        <f>MAX($A$7:A21)+1</f>
        <v>11</v>
      </c>
      <c r="B22" s="38" t="s">
        <v>23</v>
      </c>
      <c r="C22" s="37" t="s">
        <v>163</v>
      </c>
      <c r="D22" s="39">
        <f>+'[1]Valuation Summary'!J22</f>
        <v>6.7145999999999997E-2</v>
      </c>
      <c r="E22" s="40">
        <f>+'[1]Valuation Summary'!K22</f>
        <v>11660000</v>
      </c>
      <c r="G22" s="39">
        <f>+'[1]Valuation Summary'!AV22</f>
        <v>6.6600000000000006E-2</v>
      </c>
      <c r="H22" s="41">
        <f>+'[1]Valuation Summary'!AW22</f>
        <v>11800000</v>
      </c>
      <c r="I22" s="45" t="str">
        <f>IF('[1]Valuation Summary'!AI22&lt;&gt;"","Y","")</f>
        <v>Y</v>
      </c>
      <c r="J22" s="43">
        <f t="shared" ref="J22:J53" si="2">H22-E22</f>
        <v>140000</v>
      </c>
      <c r="K22" s="44">
        <f t="shared" ref="K22:K53" si="3">J22/E22</f>
        <v>1.2006861063464836E-2</v>
      </c>
    </row>
    <row r="23" spans="1:11">
      <c r="A23" s="35">
        <f>MAX($A$7:A22)+1</f>
        <v>12</v>
      </c>
      <c r="B23" s="38" t="s">
        <v>25</v>
      </c>
      <c r="C23" s="37" t="s">
        <v>164</v>
      </c>
      <c r="D23" s="39">
        <f>+'[1]Valuation Summary'!J23</f>
        <v>6.1977999999999998E-2</v>
      </c>
      <c r="E23" s="40">
        <f>+'[1]Valuation Summary'!K23</f>
        <v>5160000</v>
      </c>
      <c r="G23" s="39">
        <f>+'[1]Valuation Summary'!AV23</f>
        <v>6.1787000000000002E-2</v>
      </c>
      <c r="H23" s="41">
        <f>+'[1]Valuation Summary'!AW23</f>
        <v>5220000</v>
      </c>
      <c r="I23" s="45" t="str">
        <f>IF('[1]Valuation Summary'!AI23&lt;&gt;"","Y","")</f>
        <v/>
      </c>
      <c r="J23" s="43">
        <f t="shared" si="2"/>
        <v>60000</v>
      </c>
      <c r="K23" s="44">
        <f t="shared" si="3"/>
        <v>1.1627906976744186E-2</v>
      </c>
    </row>
    <row r="24" spans="1:11">
      <c r="A24" s="35">
        <f>MAX($A$7:A23)+1</f>
        <v>13</v>
      </c>
      <c r="B24" s="38" t="s">
        <v>26</v>
      </c>
      <c r="C24" s="37" t="s">
        <v>165</v>
      </c>
      <c r="D24" s="39">
        <f>+'[1]Valuation Summary'!J24</f>
        <v>6.4500000000000002E-2</v>
      </c>
      <c r="E24" s="40">
        <f>+'[1]Valuation Summary'!K24</f>
        <v>7450000</v>
      </c>
      <c r="G24" s="39">
        <f>+'[1]Valuation Summary'!AV24</f>
        <v>6.4301999999999998E-2</v>
      </c>
      <c r="H24" s="41">
        <f>+'[1]Valuation Summary'!AW24</f>
        <v>7570000</v>
      </c>
      <c r="I24" s="45" t="str">
        <f>IF('[1]Valuation Summary'!AI24&lt;&gt;"","Y","")</f>
        <v/>
      </c>
      <c r="J24" s="43">
        <f t="shared" si="2"/>
        <v>120000</v>
      </c>
      <c r="K24" s="44">
        <f t="shared" si="3"/>
        <v>1.6107382550335572E-2</v>
      </c>
    </row>
    <row r="25" spans="1:11">
      <c r="A25" s="35">
        <f>MAX($A$7:A24)+1</f>
        <v>14</v>
      </c>
      <c r="B25" s="38" t="s">
        <v>27</v>
      </c>
      <c r="C25" s="37" t="s">
        <v>166</v>
      </c>
      <c r="D25" s="39">
        <f>+'[1]Valuation Summary'!J25</f>
        <v>6.5699999999999995E-2</v>
      </c>
      <c r="E25" s="40">
        <f>+'[1]Valuation Summary'!K25</f>
        <v>5800000</v>
      </c>
      <c r="G25" s="39">
        <f>+'[1]Valuation Summary'!AV25</f>
        <v>6.5498000000000001E-2</v>
      </c>
      <c r="H25" s="41">
        <f>+'[1]Valuation Summary'!AW25</f>
        <v>5820000</v>
      </c>
      <c r="I25" s="45" t="str">
        <f>IF('[1]Valuation Summary'!AI25&lt;&gt;"","Y","")</f>
        <v/>
      </c>
      <c r="J25" s="43">
        <f t="shared" si="2"/>
        <v>20000</v>
      </c>
      <c r="K25" s="44">
        <f t="shared" si="3"/>
        <v>3.4482758620689655E-3</v>
      </c>
    </row>
    <row r="26" spans="1:11">
      <c r="A26" s="35">
        <f>MAX($A$7:A25)+1</f>
        <v>15</v>
      </c>
      <c r="B26" s="38" t="s">
        <v>29</v>
      </c>
      <c r="C26" s="37" t="s">
        <v>167</v>
      </c>
      <c r="D26" s="39">
        <f>+'[1]Valuation Summary'!J26</f>
        <v>5.9983000000000002E-2</v>
      </c>
      <c r="E26" s="40">
        <f>+'[1]Valuation Summary'!K26</f>
        <v>14210000</v>
      </c>
      <c r="G26" s="39">
        <f>+'[1]Valuation Summary'!AV26</f>
        <v>5.9799999999999999E-2</v>
      </c>
      <c r="H26" s="41">
        <f>+'[1]Valuation Summary'!AW26</f>
        <v>14240000</v>
      </c>
      <c r="I26" s="45" t="str">
        <f>IF('[1]Valuation Summary'!AI26&lt;&gt;"","Y","")</f>
        <v>Y</v>
      </c>
      <c r="J26" s="43">
        <f t="shared" si="2"/>
        <v>30000</v>
      </c>
      <c r="K26" s="44">
        <f t="shared" si="3"/>
        <v>2.11118930330753E-3</v>
      </c>
    </row>
    <row r="27" spans="1:11">
      <c r="A27" s="35">
        <f>MAX($A$7:A26)+1</f>
        <v>16</v>
      </c>
      <c r="B27" s="38" t="s">
        <v>31</v>
      </c>
      <c r="C27" s="37"/>
      <c r="D27" s="39">
        <f>+'[1]Valuation Summary'!J27</f>
        <v>6.2350999999999997E-2</v>
      </c>
      <c r="E27" s="40">
        <f>+'[1]Valuation Summary'!K27</f>
        <v>11180000</v>
      </c>
      <c r="G27" s="39">
        <f>+'[1]Valuation Summary'!AV27</f>
        <v>6.2600000000000003E-2</v>
      </c>
      <c r="H27" s="41">
        <f>+'[1]Valuation Summary'!AW27</f>
        <v>11160000</v>
      </c>
      <c r="I27" s="45" t="str">
        <f>IF('[1]Valuation Summary'!AI27&lt;&gt;"","Y","")</f>
        <v>Y</v>
      </c>
      <c r="J27" s="43">
        <f t="shared" si="2"/>
        <v>-20000</v>
      </c>
      <c r="K27" s="44">
        <f t="shared" si="3"/>
        <v>-1.7889087656529517E-3</v>
      </c>
    </row>
    <row r="28" spans="1:11">
      <c r="A28" s="35">
        <f>MAX($A$7:A27)+1</f>
        <v>17</v>
      </c>
      <c r="B28" s="38" t="s">
        <v>33</v>
      </c>
      <c r="C28" s="37" t="s">
        <v>168</v>
      </c>
      <c r="D28" s="39">
        <f>+'[1]Valuation Summary'!J28</f>
        <v>6.4104999999999995E-2</v>
      </c>
      <c r="E28" s="40">
        <f>+'[1]Valuation Summary'!K28</f>
        <v>3300000</v>
      </c>
      <c r="G28" s="39">
        <f>+'[1]Valuation Summary'!AV28</f>
        <v>6.3908000000000006E-2</v>
      </c>
      <c r="H28" s="41">
        <f>+'[1]Valuation Summary'!AW28</f>
        <v>3420000</v>
      </c>
      <c r="I28" s="45" t="str">
        <f>IF('[1]Valuation Summary'!AI28&lt;&gt;"","Y","")</f>
        <v/>
      </c>
      <c r="J28" s="43">
        <f t="shared" si="2"/>
        <v>120000</v>
      </c>
      <c r="K28" s="44">
        <f t="shared" si="3"/>
        <v>3.6363636363636362E-2</v>
      </c>
    </row>
    <row r="29" spans="1:11">
      <c r="A29" s="35">
        <f>MAX($A$7:A28)+1</f>
        <v>18</v>
      </c>
      <c r="B29" s="38" t="s">
        <v>34</v>
      </c>
      <c r="C29" s="37" t="s">
        <v>169</v>
      </c>
      <c r="D29" s="39">
        <f>+'[1]Valuation Summary'!J29</f>
        <v>5.7299999999999997E-2</v>
      </c>
      <c r="E29" s="40">
        <f>+'[1]Valuation Summary'!K29</f>
        <v>1970000</v>
      </c>
      <c r="G29" s="39">
        <f>+'[1]Valuation Summary'!AV29</f>
        <v>5.7124000000000001E-2</v>
      </c>
      <c r="H29" s="41">
        <f>+'[1]Valuation Summary'!AW29</f>
        <v>2110000</v>
      </c>
      <c r="I29" s="45" t="str">
        <f>IF('[1]Valuation Summary'!AI29&lt;&gt;"","Y","")</f>
        <v/>
      </c>
      <c r="J29" s="43">
        <f t="shared" si="2"/>
        <v>140000</v>
      </c>
      <c r="K29" s="44">
        <f t="shared" si="3"/>
        <v>7.1065989847715741E-2</v>
      </c>
    </row>
    <row r="30" spans="1:11">
      <c r="A30" s="35">
        <f>MAX($A$7:A29)+1</f>
        <v>19</v>
      </c>
      <c r="B30" s="37" t="s">
        <v>35</v>
      </c>
      <c r="C30" s="37" t="s">
        <v>170</v>
      </c>
      <c r="D30" s="39">
        <f>+'[1]Valuation Summary'!J30</f>
        <v>6.5699999999999995E-2</v>
      </c>
      <c r="E30" s="40">
        <f>+'[1]Valuation Summary'!K30</f>
        <v>5550000</v>
      </c>
      <c r="G30" s="39">
        <f>+'[1]Valuation Summary'!AV30</f>
        <v>6.5498000000000001E-2</v>
      </c>
      <c r="H30" s="41">
        <f>+'[1]Valuation Summary'!AW30</f>
        <v>5570000</v>
      </c>
      <c r="I30" s="45" t="str">
        <f>IF('[1]Valuation Summary'!AI30&lt;&gt;"","Y","")</f>
        <v/>
      </c>
      <c r="J30" s="43">
        <f t="shared" si="2"/>
        <v>20000</v>
      </c>
      <c r="K30" s="44">
        <f t="shared" si="3"/>
        <v>3.6036036036036037E-3</v>
      </c>
    </row>
    <row r="31" spans="1:11">
      <c r="A31" s="35">
        <f>MAX($A$7:A30)+1</f>
        <v>20</v>
      </c>
      <c r="B31" s="37" t="s">
        <v>37</v>
      </c>
      <c r="C31" s="37" t="s">
        <v>171</v>
      </c>
      <c r="D31" s="39">
        <f>+'[1]Valuation Summary'!J31</f>
        <v>6.5699999999999995E-2</v>
      </c>
      <c r="E31" s="40">
        <f>+'[1]Valuation Summary'!K31</f>
        <v>4540000</v>
      </c>
      <c r="G31" s="39">
        <f>+'[1]Valuation Summary'!AV31</f>
        <v>6.5498000000000001E-2</v>
      </c>
      <c r="H31" s="41">
        <f>+'[1]Valuation Summary'!AW31</f>
        <v>4560000</v>
      </c>
      <c r="I31" s="45" t="str">
        <f>IF('[1]Valuation Summary'!AI31&lt;&gt;"","Y","")</f>
        <v/>
      </c>
      <c r="J31" s="43">
        <f t="shared" si="2"/>
        <v>20000</v>
      </c>
      <c r="K31" s="44">
        <f t="shared" si="3"/>
        <v>4.4052863436123352E-3</v>
      </c>
    </row>
    <row r="32" spans="1:11">
      <c r="A32" s="35">
        <f>MAX($A$7:A31)+1</f>
        <v>21</v>
      </c>
      <c r="B32" s="37" t="s">
        <v>38</v>
      </c>
      <c r="C32" s="37" t="s">
        <v>172</v>
      </c>
      <c r="D32" s="39">
        <f>+'[1]Valuation Summary'!J32</f>
        <v>6.9597999999999993E-2</v>
      </c>
      <c r="E32" s="40">
        <f>+'[1]Valuation Summary'!K32</f>
        <v>4750000</v>
      </c>
      <c r="G32" s="39">
        <f>+'[1]Valuation Summary'!AV32</f>
        <v>6.9000000000000006E-2</v>
      </c>
      <c r="H32" s="41">
        <f>+'[1]Valuation Summary'!AW32</f>
        <v>4790000</v>
      </c>
      <c r="I32" s="45" t="str">
        <f>IF('[1]Valuation Summary'!AI32&lt;&gt;"","Y","")</f>
        <v>Y</v>
      </c>
      <c r="J32" s="43">
        <f t="shared" si="2"/>
        <v>40000</v>
      </c>
      <c r="K32" s="44">
        <f t="shared" si="3"/>
        <v>8.4210526315789472E-3</v>
      </c>
    </row>
    <row r="33" spans="1:11">
      <c r="A33" s="35">
        <f>MAX($A$7:A32)+1</f>
        <v>22</v>
      </c>
      <c r="B33" s="37" t="s">
        <v>39</v>
      </c>
      <c r="C33" s="37" t="s">
        <v>173</v>
      </c>
      <c r="D33" s="39">
        <f>+'[1]Valuation Summary'!J33</f>
        <v>6.7547999999999997E-2</v>
      </c>
      <c r="E33" s="40">
        <f>+'[1]Valuation Summary'!K33</f>
        <v>5840000</v>
      </c>
      <c r="G33" s="39">
        <f>+'[1]Valuation Summary'!AV33</f>
        <v>6.7339999999999997E-2</v>
      </c>
      <c r="H33" s="41">
        <f>+'[1]Valuation Summary'!AW33</f>
        <v>6000000</v>
      </c>
      <c r="I33" s="45" t="str">
        <f>IF('[1]Valuation Summary'!AI33&lt;&gt;"","Y","")</f>
        <v/>
      </c>
      <c r="J33" s="43">
        <f t="shared" si="2"/>
        <v>160000</v>
      </c>
      <c r="K33" s="44">
        <f t="shared" si="3"/>
        <v>2.7397260273972601E-2</v>
      </c>
    </row>
    <row r="34" spans="1:11">
      <c r="A34" s="35">
        <f>MAX($A$7:A33)+1</f>
        <v>23</v>
      </c>
      <c r="B34" s="37" t="s">
        <v>40</v>
      </c>
      <c r="C34" s="37" t="s">
        <v>174</v>
      </c>
      <c r="D34" s="39">
        <f>+'[1]Valuation Summary'!J34</f>
        <v>6.0699999999999997E-2</v>
      </c>
      <c r="E34" s="40">
        <f>+'[1]Valuation Summary'!K34</f>
        <v>9270000</v>
      </c>
      <c r="G34" s="39">
        <f>+'[1]Valuation Summary'!AV34</f>
        <v>6.0512999999999997E-2</v>
      </c>
      <c r="H34" s="41">
        <f>+'[1]Valuation Summary'!AW34</f>
        <v>9300000</v>
      </c>
      <c r="I34" s="45" t="str">
        <f>IF('[1]Valuation Summary'!AI34&lt;&gt;"","Y","")</f>
        <v/>
      </c>
      <c r="J34" s="43">
        <f t="shared" si="2"/>
        <v>30000</v>
      </c>
      <c r="K34" s="44">
        <f t="shared" si="3"/>
        <v>3.2362459546925568E-3</v>
      </c>
    </row>
    <row r="35" spans="1:11">
      <c r="A35" s="35">
        <f>MAX($A$7:A34)+1</f>
        <v>24</v>
      </c>
      <c r="B35" s="37" t="s">
        <v>41</v>
      </c>
      <c r="C35" s="37" t="s">
        <v>175</v>
      </c>
      <c r="D35" s="39">
        <f>+'[1]Valuation Summary'!J35</f>
        <v>6.2323999999999997E-2</v>
      </c>
      <c r="E35" s="40">
        <f>+'[1]Valuation Summary'!K35</f>
        <v>6230000</v>
      </c>
      <c r="G35" s="39">
        <f>+'[1]Valuation Summary'!AV35</f>
        <v>6.2899999999999998E-2</v>
      </c>
      <c r="H35" s="41">
        <f>+'[1]Valuation Summary'!AW35</f>
        <v>6220000</v>
      </c>
      <c r="I35" s="45" t="str">
        <f>IF('[1]Valuation Summary'!AI35&lt;&gt;"","Y","")</f>
        <v>Y</v>
      </c>
      <c r="J35" s="43">
        <f t="shared" si="2"/>
        <v>-10000</v>
      </c>
      <c r="K35" s="44">
        <f t="shared" si="3"/>
        <v>-1.6051364365971107E-3</v>
      </c>
    </row>
    <row r="36" spans="1:11">
      <c r="A36" s="35">
        <f>MAX($A$7:A35)+1</f>
        <v>25</v>
      </c>
      <c r="B36" s="37" t="s">
        <v>42</v>
      </c>
      <c r="C36" s="37" t="s">
        <v>176</v>
      </c>
      <c r="D36" s="39">
        <f>+'[1]Valuation Summary'!J36</f>
        <v>5.9968E-2</v>
      </c>
      <c r="E36" s="40">
        <f>+'[1]Valuation Summary'!K36</f>
        <v>3340000</v>
      </c>
      <c r="G36" s="39">
        <f>+'[1]Valuation Summary'!AV36</f>
        <v>6.2100000000000002E-2</v>
      </c>
      <c r="H36" s="41">
        <f>+'[1]Valuation Summary'!AW36</f>
        <v>3260000</v>
      </c>
      <c r="I36" s="45" t="str">
        <f>IF('[1]Valuation Summary'!AI36&lt;&gt;"","Y","")</f>
        <v>Y</v>
      </c>
      <c r="J36" s="43">
        <f t="shared" si="2"/>
        <v>-80000</v>
      </c>
      <c r="K36" s="44">
        <f t="shared" si="3"/>
        <v>-2.3952095808383235E-2</v>
      </c>
    </row>
    <row r="37" spans="1:11">
      <c r="A37" s="35">
        <f>MAX($A$7:A36)+1</f>
        <v>26</v>
      </c>
      <c r="B37" s="37" t="s">
        <v>43</v>
      </c>
      <c r="C37" s="37" t="s">
        <v>177</v>
      </c>
      <c r="D37" s="39">
        <f>+'[1]Valuation Summary'!J37</f>
        <v>6.3899999999999998E-2</v>
      </c>
      <c r="E37" s="40">
        <f>+'[1]Valuation Summary'!K37</f>
        <v>8460000</v>
      </c>
      <c r="G37" s="39">
        <f>+'[1]Valuation Summary'!AV37</f>
        <v>6.3702999999999996E-2</v>
      </c>
      <c r="H37" s="41">
        <f>+'[1]Valuation Summary'!AW37</f>
        <v>8480000</v>
      </c>
      <c r="I37" s="45" t="str">
        <f>IF('[1]Valuation Summary'!AI37&lt;&gt;"","Y","")</f>
        <v/>
      </c>
      <c r="J37" s="43">
        <f t="shared" si="2"/>
        <v>20000</v>
      </c>
      <c r="K37" s="44">
        <f t="shared" si="3"/>
        <v>2.3640661938534278E-3</v>
      </c>
    </row>
    <row r="38" spans="1:11">
      <c r="A38" s="35">
        <f>MAX($A$7:A37)+1</f>
        <v>27</v>
      </c>
      <c r="B38" s="37" t="s">
        <v>45</v>
      </c>
      <c r="C38" s="37" t="s">
        <v>178</v>
      </c>
      <c r="D38" s="39">
        <f>+'[1]Valuation Summary'!J38</f>
        <v>6.9558999999999996E-2</v>
      </c>
      <c r="E38" s="40">
        <f>+'[1]Valuation Summary'!K38</f>
        <v>6870000</v>
      </c>
      <c r="G38" s="39">
        <f>+'[1]Valuation Summary'!AV38</f>
        <v>6.9099999999999995E-2</v>
      </c>
      <c r="H38" s="41">
        <f>+'[1]Valuation Summary'!AW38</f>
        <v>6940000</v>
      </c>
      <c r="I38" s="45" t="str">
        <f>IF('[1]Valuation Summary'!AI38&lt;&gt;"","Y","")</f>
        <v>Y</v>
      </c>
      <c r="J38" s="43">
        <f t="shared" si="2"/>
        <v>70000</v>
      </c>
      <c r="K38" s="44">
        <f t="shared" si="3"/>
        <v>1.0189228529839884E-2</v>
      </c>
    </row>
    <row r="39" spans="1:11">
      <c r="A39" s="35">
        <f>MAX($A$7:A38)+1</f>
        <v>28</v>
      </c>
      <c r="B39" s="37" t="s">
        <v>46</v>
      </c>
      <c r="C39" s="37" t="s">
        <v>179</v>
      </c>
      <c r="D39" s="39">
        <f>+'[1]Valuation Summary'!J39</f>
        <v>5.6399999999999999E-2</v>
      </c>
      <c r="E39" s="40">
        <f>+'[1]Valuation Summary'!K39</f>
        <v>8320000</v>
      </c>
      <c r="G39" s="39">
        <f>+'[1]Valuation Summary'!AV39</f>
        <v>5.6225999999999998E-2</v>
      </c>
      <c r="H39" s="41">
        <f>+'[1]Valuation Summary'!AW39</f>
        <v>8480000</v>
      </c>
      <c r="I39" s="45" t="str">
        <f>IF('[1]Valuation Summary'!AI39&lt;&gt;"","Y","")</f>
        <v/>
      </c>
      <c r="J39" s="43">
        <f t="shared" si="2"/>
        <v>160000</v>
      </c>
      <c r="K39" s="44">
        <f t="shared" si="3"/>
        <v>1.9230769230769232E-2</v>
      </c>
    </row>
    <row r="40" spans="1:11">
      <c r="A40" s="35">
        <f>MAX($A$7:A39)+1</f>
        <v>29</v>
      </c>
      <c r="B40" s="37" t="s">
        <v>47</v>
      </c>
      <c r="C40" s="37" t="s">
        <v>180</v>
      </c>
      <c r="D40" s="39">
        <f>+'[1]Valuation Summary'!J40</f>
        <v>6.3700000000000007E-2</v>
      </c>
      <c r="E40" s="40">
        <f>+'[1]Valuation Summary'!K40</f>
        <v>4880000</v>
      </c>
      <c r="G40" s="39">
        <f>+'[1]Valuation Summary'!AV40</f>
        <v>6.3504000000000005E-2</v>
      </c>
      <c r="H40" s="41">
        <f>+'[1]Valuation Summary'!AW40</f>
        <v>4980000</v>
      </c>
      <c r="I40" s="45" t="str">
        <f>IF('[1]Valuation Summary'!AI40&lt;&gt;"","Y","")</f>
        <v/>
      </c>
      <c r="J40" s="43">
        <f t="shared" si="2"/>
        <v>100000</v>
      </c>
      <c r="K40" s="44">
        <f t="shared" si="3"/>
        <v>2.0491803278688523E-2</v>
      </c>
    </row>
    <row r="41" spans="1:11">
      <c r="A41" s="35">
        <f>MAX($A$7:A40)+1</f>
        <v>30</v>
      </c>
      <c r="B41" s="37" t="s">
        <v>48</v>
      </c>
      <c r="C41" s="37" t="s">
        <v>181</v>
      </c>
      <c r="D41" s="39">
        <f>+'[1]Valuation Summary'!J41</f>
        <v>6.7224999999999993E-2</v>
      </c>
      <c r="E41" s="40">
        <f>+'[1]Valuation Summary'!K41</f>
        <v>3210000</v>
      </c>
      <c r="G41" s="39">
        <f>+'[1]Valuation Summary'!AV41</f>
        <v>6.5699999999999995E-2</v>
      </c>
      <c r="H41" s="41">
        <f>+'[1]Valuation Summary'!AW41</f>
        <v>3280000</v>
      </c>
      <c r="I41" s="45" t="str">
        <f>IF('[1]Valuation Summary'!AI41&lt;&gt;"","Y","")</f>
        <v>Y</v>
      </c>
      <c r="J41" s="43">
        <f t="shared" si="2"/>
        <v>70000</v>
      </c>
      <c r="K41" s="44">
        <f t="shared" si="3"/>
        <v>2.1806853582554516E-2</v>
      </c>
    </row>
    <row r="42" spans="1:11">
      <c r="A42" s="35">
        <f>MAX($A$7:A41)+1</f>
        <v>31</v>
      </c>
      <c r="B42" s="37" t="s">
        <v>50</v>
      </c>
      <c r="C42" s="37" t="s">
        <v>182</v>
      </c>
      <c r="D42" s="39">
        <f>+'[1]Valuation Summary'!J42</f>
        <v>6.3500000000000001E-2</v>
      </c>
      <c r="E42" s="40">
        <f>+'[1]Valuation Summary'!K42</f>
        <v>11410000</v>
      </c>
      <c r="G42" s="39">
        <f>+'[1]Valuation Summary'!AV42</f>
        <v>6.3305E-2</v>
      </c>
      <c r="H42" s="41">
        <f>+'[1]Valuation Summary'!AW42</f>
        <v>11780000</v>
      </c>
      <c r="I42" s="45" t="str">
        <f>IF('[1]Valuation Summary'!AI42&lt;&gt;"","Y","")</f>
        <v/>
      </c>
      <c r="J42" s="43">
        <f t="shared" si="2"/>
        <v>370000</v>
      </c>
      <c r="K42" s="44">
        <f t="shared" si="3"/>
        <v>3.2427695004382119E-2</v>
      </c>
    </row>
    <row r="43" spans="1:11">
      <c r="A43" s="35">
        <f>MAX($A$7:A42)+1</f>
        <v>32</v>
      </c>
      <c r="B43" s="37" t="s">
        <v>52</v>
      </c>
      <c r="C43" s="37" t="s">
        <v>183</v>
      </c>
      <c r="D43" s="39">
        <f>+'[1]Valuation Summary'!J43</f>
        <v>6.3903000000000001E-2</v>
      </c>
      <c r="E43" s="40">
        <f>+'[1]Valuation Summary'!K43</f>
        <v>4140000</v>
      </c>
      <c r="G43" s="39">
        <f>+'[1]Valuation Summary'!AV43</f>
        <v>6.3705999999999999E-2</v>
      </c>
      <c r="H43" s="41">
        <f>+'[1]Valuation Summary'!AW43</f>
        <v>4240000</v>
      </c>
      <c r="I43" s="45" t="str">
        <f>IF('[1]Valuation Summary'!AI43&lt;&gt;"","Y","")</f>
        <v/>
      </c>
      <c r="J43" s="43">
        <f t="shared" si="2"/>
        <v>100000</v>
      </c>
      <c r="K43" s="44">
        <f t="shared" si="3"/>
        <v>2.4154589371980676E-2</v>
      </c>
    </row>
    <row r="44" spans="1:11" ht="14.25" customHeight="1">
      <c r="A44" s="35">
        <f>MAX($A$7:A43)+1</f>
        <v>33</v>
      </c>
      <c r="B44" s="37" t="s">
        <v>53</v>
      </c>
      <c r="C44" s="37" t="s">
        <v>184</v>
      </c>
      <c r="D44" s="39">
        <f>+'[1]Valuation Summary'!J44</f>
        <v>6.6400000000000001E-2</v>
      </c>
      <c r="E44" s="40">
        <f>+'[1]Valuation Summary'!K44</f>
        <v>11000000</v>
      </c>
      <c r="G44" s="39">
        <f>+'[1]Valuation Summary'!AV44</f>
        <v>6.6196000000000005E-2</v>
      </c>
      <c r="H44" s="41">
        <f>+'[1]Valuation Summary'!AW44</f>
        <v>11080000</v>
      </c>
      <c r="I44" s="45" t="str">
        <f>IF('[1]Valuation Summary'!AI44&lt;&gt;"","Y","")</f>
        <v/>
      </c>
      <c r="J44" s="43">
        <f t="shared" si="2"/>
        <v>80000</v>
      </c>
      <c r="K44" s="44">
        <f t="shared" si="3"/>
        <v>7.2727272727272727E-3</v>
      </c>
    </row>
    <row r="45" spans="1:11">
      <c r="A45" s="35">
        <f>MAX($A$7:A44)+1</f>
        <v>34</v>
      </c>
      <c r="B45" s="37" t="s">
        <v>54</v>
      </c>
      <c r="C45" s="37" t="s">
        <v>185</v>
      </c>
      <c r="D45" s="39">
        <f>+'[1]Valuation Summary'!J45</f>
        <v>6.7346000000000003E-2</v>
      </c>
      <c r="E45" s="40">
        <f>+'[1]Valuation Summary'!K45</f>
        <v>6420000</v>
      </c>
      <c r="G45" s="39">
        <f>+'[1]Valuation Summary'!AV45</f>
        <v>6.7139000000000004E-2</v>
      </c>
      <c r="H45" s="41">
        <f>+'[1]Valuation Summary'!AW45</f>
        <v>6560000</v>
      </c>
      <c r="I45" s="45" t="str">
        <f>IF('[1]Valuation Summary'!AI45&lt;&gt;"","Y","")</f>
        <v/>
      </c>
      <c r="J45" s="43">
        <f t="shared" si="2"/>
        <v>140000</v>
      </c>
      <c r="K45" s="44">
        <f t="shared" si="3"/>
        <v>2.1806853582554516E-2</v>
      </c>
    </row>
    <row r="46" spans="1:11">
      <c r="A46" s="35">
        <f>MAX($A$7:A45)+1</f>
        <v>35</v>
      </c>
      <c r="B46" s="37" t="s">
        <v>55</v>
      </c>
      <c r="C46" s="37" t="s">
        <v>186</v>
      </c>
      <c r="D46" s="39">
        <f>+'[1]Valuation Summary'!J46</f>
        <v>6.7244999999999999E-2</v>
      </c>
      <c r="E46" s="40">
        <f>+'[1]Valuation Summary'!K46</f>
        <v>5580000</v>
      </c>
      <c r="G46" s="39">
        <f>+'[1]Valuation Summary'!AV46</f>
        <v>6.7038E-2</v>
      </c>
      <c r="H46" s="41">
        <f>+'[1]Valuation Summary'!AW46</f>
        <v>5730000</v>
      </c>
      <c r="I46" s="45" t="str">
        <f>IF('[1]Valuation Summary'!AI46&lt;&gt;"","Y","")</f>
        <v/>
      </c>
      <c r="J46" s="43">
        <f t="shared" si="2"/>
        <v>150000</v>
      </c>
      <c r="K46" s="44">
        <f t="shared" si="3"/>
        <v>2.6881720430107527E-2</v>
      </c>
    </row>
    <row r="47" spans="1:11">
      <c r="A47" s="35">
        <f>MAX($A$7:A46)+1</f>
        <v>36</v>
      </c>
      <c r="B47" s="37" t="s">
        <v>56</v>
      </c>
      <c r="C47" s="37" t="s">
        <v>187</v>
      </c>
      <c r="D47" s="39">
        <f>+'[1]Valuation Summary'!J47</f>
        <v>6.0125999999999999E-2</v>
      </c>
      <c r="E47" s="40">
        <f>+'[1]Valuation Summary'!K47</f>
        <v>2930000</v>
      </c>
      <c r="G47" s="39">
        <f>+'[1]Valuation Summary'!AV47</f>
        <v>5.7799999999999997E-2</v>
      </c>
      <c r="H47" s="41">
        <f>+'[1]Valuation Summary'!AW47</f>
        <v>3050000</v>
      </c>
      <c r="I47" s="45" t="str">
        <f>IF('[1]Valuation Summary'!AI47&lt;&gt;"","Y","")</f>
        <v>Y</v>
      </c>
      <c r="J47" s="43">
        <f t="shared" si="2"/>
        <v>120000</v>
      </c>
      <c r="K47" s="44">
        <f t="shared" si="3"/>
        <v>4.0955631399317405E-2</v>
      </c>
    </row>
    <row r="48" spans="1:11">
      <c r="A48" s="35">
        <f>MAX($A$7:A47)+1</f>
        <v>37</v>
      </c>
      <c r="B48" s="37" t="s">
        <v>57</v>
      </c>
      <c r="C48" s="37" t="s">
        <v>188</v>
      </c>
      <c r="D48" s="39">
        <f>+'[1]Valuation Summary'!J48</f>
        <v>5.1649E-2</v>
      </c>
      <c r="E48" s="40">
        <f>+'[1]Valuation Summary'!K48</f>
        <v>8190000</v>
      </c>
      <c r="G48" s="39">
        <f>+'[1]Valuation Summary'!AV48</f>
        <v>5.1490000000000001E-2</v>
      </c>
      <c r="H48" s="41">
        <f>+'[1]Valuation Summary'!AW48</f>
        <v>8210000</v>
      </c>
      <c r="I48" s="45" t="str">
        <f>IF('[1]Valuation Summary'!AI48&lt;&gt;"","Y","")</f>
        <v/>
      </c>
      <c r="J48" s="43">
        <f t="shared" si="2"/>
        <v>20000</v>
      </c>
      <c r="K48" s="44">
        <f t="shared" si="3"/>
        <v>2.442002442002442E-3</v>
      </c>
    </row>
    <row r="49" spans="1:11">
      <c r="A49" s="35">
        <f>MAX($A$7:A48)+1</f>
        <v>38</v>
      </c>
      <c r="B49" s="37" t="s">
        <v>58</v>
      </c>
      <c r="C49" s="37" t="s">
        <v>189</v>
      </c>
      <c r="D49" s="39">
        <f>+'[1]Valuation Summary'!J49</f>
        <v>6.2181E-2</v>
      </c>
      <c r="E49" s="40">
        <f>+'[1]Valuation Summary'!K49</f>
        <v>8830000</v>
      </c>
      <c r="G49" s="39">
        <f>+'[1]Valuation Summary'!AV49</f>
        <v>6.1990000000000003E-2</v>
      </c>
      <c r="H49" s="41">
        <f>+'[1]Valuation Summary'!AW49</f>
        <v>8850000</v>
      </c>
      <c r="I49" s="45" t="str">
        <f>IF('[1]Valuation Summary'!AI49&lt;&gt;"","Y","")</f>
        <v/>
      </c>
      <c r="J49" s="43">
        <f t="shared" si="2"/>
        <v>20000</v>
      </c>
      <c r="K49" s="44">
        <f t="shared" si="3"/>
        <v>2.2650056625141564E-3</v>
      </c>
    </row>
    <row r="50" spans="1:11">
      <c r="A50" s="35">
        <f>MAX($A$7:A49)+1</f>
        <v>39</v>
      </c>
      <c r="B50" s="37" t="s">
        <v>59</v>
      </c>
      <c r="C50" s="37" t="s">
        <v>190</v>
      </c>
      <c r="D50" s="39">
        <f>+'[1]Valuation Summary'!J50</f>
        <v>6.6299999999999998E-2</v>
      </c>
      <c r="E50" s="40">
        <f>+'[1]Valuation Summary'!K50</f>
        <v>13280000</v>
      </c>
      <c r="G50" s="39">
        <f>+'[1]Valuation Summary'!AV50</f>
        <v>6.6096000000000002E-2</v>
      </c>
      <c r="H50" s="41">
        <f>+'[1]Valuation Summary'!AW50</f>
        <v>13320000</v>
      </c>
      <c r="I50" s="45" t="str">
        <f>IF('[1]Valuation Summary'!AI50&lt;&gt;"","Y","")</f>
        <v/>
      </c>
      <c r="J50" s="43">
        <f t="shared" si="2"/>
        <v>40000</v>
      </c>
      <c r="K50" s="44">
        <f t="shared" si="3"/>
        <v>3.0120481927710845E-3</v>
      </c>
    </row>
    <row r="51" spans="1:11">
      <c r="A51" s="35">
        <f>MAX($A$7:A50)+1</f>
        <v>40</v>
      </c>
      <c r="B51" s="37" t="s">
        <v>60</v>
      </c>
      <c r="C51" s="37" t="s">
        <v>191</v>
      </c>
      <c r="D51" s="39">
        <f>+'[1]Valuation Summary'!J51</f>
        <v>6.4756999999999995E-2</v>
      </c>
      <c r="E51" s="40">
        <f>+'[1]Valuation Summary'!K51</f>
        <v>8870000</v>
      </c>
      <c r="G51" s="39">
        <f>+'[1]Valuation Summary'!AV51</f>
        <v>6.6000000000000003E-2</v>
      </c>
      <c r="H51" s="41">
        <f>+'[1]Valuation Summary'!AW51</f>
        <v>8740000</v>
      </c>
      <c r="I51" s="45" t="str">
        <f>IF('[1]Valuation Summary'!AI51&lt;&gt;"","Y","")</f>
        <v>Y</v>
      </c>
      <c r="J51" s="43">
        <f t="shared" si="2"/>
        <v>-130000</v>
      </c>
      <c r="K51" s="44">
        <f t="shared" si="3"/>
        <v>-1.4656144306651634E-2</v>
      </c>
    </row>
    <row r="52" spans="1:11">
      <c r="A52" s="35">
        <f>MAX($A$7:A51)+1</f>
        <v>41</v>
      </c>
      <c r="B52" s="55" t="s">
        <v>61</v>
      </c>
      <c r="C52" s="37" t="s">
        <v>192</v>
      </c>
      <c r="D52" s="39">
        <f>+'[1]Valuation Summary'!J52</f>
        <v>7.0384000000000002E-2</v>
      </c>
      <c r="E52" s="40">
        <f>+'[1]Valuation Summary'!K52</f>
        <v>9800000</v>
      </c>
      <c r="G52" s="39">
        <f>+'[1]Valuation Summary'!AV52</f>
        <v>6.8400000000000002E-2</v>
      </c>
      <c r="H52" s="41">
        <f>+'[1]Valuation Summary'!AW52</f>
        <v>10090000</v>
      </c>
      <c r="I52" s="45" t="str">
        <f>IF('[1]Valuation Summary'!AI52&lt;&gt;"","Y","")</f>
        <v>Y</v>
      </c>
      <c r="J52" s="43">
        <f t="shared" si="2"/>
        <v>290000</v>
      </c>
      <c r="K52" s="44">
        <f t="shared" si="3"/>
        <v>2.9591836734693878E-2</v>
      </c>
    </row>
    <row r="53" spans="1:11">
      <c r="A53" s="35">
        <f>MAX($A$7:A52)+1</f>
        <v>42</v>
      </c>
      <c r="B53" s="37" t="s">
        <v>62</v>
      </c>
      <c r="C53" s="37" t="s">
        <v>193</v>
      </c>
      <c r="D53" s="39">
        <f>+'[1]Valuation Summary'!J53</f>
        <v>6.7200999999999997E-2</v>
      </c>
      <c r="E53" s="40">
        <f>+'[1]Valuation Summary'!K53</f>
        <v>7730000</v>
      </c>
      <c r="G53" s="39">
        <f>+'[1]Valuation Summary'!AV53</f>
        <v>6.6600000000000006E-2</v>
      </c>
      <c r="H53" s="41">
        <f>+'[1]Valuation Summary'!AW53</f>
        <v>7790000</v>
      </c>
      <c r="I53" s="45" t="str">
        <f>IF('[1]Valuation Summary'!AI53&lt;&gt;"","Y","")</f>
        <v>Y</v>
      </c>
      <c r="J53" s="43">
        <f t="shared" si="2"/>
        <v>60000</v>
      </c>
      <c r="K53" s="44">
        <f t="shared" si="3"/>
        <v>7.7619663648124193E-3</v>
      </c>
    </row>
    <row r="54" spans="1:11">
      <c r="A54" s="35"/>
      <c r="B54" s="37"/>
      <c r="C54" s="37"/>
      <c r="D54" s="39"/>
      <c r="G54" s="39"/>
      <c r="I54" s="53"/>
    </row>
    <row r="55" spans="1:11">
      <c r="A55" s="33"/>
      <c r="B55" s="47" t="s">
        <v>194</v>
      </c>
      <c r="C55" s="47"/>
      <c r="D55" s="48">
        <f>+'[1]Valuation Summary'!J55</f>
        <v>6.4000000000000001E-2</v>
      </c>
      <c r="E55" s="56">
        <f>SUM(E22:E54)</f>
        <v>230170000</v>
      </c>
      <c r="F55" s="57"/>
      <c r="G55" s="48">
        <f>+'[1]Valuation Summary'!AV55</f>
        <v>6.3799999999999996E-2</v>
      </c>
      <c r="H55" s="56">
        <f>SUM(H22:H54)</f>
        <v>232640000</v>
      </c>
      <c r="I55" s="58"/>
      <c r="J55" s="56">
        <f>SUM(J22:J54)</f>
        <v>2470000</v>
      </c>
      <c r="K55" s="59">
        <f>J55/E55</f>
        <v>1.0731198679237086E-2</v>
      </c>
    </row>
    <row r="56" spans="1:11">
      <c r="A56" s="52"/>
      <c r="B56" s="37" t="s">
        <v>195</v>
      </c>
      <c r="C56" s="37"/>
      <c r="D56" s="39"/>
      <c r="E56" s="40"/>
      <c r="G56" s="39"/>
      <c r="H56" s="40">
        <f>ROUND(AVERAGE(H22:H53),-3)</f>
        <v>7270000</v>
      </c>
      <c r="I56" s="53"/>
    </row>
    <row r="57" spans="1:11">
      <c r="A57" s="52"/>
      <c r="B57" s="47"/>
      <c r="C57" s="37"/>
      <c r="D57" s="39"/>
      <c r="G57" s="39"/>
      <c r="I57" s="53"/>
    </row>
    <row r="58" spans="1:11">
      <c r="A58" s="52"/>
      <c r="B58" s="54" t="s">
        <v>196</v>
      </c>
      <c r="C58" s="37"/>
      <c r="D58" s="39"/>
      <c r="G58" s="39"/>
      <c r="I58" s="53"/>
    </row>
    <row r="59" spans="1:11" ht="13.5" customHeight="1">
      <c r="A59" s="35">
        <f>MAX($A$7:A58)+1</f>
        <v>43</v>
      </c>
      <c r="B59" s="37" t="s">
        <v>65</v>
      </c>
      <c r="C59" s="37" t="s">
        <v>197</v>
      </c>
      <c r="D59" s="39">
        <f>+'[1]Valuation Summary'!J59</f>
        <v>6.7000000000000004E-2</v>
      </c>
      <c r="E59" s="40">
        <f>+'[1]Valuation Summary'!K59</f>
        <v>5560000</v>
      </c>
      <c r="G59" s="39">
        <f>+'[1]Valuation Summary'!AV59</f>
        <v>6.7611000000000004E-2</v>
      </c>
      <c r="H59" s="41">
        <f>+'[1]Valuation Summary'!AW59</f>
        <v>5510000</v>
      </c>
      <c r="I59" s="45" t="str">
        <f>IF('[1]Valuation Summary'!AI59&lt;&gt;"","Y","")</f>
        <v/>
      </c>
      <c r="J59" s="43">
        <f t="shared" ref="J59:J65" si="4">H59-E59</f>
        <v>-50000</v>
      </c>
      <c r="K59" s="44">
        <f t="shared" ref="K59:K65" si="5">J59/E59</f>
        <v>-8.9928057553956831E-3</v>
      </c>
    </row>
    <row r="60" spans="1:11">
      <c r="A60" s="35">
        <f>MAX($A$7:A59)+1</f>
        <v>44</v>
      </c>
      <c r="B60" s="37" t="s">
        <v>67</v>
      </c>
      <c r="C60" s="37" t="s">
        <v>198</v>
      </c>
      <c r="D60" s="39">
        <f>+'[1]Valuation Summary'!J60</f>
        <v>6.6900000000000001E-2</v>
      </c>
      <c r="E60" s="40">
        <f>+'[1]Valuation Summary'!K60</f>
        <v>5750000</v>
      </c>
      <c r="G60" s="39">
        <f>+'[1]Valuation Summary'!AV60</f>
        <v>6.7510000000000001E-2</v>
      </c>
      <c r="H60" s="41">
        <f>+'[1]Valuation Summary'!AW60</f>
        <v>5700000</v>
      </c>
      <c r="I60" s="45" t="str">
        <f>IF('[1]Valuation Summary'!AI60&lt;&gt;"","Y","")</f>
        <v/>
      </c>
      <c r="J60" s="43">
        <f t="shared" si="4"/>
        <v>-50000</v>
      </c>
      <c r="K60" s="44">
        <f t="shared" si="5"/>
        <v>-8.6956521739130436E-3</v>
      </c>
    </row>
    <row r="61" spans="1:11">
      <c r="A61" s="35">
        <f>MAX($A$7:A60)+1</f>
        <v>45</v>
      </c>
      <c r="B61" s="37" t="s">
        <v>68</v>
      </c>
      <c r="C61" s="37" t="s">
        <v>199</v>
      </c>
      <c r="D61" s="39">
        <f>+'[1]Valuation Summary'!J61</f>
        <v>6.4694000000000002E-2</v>
      </c>
      <c r="E61" s="40">
        <f>+'[1]Valuation Summary'!K61</f>
        <v>3500000</v>
      </c>
      <c r="G61" s="39">
        <f>+'[1]Valuation Summary'!AV61</f>
        <v>6.5000000000000002E-2</v>
      </c>
      <c r="H61" s="41">
        <f>+'[1]Valuation Summary'!AW61</f>
        <v>3480000</v>
      </c>
      <c r="I61" s="45" t="str">
        <f>IF('[1]Valuation Summary'!AI61&lt;&gt;"","Y","")</f>
        <v>Y</v>
      </c>
      <c r="J61" s="43">
        <f t="shared" si="4"/>
        <v>-20000</v>
      </c>
      <c r="K61" s="44">
        <f t="shared" si="5"/>
        <v>-5.7142857142857143E-3</v>
      </c>
    </row>
    <row r="62" spans="1:11">
      <c r="A62" s="35">
        <f>MAX($A$7:A61)+1</f>
        <v>46</v>
      </c>
      <c r="B62" s="37" t="s">
        <v>69</v>
      </c>
      <c r="C62" s="37" t="s">
        <v>200</v>
      </c>
      <c r="D62" s="39">
        <f>+'[1]Valuation Summary'!J62</f>
        <v>6.3805000000000001E-2</v>
      </c>
      <c r="E62" s="40">
        <f>+'[1]Valuation Summary'!K62</f>
        <v>2970000</v>
      </c>
      <c r="G62" s="39">
        <f>+'[1]Valuation Summary'!AV62</f>
        <v>6.4387E-2</v>
      </c>
      <c r="H62" s="41">
        <f>+'[1]Valuation Summary'!AW62</f>
        <v>2940000</v>
      </c>
      <c r="I62" s="45" t="str">
        <f>IF('[1]Valuation Summary'!AI62&lt;&gt;"","Y","")</f>
        <v/>
      </c>
      <c r="J62" s="43">
        <f t="shared" si="4"/>
        <v>-30000</v>
      </c>
      <c r="K62" s="44">
        <f t="shared" si="5"/>
        <v>-1.0101010101010102E-2</v>
      </c>
    </row>
    <row r="63" spans="1:11">
      <c r="A63" s="35">
        <f>MAX($A$7:A62)+1</f>
        <v>47</v>
      </c>
      <c r="B63" s="37" t="s">
        <v>70</v>
      </c>
      <c r="C63" s="37" t="s">
        <v>201</v>
      </c>
      <c r="D63" s="39">
        <f>+'[1]Valuation Summary'!J63</f>
        <v>6.6663E-2</v>
      </c>
      <c r="E63" s="40">
        <f>+'[1]Valuation Summary'!K63</f>
        <v>4140000</v>
      </c>
      <c r="G63" s="39">
        <f>+'[1]Valuation Summary'!AV63</f>
        <v>6.7500000000000004E-2</v>
      </c>
      <c r="H63" s="41">
        <f>+'[1]Valuation Summary'!AW63</f>
        <v>4090000</v>
      </c>
      <c r="I63" s="45" t="str">
        <f>IF('[1]Valuation Summary'!AI63&lt;&gt;"","Y","")</f>
        <v>Y</v>
      </c>
      <c r="J63" s="43">
        <f t="shared" si="4"/>
        <v>-50000</v>
      </c>
      <c r="K63" s="44">
        <f t="shared" si="5"/>
        <v>-1.2077294685990338E-2</v>
      </c>
    </row>
    <row r="64" spans="1:11">
      <c r="A64" s="35">
        <f>MAX($A$7:A63)+1</f>
        <v>48</v>
      </c>
      <c r="B64" s="37" t="s">
        <v>71</v>
      </c>
      <c r="C64" s="37" t="s">
        <v>202</v>
      </c>
      <c r="D64" s="39">
        <f>+'[1]Valuation Summary'!J64</f>
        <v>6.6699999999999995E-2</v>
      </c>
      <c r="E64" s="40">
        <f>+'[1]Valuation Summary'!K64</f>
        <v>3020000</v>
      </c>
      <c r="G64" s="39">
        <f>+'[1]Valuation Summary'!AV64</f>
        <v>6.7308000000000007E-2</v>
      </c>
      <c r="H64" s="41">
        <f>+'[1]Valuation Summary'!AW64</f>
        <v>2990000</v>
      </c>
      <c r="I64" s="45" t="str">
        <f>IF('[1]Valuation Summary'!AI64&lt;&gt;"","Y","")</f>
        <v/>
      </c>
      <c r="J64" s="43">
        <f t="shared" si="4"/>
        <v>-30000</v>
      </c>
      <c r="K64" s="44">
        <f t="shared" si="5"/>
        <v>-9.9337748344370865E-3</v>
      </c>
    </row>
    <row r="65" spans="1:11">
      <c r="A65" s="35">
        <f>MAX($A$7:A64)+1</f>
        <v>49</v>
      </c>
      <c r="B65" s="37" t="s">
        <v>72</v>
      </c>
      <c r="C65" s="37" t="s">
        <v>203</v>
      </c>
      <c r="D65" s="39">
        <f>+'[1]Valuation Summary'!J65</f>
        <v>6.7400000000000002E-2</v>
      </c>
      <c r="E65" s="40">
        <f>+'[1]Valuation Summary'!K65</f>
        <v>7420000</v>
      </c>
      <c r="G65" s="39">
        <f>+'[1]Valuation Summary'!AV65</f>
        <v>6.8015000000000006E-2</v>
      </c>
      <c r="H65" s="41">
        <f>+'[1]Valuation Summary'!AW65</f>
        <v>7350000</v>
      </c>
      <c r="I65" s="45" t="str">
        <f>IF('[1]Valuation Summary'!AI65&lt;&gt;"","Y","")</f>
        <v/>
      </c>
      <c r="J65" s="43">
        <f t="shared" si="4"/>
        <v>-70000</v>
      </c>
      <c r="K65" s="44">
        <f t="shared" si="5"/>
        <v>-9.433962264150943E-3</v>
      </c>
    </row>
    <row r="66" spans="1:11">
      <c r="A66" s="35"/>
      <c r="B66" s="37"/>
      <c r="C66" s="37"/>
      <c r="D66" s="39"/>
      <c r="G66" s="39"/>
      <c r="I66" s="50"/>
    </row>
    <row r="67" spans="1:11">
      <c r="A67" s="35"/>
      <c r="B67" s="47" t="s">
        <v>204</v>
      </c>
      <c r="C67" s="47"/>
      <c r="D67" s="48">
        <f>+'[1]Valuation Summary'!J67</f>
        <v>6.6400000000000001E-2</v>
      </c>
      <c r="E67" s="56">
        <f>SUM(E59:E65)</f>
        <v>32360000</v>
      </c>
      <c r="F67" s="57"/>
      <c r="G67" s="48">
        <f>+'[1]Valuation Summary'!AV67</f>
        <v>6.7100000000000007E-2</v>
      </c>
      <c r="H67" s="56">
        <f>SUM(H57:H66)</f>
        <v>32060000</v>
      </c>
      <c r="I67" s="60"/>
      <c r="J67" s="61">
        <f>SUM(J57:J66)</f>
        <v>-300000</v>
      </c>
    </row>
    <row r="68" spans="1:11">
      <c r="A68" s="52"/>
      <c r="B68" s="47"/>
      <c r="C68" s="37"/>
      <c r="D68" s="39"/>
      <c r="E68" s="40"/>
      <c r="G68" s="39"/>
      <c r="H68" s="40">
        <f>ROUND(AVERAGE(H59:H65),-3)</f>
        <v>4580000</v>
      </c>
      <c r="I68" s="53"/>
    </row>
    <row r="69" spans="1:11">
      <c r="A69" s="52"/>
      <c r="B69" s="54" t="s">
        <v>205</v>
      </c>
      <c r="C69" s="37"/>
      <c r="D69" s="39"/>
      <c r="G69" s="39"/>
      <c r="I69" s="53"/>
    </row>
    <row r="70" spans="1:11">
      <c r="A70" s="35">
        <f>MAX($A$7:A69)+1</f>
        <v>50</v>
      </c>
      <c r="B70" s="37" t="s">
        <v>74</v>
      </c>
      <c r="C70" s="37" t="s">
        <v>206</v>
      </c>
      <c r="D70" s="39">
        <f>+'[1]Valuation Summary'!J71</f>
        <v>6.6005999999999995E-2</v>
      </c>
      <c r="E70" s="40">
        <f>+'[1]Valuation Summary'!K71</f>
        <v>6640000</v>
      </c>
      <c r="G70" s="39">
        <f>+'[1]Valuation Summary'!AV71</f>
        <v>6.5000000000000002E-2</v>
      </c>
      <c r="H70" s="41">
        <f>+'[1]Valuation Summary'!AW71</f>
        <v>6740000</v>
      </c>
      <c r="I70" s="45" t="str">
        <f>IF('[1]Valuation Summary'!AI71&lt;&gt;"","Y","")</f>
        <v>Y</v>
      </c>
      <c r="J70" s="43">
        <f t="shared" ref="J70:J103" si="6">H70-E70</f>
        <v>100000</v>
      </c>
      <c r="K70" s="44">
        <f t="shared" ref="K70:K103" si="7">J70/E70</f>
        <v>1.5060240963855422E-2</v>
      </c>
    </row>
    <row r="71" spans="1:11">
      <c r="A71" s="35">
        <f>MAX($A$7:A70)+1</f>
        <v>51</v>
      </c>
      <c r="B71" s="37" t="s">
        <v>77</v>
      </c>
      <c r="C71" s="37" t="s">
        <v>207</v>
      </c>
      <c r="D71" s="39">
        <f>+'[1]Valuation Summary'!J72</f>
        <v>6.6600000000000006E-2</v>
      </c>
      <c r="E71" s="40">
        <f>+'[1]Valuation Summary'!K72</f>
        <v>16500000</v>
      </c>
      <c r="G71" s="39">
        <f>+'[1]Valuation Summary'!AV72</f>
        <v>6.6990999999999995E-2</v>
      </c>
      <c r="H71" s="41">
        <f>+'[1]Valuation Summary'!AW72</f>
        <v>16400000</v>
      </c>
      <c r="I71" s="45" t="str">
        <f>IF('[1]Valuation Summary'!AI72&lt;&gt;"","Y","")</f>
        <v/>
      </c>
      <c r="J71" s="43">
        <f t="shared" si="6"/>
        <v>-100000</v>
      </c>
      <c r="K71" s="44">
        <f t="shared" si="7"/>
        <v>-6.0606060606060606E-3</v>
      </c>
    </row>
    <row r="72" spans="1:11">
      <c r="A72" s="35">
        <f>MAX($A$7:A71)+1</f>
        <v>52</v>
      </c>
      <c r="B72" s="37" t="s">
        <v>78</v>
      </c>
      <c r="C72" s="37" t="s">
        <v>208</v>
      </c>
      <c r="D72" s="39">
        <f>+'[1]Valuation Summary'!J73</f>
        <v>7.1236999999999995E-2</v>
      </c>
      <c r="E72" s="40">
        <f>+'[1]Valuation Summary'!K73</f>
        <v>17810000</v>
      </c>
      <c r="G72" s="39">
        <f>+'[1]Valuation Summary'!AV73</f>
        <v>7.4999999999999997E-2</v>
      </c>
      <c r="H72" s="41">
        <f>+'[1]Valuation Summary'!AW73</f>
        <v>17340000</v>
      </c>
      <c r="I72" s="45" t="str">
        <f>IF('[1]Valuation Summary'!AI73&lt;&gt;"","Y","")</f>
        <v>Y</v>
      </c>
      <c r="J72" s="43">
        <f t="shared" si="6"/>
        <v>-470000</v>
      </c>
      <c r="K72" s="44">
        <f t="shared" si="7"/>
        <v>-2.6389668725435148E-2</v>
      </c>
    </row>
    <row r="73" spans="1:11">
      <c r="A73" s="35">
        <f>MAX($A$7:A72)+1</f>
        <v>53</v>
      </c>
      <c r="B73" s="37" t="s">
        <v>79</v>
      </c>
      <c r="C73" s="37" t="s">
        <v>209</v>
      </c>
      <c r="D73" s="39">
        <f>+'[1]Valuation Summary'!J74</f>
        <v>7.0153999999999994E-2</v>
      </c>
      <c r="E73" s="40">
        <f>+'[1]Valuation Summary'!K74</f>
        <v>13540000</v>
      </c>
      <c r="G73" s="39">
        <f>+'[1]Valuation Summary'!AV74</f>
        <v>6.7500000000000004E-2</v>
      </c>
      <c r="H73" s="41">
        <f>+'[1]Valuation Summary'!AW74</f>
        <v>14070000</v>
      </c>
      <c r="I73" s="45" t="str">
        <f>IF('[1]Valuation Summary'!AI74&lt;&gt;"","Y","")</f>
        <v>Y</v>
      </c>
      <c r="J73" s="43">
        <f t="shared" si="6"/>
        <v>530000</v>
      </c>
      <c r="K73" s="44">
        <f t="shared" si="7"/>
        <v>3.9143279172821267E-2</v>
      </c>
    </row>
    <row r="74" spans="1:11">
      <c r="A74" s="35">
        <f>MAX($A$7:A73)+1</f>
        <v>54</v>
      </c>
      <c r="B74" s="37" t="s">
        <v>80</v>
      </c>
      <c r="C74" s="37" t="s">
        <v>210</v>
      </c>
      <c r="D74" s="39">
        <f>+'[1]Valuation Summary'!J75</f>
        <v>5.8233E-2</v>
      </c>
      <c r="E74" s="40">
        <f>+'[1]Valuation Summary'!K75</f>
        <v>4040000</v>
      </c>
      <c r="G74" s="39">
        <f>+'[1]Valuation Summary'!AV75</f>
        <v>0.06</v>
      </c>
      <c r="H74" s="41">
        <f>+'[1]Valuation Summary'!AW75</f>
        <v>3920000</v>
      </c>
      <c r="I74" s="45" t="str">
        <f>IF('[1]Valuation Summary'!AI75&lt;&gt;"","Y","")</f>
        <v>Y</v>
      </c>
      <c r="J74" s="43">
        <f t="shared" si="6"/>
        <v>-120000</v>
      </c>
      <c r="K74" s="44">
        <f t="shared" si="7"/>
        <v>-2.9702970297029702E-2</v>
      </c>
    </row>
    <row r="75" spans="1:11">
      <c r="A75" s="35">
        <f>MAX($A$7:A74)+1</f>
        <v>55</v>
      </c>
      <c r="B75" s="37" t="s">
        <v>82</v>
      </c>
      <c r="C75" s="37" t="s">
        <v>211</v>
      </c>
      <c r="D75" s="39">
        <f>+'[1]Valuation Summary'!J76</f>
        <v>6.9099999999999995E-2</v>
      </c>
      <c r="E75" s="40">
        <f>+'[1]Valuation Summary'!K76</f>
        <v>19960000</v>
      </c>
      <c r="G75" s="39">
        <f>+'[1]Valuation Summary'!AV76</f>
        <v>6.9505999999999998E-2</v>
      </c>
      <c r="H75" s="41">
        <f>+'[1]Valuation Summary'!AW76</f>
        <v>19840000</v>
      </c>
      <c r="I75" s="45" t="str">
        <f>IF('[1]Valuation Summary'!AI76&lt;&gt;"","Y","")</f>
        <v/>
      </c>
      <c r="J75" s="43">
        <f t="shared" si="6"/>
        <v>-120000</v>
      </c>
      <c r="K75" s="44">
        <f t="shared" si="7"/>
        <v>-6.0120240480961923E-3</v>
      </c>
    </row>
    <row r="76" spans="1:11">
      <c r="A76" s="35">
        <f>MAX($A$7:A75)+1</f>
        <v>56</v>
      </c>
      <c r="B76" s="37" t="s">
        <v>83</v>
      </c>
      <c r="C76" s="37" t="s">
        <v>212</v>
      </c>
      <c r="D76" s="39">
        <f>+'[1]Valuation Summary'!J77</f>
        <v>6.6041000000000002E-2</v>
      </c>
      <c r="E76" s="40">
        <f>+'[1]Valuation Summary'!K77</f>
        <v>15780000</v>
      </c>
      <c r="G76" s="39">
        <f>+'[1]Valuation Summary'!AV77</f>
        <v>6.7500000000000004E-2</v>
      </c>
      <c r="H76" s="41">
        <f>+'[1]Valuation Summary'!AW77</f>
        <v>15440000</v>
      </c>
      <c r="I76" s="45" t="str">
        <f>IF('[1]Valuation Summary'!AI77&lt;&gt;"","Y","")</f>
        <v>Y</v>
      </c>
      <c r="J76" s="43">
        <f t="shared" si="6"/>
        <v>-340000</v>
      </c>
      <c r="K76" s="44">
        <f t="shared" si="7"/>
        <v>-2.1546261089987327E-2</v>
      </c>
    </row>
    <row r="77" spans="1:11">
      <c r="A77" s="35">
        <f>MAX($A$7:A76)+1</f>
        <v>57</v>
      </c>
      <c r="B77" s="37" t="s">
        <v>84</v>
      </c>
      <c r="C77" s="37" t="s">
        <v>213</v>
      </c>
      <c r="D77" s="39">
        <f>+'[1]Valuation Summary'!J78</f>
        <v>6.1600000000000002E-2</v>
      </c>
      <c r="E77" s="40">
        <f>+'[1]Valuation Summary'!K78</f>
        <v>9200000</v>
      </c>
      <c r="G77" s="39">
        <f>+'[1]Valuation Summary'!AV78</f>
        <v>6.1962000000000003E-2</v>
      </c>
      <c r="H77" s="41">
        <f>+'[1]Valuation Summary'!AW78</f>
        <v>9140000</v>
      </c>
      <c r="I77" s="45" t="str">
        <f>IF('[1]Valuation Summary'!AI78&lt;&gt;"","Y","")</f>
        <v/>
      </c>
      <c r="J77" s="43">
        <f t="shared" si="6"/>
        <v>-60000</v>
      </c>
      <c r="K77" s="44">
        <f t="shared" si="7"/>
        <v>-6.5217391304347823E-3</v>
      </c>
    </row>
    <row r="78" spans="1:11">
      <c r="A78" s="35">
        <f>MAX($A$7:A77)+1</f>
        <v>58</v>
      </c>
      <c r="B78" s="37" t="s">
        <v>85</v>
      </c>
      <c r="C78" s="37" t="s">
        <v>214</v>
      </c>
      <c r="D78" s="39">
        <f>+'[1]Valuation Summary'!J79</f>
        <v>6.4100000000000004E-2</v>
      </c>
      <c r="E78" s="40">
        <f>+'[1]Valuation Summary'!K79</f>
        <v>14350000</v>
      </c>
      <c r="G78" s="39">
        <f>+'[1]Valuation Summary'!AV79</f>
        <v>6.4477000000000007E-2</v>
      </c>
      <c r="H78" s="41">
        <f>+'[1]Valuation Summary'!AW79</f>
        <v>14270000</v>
      </c>
      <c r="I78" s="45" t="str">
        <f>IF('[1]Valuation Summary'!AI79&lt;&gt;"","Y","")</f>
        <v/>
      </c>
      <c r="J78" s="43">
        <f t="shared" si="6"/>
        <v>-80000</v>
      </c>
      <c r="K78" s="44">
        <f t="shared" si="7"/>
        <v>-5.5749128919860627E-3</v>
      </c>
    </row>
    <row r="79" spans="1:11">
      <c r="A79" s="35">
        <f>MAX($A$7:A78)+1</f>
        <v>59</v>
      </c>
      <c r="B79" s="37" t="s">
        <v>86</v>
      </c>
      <c r="C79" s="37" t="s">
        <v>215</v>
      </c>
      <c r="D79" s="39">
        <f>+'[1]Valuation Summary'!J80</f>
        <v>6.7547999999999997E-2</v>
      </c>
      <c r="E79" s="40">
        <f>+'[1]Valuation Summary'!K80</f>
        <v>11470000</v>
      </c>
      <c r="G79" s="39">
        <f>+'[1]Valuation Summary'!AV80</f>
        <v>6.7945000000000005E-2</v>
      </c>
      <c r="H79" s="41">
        <f>+'[1]Valuation Summary'!AW80</f>
        <v>11400000</v>
      </c>
      <c r="I79" s="45" t="str">
        <f>IF('[1]Valuation Summary'!AI80&lt;&gt;"","Y","")</f>
        <v/>
      </c>
      <c r="J79" s="43">
        <f t="shared" si="6"/>
        <v>-70000</v>
      </c>
      <c r="K79" s="44">
        <f t="shared" si="7"/>
        <v>-6.1028770706190059E-3</v>
      </c>
    </row>
    <row r="80" spans="1:11">
      <c r="A80" s="35">
        <f>MAX($A$7:A79)+1</f>
        <v>60</v>
      </c>
      <c r="B80" s="37" t="s">
        <v>87</v>
      </c>
      <c r="C80" s="37" t="s">
        <v>216</v>
      </c>
      <c r="D80" s="39">
        <f>+'[1]Valuation Summary'!J81</f>
        <v>6.3899999999999998E-2</v>
      </c>
      <c r="E80" s="40">
        <f>+'[1]Valuation Summary'!K81</f>
        <v>19150000</v>
      </c>
      <c r="G80" s="39">
        <f>+'[1]Valuation Summary'!AV81</f>
        <v>6.4274999999999999E-2</v>
      </c>
      <c r="H80" s="41">
        <f>+'[1]Valuation Summary'!AW81</f>
        <v>19030000</v>
      </c>
      <c r="I80" s="45" t="str">
        <f>IF('[1]Valuation Summary'!AI81&lt;&gt;"","Y","")</f>
        <v/>
      </c>
      <c r="J80" s="43">
        <f t="shared" si="6"/>
        <v>-120000</v>
      </c>
      <c r="K80" s="44">
        <f t="shared" si="7"/>
        <v>-6.2663185378590081E-3</v>
      </c>
    </row>
    <row r="81" spans="1:11">
      <c r="A81" s="35">
        <f>MAX($A$7:A80)+1</f>
        <v>61</v>
      </c>
      <c r="B81" s="37" t="s">
        <v>88</v>
      </c>
      <c r="C81" s="37" t="s">
        <v>217</v>
      </c>
      <c r="D81" s="39">
        <f>+'[1]Valuation Summary'!J82</f>
        <v>6.4299999999999996E-2</v>
      </c>
      <c r="E81" s="40">
        <f>+'[1]Valuation Summary'!K82</f>
        <v>8660000</v>
      </c>
      <c r="G81" s="39">
        <f>+'[1]Valuation Summary'!AV82</f>
        <v>6.4677999999999999E-2</v>
      </c>
      <c r="H81" s="41">
        <f>+'[1]Valuation Summary'!AW82</f>
        <v>8610000</v>
      </c>
      <c r="I81" s="45" t="str">
        <f>IF('[1]Valuation Summary'!AI82&lt;&gt;"","Y","")</f>
        <v/>
      </c>
      <c r="J81" s="43">
        <f t="shared" si="6"/>
        <v>-50000</v>
      </c>
      <c r="K81" s="44">
        <f t="shared" si="7"/>
        <v>-5.7736720554272519E-3</v>
      </c>
    </row>
    <row r="82" spans="1:11">
      <c r="A82" s="35">
        <f>MAX($A$7:A81)+1</f>
        <v>62</v>
      </c>
      <c r="B82" s="37" t="s">
        <v>89</v>
      </c>
      <c r="C82" s="37" t="s">
        <v>218</v>
      </c>
      <c r="D82" s="39">
        <f>+'[1]Valuation Summary'!J83</f>
        <v>6.3465999999999995E-2</v>
      </c>
      <c r="E82" s="40">
        <f>+'[1]Valuation Summary'!K83</f>
        <v>5970000</v>
      </c>
      <c r="G82" s="39">
        <f>+'[1]Valuation Summary'!AV83</f>
        <v>6.25E-2</v>
      </c>
      <c r="H82" s="41">
        <f>+'[1]Valuation Summary'!AW83</f>
        <v>6060000</v>
      </c>
      <c r="I82" s="45" t="str">
        <f>IF('[1]Valuation Summary'!AI83&lt;&gt;"","Y","")</f>
        <v>Y</v>
      </c>
      <c r="J82" s="43">
        <f t="shared" si="6"/>
        <v>90000</v>
      </c>
      <c r="K82" s="44">
        <f t="shared" si="7"/>
        <v>1.507537688442211E-2</v>
      </c>
    </row>
    <row r="83" spans="1:11">
      <c r="A83" s="35">
        <f>MAX($A$7:A82)+1</f>
        <v>63</v>
      </c>
      <c r="B83" s="37" t="s">
        <v>91</v>
      </c>
      <c r="C83" s="37" t="s">
        <v>219</v>
      </c>
      <c r="D83" s="39">
        <f>+'[1]Valuation Summary'!J84</f>
        <v>7.0460999999999996E-2</v>
      </c>
      <c r="E83" s="40">
        <f>+'[1]Valuation Summary'!K84</f>
        <v>13780000</v>
      </c>
      <c r="G83" s="39">
        <f>+'[1]Valuation Summary'!AV84</f>
        <v>7.0000000000000007E-2</v>
      </c>
      <c r="H83" s="41">
        <f>+'[1]Valuation Summary'!AW84</f>
        <v>13870000</v>
      </c>
      <c r="I83" s="45" t="str">
        <f>IF('[1]Valuation Summary'!AI84&lt;&gt;"","Y","")</f>
        <v>Y</v>
      </c>
      <c r="J83" s="43">
        <f t="shared" si="6"/>
        <v>90000</v>
      </c>
      <c r="K83" s="44">
        <f t="shared" si="7"/>
        <v>6.5312046444121917E-3</v>
      </c>
    </row>
    <row r="84" spans="1:11">
      <c r="A84" s="35">
        <f>MAX($A$7:A83)+1</f>
        <v>64</v>
      </c>
      <c r="B84" s="37" t="s">
        <v>92</v>
      </c>
      <c r="C84" s="37" t="s">
        <v>220</v>
      </c>
      <c r="D84" s="39">
        <f>+'[1]Valuation Summary'!J85</f>
        <v>6.7547999999999997E-2</v>
      </c>
      <c r="E84" s="40">
        <f>+'[1]Valuation Summary'!K85</f>
        <v>10960000</v>
      </c>
      <c r="G84" s="39">
        <f>+'[1]Valuation Summary'!AV85</f>
        <v>6.7945000000000005E-2</v>
      </c>
      <c r="H84" s="41">
        <f>+'[1]Valuation Summary'!AW85</f>
        <v>10900000</v>
      </c>
      <c r="I84" s="45" t="str">
        <f>IF('[1]Valuation Summary'!AI85&lt;&gt;"","Y","")</f>
        <v/>
      </c>
      <c r="J84" s="43">
        <f t="shared" si="6"/>
        <v>-60000</v>
      </c>
      <c r="K84" s="44">
        <f t="shared" si="7"/>
        <v>-5.4744525547445258E-3</v>
      </c>
    </row>
    <row r="85" spans="1:11">
      <c r="A85" s="35">
        <f>MAX($A$7:A84)+1</f>
        <v>65</v>
      </c>
      <c r="B85" s="37" t="s">
        <v>94</v>
      </c>
      <c r="C85" s="37" t="s">
        <v>221</v>
      </c>
      <c r="D85" s="39">
        <f>+'[1]Valuation Summary'!J86</f>
        <v>6.7653000000000005E-2</v>
      </c>
      <c r="E85" s="40">
        <f>+'[1]Valuation Summary'!K86</f>
        <v>12900000</v>
      </c>
      <c r="G85" s="39">
        <f>+'[1]Valuation Summary'!AV86</f>
        <v>6.8049999999999999E-2</v>
      </c>
      <c r="H85" s="41">
        <f>+'[1]Valuation Summary'!AW86</f>
        <v>12830000</v>
      </c>
      <c r="I85" s="45" t="str">
        <f>IF('[1]Valuation Summary'!AI86&lt;&gt;"","Y","")</f>
        <v/>
      </c>
      <c r="J85" s="43">
        <f t="shared" si="6"/>
        <v>-70000</v>
      </c>
      <c r="K85" s="44">
        <f t="shared" si="7"/>
        <v>-5.4263565891472867E-3</v>
      </c>
    </row>
    <row r="86" spans="1:11">
      <c r="A86" s="35">
        <f>MAX($A$7:A85)+1</f>
        <v>66</v>
      </c>
      <c r="B86" s="37" t="s">
        <v>95</v>
      </c>
      <c r="C86" s="37" t="s">
        <v>222</v>
      </c>
      <c r="D86" s="39">
        <f>+'[1]Valuation Summary'!J87</f>
        <v>6.7653000000000005E-2</v>
      </c>
      <c r="E86" s="40">
        <f>+'[1]Valuation Summary'!K87</f>
        <v>13200000</v>
      </c>
      <c r="G86" s="39">
        <f>+'[1]Valuation Summary'!AV87</f>
        <v>6.8049999999999999E-2</v>
      </c>
      <c r="H86" s="41">
        <f>+'[1]Valuation Summary'!AW87</f>
        <v>13130000</v>
      </c>
      <c r="I86" s="45" t="str">
        <f>IF('[1]Valuation Summary'!AI87&lt;&gt;"","Y","")</f>
        <v/>
      </c>
      <c r="J86" s="43">
        <f t="shared" si="6"/>
        <v>-70000</v>
      </c>
      <c r="K86" s="44">
        <f t="shared" si="7"/>
        <v>-5.3030303030303034E-3</v>
      </c>
    </row>
    <row r="87" spans="1:11">
      <c r="A87" s="35">
        <f>MAX($A$7:A86)+1</f>
        <v>67</v>
      </c>
      <c r="B87" s="37" t="s">
        <v>96</v>
      </c>
      <c r="C87" s="37" t="s">
        <v>223</v>
      </c>
      <c r="D87" s="39">
        <f>+'[1]Valuation Summary'!J88</f>
        <v>6.1699999999999998E-2</v>
      </c>
      <c r="E87" s="40">
        <f>+'[1]Valuation Summary'!K88</f>
        <v>3100000</v>
      </c>
      <c r="G87" s="39">
        <f>+'[1]Valuation Summary'!AV88</f>
        <v>6.2061999999999999E-2</v>
      </c>
      <c r="H87" s="41">
        <f>+'[1]Valuation Summary'!AW88</f>
        <v>3080000</v>
      </c>
      <c r="I87" s="45" t="str">
        <f>IF('[1]Valuation Summary'!AI88&lt;&gt;"","Y","")</f>
        <v/>
      </c>
      <c r="J87" s="43">
        <f t="shared" si="6"/>
        <v>-20000</v>
      </c>
      <c r="K87" s="44">
        <f t="shared" si="7"/>
        <v>-6.4516129032258064E-3</v>
      </c>
    </row>
    <row r="88" spans="1:11">
      <c r="A88" s="35">
        <f>MAX($A$7:A87)+1</f>
        <v>68</v>
      </c>
      <c r="B88" s="37" t="s">
        <v>98</v>
      </c>
      <c r="C88" s="37" t="s">
        <v>224</v>
      </c>
      <c r="D88" s="39">
        <f>+'[1]Valuation Summary'!J89</f>
        <v>6.6058000000000006E-2</v>
      </c>
      <c r="E88" s="40">
        <f>+'[1]Valuation Summary'!K89</f>
        <v>6510000</v>
      </c>
      <c r="G88" s="39">
        <f>+'[1]Valuation Summary'!AV89</f>
        <v>6.7500000000000004E-2</v>
      </c>
      <c r="H88" s="41">
        <f>+'[1]Valuation Summary'!AW89</f>
        <v>6370000</v>
      </c>
      <c r="I88" s="45" t="str">
        <f>IF('[1]Valuation Summary'!AI89&lt;&gt;"","Y","")</f>
        <v>Y</v>
      </c>
      <c r="J88" s="43">
        <f t="shared" si="6"/>
        <v>-140000</v>
      </c>
      <c r="K88" s="44">
        <f t="shared" si="7"/>
        <v>-2.1505376344086023E-2</v>
      </c>
    </row>
    <row r="89" spans="1:11">
      <c r="A89" s="35">
        <f>MAX($A$7:A88)+1</f>
        <v>69</v>
      </c>
      <c r="B89" s="37" t="s">
        <v>100</v>
      </c>
      <c r="C89" s="37" t="s">
        <v>225</v>
      </c>
      <c r="D89" s="39">
        <f>+'[1]Valuation Summary'!J90</f>
        <v>7.0496000000000003E-2</v>
      </c>
      <c r="E89" s="40">
        <f>+'[1]Valuation Summary'!K90</f>
        <v>11820000</v>
      </c>
      <c r="G89" s="39">
        <f>+'[1]Valuation Summary'!AV90</f>
        <v>6.7500000000000004E-2</v>
      </c>
      <c r="H89" s="41">
        <f>+'[1]Valuation Summary'!AW90</f>
        <v>12350000</v>
      </c>
      <c r="I89" s="45" t="str">
        <f>IF('[1]Valuation Summary'!AI90&lt;&gt;"","Y","")</f>
        <v>Y</v>
      </c>
      <c r="J89" s="43">
        <f t="shared" si="6"/>
        <v>530000</v>
      </c>
      <c r="K89" s="44">
        <f t="shared" si="7"/>
        <v>4.4839255499153977E-2</v>
      </c>
    </row>
    <row r="90" spans="1:11">
      <c r="A90" s="35">
        <f>MAX($A$7:A89)+1</f>
        <v>70</v>
      </c>
      <c r="B90" s="37" t="s">
        <v>101</v>
      </c>
      <c r="C90" s="37" t="s">
        <v>226</v>
      </c>
      <c r="D90" s="39">
        <f>+'[1]Valuation Summary'!J91</f>
        <v>7.3555999999999996E-2</v>
      </c>
      <c r="E90" s="40">
        <f>+'[1]Valuation Summary'!K91</f>
        <v>12470000</v>
      </c>
      <c r="G90" s="39">
        <f>+'[1]Valuation Summary'!AV91</f>
        <v>7.4999999999999997E-2</v>
      </c>
      <c r="H90" s="41">
        <f>+'[1]Valuation Summary'!AW91</f>
        <v>12230000</v>
      </c>
      <c r="I90" s="45" t="str">
        <f>IF('[1]Valuation Summary'!AI91&lt;&gt;"","Y","")</f>
        <v>Y</v>
      </c>
      <c r="J90" s="43">
        <f t="shared" si="6"/>
        <v>-240000</v>
      </c>
      <c r="K90" s="44">
        <f t="shared" si="7"/>
        <v>-1.9246190858059342E-2</v>
      </c>
    </row>
    <row r="91" spans="1:11">
      <c r="A91" s="35">
        <f>MAX($A$7:A90)+1</f>
        <v>71</v>
      </c>
      <c r="B91" s="37" t="s">
        <v>102</v>
      </c>
      <c r="C91" s="37" t="s">
        <v>227</v>
      </c>
      <c r="D91" s="39">
        <f>+'[1]Valuation Summary'!J92</f>
        <v>6.4100000000000004E-2</v>
      </c>
      <c r="E91" s="40">
        <f>+'[1]Valuation Summary'!K92</f>
        <v>15880000</v>
      </c>
      <c r="G91" s="39">
        <f>+'[1]Valuation Summary'!AV92</f>
        <v>6.4477000000000007E-2</v>
      </c>
      <c r="H91" s="41">
        <f>+'[1]Valuation Summary'!AW92</f>
        <v>15790000</v>
      </c>
      <c r="I91" s="45" t="str">
        <f>IF('[1]Valuation Summary'!AI92&lt;&gt;"","Y","")</f>
        <v/>
      </c>
      <c r="J91" s="43">
        <f t="shared" si="6"/>
        <v>-90000</v>
      </c>
      <c r="K91" s="44">
        <f t="shared" si="7"/>
        <v>-5.6675062972292188E-3</v>
      </c>
    </row>
    <row r="92" spans="1:11">
      <c r="A92" s="35">
        <f>MAX($A$7:A91)+1</f>
        <v>72</v>
      </c>
      <c r="B92" s="37" t="s">
        <v>58</v>
      </c>
      <c r="C92" s="37" t="s">
        <v>228</v>
      </c>
      <c r="D92" s="39">
        <f>+'[1]Valuation Summary'!J93</f>
        <v>6.1600000000000002E-2</v>
      </c>
      <c r="E92" s="40">
        <f>+'[1]Valuation Summary'!K93</f>
        <v>4320000</v>
      </c>
      <c r="G92" s="39">
        <f>+'[1]Valuation Summary'!AV93</f>
        <v>6.1962000000000003E-2</v>
      </c>
      <c r="H92" s="41">
        <f>+'[1]Valuation Summary'!AW93</f>
        <v>4300000</v>
      </c>
      <c r="I92" s="45" t="str">
        <f>IF('[1]Valuation Summary'!AI93&lt;&gt;"","Y","")</f>
        <v/>
      </c>
      <c r="J92" s="43">
        <f t="shared" si="6"/>
        <v>-20000</v>
      </c>
      <c r="K92" s="44">
        <f t="shared" si="7"/>
        <v>-4.6296296296296294E-3</v>
      </c>
    </row>
    <row r="93" spans="1:11">
      <c r="A93" s="35">
        <f>MAX($A$7:A92)+1</f>
        <v>73</v>
      </c>
      <c r="B93" s="37" t="s">
        <v>104</v>
      </c>
      <c r="C93" s="37" t="s">
        <v>229</v>
      </c>
      <c r="D93" s="39">
        <f>+'[1]Valuation Summary'!J94</f>
        <v>7.0153999999999994E-2</v>
      </c>
      <c r="E93" s="40">
        <f>+'[1]Valuation Summary'!K94</f>
        <v>16590000</v>
      </c>
      <c r="G93" s="39">
        <f>+'[1]Valuation Summary'!AV94</f>
        <v>7.0566000000000004E-2</v>
      </c>
      <c r="H93" s="41">
        <f>+'[1]Valuation Summary'!AW94</f>
        <v>16490000</v>
      </c>
      <c r="I93" s="45" t="str">
        <f>IF('[1]Valuation Summary'!AI94&lt;&gt;"","Y","")</f>
        <v/>
      </c>
      <c r="J93" s="43">
        <f t="shared" si="6"/>
        <v>-100000</v>
      </c>
      <c r="K93" s="44">
        <f t="shared" si="7"/>
        <v>-6.0277275467148887E-3</v>
      </c>
    </row>
    <row r="94" spans="1:11">
      <c r="A94" s="35">
        <f>MAX($A$7:A93)+1</f>
        <v>74</v>
      </c>
      <c r="B94" s="37" t="s">
        <v>105</v>
      </c>
      <c r="C94" s="37" t="s">
        <v>230</v>
      </c>
      <c r="D94" s="39">
        <f>+'[1]Valuation Summary'!J95</f>
        <v>6.5046999999999994E-2</v>
      </c>
      <c r="E94" s="40">
        <f>+'[1]Valuation Summary'!K95</f>
        <v>9750000</v>
      </c>
      <c r="G94" s="39">
        <f>+'[1]Valuation Summary'!AV95</f>
        <v>6.5429000000000001E-2</v>
      </c>
      <c r="H94" s="41">
        <f>+'[1]Valuation Summary'!AW95</f>
        <v>9690000</v>
      </c>
      <c r="I94" s="45" t="str">
        <f>IF('[1]Valuation Summary'!AI95&lt;&gt;"","Y","")</f>
        <v/>
      </c>
      <c r="J94" s="43">
        <f t="shared" si="6"/>
        <v>-60000</v>
      </c>
      <c r="K94" s="44">
        <f t="shared" si="7"/>
        <v>-6.1538461538461538E-3</v>
      </c>
    </row>
    <row r="95" spans="1:11">
      <c r="A95" s="35">
        <f>MAX($A$7:A94)+1</f>
        <v>75</v>
      </c>
      <c r="B95" s="37" t="s">
        <v>106</v>
      </c>
      <c r="C95" s="37" t="s">
        <v>231</v>
      </c>
      <c r="D95" s="39">
        <f>+'[1]Valuation Summary'!J96</f>
        <v>5.8340999999999997E-2</v>
      </c>
      <c r="E95" s="40">
        <f>+'[1]Valuation Summary'!K96</f>
        <v>8650000</v>
      </c>
      <c r="G95" s="39">
        <f>+'[1]Valuation Summary'!AV96</f>
        <v>5.7500000000000002E-2</v>
      </c>
      <c r="H95" s="41">
        <f>+'[1]Valuation Summary'!AW96</f>
        <v>8780000</v>
      </c>
      <c r="I95" s="45" t="str">
        <f>IF('[1]Valuation Summary'!AI96&lt;&gt;"","Y","")</f>
        <v>Y</v>
      </c>
      <c r="J95" s="43">
        <f t="shared" si="6"/>
        <v>130000</v>
      </c>
      <c r="K95" s="44">
        <f t="shared" si="7"/>
        <v>1.5028901734104046E-2</v>
      </c>
    </row>
    <row r="96" spans="1:11">
      <c r="A96" s="35">
        <f>MAX($A$7:A95)+1</f>
        <v>76</v>
      </c>
      <c r="B96" s="37" t="s">
        <v>107</v>
      </c>
      <c r="C96" s="37" t="s">
        <v>232</v>
      </c>
      <c r="D96" s="39">
        <f>+'[1]Valuation Summary'!J97</f>
        <v>6.1600000000000002E-2</v>
      </c>
      <c r="E96" s="40">
        <f>+'[1]Valuation Summary'!K97</f>
        <v>4970000</v>
      </c>
      <c r="G96" s="39">
        <f>+'[1]Valuation Summary'!AV97</f>
        <v>6.1962000000000003E-2</v>
      </c>
      <c r="H96" s="41">
        <f>+'[1]Valuation Summary'!AW97</f>
        <v>4940000</v>
      </c>
      <c r="I96" s="45" t="str">
        <f>IF('[1]Valuation Summary'!AI97&lt;&gt;"","Y","")</f>
        <v/>
      </c>
      <c r="J96" s="43">
        <f t="shared" si="6"/>
        <v>-30000</v>
      </c>
      <c r="K96" s="44">
        <f t="shared" si="7"/>
        <v>-6.0362173038229373E-3</v>
      </c>
    </row>
    <row r="97" spans="1:11">
      <c r="A97" s="35">
        <f>MAX($A$7:A96)+1</f>
        <v>77</v>
      </c>
      <c r="B97" s="37" t="s">
        <v>109</v>
      </c>
      <c r="C97" s="37" t="s">
        <v>233</v>
      </c>
      <c r="D97" s="39">
        <f>+'[1]Valuation Summary'!J98</f>
        <v>6.7984000000000003E-2</v>
      </c>
      <c r="E97" s="40">
        <f>+'[1]Valuation Summary'!K98</f>
        <v>18910000</v>
      </c>
      <c r="G97" s="39">
        <f>+'[1]Valuation Summary'!AV98</f>
        <v>7.0000000000000007E-2</v>
      </c>
      <c r="H97" s="41">
        <f>+'[1]Valuation Summary'!AW98</f>
        <v>18370000</v>
      </c>
      <c r="I97" s="45" t="str">
        <f>IF('[1]Valuation Summary'!AI98&lt;&gt;"","Y","")</f>
        <v>Y</v>
      </c>
      <c r="J97" s="43">
        <f t="shared" si="6"/>
        <v>-540000</v>
      </c>
      <c r="K97" s="44">
        <f t="shared" si="7"/>
        <v>-2.8556319407720784E-2</v>
      </c>
    </row>
    <row r="98" spans="1:11">
      <c r="A98" s="35">
        <f>MAX($A$7:A97)+1</f>
        <v>78</v>
      </c>
      <c r="B98" s="37" t="s">
        <v>110</v>
      </c>
      <c r="C98" s="37" t="s">
        <v>234</v>
      </c>
      <c r="D98" s="39">
        <f>+'[1]Valuation Summary'!J99</f>
        <v>6.1600000000000002E-2</v>
      </c>
      <c r="E98" s="40">
        <f>+'[1]Valuation Summary'!K99</f>
        <v>9700000</v>
      </c>
      <c r="G98" s="39">
        <f>+'[1]Valuation Summary'!AV99</f>
        <v>6.1962000000000003E-2</v>
      </c>
      <c r="H98" s="41">
        <f>+'[1]Valuation Summary'!AW99</f>
        <v>9640000</v>
      </c>
      <c r="I98" s="45" t="str">
        <f>IF('[1]Valuation Summary'!AI99&lt;&gt;"","Y","")</f>
        <v/>
      </c>
      <c r="J98" s="43">
        <f t="shared" si="6"/>
        <v>-60000</v>
      </c>
      <c r="K98" s="44">
        <f t="shared" si="7"/>
        <v>-6.1855670103092781E-3</v>
      </c>
    </row>
    <row r="99" spans="1:11">
      <c r="A99" s="35">
        <f>MAX($A$7:A98)+1</f>
        <v>79</v>
      </c>
      <c r="B99" s="37" t="s">
        <v>111</v>
      </c>
      <c r="C99" s="37" t="s">
        <v>235</v>
      </c>
      <c r="D99" s="39">
        <f>+'[1]Valuation Summary'!J100</f>
        <v>6.5046999999999994E-2</v>
      </c>
      <c r="E99" s="40">
        <f>+'[1]Valuation Summary'!K100</f>
        <v>8910000</v>
      </c>
      <c r="G99" s="39">
        <f>+'[1]Valuation Summary'!AV100</f>
        <v>6.5429000000000001E-2</v>
      </c>
      <c r="H99" s="41">
        <f>+'[1]Valuation Summary'!AW100</f>
        <v>8860000</v>
      </c>
      <c r="I99" s="45" t="str">
        <f>IF('[1]Valuation Summary'!AI100&lt;&gt;"","Y","")</f>
        <v/>
      </c>
      <c r="J99" s="43">
        <f t="shared" si="6"/>
        <v>-50000</v>
      </c>
      <c r="K99" s="44">
        <f t="shared" si="7"/>
        <v>-5.6116722783389446E-3</v>
      </c>
    </row>
    <row r="100" spans="1:11">
      <c r="A100" s="35">
        <f>MAX($A$7:A99)+1</f>
        <v>80</v>
      </c>
      <c r="B100" s="37" t="s">
        <v>112</v>
      </c>
      <c r="C100" s="37" t="s">
        <v>236</v>
      </c>
      <c r="D100" s="39">
        <f>+'[1]Valuation Summary'!J101</f>
        <v>6.5046999999999994E-2</v>
      </c>
      <c r="E100" s="40">
        <f>+'[1]Valuation Summary'!K101</f>
        <v>9010000</v>
      </c>
      <c r="G100" s="39">
        <f>+'[1]Valuation Summary'!AV101</f>
        <v>6.5429000000000001E-2</v>
      </c>
      <c r="H100" s="41">
        <f>+'[1]Valuation Summary'!AW101</f>
        <v>8960000</v>
      </c>
      <c r="I100" s="45" t="str">
        <f>IF('[1]Valuation Summary'!AI101&lt;&gt;"","Y","")</f>
        <v/>
      </c>
      <c r="J100" s="43">
        <f t="shared" si="6"/>
        <v>-50000</v>
      </c>
      <c r="K100" s="44">
        <f t="shared" si="7"/>
        <v>-5.5493895671476137E-3</v>
      </c>
    </row>
    <row r="101" spans="1:11">
      <c r="A101" s="35">
        <f>MAX($A$7:A100)+1</f>
        <v>81</v>
      </c>
      <c r="B101" s="37" t="s">
        <v>113</v>
      </c>
      <c r="C101" s="37" t="s">
        <v>237</v>
      </c>
      <c r="D101" s="39">
        <f>+'[1]Valuation Summary'!J102</f>
        <v>6.3633999999999996E-2</v>
      </c>
      <c r="E101" s="40">
        <f>+'[1]Valuation Summary'!K102</f>
        <v>4380000</v>
      </c>
      <c r="G101" s="39">
        <f>+'[1]Valuation Summary'!AV102</f>
        <v>6.2003766666666668E-2</v>
      </c>
      <c r="H101" s="41">
        <f>+'[1]Valuation Summary'!AW102</f>
        <v>4500000</v>
      </c>
      <c r="I101" s="45" t="str">
        <f>IF('[1]Valuation Summary'!AI102&lt;&gt;"","Y","")</f>
        <v/>
      </c>
      <c r="J101" s="43">
        <f t="shared" si="6"/>
        <v>120000</v>
      </c>
      <c r="K101" s="44">
        <f t="shared" si="7"/>
        <v>2.7397260273972601E-2</v>
      </c>
    </row>
    <row r="102" spans="1:11">
      <c r="A102" s="35">
        <f>MAX($A$7:A101)+1</f>
        <v>82</v>
      </c>
      <c r="B102" s="37" t="s">
        <v>115</v>
      </c>
      <c r="C102" s="37" t="s">
        <v>238</v>
      </c>
      <c r="D102" s="39">
        <f>+'[1]Valuation Summary'!J103</f>
        <v>7.0259000000000002E-2</v>
      </c>
      <c r="E102" s="40">
        <f>+'[1]Valuation Summary'!K103</f>
        <v>17400000</v>
      </c>
      <c r="G102" s="39">
        <f>+'[1]Valuation Summary'!AV103</f>
        <v>7.0671999999999999E-2</v>
      </c>
      <c r="H102" s="41">
        <f>+'[1]Valuation Summary'!AW103</f>
        <v>17300000</v>
      </c>
      <c r="I102" s="45" t="str">
        <f>IF('[1]Valuation Summary'!AI103&lt;&gt;"","Y","")</f>
        <v/>
      </c>
      <c r="J102" s="43">
        <f t="shared" si="6"/>
        <v>-100000</v>
      </c>
      <c r="K102" s="44">
        <f t="shared" si="7"/>
        <v>-5.7471264367816091E-3</v>
      </c>
    </row>
    <row r="103" spans="1:11">
      <c r="A103" s="35">
        <f>MAX($A$7:A102)+1</f>
        <v>83</v>
      </c>
      <c r="B103" s="37" t="s">
        <v>116</v>
      </c>
      <c r="C103" s="37" t="s">
        <v>239</v>
      </c>
      <c r="D103" s="39">
        <f>+'[1]Valuation Summary'!J104</f>
        <v>5.4300000000000001E-2</v>
      </c>
      <c r="E103" s="40">
        <f>+'[1]Valuation Summary'!K104</f>
        <v>9820000</v>
      </c>
      <c r="G103" s="39">
        <f>+'[1]Valuation Summary'!AV104</f>
        <v>5.4619000000000001E-2</v>
      </c>
      <c r="H103" s="41">
        <f>+'[1]Valuation Summary'!AW104</f>
        <v>9760000</v>
      </c>
      <c r="I103" s="45" t="str">
        <f>IF('[1]Valuation Summary'!AI104&lt;&gt;"","Y","")</f>
        <v/>
      </c>
      <c r="J103" s="43">
        <f t="shared" si="6"/>
        <v>-60000</v>
      </c>
      <c r="K103" s="44">
        <f t="shared" si="7"/>
        <v>-6.1099796334012219E-3</v>
      </c>
    </row>
    <row r="104" spans="1:11">
      <c r="A104" s="35"/>
      <c r="B104" s="37"/>
      <c r="C104" s="37"/>
      <c r="D104" s="39"/>
      <c r="G104" s="39"/>
      <c r="I104" s="53"/>
    </row>
    <row r="105" spans="1:11">
      <c r="A105" s="33"/>
      <c r="B105" s="47" t="s">
        <v>240</v>
      </c>
      <c r="C105" s="47"/>
      <c r="D105" s="48">
        <f>+'[1]Valuation Summary'!J106</f>
        <v>6.6500000000000004E-2</v>
      </c>
      <c r="E105" s="62">
        <f>SUM(E69:E104)</f>
        <v>386100000</v>
      </c>
      <c r="G105" s="48">
        <f>+'[1]Valuation Summary'!AV106</f>
        <v>6.6799999999999998E-2</v>
      </c>
      <c r="H105" s="62">
        <f>SUM(H69:H104)</f>
        <v>384400000</v>
      </c>
      <c r="I105" s="50"/>
      <c r="J105" s="61">
        <f>SUM(J70:J104)</f>
        <v>-1700000</v>
      </c>
      <c r="K105" s="44">
        <f>J105/E105</f>
        <v>-4.4030044030044027E-3</v>
      </c>
    </row>
    <row r="106" spans="1:11">
      <c r="A106" s="52"/>
      <c r="B106" s="47"/>
      <c r="C106" s="37"/>
      <c r="D106" s="39"/>
      <c r="E106" s="40"/>
      <c r="G106" s="39"/>
      <c r="H106" s="40">
        <f>ROUND(AVERAGE(H70:H104),-3)</f>
        <v>11306000</v>
      </c>
      <c r="I106" s="53"/>
    </row>
    <row r="107" spans="1:11">
      <c r="A107" s="52"/>
      <c r="B107" s="54" t="s">
        <v>241</v>
      </c>
      <c r="C107" s="37"/>
      <c r="D107" s="39"/>
      <c r="E107" s="40"/>
      <c r="G107" s="39"/>
      <c r="H107" s="41"/>
      <c r="I107" s="53"/>
    </row>
    <row r="108" spans="1:11">
      <c r="A108" s="35">
        <f>MAX($A$7:A107)+1</f>
        <v>84</v>
      </c>
      <c r="B108" s="37" t="s">
        <v>121</v>
      </c>
      <c r="C108" s="37" t="s">
        <v>242</v>
      </c>
      <c r="D108" s="39">
        <f>+'[1]Valuation Summary'!J110</f>
        <v>6.5811999999999996E-2</v>
      </c>
      <c r="E108" s="40">
        <f>+'[1]Valuation Summary'!K110</f>
        <v>7700000</v>
      </c>
      <c r="G108" s="39">
        <f>+'[1]Valuation Summary'!AV110</f>
        <v>6.5812999999999997E-2</v>
      </c>
      <c r="H108" s="41">
        <f>+'[1]Valuation Summary'!AW110</f>
        <v>7700000</v>
      </c>
      <c r="I108" s="45" t="str">
        <f>IF('[1]Valuation Summary'!AI110&lt;&gt;"","Y","")</f>
        <v/>
      </c>
      <c r="J108" s="43">
        <f>H108-E108</f>
        <v>0</v>
      </c>
      <c r="K108" s="44">
        <f>J108/E108</f>
        <v>0</v>
      </c>
    </row>
    <row r="109" spans="1:11">
      <c r="A109" s="35">
        <f>MAX($A$7:A108)+1</f>
        <v>85</v>
      </c>
      <c r="B109" s="37" t="s">
        <v>122</v>
      </c>
      <c r="C109" s="37" t="s">
        <v>243</v>
      </c>
      <c r="D109" s="39">
        <f>+'[1]Valuation Summary'!J111</f>
        <v>6.7100000000000007E-2</v>
      </c>
      <c r="E109" s="40">
        <f>+'[1]Valuation Summary'!K111</f>
        <v>4480000</v>
      </c>
      <c r="G109" s="39">
        <f>+'[1]Valuation Summary'!AV111</f>
        <v>6.7100999999999994E-2</v>
      </c>
      <c r="H109" s="41">
        <f>+'[1]Valuation Summary'!AW111</f>
        <v>4480000</v>
      </c>
      <c r="I109" s="45" t="str">
        <f>IF('[1]Valuation Summary'!AI111&lt;&gt;"","Y","")</f>
        <v/>
      </c>
      <c r="J109" s="43">
        <f>H109-E109</f>
        <v>0</v>
      </c>
      <c r="K109" s="44">
        <f>J109/E109</f>
        <v>0</v>
      </c>
    </row>
    <row r="110" spans="1:11">
      <c r="A110" s="35">
        <f>MAX($A$7:A109)+1</f>
        <v>86</v>
      </c>
      <c r="B110" s="37" t="s">
        <v>120</v>
      </c>
      <c r="C110" s="37" t="s">
        <v>244</v>
      </c>
      <c r="D110" s="39">
        <f>+'[1]Valuation Summary'!J112</f>
        <v>6.7500000000000004E-2</v>
      </c>
      <c r="E110" s="40">
        <f>+'[1]Valuation Summary'!K112</f>
        <v>8040000</v>
      </c>
      <c r="G110" s="39">
        <f>+'[1]Valuation Summary'!AV112</f>
        <v>6.7501000000000005E-2</v>
      </c>
      <c r="H110" s="41">
        <f>+'[1]Valuation Summary'!AW112</f>
        <v>8040000</v>
      </c>
      <c r="I110" s="45" t="str">
        <f>IF('[1]Valuation Summary'!AI112&lt;&gt;"","Y","")</f>
        <v/>
      </c>
      <c r="J110" s="43">
        <f>H110-E110</f>
        <v>0</v>
      </c>
      <c r="K110" s="44">
        <f>J110/E110</f>
        <v>0</v>
      </c>
    </row>
    <row r="111" spans="1:11">
      <c r="A111" s="35">
        <f>MAX($A$7:A110)+1</f>
        <v>87</v>
      </c>
      <c r="B111" s="37" t="s">
        <v>118</v>
      </c>
      <c r="C111" s="37"/>
      <c r="D111" s="39">
        <f>+'[1]Valuation Summary'!J113</f>
        <v>7.3400000000000007E-2</v>
      </c>
      <c r="E111" s="40">
        <f>+'[1]Valuation Summary'!K113</f>
        <v>5930000</v>
      </c>
      <c r="G111" s="39">
        <f>+'[1]Valuation Summary'!AV113</f>
        <v>7.3400999999999994E-2</v>
      </c>
      <c r="H111" s="41">
        <f>+'[1]Valuation Summary'!AW113</f>
        <v>6050000</v>
      </c>
      <c r="I111" s="42" t="str">
        <f>IF('[1]Valuation Summary'!AI113&lt;&gt;"","Y","")</f>
        <v/>
      </c>
      <c r="J111" s="43">
        <f>H111-E111</f>
        <v>120000</v>
      </c>
      <c r="K111" s="44">
        <f>J111/E111</f>
        <v>2.0236087689713321E-2</v>
      </c>
    </row>
    <row r="112" spans="1:11">
      <c r="A112" s="35"/>
      <c r="B112" s="37"/>
      <c r="C112" s="37"/>
      <c r="D112" s="39"/>
      <c r="G112" s="39"/>
    </row>
    <row r="113" spans="1:11">
      <c r="A113" s="33"/>
      <c r="B113" s="47" t="s">
        <v>245</v>
      </c>
      <c r="C113" s="47"/>
      <c r="D113" s="48">
        <f>+'[1]Valuation Summary'!J115</f>
        <v>6.8199999999999997E-2</v>
      </c>
      <c r="E113" s="56">
        <f>SUM(E107:E112)</f>
        <v>26150000</v>
      </c>
      <c r="F113" s="57"/>
      <c r="G113" s="48">
        <f>+'[1]Valuation Summary'!AV115</f>
        <v>6.83E-2</v>
      </c>
      <c r="H113" s="56">
        <f>SUM(H107:H112)</f>
        <v>26270000</v>
      </c>
      <c r="I113" s="63"/>
      <c r="J113" s="64">
        <f>SUM(J107:J112)</f>
        <v>120000</v>
      </c>
      <c r="K113" s="44">
        <f>J113/E113</f>
        <v>4.5889101338432124E-3</v>
      </c>
    </row>
    <row r="114" spans="1:11">
      <c r="A114" s="52"/>
      <c r="B114" s="47"/>
      <c r="C114" s="37"/>
      <c r="D114" s="65"/>
      <c r="E114" s="65"/>
      <c r="G114" s="65"/>
      <c r="H114" s="65">
        <f>ROUND(AVERAGE(H108:H111),-3)</f>
        <v>6568000</v>
      </c>
    </row>
    <row r="115" spans="1:11" ht="15" thickBot="1">
      <c r="A115" s="52">
        <f>MAX(A6:A114)</f>
        <v>87</v>
      </c>
      <c r="B115" s="66" t="s">
        <v>246</v>
      </c>
      <c r="C115" s="67"/>
      <c r="D115" s="48">
        <f>+'[1]Valuation Summary'!J118</f>
        <v>6.5799999999999997E-2</v>
      </c>
      <c r="E115" s="68">
        <f>+E113+E105+E67+E55+E18</f>
        <v>784610000</v>
      </c>
      <c r="G115" s="48">
        <f>+'[1]Valuation Summary'!AV118</f>
        <v>6.59E-2</v>
      </c>
      <c r="H115" s="68">
        <f>+H113+H105+H67+H55+H18</f>
        <v>786000000</v>
      </c>
      <c r="I115" s="41"/>
      <c r="J115" s="68">
        <f>+J113+J105+J67+J55+J18</f>
        <v>1390000</v>
      </c>
      <c r="K115" s="44">
        <f>J115/E115</f>
        <v>1.7715807853583309E-3</v>
      </c>
    </row>
    <row r="116" spans="1:11" ht="15" thickTop="1">
      <c r="A116" s="52"/>
      <c r="B116" s="47"/>
      <c r="C116" s="37"/>
      <c r="D116" s="69"/>
      <c r="E116" s="70"/>
      <c r="G116" s="69"/>
      <c r="H116" s="70"/>
      <c r="J116" s="40"/>
    </row>
    <row r="117" spans="1:11">
      <c r="G117" s="39"/>
    </row>
    <row r="118" spans="1:11">
      <c r="G118" s="39"/>
    </row>
    <row r="119" spans="1:11">
      <c r="G119" s="39"/>
    </row>
    <row r="120" spans="1:11">
      <c r="G120" s="39"/>
    </row>
    <row r="121" spans="1:11">
      <c r="G121" s="39"/>
    </row>
    <row r="122" spans="1:11">
      <c r="G122" s="39"/>
    </row>
    <row r="123" spans="1:11">
      <c r="G123" s="39"/>
    </row>
  </sheetData>
  <mergeCells count="1">
    <mergeCell ref="B115:C115"/>
  </mergeCells>
  <pageMargins left="0.31496062992125984" right="0.27559055118110237" top="0.39370078740157483" bottom="0.59055118110236227" header="0.27559055118110237" footer="0.31496062992125984"/>
  <pageSetup paperSize="9" scale="49" fitToHeight="0" orientation="portrait" r:id="rId1"/>
  <headerFooter alignWithMargins="0"/>
  <rowBreaks count="2" manualBreakCount="2">
    <brk id="56" max="10" man="1"/>
    <brk id="10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PB - sorted by stat then land a</vt:lpstr>
      <vt:lpstr>Property book - ext - state tot</vt:lpstr>
      <vt:lpstr>Val data - reference only</vt:lpstr>
      <vt:lpstr>'Val data - reference only'!Print_Area</vt:lpstr>
      <vt:lpstr>'Val data - reference only'!Print_Titles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cp:lastPrinted>2013-07-10T03:17:51Z</cp:lastPrinted>
  <dcterms:created xsi:type="dcterms:W3CDTF">2012-08-14T07:28:22Z</dcterms:created>
  <dcterms:modified xsi:type="dcterms:W3CDTF">2013-07-10T06:18:32Z</dcterms:modified>
</cp:coreProperties>
</file>