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eane\Downloads\"/>
    </mc:Choice>
  </mc:AlternateContent>
  <xr:revisionPtr revIDLastSave="0" documentId="13_ncr:1_{62CB39E5-FC95-4A07-8AC0-AEA80752BC24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" sheetId="5" r:id="rId1"/>
    <sheet name="reps only" sheetId="10" r:id="rId2"/>
    <sheet name="blanks" sheetId="9" r:id="rId3"/>
    <sheet name="High-low" sheetId="2" r:id="rId4"/>
    <sheet name="PvTbl_ReplicateCheck" sheetId="8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10" l="1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65" i="10"/>
  <c r="W24" i="10"/>
  <c r="X24" i="10" s="1"/>
  <c r="U24" i="10"/>
  <c r="V24" i="10" s="1"/>
  <c r="W23" i="10"/>
  <c r="X23" i="10" s="1"/>
  <c r="U23" i="10"/>
  <c r="W22" i="10"/>
  <c r="Y22" i="10" s="1"/>
  <c r="U22" i="10"/>
  <c r="V22" i="10" s="1"/>
  <c r="W21" i="10"/>
  <c r="X21" i="10" s="1"/>
  <c r="U21" i="10"/>
  <c r="W20" i="10"/>
  <c r="Y20" i="10" s="1"/>
  <c r="U20" i="10"/>
  <c r="V20" i="10" s="1"/>
  <c r="W19" i="10"/>
  <c r="Y19" i="10" s="1"/>
  <c r="U19" i="10"/>
  <c r="V19" i="10" s="1"/>
  <c r="W18" i="10"/>
  <c r="U18" i="10"/>
  <c r="V18" i="10" s="1"/>
  <c r="W17" i="10"/>
  <c r="U17" i="10"/>
  <c r="V17" i="10" s="1"/>
  <c r="W16" i="10"/>
  <c r="X16" i="10" s="1"/>
  <c r="U16" i="10"/>
  <c r="V16" i="10" s="1"/>
  <c r="W15" i="10"/>
  <c r="Y15" i="10" s="1"/>
  <c r="U15" i="10"/>
  <c r="V15" i="10" s="1"/>
  <c r="W14" i="10"/>
  <c r="X14" i="10" s="1"/>
  <c r="U14" i="10"/>
  <c r="V14" i="10" s="1"/>
  <c r="W13" i="10"/>
  <c r="U13" i="10"/>
  <c r="V13" i="10" s="1"/>
  <c r="W12" i="10"/>
  <c r="U12" i="10"/>
  <c r="V12" i="10" s="1"/>
  <c r="W11" i="10"/>
  <c r="U11" i="10"/>
  <c r="V11" i="10" s="1"/>
  <c r="W10" i="10"/>
  <c r="X10" i="10" s="1"/>
  <c r="U10" i="10"/>
  <c r="V10" i="10" s="1"/>
  <c r="W9" i="10"/>
  <c r="U9" i="10"/>
  <c r="V9" i="10" s="1"/>
  <c r="W8" i="10"/>
  <c r="U8" i="10"/>
  <c r="V8" i="10" s="1"/>
  <c r="W7" i="10"/>
  <c r="X7" i="10" s="1"/>
  <c r="U7" i="10"/>
  <c r="Y7" i="10" s="1"/>
  <c r="W6" i="10"/>
  <c r="X6" i="10" s="1"/>
  <c r="U6" i="10"/>
  <c r="V6" i="10" s="1"/>
  <c r="W5" i="10"/>
  <c r="X5" i="10" s="1"/>
  <c r="U5" i="10"/>
  <c r="W4" i="10"/>
  <c r="X4" i="10" s="1"/>
  <c r="U4" i="10"/>
  <c r="V4" i="10" s="1"/>
  <c r="W3" i="10"/>
  <c r="U3" i="10"/>
  <c r="V3" i="10" s="1"/>
  <c r="W140" i="5"/>
  <c r="U140" i="5"/>
  <c r="V140" i="5" s="1"/>
  <c r="W139" i="5"/>
  <c r="U139" i="5"/>
  <c r="V139" i="5" s="1"/>
  <c r="W138" i="5"/>
  <c r="X138" i="5" s="1"/>
  <c r="U138" i="5"/>
  <c r="V138" i="5" s="1"/>
  <c r="W137" i="5"/>
  <c r="X137" i="5" s="1"/>
  <c r="U137" i="5"/>
  <c r="V137" i="5" s="1"/>
  <c r="W136" i="5"/>
  <c r="X136" i="5" s="1"/>
  <c r="U136" i="5"/>
  <c r="V136" i="5" s="1"/>
  <c r="W135" i="5"/>
  <c r="X135" i="5" s="1"/>
  <c r="U135" i="5"/>
  <c r="V135" i="5" s="1"/>
  <c r="W134" i="5"/>
  <c r="X134" i="5" s="1"/>
  <c r="U134" i="5"/>
  <c r="V134" i="5" s="1"/>
  <c r="W133" i="5"/>
  <c r="X133" i="5" s="1"/>
  <c r="U133" i="5"/>
  <c r="V133" i="5" s="1"/>
  <c r="W132" i="5"/>
  <c r="U132" i="5"/>
  <c r="V132" i="5" s="1"/>
  <c r="W131" i="5"/>
  <c r="U131" i="5"/>
  <c r="V131" i="5" s="1"/>
  <c r="W130" i="5"/>
  <c r="U130" i="5"/>
  <c r="V130" i="5" s="1"/>
  <c r="W129" i="5"/>
  <c r="U129" i="5"/>
  <c r="V129" i="5" s="1"/>
  <c r="W128" i="5"/>
  <c r="U128" i="5"/>
  <c r="V128" i="5" s="1"/>
  <c r="W127" i="5"/>
  <c r="X127" i="5" s="1"/>
  <c r="U127" i="5"/>
  <c r="V127" i="5" s="1"/>
  <c r="W126" i="5"/>
  <c r="X126" i="5" s="1"/>
  <c r="U126" i="5"/>
  <c r="V126" i="5" s="1"/>
  <c r="W125" i="5"/>
  <c r="X125" i="5" s="1"/>
  <c r="U125" i="5"/>
  <c r="V125" i="5" s="1"/>
  <c r="W124" i="5"/>
  <c r="U124" i="5"/>
  <c r="V124" i="5" s="1"/>
  <c r="W123" i="5"/>
  <c r="U123" i="5"/>
  <c r="V123" i="5" s="1"/>
  <c r="W122" i="5"/>
  <c r="U122" i="5"/>
  <c r="V122" i="5" s="1"/>
  <c r="W121" i="5"/>
  <c r="X121" i="5" s="1"/>
  <c r="U121" i="5"/>
  <c r="V121" i="5" s="1"/>
  <c r="W120" i="5"/>
  <c r="U120" i="5"/>
  <c r="V120" i="5" s="1"/>
  <c r="W119" i="5"/>
  <c r="U119" i="5"/>
  <c r="V119" i="5" s="1"/>
  <c r="W118" i="5"/>
  <c r="X118" i="5" s="1"/>
  <c r="U118" i="5"/>
  <c r="V118" i="5" s="1"/>
  <c r="W117" i="5"/>
  <c r="U117" i="5"/>
  <c r="V117" i="5" s="1"/>
  <c r="W116" i="5"/>
  <c r="U116" i="5"/>
  <c r="V116" i="5" s="1"/>
  <c r="W115" i="5"/>
  <c r="U115" i="5"/>
  <c r="V115" i="5" s="1"/>
  <c r="W114" i="5"/>
  <c r="X114" i="5" s="1"/>
  <c r="U114" i="5"/>
  <c r="V114" i="5" s="1"/>
  <c r="W113" i="5"/>
  <c r="U113" i="5"/>
  <c r="V113" i="5" s="1"/>
  <c r="W112" i="5"/>
  <c r="X112" i="5" s="1"/>
  <c r="U112" i="5"/>
  <c r="V112" i="5" s="1"/>
  <c r="W111" i="5"/>
  <c r="U111" i="5"/>
  <c r="V111" i="5" s="1"/>
  <c r="W110" i="5"/>
  <c r="X110" i="5" s="1"/>
  <c r="U110" i="5"/>
  <c r="Y110" i="5" s="1"/>
  <c r="W109" i="5"/>
  <c r="X109" i="5" s="1"/>
  <c r="U109" i="5"/>
  <c r="V109" i="5" s="1"/>
  <c r="W108" i="5"/>
  <c r="U108" i="5"/>
  <c r="V108" i="5" s="1"/>
  <c r="W107" i="5"/>
  <c r="U107" i="5"/>
  <c r="V107" i="5" s="1"/>
  <c r="W106" i="5"/>
  <c r="X106" i="5" s="1"/>
  <c r="U106" i="5"/>
  <c r="V106" i="5" s="1"/>
  <c r="W105" i="5"/>
  <c r="U105" i="5"/>
  <c r="V105" i="5" s="1"/>
  <c r="W104" i="5"/>
  <c r="U104" i="5"/>
  <c r="V104" i="5" s="1"/>
  <c r="W103" i="5"/>
  <c r="U103" i="5"/>
  <c r="V103" i="5" s="1"/>
  <c r="W102" i="5"/>
  <c r="X102" i="5" s="1"/>
  <c r="U102" i="5"/>
  <c r="V102" i="5" s="1"/>
  <c r="W101" i="5"/>
  <c r="X101" i="5" s="1"/>
  <c r="U101" i="5"/>
  <c r="V101" i="5" s="1"/>
  <c r="W100" i="5"/>
  <c r="U100" i="5"/>
  <c r="V100" i="5" s="1"/>
  <c r="W99" i="5"/>
  <c r="X99" i="5" s="1"/>
  <c r="U99" i="5"/>
  <c r="V99" i="5" s="1"/>
  <c r="W98" i="5"/>
  <c r="U98" i="5"/>
  <c r="V98" i="5" s="1"/>
  <c r="W97" i="5"/>
  <c r="X97" i="5" s="1"/>
  <c r="U97" i="5"/>
  <c r="V97" i="5" s="1"/>
  <c r="W96" i="5"/>
  <c r="X96" i="5" s="1"/>
  <c r="U96" i="5"/>
  <c r="V96" i="5" s="1"/>
  <c r="W95" i="5"/>
  <c r="U95" i="5"/>
  <c r="V95" i="5" s="1"/>
  <c r="W94" i="5"/>
  <c r="U94" i="5"/>
  <c r="V94" i="5" s="1"/>
  <c r="W93" i="5"/>
  <c r="U93" i="5"/>
  <c r="V93" i="5" s="1"/>
  <c r="W92" i="5"/>
  <c r="U92" i="5"/>
  <c r="V92" i="5" s="1"/>
  <c r="W91" i="5"/>
  <c r="U91" i="5"/>
  <c r="V91" i="5" s="1"/>
  <c r="W90" i="5"/>
  <c r="X90" i="5" s="1"/>
  <c r="U90" i="5"/>
  <c r="V90" i="5" s="1"/>
  <c r="W89" i="5"/>
  <c r="U89" i="5"/>
  <c r="V89" i="5" s="1"/>
  <c r="W88" i="5"/>
  <c r="X88" i="5" s="1"/>
  <c r="U88" i="5"/>
  <c r="V88" i="5" s="1"/>
  <c r="W87" i="5"/>
  <c r="U87" i="5"/>
  <c r="V87" i="5" s="1"/>
  <c r="W86" i="5"/>
  <c r="U86" i="5"/>
  <c r="V86" i="5" s="1"/>
  <c r="W85" i="5"/>
  <c r="X85" i="5" s="1"/>
  <c r="U85" i="5"/>
  <c r="V85" i="5" s="1"/>
  <c r="W84" i="5"/>
  <c r="U84" i="5"/>
  <c r="V84" i="5" s="1"/>
  <c r="W83" i="5"/>
  <c r="U83" i="5"/>
  <c r="V83" i="5" s="1"/>
  <c r="W82" i="5"/>
  <c r="U82" i="5"/>
  <c r="V82" i="5" s="1"/>
  <c r="W81" i="5"/>
  <c r="U81" i="5"/>
  <c r="V81" i="5" s="1"/>
  <c r="W80" i="5"/>
  <c r="U80" i="5"/>
  <c r="V80" i="5" s="1"/>
  <c r="W79" i="5"/>
  <c r="U79" i="5"/>
  <c r="V79" i="5" s="1"/>
  <c r="W78" i="5"/>
  <c r="X78" i="5" s="1"/>
  <c r="U78" i="5"/>
  <c r="V78" i="5" s="1"/>
  <c r="W77" i="5"/>
  <c r="X77" i="5" s="1"/>
  <c r="U77" i="5"/>
  <c r="V77" i="5" s="1"/>
  <c r="W76" i="5"/>
  <c r="X76" i="5" s="1"/>
  <c r="U76" i="5"/>
  <c r="V76" i="5" s="1"/>
  <c r="W75" i="5"/>
  <c r="X75" i="5" s="1"/>
  <c r="U75" i="5"/>
  <c r="V75" i="5" s="1"/>
  <c r="W74" i="5"/>
  <c r="X74" i="5" s="1"/>
  <c r="U74" i="5"/>
  <c r="V74" i="5" s="1"/>
  <c r="W73" i="5"/>
  <c r="X73" i="5" s="1"/>
  <c r="U73" i="5"/>
  <c r="V73" i="5" s="1"/>
  <c r="W72" i="5"/>
  <c r="U72" i="5"/>
  <c r="V72" i="5" s="1"/>
  <c r="W71" i="5"/>
  <c r="U71" i="5"/>
  <c r="V71" i="5" s="1"/>
  <c r="W70" i="5"/>
  <c r="U70" i="5"/>
  <c r="V70" i="5" s="1"/>
  <c r="W69" i="5"/>
  <c r="U69" i="5"/>
  <c r="V69" i="5" s="1"/>
  <c r="W68" i="5"/>
  <c r="U68" i="5"/>
  <c r="V68" i="5" s="1"/>
  <c r="W67" i="5"/>
  <c r="X67" i="5" s="1"/>
  <c r="U67" i="5"/>
  <c r="V67" i="5" s="1"/>
  <c r="W66" i="5"/>
  <c r="X66" i="5" s="1"/>
  <c r="U66" i="5"/>
  <c r="V66" i="5" s="1"/>
  <c r="W65" i="5"/>
  <c r="U65" i="5"/>
  <c r="V65" i="5" s="1"/>
  <c r="W64" i="5"/>
  <c r="U64" i="5"/>
  <c r="V64" i="5" s="1"/>
  <c r="W63" i="5"/>
  <c r="U63" i="5"/>
  <c r="V63" i="5" s="1"/>
  <c r="W62" i="5"/>
  <c r="X62" i="5" s="1"/>
  <c r="U62" i="5"/>
  <c r="V62" i="5" s="1"/>
  <c r="W61" i="5"/>
  <c r="X61" i="5" s="1"/>
  <c r="U61" i="5"/>
  <c r="V61" i="5" s="1"/>
  <c r="W60" i="5"/>
  <c r="U60" i="5"/>
  <c r="V60" i="5" s="1"/>
  <c r="W59" i="5"/>
  <c r="U59" i="5"/>
  <c r="V59" i="5" s="1"/>
  <c r="W58" i="5"/>
  <c r="U58" i="5"/>
  <c r="V58" i="5" s="1"/>
  <c r="W57" i="5"/>
  <c r="U57" i="5"/>
  <c r="V57" i="5" s="1"/>
  <c r="W56" i="5"/>
  <c r="U56" i="5"/>
  <c r="V56" i="5" s="1"/>
  <c r="W55" i="5"/>
  <c r="X55" i="5" s="1"/>
  <c r="U55" i="5"/>
  <c r="V55" i="5" s="1"/>
  <c r="W54" i="5"/>
  <c r="X54" i="5" s="1"/>
  <c r="U54" i="5"/>
  <c r="V54" i="5" s="1"/>
  <c r="W53" i="5"/>
  <c r="X53" i="5" s="1"/>
  <c r="U53" i="5"/>
  <c r="V53" i="5" s="1"/>
  <c r="W52" i="5"/>
  <c r="U52" i="5"/>
  <c r="V52" i="5" s="1"/>
  <c r="W51" i="5"/>
  <c r="X51" i="5" s="1"/>
  <c r="U51" i="5"/>
  <c r="V51" i="5" s="1"/>
  <c r="W50" i="5"/>
  <c r="X50" i="5" s="1"/>
  <c r="U50" i="5"/>
  <c r="V50" i="5" s="1"/>
  <c r="W49" i="5"/>
  <c r="X49" i="5" s="1"/>
  <c r="U49" i="5"/>
  <c r="V49" i="5" s="1"/>
  <c r="W48" i="5"/>
  <c r="X48" i="5" s="1"/>
  <c r="U48" i="5"/>
  <c r="Y48" i="5" s="1"/>
  <c r="W47" i="5"/>
  <c r="U47" i="5"/>
  <c r="V47" i="5" s="1"/>
  <c r="W46" i="5"/>
  <c r="U46" i="5"/>
  <c r="V46" i="5" s="1"/>
  <c r="W45" i="5"/>
  <c r="U45" i="5"/>
  <c r="V45" i="5" s="1"/>
  <c r="W44" i="5"/>
  <c r="U44" i="5"/>
  <c r="V44" i="5" s="1"/>
  <c r="W43" i="5"/>
  <c r="U43" i="5"/>
  <c r="V43" i="5" s="1"/>
  <c r="W42" i="5"/>
  <c r="X42" i="5" s="1"/>
  <c r="U42" i="5"/>
  <c r="V42" i="5" s="1"/>
  <c r="W41" i="5"/>
  <c r="U41" i="5"/>
  <c r="V41" i="5" s="1"/>
  <c r="W40" i="5"/>
  <c r="U40" i="5"/>
  <c r="V40" i="5" s="1"/>
  <c r="W39" i="5"/>
  <c r="X39" i="5" s="1"/>
  <c r="U39" i="5"/>
  <c r="V39" i="5" s="1"/>
  <c r="W38" i="5"/>
  <c r="U38" i="5"/>
  <c r="V38" i="5" s="1"/>
  <c r="W37" i="5"/>
  <c r="X37" i="5" s="1"/>
  <c r="U37" i="5"/>
  <c r="V37" i="5" s="1"/>
  <c r="W36" i="5"/>
  <c r="U36" i="5"/>
  <c r="V36" i="5" s="1"/>
  <c r="W35" i="5"/>
  <c r="U35" i="5"/>
  <c r="V35" i="5" s="1"/>
  <c r="W34" i="5"/>
  <c r="U34" i="5"/>
  <c r="V34" i="5" s="1"/>
  <c r="W33" i="5"/>
  <c r="U33" i="5"/>
  <c r="V33" i="5" s="1"/>
  <c r="W32" i="5"/>
  <c r="U32" i="5"/>
  <c r="V32" i="5" s="1"/>
  <c r="W31" i="5"/>
  <c r="X31" i="5" s="1"/>
  <c r="U31" i="5"/>
  <c r="V31" i="5" s="1"/>
  <c r="W30" i="5"/>
  <c r="X30" i="5" s="1"/>
  <c r="U30" i="5"/>
  <c r="V30" i="5" s="1"/>
  <c r="W29" i="5"/>
  <c r="U29" i="5"/>
  <c r="V29" i="5" s="1"/>
  <c r="W28" i="5"/>
  <c r="U28" i="5"/>
  <c r="V28" i="5" s="1"/>
  <c r="W27" i="5"/>
  <c r="X27" i="5" s="1"/>
  <c r="U27" i="5"/>
  <c r="V27" i="5" s="1"/>
  <c r="W26" i="5"/>
  <c r="X26" i="5" s="1"/>
  <c r="U26" i="5"/>
  <c r="V26" i="5" s="1"/>
  <c r="W25" i="5"/>
  <c r="X25" i="5" s="1"/>
  <c r="U25" i="5"/>
  <c r="V25" i="5" s="1"/>
  <c r="W24" i="5"/>
  <c r="U24" i="5"/>
  <c r="V24" i="5" s="1"/>
  <c r="W23" i="5"/>
  <c r="U23" i="5"/>
  <c r="V23" i="5" s="1"/>
  <c r="W22" i="5"/>
  <c r="U22" i="5"/>
  <c r="V22" i="5" s="1"/>
  <c r="W21" i="5"/>
  <c r="U21" i="5"/>
  <c r="V21" i="5" s="1"/>
  <c r="W20" i="5"/>
  <c r="U20" i="5"/>
  <c r="V20" i="5" s="1"/>
  <c r="W19" i="5"/>
  <c r="U19" i="5"/>
  <c r="V19" i="5" s="1"/>
  <c r="W18" i="5"/>
  <c r="X18" i="5" s="1"/>
  <c r="U18" i="5"/>
  <c r="V18" i="5" s="1"/>
  <c r="W17" i="5"/>
  <c r="U17" i="5"/>
  <c r="V17" i="5" s="1"/>
  <c r="W16" i="5"/>
  <c r="U16" i="5"/>
  <c r="V16" i="5" s="1"/>
  <c r="W15" i="5"/>
  <c r="U15" i="5"/>
  <c r="V15" i="5" s="1"/>
  <c r="W14" i="5"/>
  <c r="X14" i="5" s="1"/>
  <c r="U14" i="5"/>
  <c r="Y14" i="5" s="1"/>
  <c r="W13" i="5"/>
  <c r="X13" i="5" s="1"/>
  <c r="U13" i="5"/>
  <c r="V13" i="5" s="1"/>
  <c r="W12" i="5"/>
  <c r="X12" i="5" s="1"/>
  <c r="U12" i="5"/>
  <c r="V12" i="5" s="1"/>
  <c r="W11" i="5"/>
  <c r="U11" i="5"/>
  <c r="V11" i="5" s="1"/>
  <c r="W10" i="5"/>
  <c r="X10" i="5" s="1"/>
  <c r="U10" i="5"/>
  <c r="V10" i="5" s="1"/>
  <c r="W9" i="5"/>
  <c r="U9" i="5"/>
  <c r="V9" i="5" s="1"/>
  <c r="W8" i="5"/>
  <c r="U8" i="5"/>
  <c r="V8" i="5" s="1"/>
  <c r="W7" i="5"/>
  <c r="U7" i="5"/>
  <c r="V7" i="5" s="1"/>
  <c r="W6" i="5"/>
  <c r="X6" i="5" s="1"/>
  <c r="U6" i="5"/>
  <c r="V6" i="5" s="1"/>
  <c r="W5" i="5"/>
  <c r="U5" i="5"/>
  <c r="V5" i="5" s="1"/>
  <c r="W4" i="5"/>
  <c r="U4" i="5"/>
  <c r="V4" i="5" s="1"/>
  <c r="W3" i="5"/>
  <c r="U3" i="5"/>
  <c r="V3" i="5" s="1"/>
  <c r="Y72" i="5" l="1"/>
  <c r="Y103" i="5"/>
  <c r="Y84" i="5"/>
  <c r="Y134" i="5"/>
  <c r="Y105" i="5"/>
  <c r="Y115" i="5"/>
  <c r="Y9" i="5"/>
  <c r="Y19" i="5"/>
  <c r="Y108" i="5"/>
  <c r="Y79" i="5"/>
  <c r="Y139" i="5"/>
  <c r="Y11" i="5"/>
  <c r="Y43" i="5"/>
  <c r="X43" i="5"/>
  <c r="Y50" i="5"/>
  <c r="Y96" i="5"/>
  <c r="Y33" i="5"/>
  <c r="Y127" i="5"/>
  <c r="Y34" i="5"/>
  <c r="Y119" i="5"/>
  <c r="Y17" i="5"/>
  <c r="Y74" i="5"/>
  <c r="Y82" i="5"/>
  <c r="Y60" i="5"/>
  <c r="Y98" i="5"/>
  <c r="Y4" i="5"/>
  <c r="Y36" i="5"/>
  <c r="X60" i="5"/>
  <c r="Y129" i="5"/>
  <c r="Y12" i="5"/>
  <c r="Y122" i="5"/>
  <c r="Y5" i="5"/>
  <c r="Y59" i="5"/>
  <c r="Y89" i="5"/>
  <c r="Y120" i="5"/>
  <c r="Y128" i="5"/>
  <c r="Y68" i="5"/>
  <c r="X19" i="5"/>
  <c r="Y44" i="5"/>
  <c r="Y113" i="5"/>
  <c r="X4" i="5"/>
  <c r="Y52" i="5"/>
  <c r="Y69" i="5"/>
  <c r="Y91" i="5"/>
  <c r="Y107" i="5"/>
  <c r="Y45" i="5"/>
  <c r="Y92" i="5"/>
  <c r="X122" i="5"/>
  <c r="X84" i="5"/>
  <c r="Y100" i="5"/>
  <c r="Y131" i="5"/>
  <c r="Y21" i="5"/>
  <c r="Y38" i="5"/>
  <c r="Y46" i="5"/>
  <c r="X100" i="5"/>
  <c r="X108" i="5"/>
  <c r="Y123" i="5"/>
  <c r="X139" i="5"/>
  <c r="X38" i="5"/>
  <c r="Y62" i="5"/>
  <c r="X115" i="5"/>
  <c r="Y132" i="5"/>
  <c r="Y22" i="5"/>
  <c r="Y7" i="5"/>
  <c r="Y63" i="5"/>
  <c r="Y94" i="5"/>
  <c r="Y124" i="5"/>
  <c r="Y140" i="5"/>
  <c r="Y23" i="5"/>
  <c r="X72" i="5"/>
  <c r="Y86" i="5"/>
  <c r="Y40" i="5"/>
  <c r="Y64" i="5"/>
  <c r="X79" i="5"/>
  <c r="Y95" i="5"/>
  <c r="Y16" i="5"/>
  <c r="Y24" i="5"/>
  <c r="Y32" i="5"/>
  <c r="X40" i="5"/>
  <c r="Y56" i="5"/>
  <c r="Y87" i="5"/>
  <c r="Y117" i="5"/>
  <c r="Y3" i="5"/>
  <c r="Y8" i="5"/>
  <c r="V14" i="5"/>
  <c r="X24" i="5"/>
  <c r="Y26" i="5"/>
  <c r="Y31" i="5"/>
  <c r="V48" i="5"/>
  <c r="X52" i="5"/>
  <c r="Y65" i="5"/>
  <c r="Y71" i="5"/>
  <c r="Y81" i="5"/>
  <c r="X86" i="5"/>
  <c r="X91" i="5"/>
  <c r="Y104" i="5"/>
  <c r="V110" i="5"/>
  <c r="Y112" i="5"/>
  <c r="X120" i="5"/>
  <c r="Y67" i="5"/>
  <c r="X16" i="5"/>
  <c r="Y29" i="5"/>
  <c r="Y35" i="5"/>
  <c r="Y58" i="5"/>
  <c r="Y76" i="5"/>
  <c r="Y55" i="5"/>
  <c r="Y136" i="5"/>
  <c r="Y24" i="10"/>
  <c r="Y20" i="5"/>
  <c r="X64" i="5"/>
  <c r="Y83" i="5"/>
  <c r="Y93" i="5"/>
  <c r="X98" i="5"/>
  <c r="X103" i="5"/>
  <c r="Y111" i="5"/>
  <c r="Y116" i="5"/>
  <c r="X132" i="5"/>
  <c r="Y9" i="10"/>
  <c r="X7" i="5"/>
  <c r="Y15" i="5"/>
  <c r="Y28" i="5"/>
  <c r="X36" i="5"/>
  <c r="X28" i="5"/>
  <c r="Y41" i="5"/>
  <c r="Y47" i="5"/>
  <c r="Y57" i="5"/>
  <c r="Y70" i="5"/>
  <c r="Y80" i="5"/>
  <c r="Y88" i="5"/>
  <c r="X124" i="5"/>
  <c r="Y130" i="5"/>
  <c r="Y21" i="10"/>
  <c r="Y3" i="10"/>
  <c r="Y17" i="10"/>
  <c r="X22" i="10"/>
  <c r="X3" i="10"/>
  <c r="Y8" i="10"/>
  <c r="Y13" i="10"/>
  <c r="Y16" i="10"/>
  <c r="Y18" i="10"/>
  <c r="Y23" i="10"/>
  <c r="Y11" i="10"/>
  <c r="Y12" i="10"/>
  <c r="Y6" i="10"/>
  <c r="Y4" i="10"/>
  <c r="X9" i="10"/>
  <c r="Y14" i="10"/>
  <c r="Y5" i="10"/>
  <c r="V23" i="10"/>
  <c r="V21" i="10"/>
  <c r="X19" i="10"/>
  <c r="X20" i="10"/>
  <c r="X17" i="10"/>
  <c r="X18" i="10"/>
  <c r="X15" i="10"/>
  <c r="X13" i="10"/>
  <c r="X11" i="10"/>
  <c r="X12" i="10"/>
  <c r="Y10" i="10"/>
  <c r="V7" i="10"/>
  <c r="X8" i="10"/>
  <c r="V5" i="10"/>
  <c r="X17" i="5"/>
  <c r="X34" i="5"/>
  <c r="Y101" i="5"/>
  <c r="Y125" i="5"/>
  <c r="Y73" i="5"/>
  <c r="Y85" i="5"/>
  <c r="Y109" i="5"/>
  <c r="Y121" i="5"/>
  <c r="Y133" i="5"/>
  <c r="X113" i="5"/>
  <c r="Y13" i="5"/>
  <c r="Y97" i="5"/>
  <c r="Y6" i="5"/>
  <c r="X11" i="5"/>
  <c r="Y18" i="5"/>
  <c r="X23" i="5"/>
  <c r="Y30" i="5"/>
  <c r="X35" i="5"/>
  <c r="Y42" i="5"/>
  <c r="X47" i="5"/>
  <c r="Y54" i="5"/>
  <c r="X59" i="5"/>
  <c r="Y66" i="5"/>
  <c r="X71" i="5"/>
  <c r="Y78" i="5"/>
  <c r="X83" i="5"/>
  <c r="Y90" i="5"/>
  <c r="X95" i="5"/>
  <c r="Y102" i="5"/>
  <c r="X107" i="5"/>
  <c r="Y114" i="5"/>
  <c r="X119" i="5"/>
  <c r="Y126" i="5"/>
  <c r="X131" i="5"/>
  <c r="Y138" i="5"/>
  <c r="X5" i="5"/>
  <c r="Y53" i="5"/>
  <c r="X82" i="5"/>
  <c r="Y137" i="5"/>
  <c r="X3" i="5"/>
  <c r="Y25" i="5"/>
  <c r="X89" i="5"/>
  <c r="Y37" i="5"/>
  <c r="X9" i="5"/>
  <c r="X21" i="5"/>
  <c r="X33" i="5"/>
  <c r="X45" i="5"/>
  <c r="X57" i="5"/>
  <c r="X69" i="5"/>
  <c r="X81" i="5"/>
  <c r="X93" i="5"/>
  <c r="X105" i="5"/>
  <c r="X117" i="5"/>
  <c r="X129" i="5"/>
  <c r="X65" i="5"/>
  <c r="Y49" i="5"/>
  <c r="Y61" i="5"/>
  <c r="X41" i="5"/>
  <c r="X29" i="5"/>
  <c r="X46" i="5"/>
  <c r="X58" i="5"/>
  <c r="Y77" i="5"/>
  <c r="X94" i="5"/>
  <c r="X130" i="5"/>
  <c r="Y10" i="5"/>
  <c r="X63" i="5"/>
  <c r="X87" i="5"/>
  <c r="Y106" i="5"/>
  <c r="X111" i="5"/>
  <c r="Y118" i="5"/>
  <c r="X123" i="5"/>
  <c r="X70" i="5"/>
  <c r="X15" i="5"/>
  <c r="X8" i="5"/>
  <c r="Y27" i="5"/>
  <c r="X32" i="5"/>
  <c r="Y39" i="5"/>
  <c r="X44" i="5"/>
  <c r="Y51" i="5"/>
  <c r="X56" i="5"/>
  <c r="X68" i="5"/>
  <c r="Y75" i="5"/>
  <c r="X80" i="5"/>
  <c r="X92" i="5"/>
  <c r="Y99" i="5"/>
  <c r="X104" i="5"/>
  <c r="X116" i="5"/>
  <c r="X128" i="5"/>
  <c r="Y135" i="5"/>
  <c r="X140" i="5"/>
  <c r="X22" i="5"/>
  <c r="X20" i="5"/>
  <c r="P11" i="9"/>
  <c r="I11" i="9"/>
  <c r="P10" i="9"/>
  <c r="I10" i="9"/>
  <c r="P9" i="9"/>
  <c r="I9" i="9"/>
  <c r="P8" i="9"/>
  <c r="I8" i="9"/>
  <c r="P7" i="9"/>
  <c r="I7" i="9"/>
  <c r="P6" i="9"/>
  <c r="I6" i="9"/>
  <c r="P5" i="9"/>
  <c r="I5" i="9"/>
  <c r="P4" i="9"/>
  <c r="I4" i="9"/>
  <c r="P3" i="9"/>
  <c r="I3" i="9"/>
  <c r="J5" i="2" l="1"/>
  <c r="J4" i="2"/>
  <c r="I5" i="2"/>
  <c r="I4" i="2"/>
  <c r="J3" i="2" l="1"/>
  <c r="J2" i="2"/>
  <c r="I3" i="2"/>
  <c r="I2" i="2"/>
  <c r="L4" i="2" l="1"/>
  <c r="N4" i="2" s="1"/>
  <c r="K4" i="2"/>
  <c r="M4" i="2" s="1"/>
  <c r="L2" i="2"/>
  <c r="N2" i="2" s="1"/>
  <c r="K2" i="2"/>
  <c r="M2" i="2" s="1"/>
  <c r="O4" i="2" l="1"/>
  <c r="O2" i="2"/>
  <c r="U7" i="9" l="1"/>
  <c r="U4" i="9"/>
  <c r="U6" i="9"/>
  <c r="U10" i="9"/>
  <c r="U9" i="9"/>
  <c r="U3" i="9"/>
  <c r="U5" i="9"/>
  <c r="U11" i="9"/>
  <c r="U8" i="9"/>
  <c r="X11" i="9" l="1"/>
  <c r="V11" i="9"/>
  <c r="W11" i="9" s="1"/>
  <c r="X5" i="9"/>
  <c r="V5" i="9"/>
  <c r="W5" i="9" s="1"/>
  <c r="X3" i="9"/>
  <c r="V3" i="9"/>
  <c r="W3" i="9" s="1"/>
  <c r="X9" i="9"/>
  <c r="V9" i="9"/>
  <c r="W9" i="9" s="1"/>
  <c r="X10" i="9"/>
  <c r="V10" i="9"/>
  <c r="W10" i="9" s="1"/>
  <c r="X6" i="9"/>
  <c r="V6" i="9"/>
  <c r="W6" i="9" s="1"/>
  <c r="X4" i="9"/>
  <c r="V4" i="9"/>
  <c r="W4" i="9" s="1"/>
  <c r="X8" i="9"/>
  <c r="V8" i="9"/>
  <c r="W8" i="9" s="1"/>
  <c r="X7" i="9"/>
  <c r="V7" i="9"/>
  <c r="W7" i="9" s="1"/>
  <c r="Y8" i="9" l="1"/>
  <c r="Z8" i="9"/>
  <c r="Y4" i="9"/>
  <c r="Z4" i="9"/>
  <c r="Y3" i="9"/>
  <c r="Z3" i="9"/>
  <c r="Y9" i="9"/>
  <c r="Z9" i="9"/>
  <c r="Y6" i="9"/>
  <c r="Z6" i="9"/>
  <c r="Y5" i="9"/>
  <c r="Z5" i="9"/>
  <c r="Y7" i="9"/>
  <c r="Z7" i="9"/>
  <c r="Y10" i="9"/>
  <c r="Z10" i="9"/>
  <c r="Y11" i="9"/>
  <c r="Z11" i="9"/>
</calcChain>
</file>

<file path=xl/sharedStrings.xml><?xml version="1.0" encoding="utf-8"?>
<sst xmlns="http://schemas.openxmlformats.org/spreadsheetml/2006/main" count="663" uniqueCount="122">
  <si>
    <t>Conc.</t>
  </si>
  <si>
    <t>Raw</t>
  </si>
  <si>
    <t>Run</t>
  </si>
  <si>
    <t>C-tube</t>
  </si>
  <si>
    <t>acid</t>
  </si>
  <si>
    <t>High</t>
  </si>
  <si>
    <t>Low</t>
  </si>
  <si>
    <t>Blank</t>
  </si>
  <si>
    <t>Process Group</t>
  </si>
  <si>
    <t>Extraction date</t>
  </si>
  <si>
    <t>Vessel</t>
  </si>
  <si>
    <t>Station</t>
  </si>
  <si>
    <t>Sample depth</t>
  </si>
  <si>
    <t>Size fraction</t>
  </si>
  <si>
    <t>Replicate</t>
  </si>
  <si>
    <t>SampleID</t>
  </si>
  <si>
    <t>Other Info</t>
  </si>
  <si>
    <t>Sashin</t>
  </si>
  <si>
    <t>ISC</t>
  </si>
  <si>
    <t>ISA</t>
  </si>
  <si>
    <t>UCD</t>
  </si>
  <si>
    <t>May</t>
  </si>
  <si>
    <t>GFF</t>
  </si>
  <si>
    <t>Medeia</t>
  </si>
  <si>
    <t>SPD</t>
  </si>
  <si>
    <t>June</t>
  </si>
  <si>
    <t>blank</t>
  </si>
  <si>
    <t>Conc Fb</t>
  </si>
  <si>
    <t>Conc Fa</t>
  </si>
  <si>
    <t>Raw Fl Fb</t>
  </si>
  <si>
    <t>Raw Fl Fa</t>
  </si>
  <si>
    <t>Dilution</t>
  </si>
  <si>
    <t>Volume Extracted</t>
  </si>
  <si>
    <t>Volume Filtered</t>
  </si>
  <si>
    <t>Bottle size</t>
  </si>
  <si>
    <t>Process group</t>
  </si>
  <si>
    <t>Avg High Conc</t>
  </si>
  <si>
    <t>Low Conc</t>
  </si>
  <si>
    <t>High Conc</t>
  </si>
  <si>
    <t>Avg Low Conc</t>
  </si>
  <si>
    <t>Low Correction</t>
  </si>
  <si>
    <t>High correction</t>
  </si>
  <si>
    <t>SSLow</t>
  </si>
  <si>
    <t>SSHigh</t>
  </si>
  <si>
    <t>Ratio</t>
  </si>
  <si>
    <t>Avg Fluor Ratio</t>
  </si>
  <si>
    <t xml:space="preserve">r = </t>
  </si>
  <si>
    <t xml:space="preserve">Fs = </t>
  </si>
  <si>
    <t>Chl a Extracted</t>
  </si>
  <si>
    <t>Chl a Seawater</t>
  </si>
  <si>
    <t>Phaeo Extracted</t>
  </si>
  <si>
    <t>Phaeo Seawater</t>
  </si>
  <si>
    <t>Phaeo Ratio</t>
  </si>
  <si>
    <t>Grand Total</t>
  </si>
  <si>
    <t>Row Labels</t>
  </si>
  <si>
    <t>July</t>
  </si>
  <si>
    <t>SSD</t>
  </si>
  <si>
    <t>COD</t>
  </si>
  <si>
    <t>July COA A</t>
  </si>
  <si>
    <t>July COA B</t>
  </si>
  <si>
    <t xml:space="preserve">July COAA </t>
  </si>
  <si>
    <t xml:space="preserve">July COB </t>
  </si>
  <si>
    <t xml:space="preserve">July COC </t>
  </si>
  <si>
    <t xml:space="preserve">July COD </t>
  </si>
  <si>
    <t>July COD blank</t>
  </si>
  <si>
    <t xml:space="preserve">May ISA </t>
  </si>
  <si>
    <t xml:space="preserve">June ISA </t>
  </si>
  <si>
    <t>June ISA blank</t>
  </si>
  <si>
    <t xml:space="preserve">July ISA </t>
  </si>
  <si>
    <t>July ISA blank</t>
  </si>
  <si>
    <t xml:space="preserve">May ISB </t>
  </si>
  <si>
    <t xml:space="preserve">June ISB </t>
  </si>
  <si>
    <t xml:space="preserve">July ISB </t>
  </si>
  <si>
    <t xml:space="preserve">May ISC </t>
  </si>
  <si>
    <t>May ISC blank</t>
  </si>
  <si>
    <t xml:space="preserve">June ISC </t>
  </si>
  <si>
    <t xml:space="preserve">July ISC </t>
  </si>
  <si>
    <t>May ISD A</t>
  </si>
  <si>
    <t>May ISD B</t>
  </si>
  <si>
    <t>June ISD A</t>
  </si>
  <si>
    <t>June ISD B</t>
  </si>
  <si>
    <t>July ISD A</t>
  </si>
  <si>
    <t>July ISD B</t>
  </si>
  <si>
    <t>June SPA A</t>
  </si>
  <si>
    <t>June SPA B</t>
  </si>
  <si>
    <t>July SPA A</t>
  </si>
  <si>
    <t>July SPA B</t>
  </si>
  <si>
    <t xml:space="preserve">June SPB </t>
  </si>
  <si>
    <t xml:space="preserve">July SPB </t>
  </si>
  <si>
    <t xml:space="preserve">June SPC </t>
  </si>
  <si>
    <t xml:space="preserve">July SPC </t>
  </si>
  <si>
    <t>June SPD blank</t>
  </si>
  <si>
    <t xml:space="preserve">June SPD </t>
  </si>
  <si>
    <t xml:space="preserve">July SPD </t>
  </si>
  <si>
    <t>July SPD blank</t>
  </si>
  <si>
    <t>July SSA A</t>
  </si>
  <si>
    <t>July SSA B</t>
  </si>
  <si>
    <t xml:space="preserve">July SSB </t>
  </si>
  <si>
    <t xml:space="preserve">July SSC </t>
  </si>
  <si>
    <t xml:space="preserve">July SSD </t>
  </si>
  <si>
    <t>July SSD blank</t>
  </si>
  <si>
    <t>June UCA A</t>
  </si>
  <si>
    <t>June UCA B</t>
  </si>
  <si>
    <t>July UCA A</t>
  </si>
  <si>
    <t>July UCA B</t>
  </si>
  <si>
    <t xml:space="preserve">June UCB </t>
  </si>
  <si>
    <t xml:space="preserve">July UCB </t>
  </si>
  <si>
    <t xml:space="preserve">June UCC </t>
  </si>
  <si>
    <t xml:space="preserve">July UCC </t>
  </si>
  <si>
    <t>June UCD blank</t>
  </si>
  <si>
    <t xml:space="preserve">June UCD </t>
  </si>
  <si>
    <t xml:space="preserve">July UCD </t>
  </si>
  <si>
    <t>July UCD blank</t>
  </si>
  <si>
    <t>Count of SampleID</t>
  </si>
  <si>
    <t>Average of Chl a Seawater</t>
  </si>
  <si>
    <t>StdDev of Chl a Seawater</t>
  </si>
  <si>
    <t>CV</t>
  </si>
  <si>
    <t>Shimada</t>
  </si>
  <si>
    <t>a</t>
  </si>
  <si>
    <t>dup</t>
  </si>
  <si>
    <t>b</t>
  </si>
  <si>
    <t>shimada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</si>
</sst>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4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/>
      <right/>
      <top style="thin">
        <color rgb="FF999999"/>
      </top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3" xfId="0" applyFont="1" applyFill="1" applyBorder="1"/>
    <xf numFmtId="0" fontId="3" fillId="3" borderId="2" xfId="0" applyFont="1" applyFill="1" applyBorder="1"/>
    <xf numFmtId="14" fontId="3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2" fontId="3" fillId="0" borderId="0" xfId="0" applyNumberFormat="1" applyFont="1"/>
    <xf numFmtId="164" fontId="3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3" fillId="0" borderId="0" xfId="0" applyNumberFormat="1" applyFont="1"/>
    <xf numFmtId="14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2" xfId="0" applyBorder="1"/>
    <xf numFmtId="0" fontId="3" fillId="4" borderId="0" xfId="0" applyFont="1" applyFill="1"/>
    <xf numFmtId="0" fontId="5" fillId="0" borderId="0" xfId="0" applyFont="1"/>
    <xf numFmtId="1" fontId="5" fillId="0" borderId="0" xfId="0" applyNumberFormat="1" applyFont="1" applyAlignment="1">
      <alignment horizontal="center"/>
    </xf>
    <xf numFmtId="14" fontId="5" fillId="0" borderId="0" xfId="0" applyNumberFormat="1" applyFont="1"/>
    <xf numFmtId="0" fontId="5" fillId="0" borderId="2" xfId="0" applyFont="1" applyBorder="1"/>
    <xf numFmtId="2" fontId="5" fillId="0" borderId="0" xfId="0" applyNumberFormat="1" applyFont="1"/>
    <xf numFmtId="165" fontId="5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166" fontId="5" fillId="0" borderId="0" xfId="0" applyNumberFormat="1" applyFont="1"/>
    <xf numFmtId="164" fontId="5" fillId="0" borderId="0" xfId="0" applyNumberFormat="1" applyFont="1"/>
    <xf numFmtId="0" fontId="6" fillId="0" borderId="0" xfId="1" applyFont="1"/>
    <xf numFmtId="0" fontId="6" fillId="0" borderId="0" xfId="1" applyFont="1" applyAlignment="1">
      <alignment horizontal="right"/>
    </xf>
  </cellXfs>
  <cellStyles count="2">
    <cellStyle name="Normal" xfId="0" builtinId="0"/>
    <cellStyle name="Normal 3" xfId="1" xr:uid="{FADA3CCE-BD6B-41C3-B85B-2A64F429F26A}"/>
  </cellStyles>
  <dxfs count="8"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166" formatCode="0.000"/>
    </dxf>
    <dxf>
      <numFmt numFmtId="164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y.Fergusson" refreshedDate="44589.464027893519" createdVersion="6" refreshedVersion="6" minRefreshableVersion="3" recordCount="55" xr:uid="{00000000-000A-0000-FFFF-FFFF04000000}">
  <cacheSource type="worksheet">
    <worksheetSource ref="A2:Y48" sheet="Data"/>
  </cacheSource>
  <cacheFields count="25">
    <cacheField name="Process Group" numFmtId="0">
      <sharedItems containsSemiMixedTypes="0" containsString="0" containsNumber="1" containsInteger="1" minValue="1" maxValue="2"/>
    </cacheField>
    <cacheField name="Extraction date" numFmtId="14">
      <sharedItems containsSemiMixedTypes="0" containsNonDate="0" containsDate="1" containsString="0" minDate="2021-06-29T00:00:00" maxDate="2022-01-05T00:00:00"/>
    </cacheField>
    <cacheField name="Vessel" numFmtId="0">
      <sharedItems/>
    </cacheField>
    <cacheField name="C-tube" numFmtId="0">
      <sharedItems containsSemiMixedTypes="0" containsString="0" containsNumber="1" containsInteger="1" minValue="1" maxValue="31"/>
    </cacheField>
    <cacheField name="Station" numFmtId="0">
      <sharedItems/>
    </cacheField>
    <cacheField name="Sample depth" numFmtId="0">
      <sharedItems containsSemiMixedTypes="0" containsString="0" containsNumber="1" containsInteger="1" minValue="0" maxValue="0"/>
    </cacheField>
    <cacheField name="Size fraction" numFmtId="0">
      <sharedItems/>
    </cacheField>
    <cacheField name="Replicate" numFmtId="0">
      <sharedItems containsBlank="1"/>
    </cacheField>
    <cacheField name="SampleID" numFmtId="0">
      <sharedItems count="55">
        <s v="July COA A"/>
        <s v="July COA B"/>
        <s v="July COAA "/>
        <s v="July COB "/>
        <s v="July COC "/>
        <s v="July COD "/>
        <s v="July COD blank"/>
        <s v="May ISA "/>
        <s v="June ISA "/>
        <s v="June ISA blank"/>
        <s v="July ISA "/>
        <s v="July ISA blank"/>
        <s v="May ISB "/>
        <s v="June ISB "/>
        <s v="July ISB "/>
        <s v="May ISC "/>
        <s v="May ISC blank"/>
        <s v="June ISC "/>
        <s v="July ISC "/>
        <s v="May ISD A"/>
        <s v="May ISD B"/>
        <s v="June ISD A"/>
        <s v="June ISD B"/>
        <s v="July ISD A"/>
        <s v="July ISD B"/>
        <s v="June SPA A"/>
        <s v="June SPA B"/>
        <s v="July SPA A"/>
        <s v="July SPA B"/>
        <s v="June SPB "/>
        <s v="July SPB "/>
        <s v="June SPC "/>
        <s v="July SPC "/>
        <s v="June SPD blank"/>
        <s v="June SPD "/>
        <s v="July SPD "/>
        <s v="July SPD blank"/>
        <s v="July SSA A"/>
        <s v="July SSA B"/>
        <s v="July SSB "/>
        <s v="July SSC "/>
        <s v="July SSD "/>
        <s v="July SSD blank"/>
        <s v="June UCA A"/>
        <s v="June UCA B"/>
        <s v="July UCA A"/>
        <s v="July UCA B"/>
        <s v="June UCB "/>
        <s v="July UCB "/>
        <s v="June UCC "/>
        <s v="July UCC "/>
        <s v="June UCD blank"/>
        <s v="June UCD "/>
        <s v="July UCD "/>
        <s v="July UCD blank"/>
      </sharedItems>
    </cacheField>
    <cacheField name="Other Info" numFmtId="0">
      <sharedItems/>
    </cacheField>
    <cacheField name="C-tube2" numFmtId="0">
      <sharedItems containsSemiMixedTypes="0" containsString="0" containsNumber="1" containsInteger="1" minValue="1" maxValue="31"/>
    </cacheField>
    <cacheField name="Conc Fb" numFmtId="0">
      <sharedItems containsSemiMixedTypes="0" containsString="0" containsNumber="1" minValue="0.72799999999999998" maxValue="245.4"/>
    </cacheField>
    <cacheField name="Conc Fa" numFmtId="0">
      <sharedItems containsSemiMixedTypes="0" containsString="0" containsNumber="1" minValue="0.54100000000000004" maxValue="132.6"/>
    </cacheField>
    <cacheField name="Raw Fl Fb" numFmtId="0">
      <sharedItems containsSemiMixedTypes="0" containsString="0" containsNumber="1" minValue="2.82" maxValue="921.1"/>
    </cacheField>
    <cacheField name="Raw Fl Fa" numFmtId="0">
      <sharedItems containsSemiMixedTypes="0" containsString="0" containsNumber="1" minValue="2.145" maxValue="502"/>
    </cacheField>
    <cacheField name="Dilution" numFmtId="0">
      <sharedItems containsSemiMixedTypes="0" containsString="0" containsNumber="1" containsInteger="1" minValue="1" maxValue="3"/>
    </cacheField>
    <cacheField name="Volume Extracted" numFmtId="0">
      <sharedItems containsSemiMixedTypes="0" containsString="0" containsNumber="1" containsInteger="1" minValue="5" maxValue="5"/>
    </cacheField>
    <cacheField name="Bottle size" numFmtId="0">
      <sharedItems containsSemiMixedTypes="0" containsString="0" containsNumber="1" containsInteger="1" minValue="250" maxValue="250"/>
    </cacheField>
    <cacheField name="Volume Filtered" numFmtId="0">
      <sharedItems containsSemiMixedTypes="0" containsString="0" containsNumber="1" containsInteger="1" minValue="284" maxValue="284"/>
    </cacheField>
    <cacheField name="Avg Fluor Ratio" numFmtId="164">
      <sharedItems containsSemiMixedTypes="0" containsString="0" containsNumber="1" minValue="1.0068529678983578" maxValue="1.030154185496019"/>
    </cacheField>
    <cacheField name="Chl a Extracted" numFmtId="2">
      <sharedItems containsSemiMixedTypes="0" containsString="0" containsNumber="1" minValue="-6.2332860886994496E-2" maxValue="232.86917515987432"/>
    </cacheField>
    <cacheField name="Chl a Seawater" numFmtId="2">
      <sharedItems containsSemiMixedTypes="0" containsString="0" containsNumber="1" minValue="-1.0974095226583538E-3" maxValue="10.530604614524806"/>
    </cacheField>
    <cacheField name="Phaeo Extracted" numFmtId="2">
      <sharedItems containsSemiMixedTypes="0" containsString="0" containsNumber="1" minValue="0.48070832570181354" maxValue="64.605160046072854"/>
    </cacheField>
    <cacheField name="Phaeo Seawater" numFmtId="2">
      <sharedItems containsSemiMixedTypes="0" containsString="0" containsNumber="1" minValue="8.4631747482713654E-3" maxValue="1.5786462655334772"/>
    </cacheField>
    <cacheField name="Phaeo Ratio" numFmtId="2">
      <sharedItems containsSemiMixedTypes="0" containsString="0" containsNumber="1" minValue="-37.161738461538462" maxValue="11.7974084112149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ie.Masterman" refreshedDate="44708.459312962965" createdVersion="6" refreshedVersion="6" minRefreshableVersion="3" recordCount="38" xr:uid="{00000000-000A-0000-FFFF-FFFF0A000000}">
  <cacheSource type="worksheet">
    <worksheetSource ref="A2:Y40" sheet="reps only"/>
  </cacheSource>
  <cacheFields count="25">
    <cacheField name="Process Group" numFmtId="0">
      <sharedItems containsSemiMixedTypes="0" containsString="0" containsNumber="1" containsInteger="1" minValue="1" maxValue="4"/>
    </cacheField>
    <cacheField name="Extraction date" numFmtId="14">
      <sharedItems containsSemiMixedTypes="0" containsNonDate="0" containsDate="1" containsString="0" minDate="2022-05-11T00:00:00" maxDate="2022-05-18T00:00:00"/>
    </cacheField>
    <cacheField name="Vessel" numFmtId="0">
      <sharedItems/>
    </cacheField>
    <cacheField name="C-tube" numFmtId="0">
      <sharedItems containsSemiMixedTypes="0" containsString="0" containsNumber="1" containsInteger="1" minValue="1" maxValue="38"/>
    </cacheField>
    <cacheField name="Station" numFmtId="0">
      <sharedItems containsSemiMixedTypes="0" containsString="0" containsNumber="1" containsInteger="1" minValue="4" maxValue="51" count="19">
        <n v="51"/>
        <n v="47"/>
        <n v="49"/>
        <n v="45"/>
        <n v="43"/>
        <n v="39"/>
        <n v="41"/>
        <n v="37"/>
        <n v="35"/>
        <n v="33"/>
        <n v="31"/>
        <n v="27"/>
        <n v="29"/>
        <n v="23"/>
        <n v="21"/>
        <n v="19"/>
        <n v="17"/>
        <n v="15"/>
        <n v="4"/>
      </sharedItems>
    </cacheField>
    <cacheField name="Sample depth" numFmtId="0">
      <sharedItems containsSemiMixedTypes="0" containsString="0" containsNumber="1" containsInteger="1" minValue="5" maxValue="150"/>
    </cacheField>
    <cacheField name="Size fraction" numFmtId="0">
      <sharedItems containsNonDate="0" containsString="0" containsBlank="1"/>
    </cacheField>
    <cacheField name="Replicate" numFmtId="0">
      <sharedItems/>
    </cacheField>
    <cacheField name="SampleID" numFmtId="0">
      <sharedItems containsNonDate="0" containsString="0" containsBlank="1"/>
    </cacheField>
    <cacheField name="Other Info" numFmtId="0">
      <sharedItems containsBlank="1"/>
    </cacheField>
    <cacheField name="C-tube2" numFmtId="0">
      <sharedItems containsSemiMixedTypes="0" containsString="0" containsNumber="1" containsInteger="1" minValue="1" maxValue="38"/>
    </cacheField>
    <cacheField name="Conc Fb" numFmtId="0">
      <sharedItems containsSemiMixedTypes="0" containsString="0" containsNumber="1" minValue="3.4540000000000002" maxValue="146.4"/>
    </cacheField>
    <cacheField name="Conc Fa" numFmtId="0">
      <sharedItems containsSemiMixedTypes="0" containsString="0" containsNumber="1" minValue="2.9540000000000002" maxValue="77.89"/>
    </cacheField>
    <cacheField name="Raw Fl Fb" numFmtId="0">
      <sharedItems containsSemiMixedTypes="0" containsString="0" containsNumber="1" minValue="13.13" maxValue="553.4"/>
    </cacheField>
    <cacheField name="Raw Fl Fa" numFmtId="0">
      <sharedItems containsSemiMixedTypes="0" containsString="0" containsNumber="1" minValue="11.42" maxValue="291.8"/>
    </cacheField>
    <cacheField name="Dilution" numFmtId="0">
      <sharedItems containsSemiMixedTypes="0" containsString="0" containsNumber="1" containsInteger="1" minValue="1" maxValue="1"/>
    </cacheField>
    <cacheField name="Volume Extracted" numFmtId="0">
      <sharedItems containsSemiMixedTypes="0" containsString="0" containsNumber="1" containsInteger="1" minValue="5" maxValue="5"/>
    </cacheField>
    <cacheField name="Bottle size" numFmtId="0">
      <sharedItems containsSemiMixedTypes="0" containsString="0" containsNumber="1" containsInteger="1" minValue="250" maxValue="250"/>
    </cacheField>
    <cacheField name="Volume Filtered" numFmtId="0">
      <sharedItems containsSemiMixedTypes="0" containsString="0" containsNumber="1" containsInteger="1" minValue="284" maxValue="284"/>
    </cacheField>
    <cacheField name="Avg Fluor Ratio" numFmtId="0">
      <sharedItems containsSemiMixedTypes="0" containsString="0" containsNumber="1" minValue="1.0433491699131912" maxValue="1.0519077731988062"/>
    </cacheField>
    <cacheField name="Chl a Extracted" numFmtId="2">
      <sharedItems containsSemiMixedTypes="0" containsString="0" containsNumber="1" minValue="0.58275015449515244" maxValue="142.31293355309933"/>
    </cacheField>
    <cacheField name="Chl a Seawater" numFmtId="2">
      <sharedItems containsSemiMixedTypes="0" containsString="0" containsNumber="1" minValue="1.0259685818576628E-2" maxValue="2.5055093935404811"/>
    </cacheField>
    <cacheField name="Phaeo Extracted" numFmtId="2">
      <sharedItems containsSemiMixedTypes="0" containsString="0" containsNumber="1" minValue="5.5085857410271046" maxValue="33.205801617599988"/>
    </cacheField>
    <cacheField name="Phaeo Seawater" numFmtId="2">
      <sharedItems containsSemiMixedTypes="0" containsString="0" containsNumber="1" minValue="9.6982143327941986E-2" maxValue="0.58460918340845058"/>
    </cacheField>
    <cacheField name="Phaeo Ratio" numFmtId="2">
      <sharedItems containsSemiMixedTypes="0" containsString="0" containsNumber="1" minValue="9.7899105545617204E-2" maxValue="17.2155999999999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2"/>
    <d v="2022-01-04T00:00:00"/>
    <s v="Medeia"/>
    <n v="10"/>
    <s v="COA"/>
    <n v="0"/>
    <s v="GFF"/>
    <s v="A"/>
    <x v="0"/>
    <s v="July"/>
    <n v="10"/>
    <n v="227.5"/>
    <n v="124.8"/>
    <n v="856.1"/>
    <n v="473.4"/>
    <n v="1"/>
    <n v="5"/>
    <n v="250"/>
    <n v="284"/>
    <n v="1.030154185496019"/>
    <n v="203.88705864489572"/>
    <n v="3.5895608916354877"/>
    <n v="61.158690926111689"/>
    <n v="1.0767375163047834"/>
    <n v="0.29996357460151524"/>
  </r>
  <r>
    <n v="2"/>
    <d v="2022-01-04T00:00:00"/>
    <s v="Medeia"/>
    <n v="11"/>
    <s v="COA"/>
    <n v="0"/>
    <s v="GFF"/>
    <s v="B"/>
    <x v="1"/>
    <s v="July"/>
    <n v="11"/>
    <n v="236.9"/>
    <n v="128.9"/>
    <n v="893.3"/>
    <n v="489.1"/>
    <n v="1"/>
    <n v="5"/>
    <n v="250"/>
    <n v="284"/>
    <n v="1.030154185496019"/>
    <n v="215.34138778224934"/>
    <n v="3.7912216158846714"/>
    <n v="58.494429951548142"/>
    <n v="1.0298315132314813"/>
    <n v="0.27163579910935198"/>
  </r>
  <r>
    <n v="2"/>
    <d v="2022-01-04T00:00:00"/>
    <s v="Medeia"/>
    <n v="1"/>
    <s v="COAA"/>
    <n v="0"/>
    <s v="GFF"/>
    <m/>
    <x v="2"/>
    <s v="July"/>
    <n v="1"/>
    <n v="241.7"/>
    <n v="124.8"/>
    <n v="909.9"/>
    <n v="472.8"/>
    <n v="2"/>
    <n v="5"/>
    <n v="250"/>
    <n v="284"/>
    <n v="1.030154185496019"/>
    <n v="232.86917515987432"/>
    <n v="8.1996188436575466"/>
    <n v="31.840648239306752"/>
    <n v="1.1211495858910827"/>
    <n v="0.13673191489361711"/>
  </r>
  <r>
    <n v="2"/>
    <d v="2022-01-04T00:00:00"/>
    <s v="Medeia"/>
    <n v="9"/>
    <s v="COB"/>
    <n v="0"/>
    <s v="GFF"/>
    <m/>
    <x v="3"/>
    <s v="July"/>
    <n v="9"/>
    <n v="69.14"/>
    <n v="37.840000000000003"/>
    <n v="257.60000000000002"/>
    <n v="138.6"/>
    <n v="1"/>
    <n v="5"/>
    <n v="250"/>
    <n v="284"/>
    <n v="1.030154185496019"/>
    <n v="63.39837987651579"/>
    <n v="1.1161686597978131"/>
    <n v="14.200565815376107"/>
    <n v="0.25000996153831173"/>
    <n v="0.22398941176470538"/>
  </r>
  <r>
    <n v="2"/>
    <d v="2022-01-04T00:00:00"/>
    <s v="Medeia"/>
    <n v="8"/>
    <s v="COC"/>
    <n v="0"/>
    <s v="GFF"/>
    <m/>
    <x v="4"/>
    <s v="July"/>
    <n v="8"/>
    <n v="192.2"/>
    <n v="101.8"/>
    <n v="725.2"/>
    <n v="385.8"/>
    <n v="2"/>
    <n v="5"/>
    <n v="250"/>
    <n v="284"/>
    <n v="1.030154185496019"/>
    <n v="180.81857252176013"/>
    <n v="6.366851145132399"/>
    <n v="35.18195596259698"/>
    <n v="1.2388012662886261"/>
    <n v="0.19457047731290492"/>
  </r>
  <r>
    <n v="2"/>
    <d v="2022-01-04T00:00:00"/>
    <s v="Medeia"/>
    <n v="6"/>
    <s v="COD"/>
    <n v="0"/>
    <s v="GFF"/>
    <m/>
    <x v="5"/>
    <s v="July"/>
    <n v="6"/>
    <n v="193.3"/>
    <n v="104.8"/>
    <n v="727.8"/>
    <n v="396.7"/>
    <n v="1"/>
    <n v="5"/>
    <n v="250"/>
    <n v="284"/>
    <n v="1.030154185496019"/>
    <n v="176.39666871524682"/>
    <n v="3.1055751534374441"/>
    <n v="45.706518557289371"/>
    <n v="0.80469222812129171"/>
    <n v="0.25911214134702498"/>
  </r>
  <r>
    <n v="2"/>
    <d v="2022-01-04T00:00:00"/>
    <s v="Medeia"/>
    <n v="7"/>
    <s v="COD"/>
    <n v="0"/>
    <s v="GFF"/>
    <s v="blank"/>
    <x v="6"/>
    <s v="July"/>
    <n v="7"/>
    <n v="2.423"/>
    <n v="1.855"/>
    <n v="9.4459999999999997"/>
    <n v="7.343"/>
    <n v="1"/>
    <n v="5"/>
    <n v="250"/>
    <n v="284"/>
    <n v="1.030154185496019"/>
    <n v="1.1203932174816189"/>
    <n v="1.9725232702141177E-2"/>
    <n v="2.9907832487201294"/>
    <n v="5.2654634660565657E-2"/>
    <n v="2.6694049928673333"/>
  </r>
  <r>
    <n v="1"/>
    <d v="2021-06-29T00:00:00"/>
    <s v="Sashin"/>
    <n v="1"/>
    <s v="ISA"/>
    <n v="0"/>
    <s v="GFF"/>
    <m/>
    <x v="7"/>
    <s v="May"/>
    <n v="1"/>
    <n v="236.5"/>
    <n v="125.3"/>
    <n v="893.6"/>
    <n v="474.1"/>
    <n v="2"/>
    <n v="5"/>
    <n v="250"/>
    <n v="284"/>
    <n v="1.0068529678983578"/>
    <n v="218.43739402198247"/>
    <n v="7.6914575359852986"/>
    <n v="40.996293660420903"/>
    <n v="1.4435314669162291"/>
    <n v="0.18767983313468406"/>
  </r>
  <r>
    <n v="1"/>
    <d v="2021-06-29T00:00:00"/>
    <s v="Medeia"/>
    <n v="13"/>
    <s v="ISA"/>
    <n v="0"/>
    <s v="GFF"/>
    <m/>
    <x v="8"/>
    <s v="June"/>
    <n v="13"/>
    <n v="181.8"/>
    <n v="98.9"/>
    <n v="687.8"/>
    <n v="373.5"/>
    <n v="2"/>
    <n v="5"/>
    <n v="250"/>
    <n v="284"/>
    <n v="1.0068529678983578"/>
    <n v="163.65881511587384"/>
    <n v="5.7626343350659806"/>
    <n v="40.725243836620663"/>
    <n v="1.4339874590359389"/>
    <n v="0.24884234807508746"/>
  </r>
  <r>
    <n v="1"/>
    <d v="2021-06-29T00:00:00"/>
    <s v="Medeia"/>
    <n v="14"/>
    <s v="ISA"/>
    <n v="0"/>
    <s v="GFF"/>
    <s v="blank"/>
    <x v="9"/>
    <s v="June"/>
    <n v="14"/>
    <n v="1.714"/>
    <n v="1.2689999999999999"/>
    <n v="6.83"/>
    <n v="4.9470000000000001"/>
    <n v="1"/>
    <n v="5"/>
    <n v="250"/>
    <n v="284"/>
    <n v="1.0068529678983578"/>
    <n v="0.98049490570534681"/>
    <n v="1.7262234255375826E-2"/>
    <n v="1.7265678510228739"/>
    <n v="3.0397321320825243E-2"/>
    <n v="1.7609146574614973"/>
  </r>
  <r>
    <n v="2"/>
    <d v="2022-01-04T00:00:00"/>
    <s v="Medeia"/>
    <n v="12"/>
    <s v="ISA"/>
    <n v="0"/>
    <s v="GFF"/>
    <m/>
    <x v="10"/>
    <s v="July"/>
    <n v="12"/>
    <n v="98"/>
    <n v="54.99"/>
    <n v="370"/>
    <n v="203.2"/>
    <n v="1"/>
    <n v="5"/>
    <n v="250"/>
    <n v="284"/>
    <n v="1.030154185496019"/>
    <n v="88.86428372607422"/>
    <n v="1.5645120374308843"/>
    <n v="24.902713132457052"/>
    <n v="0.43842804810663821"/>
    <n v="0.28023309352517961"/>
  </r>
  <r>
    <n v="2"/>
    <d v="2022-01-04T00:00:00"/>
    <s v="Medeia"/>
    <n v="13"/>
    <s v="ISA"/>
    <n v="0"/>
    <s v="GFF"/>
    <s v="blank"/>
    <x v="11"/>
    <s v="July"/>
    <n v="13"/>
    <n v="0.72799999999999998"/>
    <n v="0.66600000000000004"/>
    <n v="2.82"/>
    <n v="2.6059999999999999"/>
    <n v="1"/>
    <n v="5"/>
    <n v="250"/>
    <n v="284"/>
    <n v="1.030154185496019"/>
    <n v="0.11401053187877624"/>
    <n v="2.0072276739221172E-3"/>
    <n v="1.3450288077537653"/>
    <n v="2.3680084643552205E-2"/>
    <n v="11.797408411214953"/>
  </r>
  <r>
    <n v="1"/>
    <d v="2021-06-29T00:00:00"/>
    <s v="Sashin"/>
    <n v="2"/>
    <s v="ISB"/>
    <n v="0"/>
    <s v="GFF"/>
    <m/>
    <x v="12"/>
    <s v="May"/>
    <n v="2"/>
    <n v="184.3"/>
    <n v="97.31"/>
    <n v="696.1"/>
    <n v="367.4"/>
    <n v="3"/>
    <n v="5"/>
    <n v="250"/>
    <n v="284"/>
    <n v="1.0068529678983578"/>
    <n v="171.15702363534123"/>
    <n v="9.0399836427116842"/>
    <n v="29.889035960767167"/>
    <n v="1.5786462655334772"/>
    <n v="0.17462932765439579"/>
  </r>
  <r>
    <n v="1"/>
    <d v="2021-06-29T00:00:00"/>
    <s v="Medeia"/>
    <n v="15"/>
    <s v="ISB"/>
    <n v="0"/>
    <s v="GFF"/>
    <m/>
    <x v="13"/>
    <s v="June"/>
    <n v="15"/>
    <n v="154.5"/>
    <n v="83.38"/>
    <n v="582.4"/>
    <n v="313.3"/>
    <n v="1"/>
    <n v="5"/>
    <n v="250"/>
    <n v="284"/>
    <n v="1.0068529678983578"/>
    <n v="140.12277170754584"/>
    <n v="2.4669502061187645"/>
    <n v="31.319064088482389"/>
    <n v="0.55139197338877444"/>
    <n v="0.22351159420289862"/>
  </r>
  <r>
    <n v="2"/>
    <d v="2022-01-04T00:00:00"/>
    <s v="Medeia"/>
    <n v="31"/>
    <s v="ISB"/>
    <n v="0"/>
    <s v="GFF"/>
    <m/>
    <x v="14"/>
    <s v="July"/>
    <n v="31"/>
    <n v="71.48"/>
    <n v="40.159999999999997"/>
    <n v="266.39999999999998"/>
    <n v="147.1"/>
    <n v="1"/>
    <n v="5"/>
    <n v="250"/>
    <n v="284"/>
    <n v="1.030154185496019"/>
    <n v="63.558207724943955"/>
    <n v="1.1189825303687315"/>
    <n v="18.799692067821557"/>
    <n v="0.33098049415178793"/>
    <n v="0.29578700754400694"/>
  </r>
  <r>
    <n v="1"/>
    <d v="2021-06-29T00:00:00"/>
    <s v="Sashin"/>
    <n v="3"/>
    <s v="ISC"/>
    <n v="0"/>
    <s v="GFF"/>
    <m/>
    <x v="15"/>
    <s v="May"/>
    <n v="3"/>
    <n v="167.2"/>
    <n v="85.62"/>
    <n v="631.9"/>
    <n v="321.8"/>
    <n v="3"/>
    <n v="5"/>
    <n v="250"/>
    <n v="284"/>
    <n v="1.0068529678983578"/>
    <n v="161.47183763102922"/>
    <n v="8.5284421283994298"/>
    <n v="14.621308743569807"/>
    <n v="0.7722522223716447"/>
    <n v="9.0550209609803228E-2"/>
  </r>
  <r>
    <n v="1"/>
    <d v="2021-06-29T00:00:00"/>
    <s v="Sashin"/>
    <n v="4"/>
    <s v="ISC"/>
    <n v="0"/>
    <s v="GFF"/>
    <s v="blank"/>
    <x v="16"/>
    <s v="May"/>
    <n v="4"/>
    <n v="12.68"/>
    <n v="7.569"/>
    <n v="46.9"/>
    <n v="28.32"/>
    <n v="1"/>
    <n v="5"/>
    <n v="250"/>
    <n v="284"/>
    <n v="1.0068529678983578"/>
    <n v="9.6747718258127158"/>
    <n v="0.17033048989106891"/>
    <n v="5.8223005959667917"/>
    <n v="0.10250529218251393"/>
    <n v="0.60180236813778265"/>
  </r>
  <r>
    <n v="1"/>
    <d v="2021-06-29T00:00:00"/>
    <s v="Medeia"/>
    <n v="16"/>
    <s v="ISC"/>
    <n v="0"/>
    <s v="GFF"/>
    <m/>
    <x v="17"/>
    <s v="June"/>
    <n v="16"/>
    <n v="134.69999999999999"/>
    <n v="72.290000000000006"/>
    <n v="507.9"/>
    <n v="269.60000000000002"/>
    <n v="1"/>
    <n v="5"/>
    <n v="250"/>
    <n v="284"/>
    <n v="1.0068529678983578"/>
    <n v="124.08493681868512"/>
    <n v="2.1845939580754425"/>
    <n v="23.4436904733966"/>
    <n v="0.41274102946120778"/>
    <n v="0.18893260595887551"/>
  </r>
  <r>
    <n v="2"/>
    <d v="2022-01-04T00:00:00"/>
    <s v="Medeia"/>
    <n v="30"/>
    <s v="ISC"/>
    <n v="0"/>
    <s v="GFF"/>
    <m/>
    <x v="18"/>
    <s v="July"/>
    <n v="30"/>
    <n v="93.32"/>
    <n v="52.67"/>
    <n v="350.9"/>
    <n v="194.3"/>
    <n v="1"/>
    <n v="5"/>
    <n v="250"/>
    <n v="284"/>
    <n v="1.030154185496019"/>
    <n v="83.4301368795157"/>
    <n v="1.4688404380196427"/>
    <n v="25.353955096924391"/>
    <n v="0.44637244888951394"/>
    <n v="0.30389444444444458"/>
  </r>
  <r>
    <n v="1"/>
    <d v="2021-06-29T00:00:00"/>
    <s v="Sashin"/>
    <n v="5"/>
    <s v="ISD"/>
    <n v="0"/>
    <s v="GFF"/>
    <s v="A"/>
    <x v="19"/>
    <s v="May"/>
    <n v="5"/>
    <n v="127.2"/>
    <n v="70.83"/>
    <n v="481.9"/>
    <n v="264.3"/>
    <n v="2"/>
    <n v="5"/>
    <n v="250"/>
    <n v="284"/>
    <n v="1.0068529678983578"/>
    <n v="113.30626207195084"/>
    <n v="3.9896571152095368"/>
    <n v="31.322136271139669"/>
    <n v="1.1028921222232277"/>
    <n v="0.27643782169117659"/>
  </r>
  <r>
    <n v="1"/>
    <d v="2021-06-29T00:00:00"/>
    <s v="Sashin"/>
    <n v="6"/>
    <s v="ISD"/>
    <n v="0"/>
    <s v="GFF"/>
    <s v="B"/>
    <x v="20"/>
    <s v="May"/>
    <n v="6"/>
    <n v="123.9"/>
    <n v="69.78"/>
    <n v="469.3"/>
    <n v="260.39999999999998"/>
    <n v="1"/>
    <n v="5"/>
    <n v="250"/>
    <n v="284"/>
    <n v="1.0068529678983578"/>
    <n v="108.77609442477271"/>
    <n v="1.9150720849431815"/>
    <n v="33.718173182267684"/>
    <n v="0.59362980954696631"/>
    <n v="0.30997778841550955"/>
  </r>
  <r>
    <n v="1"/>
    <d v="2021-06-29T00:00:00"/>
    <s v="Medeia"/>
    <n v="17"/>
    <s v="ISD"/>
    <n v="0"/>
    <s v="GFF"/>
    <s v="A"/>
    <x v="21"/>
    <s v="June"/>
    <n v="17"/>
    <n v="138.19999999999999"/>
    <n v="74.680000000000007"/>
    <n v="522"/>
    <n v="279"/>
    <n v="1"/>
    <n v="5"/>
    <n v="250"/>
    <n v="284"/>
    <n v="1.0068529678983578"/>
    <n v="126.5322687660113"/>
    <n v="2.2276807881340015"/>
    <n v="26.140160812960534"/>
    <n v="0.46021409881972769"/>
    <n v="0.20658888888888888"/>
  </r>
  <r>
    <n v="1"/>
    <d v="2021-06-29T00:00:00"/>
    <s v="Medeia"/>
    <n v="18"/>
    <s v="ISD"/>
    <n v="0"/>
    <s v="GFF"/>
    <s v="B"/>
    <x v="22"/>
    <s v="June"/>
    <n v="18"/>
    <n v="141.30000000000001"/>
    <n v="75.760000000000005"/>
    <n v="533"/>
    <n v="283.39999999999998"/>
    <n v="1"/>
    <n v="5"/>
    <n v="250"/>
    <n v="284"/>
    <n v="1.0068529678983578"/>
    <n v="129.96894767076719"/>
    <n v="2.2881856984289999"/>
    <n v="25.111219148876621"/>
    <n v="0.4420989286774053"/>
    <n v="0.19320937499999991"/>
  </r>
  <r>
    <n v="2"/>
    <d v="2022-01-04T00:00:00"/>
    <s v="Medeia"/>
    <n v="28"/>
    <s v="ISD"/>
    <n v="0"/>
    <s v="GFF"/>
    <s v="A"/>
    <x v="23"/>
    <s v="July"/>
    <n v="28"/>
    <n v="108.1"/>
    <n v="61.92"/>
    <n v="409"/>
    <n v="230.6"/>
    <n v="1"/>
    <n v="5"/>
    <n v="250"/>
    <n v="284"/>
    <n v="1.030154185496019"/>
    <n v="95.044293865297604"/>
    <n v="1.6733150328397466"/>
    <n v="34.063331506637979"/>
    <n v="0.59970654060982354"/>
    <n v="0.35839428251121047"/>
  </r>
  <r>
    <n v="2"/>
    <d v="2022-01-04T00:00:00"/>
    <s v="Medeia"/>
    <n v="29"/>
    <s v="ISD"/>
    <n v="0"/>
    <s v="GFF"/>
    <s v="B"/>
    <x v="24"/>
    <s v="July"/>
    <n v="29"/>
    <n v="118.4"/>
    <n v="67.73"/>
    <n v="447.3"/>
    <n v="253"/>
    <n v="1"/>
    <n v="5"/>
    <n v="250"/>
    <n v="284"/>
    <n v="1.030154185496019"/>
    <n v="103.51516983199171"/>
    <n v="1.8224501730984457"/>
    <n v="38.133699288128426"/>
    <n v="0.67136794521352861"/>
    <n v="0.36838754503345345"/>
  </r>
  <r>
    <n v="1"/>
    <d v="2021-06-29T00:00:00"/>
    <s v="Medeia"/>
    <n v="7"/>
    <s v="SPA"/>
    <n v="0"/>
    <s v="GFF"/>
    <s v="A"/>
    <x v="25"/>
    <s v="June"/>
    <n v="7"/>
    <n v="210.7"/>
    <n v="107.4"/>
    <n v="793.5"/>
    <n v="406.4"/>
    <n v="2"/>
    <n v="5"/>
    <n v="250"/>
    <n v="284"/>
    <n v="1.0068529678983578"/>
    <n v="201.56642485318096"/>
    <n v="7.0974093258162307"/>
    <n v="20.820942103428862"/>
    <n v="0.73313176420524162"/>
    <n v="0.10329568586928421"/>
  </r>
  <r>
    <n v="1"/>
    <d v="2021-06-29T00:00:00"/>
    <s v="Medeia"/>
    <n v="8"/>
    <s v="SPA"/>
    <n v="0"/>
    <s v="GFF"/>
    <s v="B"/>
    <x v="26"/>
    <s v="June"/>
    <n v="8"/>
    <n v="197.3"/>
    <n v="99.1"/>
    <n v="742"/>
    <n v="374.2"/>
    <n v="2"/>
    <n v="5"/>
    <n v="250"/>
    <n v="284"/>
    <n v="1.0068529678983578"/>
    <n v="191.5167426013949"/>
    <n v="6.7435472746970033"/>
    <n v="13.250365457570206"/>
    <n v="0.4665621639989509"/>
    <n v="6.9186460032626407E-2"/>
  </r>
  <r>
    <n v="2"/>
    <d v="2022-01-04T00:00:00"/>
    <s v="Medeia"/>
    <n v="22"/>
    <s v="SPA"/>
    <n v="0"/>
    <s v="GFF"/>
    <s v="A"/>
    <x v="27"/>
    <s v="July"/>
    <n v="22"/>
    <n v="195.3"/>
    <n v="101"/>
    <n v="735.3"/>
    <n v="381.9"/>
    <n v="1"/>
    <n v="5"/>
    <n v="250"/>
    <n v="284"/>
    <n v="1.030154185496019"/>
    <n v="188.27720544840903"/>
    <n v="3.3147395325424127"/>
    <n v="25.539802919076692"/>
    <n v="0.4496444175893784"/>
    <n v="0.13565000000000002"/>
  </r>
  <r>
    <n v="2"/>
    <d v="2022-01-04T00:00:00"/>
    <s v="Medeia"/>
    <n v="23"/>
    <s v="SPA"/>
    <n v="0"/>
    <s v="GFF"/>
    <s v="B"/>
    <x v="28"/>
    <s v="July"/>
    <n v="23"/>
    <n v="205.6"/>
    <n v="104.9"/>
    <n v="773.6"/>
    <n v="395.8"/>
    <n v="1"/>
    <n v="5"/>
    <n v="250"/>
    <n v="284"/>
    <n v="1.030154185496019"/>
    <n v="201.27653712056855"/>
    <n v="3.5436010056438123"/>
    <n v="20.322760894228079"/>
    <n v="0.35779508616598732"/>
    <n v="0.10096934886183158"/>
  </r>
  <r>
    <n v="1"/>
    <d v="2021-06-29T00:00:00"/>
    <s v="Medeia"/>
    <n v="9"/>
    <s v="SPB"/>
    <n v="0"/>
    <s v="GFF"/>
    <m/>
    <x v="29"/>
    <s v="June"/>
    <n v="9"/>
    <n v="166.8"/>
    <n v="85.8"/>
    <n v="627.6"/>
    <n v="322.8"/>
    <n v="3"/>
    <n v="5"/>
    <n v="250"/>
    <n v="284"/>
    <n v="1.0068529678983578"/>
    <n v="158.71208032872528"/>
    <n v="8.3826802990523923"/>
    <n v="17.928279055117397"/>
    <n v="0.94691614727732731"/>
    <n v="0.11296102362204725"/>
  </r>
  <r>
    <n v="2"/>
    <d v="2022-01-04T00:00:00"/>
    <s v="Medeia"/>
    <n v="24"/>
    <s v="SPB"/>
    <n v="0"/>
    <s v="GFF"/>
    <m/>
    <x v="30"/>
    <s v="July"/>
    <n v="24"/>
    <n v="121.6"/>
    <n v="64.97"/>
    <n v="460.1"/>
    <n v="241.5"/>
    <n v="1"/>
    <n v="5"/>
    <n v="250"/>
    <n v="284"/>
    <n v="1.030154185496019"/>
    <n v="116.46122555467521"/>
    <n v="2.0503736893428735"/>
    <n v="18.749058605439483"/>
    <n v="0.33008905995492049"/>
    <n v="0.16098970722781325"/>
  </r>
  <r>
    <n v="1"/>
    <d v="2021-06-29T00:00:00"/>
    <s v="Medeia"/>
    <n v="10"/>
    <s v="SPC"/>
    <n v="0"/>
    <s v="GFF"/>
    <m/>
    <x v="31"/>
    <s v="June"/>
    <n v="10"/>
    <n v="208"/>
    <n v="106.5"/>
    <n v="786.1"/>
    <n v="403.2"/>
    <n v="3"/>
    <n v="5"/>
    <n v="250"/>
    <n v="284"/>
    <n v="1.0068529678983578"/>
    <n v="199.37944736833634"/>
    <n v="10.530604614524806"/>
    <n v="21.256837958693911"/>
    <n v="1.1227203147197489"/>
    <n v="0.10661499085923203"/>
  </r>
  <r>
    <n v="2"/>
    <d v="2022-01-04T00:00:00"/>
    <s v="Medeia"/>
    <n v="25"/>
    <s v="SPC"/>
    <n v="0"/>
    <s v="GFF"/>
    <m/>
    <x v="32"/>
    <s v="July"/>
    <n v="25"/>
    <n v="82.07"/>
    <n v="45.88"/>
    <n v="307.7"/>
    <n v="167.2"/>
    <n v="1"/>
    <n v="5"/>
    <n v="250"/>
    <n v="284"/>
    <n v="1.030154185496019"/>
    <n v="74.852709013869458"/>
    <n v="1.3178293840469975"/>
    <n v="18.758717535079484"/>
    <n v="0.33025911153308951"/>
    <n v="0.25060839857651218"/>
  </r>
  <r>
    <n v="1"/>
    <d v="2021-06-29T00:00:00"/>
    <s v="Medeia"/>
    <n v="11"/>
    <s v="SPD"/>
    <n v="0"/>
    <s v="GFF"/>
    <s v="blank"/>
    <x v="33"/>
    <s v="June"/>
    <n v="11"/>
    <n v="3.7229999999999999"/>
    <n v="2.4169999999999998"/>
    <n v="14.29"/>
    <n v="9.4339999999999993"/>
    <n v="1"/>
    <n v="5"/>
    <n v="250"/>
    <n v="284"/>
    <n v="1.0068529678983578"/>
    <n v="2.5285625396203741"/>
    <n v="4.4516946120077013E-2"/>
    <n v="2.6338449895839995"/>
    <n v="4.6370510379999987E-2"/>
    <n v="1.0416372734761119"/>
  </r>
  <r>
    <n v="1"/>
    <d v="2021-06-29T00:00:00"/>
    <s v="Medeia"/>
    <n v="12"/>
    <s v="SPD"/>
    <n v="0"/>
    <s v="GFF"/>
    <m/>
    <x v="34"/>
    <s v="June"/>
    <n v="12"/>
    <n v="145.80000000000001"/>
    <n v="76.45"/>
    <n v="552.1"/>
    <n v="286.5"/>
    <n v="3"/>
    <n v="5"/>
    <n v="250"/>
    <n v="284"/>
    <n v="1.0068529678983578"/>
    <n v="138.30029047017533"/>
    <n v="7.3045928065233454"/>
    <n v="18.476236678123716"/>
    <n v="0.97585757102766102"/>
    <n v="0.13359506777108429"/>
  </r>
  <r>
    <n v="2"/>
    <d v="2022-01-04T00:00:00"/>
    <s v="Medeia"/>
    <n v="26"/>
    <s v="SPD"/>
    <n v="0"/>
    <s v="GFF"/>
    <m/>
    <x v="35"/>
    <s v="July"/>
    <n v="26"/>
    <n v="88.42"/>
    <n v="49.57"/>
    <n v="332.7"/>
    <n v="181.6"/>
    <n v="1"/>
    <n v="5"/>
    <n v="250"/>
    <n v="284"/>
    <n v="1.030154185496019"/>
    <n v="80.499959658332216"/>
    <n v="1.4172528108861306"/>
    <n v="21.17369501444966"/>
    <n v="0.37277632067693062"/>
    <n v="0.26302739907346101"/>
  </r>
  <r>
    <n v="2"/>
    <d v="2022-01-04T00:00:00"/>
    <s v="Medeia"/>
    <n v="27"/>
    <s v="SPD"/>
    <n v="0"/>
    <s v="GFF"/>
    <s v="blank"/>
    <x v="36"/>
    <s v="July"/>
    <n v="27"/>
    <n v="1.762"/>
    <n v="1.546"/>
    <n v="6.6719999999999997"/>
    <n v="5.9790000000000001"/>
    <n v="1"/>
    <n v="5"/>
    <n v="250"/>
    <n v="284"/>
    <n v="1.030154185496019"/>
    <n v="0.36920232986912105"/>
    <n v="6.5000410188225536E-3"/>
    <n v="2.9783019723806743"/>
    <n v="5.2434893879941449E-2"/>
    <n v="8.0668558441558478"/>
  </r>
  <r>
    <n v="2"/>
    <d v="2022-01-04T00:00:00"/>
    <s v="Medeia"/>
    <n v="4"/>
    <s v="SSA"/>
    <n v="0"/>
    <s v="GFF"/>
    <s v="A"/>
    <x v="37"/>
    <s v="July"/>
    <n v="4"/>
    <n v="196.5"/>
    <n v="103"/>
    <n v="739.9"/>
    <n v="389.4"/>
    <n v="2"/>
    <n v="5"/>
    <n v="250"/>
    <n v="284"/>
    <n v="1.030154185496019"/>
    <n v="186.73220291360317"/>
    <n v="6.5750775673803936"/>
    <n v="31.283882601712182"/>
    <n v="1.1015451620321193"/>
    <n v="0.16753340941512126"/>
  </r>
  <r>
    <n v="2"/>
    <d v="2022-01-04T00:00:00"/>
    <s v="Medeia"/>
    <n v="5"/>
    <s v="SSA"/>
    <n v="0"/>
    <s v="GFF"/>
    <s v="B"/>
    <x v="38"/>
    <s v="July"/>
    <n v="5"/>
    <n v="211.9"/>
    <n v="109.7"/>
    <n v="798"/>
    <n v="415.5"/>
    <n v="2"/>
    <n v="5"/>
    <n v="250"/>
    <n v="284"/>
    <n v="1.030154185496019"/>
    <n v="203.78050674594357"/>
    <n v="7.1753699558430828"/>
    <n v="28.848367243818988"/>
    <n v="1.0157875790077109"/>
    <n v="0.14156588235294121"/>
  </r>
  <r>
    <n v="2"/>
    <d v="2022-01-04T00:00:00"/>
    <s v="Medeia"/>
    <n v="20"/>
    <s v="SSB"/>
    <n v="0"/>
    <s v="GFF"/>
    <m/>
    <x v="39"/>
    <s v="July"/>
    <n v="20"/>
    <n v="131"/>
    <n v="70.040000000000006"/>
    <n v="495.4"/>
    <n v="260.89999999999998"/>
    <n v="2"/>
    <n v="5"/>
    <n v="250"/>
    <n v="284"/>
    <n v="1.030154185496019"/>
    <n v="124.93210152136932"/>
    <n v="4.3990176592031451"/>
    <n v="21.13979552779805"/>
    <n v="0.74435899745767775"/>
    <n v="0.16921027718550097"/>
  </r>
  <r>
    <n v="2"/>
    <d v="2022-01-04T00:00:00"/>
    <s v="Medeia"/>
    <n v="21"/>
    <s v="SSC"/>
    <n v="0"/>
    <s v="GFF"/>
    <m/>
    <x v="40"/>
    <s v="July"/>
    <n v="21"/>
    <n v="194.2"/>
    <n v="99.84"/>
    <n v="729.9"/>
    <n v="377.1"/>
    <n v="1"/>
    <n v="5"/>
    <n v="250"/>
    <n v="284"/>
    <n v="1.030154185496019"/>
    <n v="187.95754975155262"/>
    <n v="3.3091117914005741"/>
    <n v="23.172049241322128"/>
    <n v="0.4079586134035586"/>
    <n v="0.12328341836734714"/>
  </r>
  <r>
    <n v="2"/>
    <d v="2022-01-04T00:00:00"/>
    <s v="Medeia"/>
    <n v="2"/>
    <s v="SSD"/>
    <n v="0"/>
    <s v="GFF"/>
    <m/>
    <x v="41"/>
    <s v="July"/>
    <n v="2"/>
    <n v="204.1"/>
    <n v="113.9"/>
    <n v="767.8"/>
    <n v="433.5"/>
    <n v="1"/>
    <n v="5"/>
    <n v="250"/>
    <n v="284"/>
    <n v="1.030154185496019"/>
    <n v="178.10149909848084"/>
    <n v="3.1355897728605782"/>
    <n v="64.605160046072854"/>
    <n v="1.1374147895435363"/>
    <n v="0.3627434938677836"/>
  </r>
  <r>
    <n v="2"/>
    <d v="2022-01-04T00:00:00"/>
    <s v="Medeia"/>
    <n v="3"/>
    <s v="SSD"/>
    <n v="0"/>
    <s v="GFF"/>
    <s v="blank"/>
    <x v="42"/>
    <s v="July"/>
    <n v="3"/>
    <n v="1.913"/>
    <n v="1.5009999999999999"/>
    <n v="7.4029999999999996"/>
    <n v="6.0129999999999999"/>
    <n v="1"/>
    <n v="5"/>
    <n v="250"/>
    <n v="284"/>
    <n v="1.030154185496019"/>
    <n v="0.740535697717285"/>
    <n v="1.3037600311924033E-2"/>
    <n v="2.6260044209360047"/>
    <n v="4.6232472199577546E-2"/>
    <n v="3.5460875539568342"/>
  </r>
  <r>
    <n v="1"/>
    <d v="2021-06-29T00:00:00"/>
    <s v="Medeia"/>
    <n v="19"/>
    <s v="UCA"/>
    <n v="0"/>
    <s v="GFF"/>
    <s v="A"/>
    <x v="43"/>
    <s v="June"/>
    <n v="19"/>
    <n v="230.4"/>
    <n v="123.3"/>
    <n v="865.2"/>
    <n v="466.3"/>
    <n v="1"/>
    <n v="5"/>
    <n v="250"/>
    <n v="284"/>
    <n v="1.0068529678983578"/>
    <n v="207.71079016774451"/>
    <n v="3.6568801085870515"/>
    <n v="47.454636042558583"/>
    <n v="0.83546894441124264"/>
    <n v="0.22846495362246153"/>
  </r>
  <r>
    <n v="1"/>
    <d v="2021-06-29T00:00:00"/>
    <s v="Medeia"/>
    <n v="20"/>
    <s v="UCA"/>
    <n v="0"/>
    <s v="GFF"/>
    <s v="B"/>
    <x v="44"/>
    <s v="June"/>
    <n v="20"/>
    <n v="209.2"/>
    <n v="112.7"/>
    <n v="786.5"/>
    <n v="426.6"/>
    <n v="1"/>
    <n v="5"/>
    <n v="250"/>
    <n v="284"/>
    <n v="1.0068529678983578"/>
    <n v="187.4031420941871"/>
    <n v="3.2993510932075196"/>
    <n v="46.037927649144038"/>
    <n v="0.81052689523140908"/>
    <n v="0.24566251736593508"/>
  </r>
  <r>
    <n v="2"/>
    <d v="2022-01-04T00:00:00"/>
    <s v="Medeia"/>
    <n v="18"/>
    <s v="UCA"/>
    <n v="0"/>
    <s v="GFF"/>
    <s v="A"/>
    <x v="45"/>
    <s v="July"/>
    <n v="18"/>
    <n v="64.709999999999994"/>
    <n v="34.72"/>
    <n v="240"/>
    <n v="127.4"/>
    <n v="1"/>
    <n v="5"/>
    <n v="250"/>
    <n v="284"/>
    <n v="1.030154185496019"/>
    <n v="59.988719110047697"/>
    <n v="1.0561394209515438"/>
    <n v="11.339604707751951"/>
    <n v="0.19964092795337943"/>
    <n v="0.18902895204262904"/>
  </r>
  <r>
    <n v="2"/>
    <d v="2022-01-04T00:00:00"/>
    <s v="Medeia"/>
    <n v="19"/>
    <s v="UCA"/>
    <n v="0"/>
    <s v="GFF"/>
    <s v="B"/>
    <x v="46"/>
    <s v="July"/>
    <n v="19"/>
    <n v="62.6"/>
    <n v="33.22"/>
    <n v="232"/>
    <n v="121.7"/>
    <n v="1"/>
    <n v="5"/>
    <n v="250"/>
    <n v="284"/>
    <n v="1.030154185496019"/>
    <n v="58.763372272098238"/>
    <n v="1.0345664132411663"/>
    <n v="9.3736529133508615"/>
    <n v="0.16502910058716305"/>
    <n v="0.15951523118766991"/>
  </r>
  <r>
    <n v="1"/>
    <d v="2021-06-29T00:00:00"/>
    <s v="Medeia"/>
    <n v="21"/>
    <s v="UCB"/>
    <n v="0"/>
    <s v="GFF"/>
    <m/>
    <x v="47"/>
    <s v="June"/>
    <n v="21"/>
    <n v="240.6"/>
    <n v="128.69999999999999"/>
    <n v="903.8"/>
    <n v="486.7"/>
    <n v="1"/>
    <n v="5"/>
    <n v="250"/>
    <n v="284"/>
    <n v="1.0068529678983578"/>
    <n v="217.18769260207122"/>
    <n v="3.8237269824308315"/>
    <n v="49.140878996801824"/>
    <n v="0.86515632036622936"/>
    <n v="0.22625996163989445"/>
  </r>
  <r>
    <n v="2"/>
    <d v="2022-01-04T00:00:00"/>
    <s v="Medeia"/>
    <n v="17"/>
    <s v="UCB"/>
    <n v="0"/>
    <s v="GFF"/>
    <m/>
    <x v="48"/>
    <s v="July"/>
    <n v="17"/>
    <n v="66.290000000000006"/>
    <n v="36.159999999999997"/>
    <n v="247.6"/>
    <n v="132.69999999999999"/>
    <n v="1"/>
    <n v="5"/>
    <n v="250"/>
    <n v="284"/>
    <n v="1.030154185496019"/>
    <n v="61.21406594799717"/>
    <n v="1.077712428661922"/>
    <n v="13.081605720935421"/>
    <n v="0.23030995987562358"/>
    <n v="0.21370261096605742"/>
  </r>
  <r>
    <n v="1"/>
    <d v="2021-06-29T00:00:00"/>
    <s v="Medeia"/>
    <n v="22"/>
    <s v="UCC"/>
    <n v="0"/>
    <s v="GFF"/>
    <m/>
    <x v="49"/>
    <s v="June"/>
    <n v="22"/>
    <n v="206.8"/>
    <n v="111.8"/>
    <n v="777.6"/>
    <n v="423.3"/>
    <n v="1"/>
    <n v="5"/>
    <n v="250"/>
    <n v="284"/>
    <n v="1.0068529678983578"/>
    <n v="184.48717211439424"/>
    <n v="3.2480135935632792"/>
    <n v="47.148094698432914"/>
    <n v="0.83007208976114288"/>
    <n v="0.25556299745977989"/>
  </r>
  <r>
    <n v="2"/>
    <d v="2022-01-04T00:00:00"/>
    <s v="Medeia"/>
    <n v="16"/>
    <s v="UCC"/>
    <n v="0"/>
    <s v="GFF"/>
    <m/>
    <x v="50"/>
    <s v="July"/>
    <n v="16"/>
    <n v="86.48"/>
    <n v="47.7"/>
    <n v="325.3"/>
    <n v="174.4"/>
    <n v="1"/>
    <n v="5"/>
    <n v="250"/>
    <n v="284"/>
    <n v="1.030154185496019"/>
    <n v="80.393407759380082"/>
    <n v="1.4153768971721845"/>
    <n v="17.249132851485342"/>
    <n v="0.30368191639938985"/>
    <n v="0.2145590457256461"/>
  </r>
  <r>
    <n v="1"/>
    <d v="2021-06-29T00:00:00"/>
    <s v="Medeia"/>
    <n v="23"/>
    <s v="UCD"/>
    <n v="0"/>
    <s v="GFF"/>
    <s v="blank"/>
    <x v="51"/>
    <s v="June"/>
    <n v="23"/>
    <n v="0.90400000000000003"/>
    <n v="0.54100000000000004"/>
    <n v="3.476"/>
    <n v="2.145"/>
    <n v="1"/>
    <n v="5"/>
    <n v="250"/>
    <n v="284"/>
    <n v="1.0068529678983578"/>
    <n v="0.69306357912576566"/>
    <n v="1.2201823576157846E-2"/>
    <n v="0.48070832570181354"/>
    <n v="8.4631747482713654E-3"/>
    <n v="0.69359917355371892"/>
  </r>
  <r>
    <n v="1"/>
    <d v="2021-06-29T00:00:00"/>
    <s v="Medeia"/>
    <n v="24"/>
    <s v="UCD"/>
    <n v="0"/>
    <s v="GFF"/>
    <m/>
    <x v="52"/>
    <s v="June"/>
    <n v="24"/>
    <n v="245.4"/>
    <n v="132.6"/>
    <n v="921.1"/>
    <n v="502"/>
    <n v="1"/>
    <n v="5"/>
    <n v="250"/>
    <n v="284"/>
    <n v="1.0068529678983578"/>
    <n v="218.22911045199729"/>
    <n v="3.8420618037323471"/>
    <n v="56.471820188303276"/>
    <n v="0.99422218641379001"/>
    <n v="0.25877308518253384"/>
  </r>
  <r>
    <n v="2"/>
    <d v="2022-01-04T00:00:00"/>
    <s v="Medeia"/>
    <n v="14"/>
    <s v="UCD"/>
    <n v="0"/>
    <s v="GFF"/>
    <m/>
    <x v="53"/>
    <s v="July"/>
    <n v="14"/>
    <n v="75.37"/>
    <n v="40.83"/>
    <n v="282.10000000000002"/>
    <n v="148.6"/>
    <n v="1"/>
    <n v="5"/>
    <n v="250"/>
    <n v="284"/>
    <n v="1.030154185496019"/>
    <n v="71.12339255054502"/>
    <n v="1.2521724040588913"/>
    <n v="12.074322671786414"/>
    <n v="0.21257610337652136"/>
    <n v="0.16976584269662889"/>
  </r>
  <r>
    <n v="2"/>
    <d v="2022-01-04T00:00:00"/>
    <s v="Medeia"/>
    <n v="15"/>
    <s v="UCD"/>
    <n v="0"/>
    <s v="GFF"/>
    <s v="blank"/>
    <x v="54"/>
    <s v="July"/>
    <n v="15"/>
    <n v="0.98599999999999999"/>
    <n v="1.0840000000000001"/>
    <n v="3.9089999999999998"/>
    <n v="4.0259999999999998"/>
    <n v="1"/>
    <n v="5"/>
    <n v="250"/>
    <n v="284"/>
    <n v="1.030154185496019"/>
    <n v="-6.2332860886994496E-2"/>
    <n v="-1.0974095226583538E-3"/>
    <n v="2.3163974738419499"/>
    <n v="4.0781645666231513E-2"/>
    <n v="-37.1617384615384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">
  <r>
    <n v="1"/>
    <d v="2022-05-11T00:00:00"/>
    <s v="Shimada"/>
    <n v="3"/>
    <x v="0"/>
    <n v="50"/>
    <m/>
    <s v="a"/>
    <m/>
    <s v="dup"/>
    <n v="3"/>
    <n v="45.28"/>
    <n v="27.24"/>
    <n v="164.7"/>
    <n v="100.4"/>
    <n v="1"/>
    <n v="5"/>
    <n v="250"/>
    <n v="284"/>
    <n v="1.0433491699131912"/>
    <n v="34.695217531516874"/>
    <n v="0.61083129456895902"/>
    <n v="22.236429311852604"/>
    <n v="0.39148643154670076"/>
    <n v="0.6409076205287717"/>
  </r>
  <r>
    <n v="1"/>
    <d v="2022-05-11T00:00:00"/>
    <s v="Shimada"/>
    <n v="4"/>
    <x v="0"/>
    <n v="50"/>
    <m/>
    <s v="b"/>
    <m/>
    <m/>
    <n v="4"/>
    <n v="44.51"/>
    <n v="27.97"/>
    <n v="162.1"/>
    <n v="102.8"/>
    <n v="1"/>
    <n v="5"/>
    <n v="250"/>
    <n v="284"/>
    <n v="1.0433491699131912"/>
    <n v="31.997300149594889"/>
    <n v="0.56333274911258613"/>
    <n v="26.295262554572275"/>
    <n v="0.46294476328472317"/>
    <n v="0.82179629005059018"/>
  </r>
  <r>
    <n v="1"/>
    <d v="2022-05-11T00:00:00"/>
    <s v="Shimada"/>
    <n v="11"/>
    <x v="1"/>
    <n v="5"/>
    <m/>
    <s v="a"/>
    <m/>
    <s v="dup"/>
    <n v="11"/>
    <n v="60.56"/>
    <n v="37.270000000000003"/>
    <n v="224.1"/>
    <n v="136.19999999999999"/>
    <n v="1"/>
    <n v="5"/>
    <n v="250"/>
    <n v="284"/>
    <n v="1.0433491699131912"/>
    <n v="47.429387574188723"/>
    <n v="0.83502442912304087"/>
    <n v="29.802587526079435"/>
    <n v="0.52469344236055349"/>
    <n v="0.62835699658703015"/>
  </r>
  <r>
    <n v="1"/>
    <d v="2022-05-11T00:00:00"/>
    <s v="Shimada"/>
    <n v="12"/>
    <x v="1"/>
    <n v="5"/>
    <m/>
    <s v="b"/>
    <m/>
    <m/>
    <n v="12"/>
    <n v="49.07"/>
    <n v="30.84"/>
    <n v="179.3"/>
    <n v="113.2"/>
    <n v="1"/>
    <n v="5"/>
    <n v="250"/>
    <n v="284"/>
    <n v="1.0433491699131912"/>
    <n v="35.666467789008806"/>
    <n v="0.62793077093325367"/>
    <n v="28.523396978614951"/>
    <n v="0.50217248201786879"/>
    <n v="0.79972586989409966"/>
  </r>
  <r>
    <n v="1"/>
    <d v="2022-05-11T00:00:00"/>
    <s v="Shimada"/>
    <n v="17"/>
    <x v="2"/>
    <n v="25"/>
    <m/>
    <s v="a"/>
    <m/>
    <m/>
    <n v="17"/>
    <n v="40.22"/>
    <n v="25.87"/>
    <n v="147.1"/>
    <n v="95"/>
    <n v="1"/>
    <n v="5"/>
    <n v="250"/>
    <n v="284"/>
    <n v="1.0433491699131912"/>
    <n v="28.11229911962721"/>
    <n v="0.49493484365540863"/>
    <n v="25.757287036947503"/>
    <n v="0.45347336332654054"/>
    <n v="0.91622840690978902"/>
  </r>
  <r>
    <n v="1"/>
    <d v="2022-05-11T00:00:00"/>
    <s v="Shimada"/>
    <n v="18"/>
    <x v="2"/>
    <n v="25"/>
    <m/>
    <s v="b"/>
    <m/>
    <s v="dup"/>
    <n v="18"/>
    <n v="56.45"/>
    <n v="33.19"/>
    <n v="208.1"/>
    <n v="121.9"/>
    <n v="1"/>
    <n v="5"/>
    <n v="250"/>
    <n v="284"/>
    <n v="1.0433491699131912"/>
    <n v="46.512095664335227"/>
    <n v="0.81887492366787373"/>
    <n v="22.611089098680122"/>
    <n v="0.39808255455422753"/>
    <n v="0.48613352668213494"/>
  </r>
  <r>
    <n v="1"/>
    <d v="2022-05-11T00:00:00"/>
    <s v="Shimada"/>
    <n v="27"/>
    <x v="3"/>
    <n v="150"/>
    <m/>
    <s v="a"/>
    <m/>
    <s v="dup"/>
    <n v="27"/>
    <n v="6.18"/>
    <n v="5.6120000000000001"/>
    <n v="23.2"/>
    <n v="21.03"/>
    <n v="1"/>
    <n v="5"/>
    <n v="250"/>
    <n v="284"/>
    <n v="1.0433491699131912"/>
    <n v="1.1708961437541459"/>
    <n v="2.0614368728065945E-2"/>
    <n v="10.754129086485502"/>
    <n v="0.18933325856488561"/>
    <n v="9.1845285714285829"/>
  </r>
  <r>
    <n v="1"/>
    <d v="2022-05-11T00:00:00"/>
    <s v="Shimada"/>
    <n v="28"/>
    <x v="3"/>
    <n v="150"/>
    <m/>
    <s v="b"/>
    <m/>
    <m/>
    <n v="28"/>
    <n v="5.2560000000000002"/>
    <n v="4.984"/>
    <n v="19.8"/>
    <n v="18.72"/>
    <n v="1"/>
    <n v="5"/>
    <n v="250"/>
    <n v="284"/>
    <n v="1.0433491699131912"/>
    <n v="0.58275015449515244"/>
    <n v="1.0259685818576628E-2"/>
    <n v="10.032393559726724"/>
    <n v="0.17662664717828741"/>
    <n v="17.215599999999963"/>
  </r>
  <r>
    <n v="1"/>
    <d v="2022-05-11T00:00:00"/>
    <s v="Shimada"/>
    <n v="33"/>
    <x v="4"/>
    <n v="100"/>
    <m/>
    <s v="a"/>
    <m/>
    <m/>
    <n v="33"/>
    <n v="11.98"/>
    <n v="10.3"/>
    <n v="44.61"/>
    <n v="38.33"/>
    <n v="1"/>
    <n v="5"/>
    <n v="250"/>
    <n v="284"/>
    <n v="1.0433491699131912"/>
    <n v="3.3885842316940296"/>
    <n v="5.9658173093204751E-2"/>
    <n v="18.346376161795536"/>
    <n v="0.32299958031330167"/>
    <n v="5.4141714968152845"/>
  </r>
  <r>
    <n v="1"/>
    <d v="2022-05-11T00:00:00"/>
    <s v="Shimada"/>
    <n v="34"/>
    <x v="4"/>
    <n v="100"/>
    <m/>
    <s v="b"/>
    <m/>
    <s v="dup"/>
    <n v="34"/>
    <n v="12.62"/>
    <n v="10.51"/>
    <n v="46.81"/>
    <n v="39.07"/>
    <n v="1"/>
    <n v="5"/>
    <n v="250"/>
    <n v="284"/>
    <n v="1.0433491699131912"/>
    <n v="4.176376107215253"/>
    <n v="7.3527748366465723E-2"/>
    <n v="17.978200010020267"/>
    <n v="0.31651760581021593"/>
    <n v="4.3047368217054256"/>
  </r>
  <r>
    <n v="2"/>
    <d v="2022-05-12T00:00:00"/>
    <s v="Shimada"/>
    <n v="1"/>
    <x v="5"/>
    <n v="50"/>
    <m/>
    <s v="a"/>
    <m/>
    <m/>
    <n v="1"/>
    <n v="106.8"/>
    <n v="59.81"/>
    <n v="404.3"/>
    <n v="221.3"/>
    <n v="1"/>
    <n v="5"/>
    <n v="250"/>
    <n v="284"/>
    <n v="1.0519077731988062"/>
    <n v="99.553772324989225"/>
    <n v="1.7527072592427679"/>
    <n v="26.963388500858255"/>
    <n v="0.47470754402919457"/>
    <n v="0.27084245901639342"/>
  </r>
  <r>
    <n v="2"/>
    <d v="2022-05-12T00:00:00"/>
    <s v="Shimada"/>
    <n v="2"/>
    <x v="5"/>
    <n v="50"/>
    <m/>
    <s v="b"/>
    <m/>
    <s v="dup"/>
    <n v="2"/>
    <n v="122.5"/>
    <n v="66.989999999999995"/>
    <n v="465.1"/>
    <n v="249.5"/>
    <n v="1"/>
    <n v="5"/>
    <n v="250"/>
    <n v="284"/>
    <n v="1.0519077731988062"/>
    <n v="117.28848805064305"/>
    <n v="2.0649381699056875"/>
    <n v="25.350606508999718"/>
    <n v="0.44631349487675559"/>
    <n v="0.21613891465677162"/>
  </r>
  <r>
    <n v="2"/>
    <d v="2022-05-12T00:00:00"/>
    <s v="Shimada"/>
    <n v="7"/>
    <x v="6"/>
    <n v="75"/>
    <m/>
    <s v="a"/>
    <m/>
    <m/>
    <n v="7"/>
    <n v="60.02"/>
    <n v="32.93"/>
    <n v="221.8"/>
    <n v="120.8"/>
    <n v="1"/>
    <n v="5"/>
    <n v="250"/>
    <n v="284"/>
    <n v="1.0519077731988062"/>
    <n v="54.944978168436684"/>
    <n v="0.96734116493726552"/>
    <n v="14.116354989097774"/>
    <n v="0.24852737656862281"/>
    <n v="0.25691801980197998"/>
  </r>
  <r>
    <n v="2"/>
    <d v="2022-05-12T00:00:00"/>
    <s v="Shimada"/>
    <n v="8"/>
    <x v="6"/>
    <n v="75"/>
    <m/>
    <s v="b"/>
    <m/>
    <s v="dup"/>
    <n v="8"/>
    <n v="60.25"/>
    <n v="33.590000000000003"/>
    <n v="222.8"/>
    <n v="123.3"/>
    <n v="1"/>
    <n v="5"/>
    <n v="250"/>
    <n v="284"/>
    <n v="1.0519077731988062"/>
    <n v="54.128963641182672"/>
    <n v="0.9529747119926526"/>
    <n v="16.361618960837184"/>
    <n v="0.28805667184572503"/>
    <n v="0.30227105527638171"/>
  </r>
  <r>
    <n v="2"/>
    <d v="2022-05-12T00:00:00"/>
    <s v="Shimada"/>
    <n v="11"/>
    <x v="7"/>
    <n v="25"/>
    <m/>
    <s v="a"/>
    <m/>
    <s v="dup"/>
    <n v="11"/>
    <n v="146.4"/>
    <n v="77.89"/>
    <n v="553.4"/>
    <n v="291.8"/>
    <n v="1"/>
    <n v="5"/>
    <n v="250"/>
    <n v="284"/>
    <n v="1.0519077731988062"/>
    <n v="142.31293355309933"/>
    <n v="2.5055093935404811"/>
    <n v="24.509061607236397"/>
    <n v="0.43149756350768304"/>
    <n v="0.17221949541284423"/>
  </r>
  <r>
    <n v="2"/>
    <d v="2022-05-12T00:00:00"/>
    <s v="Shimada"/>
    <n v="12"/>
    <x v="7"/>
    <n v="25"/>
    <m/>
    <s v="b"/>
    <m/>
    <m/>
    <n v="12"/>
    <n v="142.1"/>
    <n v="74.930000000000007"/>
    <n v="537"/>
    <n v="280.3"/>
    <n v="1"/>
    <n v="5"/>
    <n v="250"/>
    <n v="284"/>
    <n v="1.0519077731988062"/>
    <n v="139.64728609740291"/>
    <n v="2.4585789805880793"/>
    <n v="20.60016161829995"/>
    <n v="0.36267890173063294"/>
    <n v="0.14751566030385649"/>
  </r>
  <r>
    <n v="2"/>
    <d v="2022-05-12T00:00:00"/>
    <s v="Shimada"/>
    <n v="17"/>
    <x v="8"/>
    <n v="5"/>
    <m/>
    <s v="a"/>
    <m/>
    <s v="dup"/>
    <n v="17"/>
    <n v="61.68"/>
    <n v="31.86"/>
    <n v="228.6"/>
    <n v="116.8"/>
    <n v="1"/>
    <n v="5"/>
    <n v="250"/>
    <n v="284"/>
    <n v="1.0519077731988062"/>
    <n v="60.820282764665542"/>
    <n v="1.0707796261384779"/>
    <n v="5.954251281692275"/>
    <n v="0.10482836763542738"/>
    <n v="9.7899105545617204E-2"/>
  </r>
  <r>
    <n v="2"/>
    <d v="2022-05-12T00:00:00"/>
    <s v="Shimada"/>
    <n v="18"/>
    <x v="8"/>
    <n v="5"/>
    <m/>
    <s v="b"/>
    <m/>
    <m/>
    <n v="18"/>
    <n v="66.739999999999995"/>
    <n v="36.56"/>
    <n v="248.2"/>
    <n v="133.6"/>
    <n v="1"/>
    <n v="5"/>
    <n v="250"/>
    <n v="284"/>
    <n v="1.0519077731988062"/>
    <n v="62.343509882206362"/>
    <n v="1.0975970049684218"/>
    <n v="14.035580431093319"/>
    <n v="0.24710528927981196"/>
    <n v="0.22513298429319351"/>
  </r>
  <r>
    <n v="2"/>
    <d v="2022-05-12T00:00:00"/>
    <s v="Shimada"/>
    <n v="29"/>
    <x v="9"/>
    <n v="150"/>
    <m/>
    <s v="a"/>
    <m/>
    <s v="dup"/>
    <n v="29"/>
    <n v="5.4790000000000001"/>
    <n v="4.6379999999999999"/>
    <n v="20.62"/>
    <n v="17.739999999999998"/>
    <n v="1"/>
    <n v="5"/>
    <n v="250"/>
    <n v="284"/>
    <n v="1.0519077731988062"/>
    <n v="1.5667478923277007"/>
    <n v="2.7583589653656704E-2"/>
    <n v="8.5752061657406866"/>
    <n v="0.15097193953768814"/>
    <n v="5.4732520833333265"/>
  </r>
  <r>
    <n v="2"/>
    <d v="2022-05-12T00:00:00"/>
    <s v="Shimada"/>
    <n v="30"/>
    <x v="9"/>
    <n v="150"/>
    <m/>
    <s v="b"/>
    <m/>
    <m/>
    <n v="30"/>
    <n v="5.2679999999999998"/>
    <n v="4.7050000000000001"/>
    <n v="19.87"/>
    <n v="17.71"/>
    <n v="1"/>
    <n v="5"/>
    <n v="250"/>
    <n v="284"/>
    <n v="1.0519077731988062"/>
    <n v="1.1750609192457746"/>
    <n v="2.068769224024251E-2"/>
    <n v="8.9497421454887878"/>
    <n v="0.15756588284311246"/>
    <n v="7.6164069444444422"/>
  </r>
  <r>
    <n v="2"/>
    <d v="2022-05-12T00:00:00"/>
    <s v="Shimada"/>
    <n v="35"/>
    <x v="10"/>
    <n v="100"/>
    <m/>
    <s v="a"/>
    <m/>
    <m/>
    <n v="35"/>
    <n v="35.85"/>
    <n v="22.4"/>
    <n v="131.1"/>
    <n v="83.1"/>
    <n v="1"/>
    <n v="5"/>
    <n v="250"/>
    <n v="284"/>
    <n v="1.0519077731988062"/>
    <n v="26.112464872128321"/>
    <n v="0.4597264942276113"/>
    <n v="21.39578666256633"/>
    <n v="0.37668638490433681"/>
    <n v="0.81937062500000013"/>
  </r>
  <r>
    <n v="2"/>
    <d v="2022-05-12T00:00:00"/>
    <s v="Shimada"/>
    <n v="36"/>
    <x v="10"/>
    <n v="100"/>
    <m/>
    <s v="b"/>
    <m/>
    <s v="dup"/>
    <n v="36"/>
    <n v="29.95"/>
    <n v="18.73"/>
    <n v="109.4"/>
    <n v="69.42"/>
    <n v="1"/>
    <n v="5"/>
    <n v="250"/>
    <n v="284"/>
    <n v="1.0519077731988062"/>
    <n v="21.749507199743547"/>
    <n v="0.38291385915041459"/>
    <n v="17.937891374727002"/>
    <n v="0.31580794673815143"/>
    <n v="0.8247493246623312"/>
  </r>
  <r>
    <n v="3"/>
    <d v="2022-05-16T00:00:00"/>
    <s v="Shimada"/>
    <n v="1"/>
    <x v="11"/>
    <n v="5"/>
    <m/>
    <s v="a"/>
    <m/>
    <m/>
    <n v="1"/>
    <n v="84.34"/>
    <n v="49.92"/>
    <n v="316.5"/>
    <n v="184.2"/>
    <n v="1"/>
    <n v="5"/>
    <n v="250"/>
    <n v="284"/>
    <n v="1.0478428486017575"/>
    <n v="71.694355486106957"/>
    <n v="1.2622245684173758"/>
    <n v="33.205801617599988"/>
    <n v="0.58460918340845058"/>
    <n v="0.46315782312925124"/>
  </r>
  <r>
    <n v="3"/>
    <d v="2022-05-16T00:00:00"/>
    <s v="Shimada"/>
    <n v="2"/>
    <x v="11"/>
    <n v="5"/>
    <m/>
    <s v="b"/>
    <m/>
    <s v="dup"/>
    <n v="2"/>
    <n v="93.95"/>
    <n v="54.49"/>
    <n v="354.1"/>
    <n v="201.8"/>
    <n v="1"/>
    <n v="5"/>
    <n v="250"/>
    <n v="284"/>
    <n v="1.0478428486017575"/>
    <n v="82.532504463598556"/>
    <n v="1.4530370504154675"/>
    <n v="32.390686109300823"/>
    <n v="0.5702585582623384"/>
    <n v="0.39245975049244902"/>
  </r>
  <r>
    <n v="3"/>
    <d v="2022-05-16T00:00:00"/>
    <s v="Shimada"/>
    <n v="5"/>
    <x v="12"/>
    <n v="75"/>
    <m/>
    <s v="a"/>
    <m/>
    <m/>
    <n v="5"/>
    <n v="51.08"/>
    <n v="30.34"/>
    <n v="186.9"/>
    <n v="111.9"/>
    <n v="1"/>
    <n v="5"/>
    <n v="250"/>
    <n v="284"/>
    <n v="1.0478428486017575"/>
    <n v="40.643058665593514"/>
    <n v="0.71554680749284361"/>
    <n v="23.082932539101442"/>
    <n v="0.40638965737854654"/>
    <n v="0.56794279999999997"/>
  </r>
  <r>
    <n v="3"/>
    <d v="2022-05-16T00:00:00"/>
    <s v="Shimada"/>
    <n v="6"/>
    <x v="12"/>
    <n v="75"/>
    <m/>
    <s v="b"/>
    <m/>
    <s v="dup"/>
    <n v="6"/>
    <n v="50.46"/>
    <n v="30.66"/>
    <n v="184.6"/>
    <n v="112.8"/>
    <n v="1"/>
    <n v="5"/>
    <n v="250"/>
    <n v="284"/>
    <n v="1.0478428486017575"/>
    <n v="38.908954829194855"/>
    <n v="0.68501681037314877"/>
    <n v="25.329577859720157"/>
    <n v="0.44594327217817181"/>
    <n v="0.65099610027855126"/>
  </r>
  <r>
    <n v="3"/>
    <d v="2022-05-16T00:00:00"/>
    <s v="Shimada"/>
    <n v="17"/>
    <x v="13"/>
    <n v="150"/>
    <m/>
    <s v="a"/>
    <m/>
    <s v="dup"/>
    <n v="17"/>
    <n v="3.4540000000000002"/>
    <n v="2.9540000000000002"/>
    <n v="13.13"/>
    <n v="11.42"/>
    <n v="1"/>
    <n v="5"/>
    <n v="250"/>
    <n v="284"/>
    <n v="1.0478428486017575"/>
    <n v="0.92666173757553261"/>
    <n v="1.631446721083684E-2"/>
    <n v="5.5769202066390919"/>
    <n v="9.818521490561781E-2"/>
    <n v="6.0182912280701721"/>
  </r>
  <r>
    <n v="3"/>
    <d v="2022-05-16T00:00:00"/>
    <s v="Shimada"/>
    <n v="18"/>
    <x v="13"/>
    <n v="150"/>
    <m/>
    <s v="b"/>
    <m/>
    <m/>
    <n v="18"/>
    <n v="3.6320000000000001"/>
    <n v="3.2189999999999999"/>
    <n v="13.89"/>
    <n v="12.37"/>
    <n v="1"/>
    <n v="5"/>
    <n v="250"/>
    <n v="284"/>
    <n v="1.0478428486017575"/>
    <n v="0.8236993222893626"/>
    <n v="1.4501748631854975E-2"/>
    <n v="6.220898633046442"/>
    <n v="0.1095228632578599"/>
    <n v="7.5523901315789388"/>
  </r>
  <r>
    <n v="3"/>
    <d v="2022-05-16T00:00:00"/>
    <s v="Shimada"/>
    <n v="20"/>
    <x v="14"/>
    <n v="25"/>
    <m/>
    <s v="a"/>
    <m/>
    <s v="dup"/>
    <n v="20"/>
    <n v="101.9"/>
    <n v="57.52"/>
    <n v="383.6"/>
    <n v="212.4"/>
    <n v="1"/>
    <n v="5"/>
    <n v="250"/>
    <n v="284"/>
    <n v="1.0478428486017575"/>
    <n v="92.774555247328138"/>
    <n v="1.6333548459036644"/>
    <n v="28.18523502860759"/>
    <n v="0.49621892655999272"/>
    <n v="0.30380350467289696"/>
  </r>
  <r>
    <n v="3"/>
    <d v="2022-05-16T00:00:00"/>
    <s v="Shimada"/>
    <n v="21"/>
    <x v="14"/>
    <n v="25"/>
    <m/>
    <s v="b"/>
    <m/>
    <m/>
    <n v="21"/>
    <n v="102.6"/>
    <n v="57.51"/>
    <n v="386.6"/>
    <n v="213.3"/>
    <n v="1"/>
    <n v="5"/>
    <n v="250"/>
    <n v="284"/>
    <n v="1.0478428486017575"/>
    <n v="93.912560889964737"/>
    <n v="1.6533901565134639"/>
    <n v="27.559770870191052"/>
    <n v="0.48520723363012414"/>
    <n v="0.29346203115983838"/>
  </r>
  <r>
    <n v="3"/>
    <d v="2022-05-16T00:00:00"/>
    <s v="Shimada"/>
    <n v="28"/>
    <x v="15"/>
    <n v="50"/>
    <m/>
    <s v="a"/>
    <m/>
    <m/>
    <n v="28"/>
    <n v="102.3"/>
    <n v="57.28"/>
    <n v="385.9"/>
    <n v="212.3"/>
    <n v="1"/>
    <n v="5"/>
    <n v="250"/>
    <n v="284"/>
    <n v="1.0478428486017575"/>
    <n v="94.075133124627101"/>
    <n v="1.6562523437434349"/>
    <n v="26.827708097506399"/>
    <n v="0.4723188045335634"/>
    <n v="0.28517321428571446"/>
  </r>
  <r>
    <n v="3"/>
    <d v="2022-05-16T00:00:00"/>
    <s v="Shimada"/>
    <n v="29"/>
    <x v="15"/>
    <n v="50"/>
    <m/>
    <s v="b"/>
    <m/>
    <s v="dup"/>
    <n v="29"/>
    <n v="115.3"/>
    <n v="62.1"/>
    <n v="435.8"/>
    <n v="230.4"/>
    <n v="1"/>
    <n v="5"/>
    <n v="250"/>
    <n v="284"/>
    <n v="1.0478428486017575"/>
    <n v="111.30778999883877"/>
    <n v="1.9596441901204011"/>
    <n v="19.902829961498288"/>
    <n v="0.35040193594187125"/>
    <n v="0.17880895813047698"/>
  </r>
  <r>
    <n v="3"/>
    <d v="2022-05-16T00:00:00"/>
    <s v="Shimada"/>
    <n v="33"/>
    <x v="16"/>
    <n v="25"/>
    <m/>
    <s v="a"/>
    <m/>
    <s v="dup"/>
    <n v="33"/>
    <n v="85.15"/>
    <n v="45.93"/>
    <n v="319.60000000000002"/>
    <n v="167.9"/>
    <n v="1"/>
    <n v="5"/>
    <n v="250"/>
    <n v="284"/>
    <n v="1.0478428486017575"/>
    <n v="82.207359994273816"/>
    <n v="1.4473126759555248"/>
    <n v="13.41010133966973"/>
    <n v="0.23609333344488959"/>
    <n v="0.16312531311799594"/>
  </r>
  <r>
    <n v="3"/>
    <d v="2022-05-16T00:00:00"/>
    <s v="Shimada"/>
    <n v="38"/>
    <x v="16"/>
    <n v="25"/>
    <m/>
    <s v="b"/>
    <m/>
    <m/>
    <n v="38"/>
    <n v="85.72"/>
    <n v="45.51"/>
    <n v="322"/>
    <n v="166.2"/>
    <n v="1"/>
    <n v="5"/>
    <n v="250"/>
    <n v="284"/>
    <n v="1.0478428486017575"/>
    <n v="84.429180534659608"/>
    <n v="1.486429234765134"/>
    <n v="10.22014688464605"/>
    <n v="0.17993216346207835"/>
    <n v="0.12104993581514754"/>
  </r>
  <r>
    <n v="4"/>
    <d v="2022-05-17T00:00:00"/>
    <s v="Shimada"/>
    <n v="1"/>
    <x v="17"/>
    <n v="100"/>
    <m/>
    <s v="a"/>
    <m/>
    <m/>
    <n v="1"/>
    <n v="7.899"/>
    <n v="6.1959999999999997"/>
    <n v="29.69"/>
    <n v="22.45"/>
    <n v="1"/>
    <n v="5"/>
    <n v="250"/>
    <n v="284"/>
    <n v="1.045207728929225"/>
    <n v="3.9135433217977496"/>
    <n v="6.8900410595030798E-2"/>
    <n v="8.8393673268064425"/>
    <n v="0.15562266420433876"/>
    <n v="2.2586609116022092"/>
  </r>
  <r>
    <n v="4"/>
    <d v="2022-05-17T00:00:00"/>
    <s v="Shimada"/>
    <n v="2"/>
    <x v="17"/>
    <n v="100"/>
    <m/>
    <s v="b"/>
    <m/>
    <s v="dup"/>
    <n v="2"/>
    <n v="9.0749999999999993"/>
    <n v="6.407"/>
    <n v="34.020000000000003"/>
    <n v="24.08"/>
    <n v="1"/>
    <n v="5"/>
    <n v="250"/>
    <n v="284"/>
    <n v="1.045207728929225"/>
    <n v="5.3730138976063042"/>
    <n v="9.4595315098702545E-2"/>
    <n v="8.3058319116760515"/>
    <n v="0.14622943506471922"/>
    <n v="1.5458422535211249"/>
  </r>
  <r>
    <n v="4"/>
    <d v="2022-05-17T00:00:00"/>
    <s v="Shimada"/>
    <n v="8"/>
    <x v="18"/>
    <n v="100"/>
    <m/>
    <s v="a"/>
    <m/>
    <s v="dup"/>
    <n v="8"/>
    <n v="19.63"/>
    <n v="12.86"/>
    <n v="72.2"/>
    <n v="47.99"/>
    <n v="1"/>
    <n v="5"/>
    <n v="250"/>
    <n v="284"/>
    <n v="1.0452077289292201"/>
    <n v="13.086586163083295"/>
    <n v="0.23039764371625518"/>
    <n v="14.174535530747988"/>
    <n v="0.24955168187936599"/>
    <n v="1.0831346964064434"/>
  </r>
  <r>
    <n v="4"/>
    <d v="2022-05-17T00:00:00"/>
    <s v="Shimada"/>
    <n v="9"/>
    <x v="18"/>
    <n v="100"/>
    <m/>
    <s v="b"/>
    <m/>
    <m/>
    <n v="9"/>
    <n v="5.6319999999999997"/>
    <n v="4.0270000000000001"/>
    <n v="21.27"/>
    <n v="15.34"/>
    <n v="1"/>
    <n v="5"/>
    <n v="250"/>
    <n v="284"/>
    <n v="1.0452077289292201"/>
    <n v="3.2054298202017319"/>
    <n v="5.6433623595100915E-2"/>
    <n v="5.5085857410271046"/>
    <n v="9.6982143327941986E-2"/>
    <n v="1.71851703204047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42:D61" firstHeaderRow="0" firstDataRow="1" firstDataCol="1"/>
  <pivotFields count="25">
    <pivotField showAll="0"/>
    <pivotField numFmtId="14" showAll="0"/>
    <pivotField showAll="0"/>
    <pivotField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2" showAll="0"/>
    <pivotField dataField="1" numFmtId="2" showAll="0"/>
    <pivotField numFmtId="2" showAll="0" defaultSubtotal="0"/>
    <pivotField numFmtId="2" showAll="0" defaultSubtotal="0"/>
    <pivotField numFmtId="2" showAll="0" defaultSubtota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-2"/>
  </colFields>
  <colItems count="2">
    <i>
      <x/>
    </i>
    <i i="1">
      <x v="1"/>
    </i>
  </colItems>
  <dataFields count="2">
    <dataField name="Average of Chl a Seawater" fld="21" subtotal="average" baseField="4" baseItem="0"/>
    <dataField name="StdDev of Chl a Seawater" fld="21" subtotal="stdDev" baseField="4" baseItem="0"/>
  </dataFields>
  <formats count="7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57" firstHeaderRow="1" firstDataRow="1" firstDataCol="1"/>
  <pivotFields count="25"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dataField="1" showAll="0">
      <items count="56">
        <item x="0"/>
        <item x="1"/>
        <item x="2"/>
        <item x="3"/>
        <item x="4"/>
        <item x="5"/>
        <item x="6"/>
        <item x="10"/>
        <item x="11"/>
        <item x="14"/>
        <item x="18"/>
        <item x="23"/>
        <item x="24"/>
        <item x="27"/>
        <item x="28"/>
        <item x="30"/>
        <item x="32"/>
        <item x="35"/>
        <item x="36"/>
        <item x="37"/>
        <item x="38"/>
        <item x="39"/>
        <item x="40"/>
        <item x="41"/>
        <item x="42"/>
        <item x="45"/>
        <item x="46"/>
        <item x="48"/>
        <item x="50"/>
        <item x="53"/>
        <item x="54"/>
        <item x="8"/>
        <item x="9"/>
        <item x="13"/>
        <item x="17"/>
        <item x="21"/>
        <item x="22"/>
        <item x="25"/>
        <item x="26"/>
        <item x="29"/>
        <item x="31"/>
        <item x="34"/>
        <item x="33"/>
        <item x="43"/>
        <item x="44"/>
        <item x="47"/>
        <item x="49"/>
        <item x="52"/>
        <item x="51"/>
        <item x="7"/>
        <item x="12"/>
        <item x="15"/>
        <item x="16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2" showAll="0"/>
    <pivotField numFmtId="2" showAll="0"/>
    <pivotField numFmtId="2" showAll="0"/>
    <pivotField numFmtId="2" showAll="0"/>
    <pivotField numFmtId="2" showAll="0"/>
  </pivotFields>
  <rowFields count="1">
    <field x="8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dataFields count="1">
    <dataField name="Count of SampleID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8"/>
  <sheetViews>
    <sheetView tabSelected="1" zoomScale="85" zoomScaleNormal="85" workbookViewId="0">
      <pane xSplit="1" ySplit="2" topLeftCell="F125" activePane="bottomRight" state="frozen"/>
      <selection pane="topRight" activeCell="B1" sqref="B1"/>
      <selection pane="bottomLeft" activeCell="A2" sqref="A2"/>
      <selection pane="bottomRight" activeCell="S142" sqref="S142"/>
    </sheetView>
  </sheetViews>
  <sheetFormatPr defaultColWidth="9.109375" defaultRowHeight="15" x14ac:dyDescent="0.5"/>
  <cols>
    <col min="1" max="1" width="10" style="2" customWidth="1"/>
    <col min="2" max="2" width="11.44140625" style="2" bestFit="1" customWidth="1"/>
    <col min="3" max="3" width="8.109375" style="2" bestFit="1" customWidth="1"/>
    <col min="4" max="4" width="8.0546875" style="2" bestFit="1" customWidth="1"/>
    <col min="5" max="5" width="8.33203125" style="2" bestFit="1" customWidth="1"/>
    <col min="6" max="6" width="9.0546875" style="2" bestFit="1" customWidth="1"/>
    <col min="7" max="7" width="8.609375" style="2" bestFit="1" customWidth="1"/>
    <col min="8" max="8" width="10.71875" style="2" bestFit="1" customWidth="1"/>
    <col min="9" max="9" width="17.71875" style="2" bestFit="1" customWidth="1"/>
    <col min="10" max="10" width="11.27734375" style="2" bestFit="1" customWidth="1"/>
    <col min="11" max="11" width="11.27734375" style="2" customWidth="1"/>
    <col min="12" max="13" width="10.109375" style="2" bestFit="1" customWidth="1"/>
    <col min="14" max="15" width="11.44140625" style="2" bestFit="1" customWidth="1"/>
    <col min="16" max="16" width="9.1640625" style="2" bestFit="1" customWidth="1"/>
    <col min="17" max="17" width="14.38671875" style="2" customWidth="1"/>
    <col min="18" max="18" width="9" style="2" customWidth="1"/>
    <col min="19" max="19" width="10.71875" style="2" customWidth="1"/>
    <col min="20" max="20" width="10.88671875" style="10" customWidth="1"/>
    <col min="21" max="25" width="13.71875" style="9" customWidth="1"/>
    <col min="26" max="16384" width="9.109375" style="2"/>
  </cols>
  <sheetData>
    <row r="1" spans="1:25" x14ac:dyDescent="0.5">
      <c r="P1" s="11" t="s">
        <v>46</v>
      </c>
      <c r="Q1" s="12">
        <v>2.0508999999999999</v>
      </c>
      <c r="R1" s="11" t="s">
        <v>47</v>
      </c>
      <c r="S1" s="12">
        <v>0.26500000000000001</v>
      </c>
    </row>
    <row r="2" spans="1:25" s="13" customFormat="1" ht="30" x14ac:dyDescent="0.5">
      <c r="A2" s="13" t="s">
        <v>8</v>
      </c>
      <c r="B2" s="13" t="s">
        <v>9</v>
      </c>
      <c r="C2" s="13" t="s">
        <v>10</v>
      </c>
      <c r="D2" s="13" t="s">
        <v>3</v>
      </c>
      <c r="E2" s="13" t="s">
        <v>11</v>
      </c>
      <c r="F2" s="13" t="s">
        <v>12</v>
      </c>
      <c r="G2" s="13" t="s">
        <v>13</v>
      </c>
      <c r="H2" s="13" t="s">
        <v>14</v>
      </c>
      <c r="I2" s="13" t="s">
        <v>15</v>
      </c>
      <c r="J2" s="13" t="s">
        <v>16</v>
      </c>
      <c r="K2" s="13" t="s">
        <v>3</v>
      </c>
      <c r="L2" s="13" t="s">
        <v>27</v>
      </c>
      <c r="M2" s="13" t="s">
        <v>28</v>
      </c>
      <c r="N2" s="13" t="s">
        <v>29</v>
      </c>
      <c r="O2" s="13" t="s">
        <v>30</v>
      </c>
      <c r="P2" s="13" t="s">
        <v>31</v>
      </c>
      <c r="Q2" s="13" t="s">
        <v>32</v>
      </c>
      <c r="R2" s="13" t="s">
        <v>34</v>
      </c>
      <c r="S2" s="13" t="s">
        <v>33</v>
      </c>
      <c r="T2" s="14" t="s">
        <v>45</v>
      </c>
      <c r="U2" s="15" t="s">
        <v>48</v>
      </c>
      <c r="V2" s="15" t="s">
        <v>49</v>
      </c>
      <c r="W2" s="15" t="s">
        <v>50</v>
      </c>
      <c r="X2" s="15" t="s">
        <v>51</v>
      </c>
      <c r="Y2" s="15" t="s">
        <v>52</v>
      </c>
    </row>
    <row r="3" spans="1:25" x14ac:dyDescent="0.5">
      <c r="A3">
        <v>1</v>
      </c>
      <c r="B3" s="20">
        <v>44692</v>
      </c>
      <c r="C3" t="s">
        <v>117</v>
      </c>
      <c r="D3">
        <v>1</v>
      </c>
      <c r="E3">
        <v>51</v>
      </c>
      <c r="F3">
        <v>5</v>
      </c>
      <c r="G3" t="s">
        <v>22</v>
      </c>
      <c r="H3"/>
      <c r="I3"/>
      <c r="J3"/>
      <c r="K3" s="21">
        <v>1</v>
      </c>
      <c r="L3" s="22">
        <v>38</v>
      </c>
      <c r="M3" s="21">
        <v>24.51</v>
      </c>
      <c r="N3" s="22">
        <v>139.1</v>
      </c>
      <c r="O3" s="21">
        <v>90.1</v>
      </c>
      <c r="P3">
        <v>1</v>
      </c>
      <c r="Q3">
        <v>5</v>
      </c>
      <c r="R3">
        <v>250</v>
      </c>
      <c r="S3">
        <v>284</v>
      </c>
      <c r="T3">
        <v>1.0433491699131912</v>
      </c>
      <c r="U3" s="9">
        <f>($S$1*($Q$1/($Q$1-1))*(N3-O3))*T3</f>
        <v>26.439590342835576</v>
      </c>
      <c r="V3" s="9">
        <f>(U3*Q3*P3)/S3</f>
        <v>0.46548574547245736</v>
      </c>
      <c r="W3" s="9">
        <f>($S$1*($Q$1/($Q$1-1))*(($Q$1*O3)-N3))*T3</f>
        <v>24.651459264610541</v>
      </c>
      <c r="X3" s="9">
        <f>(W3*Q3*P3)/S3</f>
        <v>0.43400456451779118</v>
      </c>
      <c r="Y3" s="9">
        <f>W3/U3</f>
        <v>0.93236918367346899</v>
      </c>
    </row>
    <row r="4" spans="1:25" x14ac:dyDescent="0.5">
      <c r="A4">
        <v>1</v>
      </c>
      <c r="B4" s="20">
        <v>44692</v>
      </c>
      <c r="C4" t="s">
        <v>117</v>
      </c>
      <c r="D4">
        <v>2</v>
      </c>
      <c r="E4">
        <v>51</v>
      </c>
      <c r="F4">
        <v>25</v>
      </c>
      <c r="G4" t="s">
        <v>22</v>
      </c>
      <c r="H4"/>
      <c r="I4"/>
      <c r="J4"/>
      <c r="K4" s="23">
        <v>2</v>
      </c>
      <c r="L4">
        <v>36.96</v>
      </c>
      <c r="M4" s="23">
        <v>23.27</v>
      </c>
      <c r="N4">
        <v>135.19999999999999</v>
      </c>
      <c r="O4" s="23">
        <v>86.09</v>
      </c>
      <c r="P4">
        <v>1</v>
      </c>
      <c r="Q4">
        <v>5</v>
      </c>
      <c r="R4">
        <v>250</v>
      </c>
      <c r="S4">
        <v>284</v>
      </c>
      <c r="T4">
        <v>1.0433491699131912</v>
      </c>
      <c r="U4" s="9">
        <f t="shared" ref="U4:U67" si="0">($S$1*($Q$1/($Q$1-1))*(N4-O4))*T4</f>
        <v>26.498944525237849</v>
      </c>
      <c r="V4" s="9">
        <f t="shared" ref="V4:V67" si="1">(U4*Q4*P4)/S4</f>
        <v>0.46653071347249736</v>
      </c>
      <c r="W4" s="9">
        <f t="shared" ref="W4:W67" si="2">($S$1*($Q$1/($Q$1-1))*(($Q$1*O4)-N4))*T4</f>
        <v>22.318241498125488</v>
      </c>
      <c r="X4" s="9">
        <f t="shared" ref="X4:X67" si="3">(W4*Q4*P4)/S4</f>
        <v>0.39292678693882899</v>
      </c>
      <c r="Y4" s="9">
        <f t="shared" ref="Y4:Y67" si="4">W4/U4</f>
        <v>0.84223133781307324</v>
      </c>
    </row>
    <row r="5" spans="1:25" x14ac:dyDescent="0.5">
      <c r="A5">
        <v>1</v>
      </c>
      <c r="B5" s="20">
        <v>44692</v>
      </c>
      <c r="C5" t="s">
        <v>117</v>
      </c>
      <c r="D5">
        <v>3</v>
      </c>
      <c r="E5">
        <v>51</v>
      </c>
      <c r="F5">
        <v>50</v>
      </c>
      <c r="G5" t="s">
        <v>22</v>
      </c>
      <c r="H5" t="s">
        <v>118</v>
      </c>
      <c r="I5"/>
      <c r="J5" t="s">
        <v>119</v>
      </c>
      <c r="K5" s="23">
        <v>3</v>
      </c>
      <c r="L5">
        <v>45.28</v>
      </c>
      <c r="M5" s="23">
        <v>27.24</v>
      </c>
      <c r="N5">
        <v>164.7</v>
      </c>
      <c r="O5" s="23">
        <v>100.4</v>
      </c>
      <c r="P5">
        <v>1</v>
      </c>
      <c r="Q5">
        <v>5</v>
      </c>
      <c r="R5">
        <v>250</v>
      </c>
      <c r="S5">
        <v>284</v>
      </c>
      <c r="T5">
        <v>1.0433491699131912</v>
      </c>
      <c r="U5" s="9">
        <f t="shared" si="0"/>
        <v>34.695217531516874</v>
      </c>
      <c r="V5" s="9">
        <f t="shared" si="1"/>
        <v>0.61083129456895902</v>
      </c>
      <c r="W5" s="9">
        <f t="shared" si="2"/>
        <v>22.236429311852604</v>
      </c>
      <c r="X5" s="9">
        <f t="shared" si="3"/>
        <v>0.39148643154670076</v>
      </c>
      <c r="Y5" s="9">
        <f t="shared" si="4"/>
        <v>0.6409076205287717</v>
      </c>
    </row>
    <row r="6" spans="1:25" x14ac:dyDescent="0.5">
      <c r="A6">
        <v>1</v>
      </c>
      <c r="B6" s="20">
        <v>44692</v>
      </c>
      <c r="C6" t="s">
        <v>117</v>
      </c>
      <c r="D6">
        <v>4</v>
      </c>
      <c r="E6">
        <v>51</v>
      </c>
      <c r="F6">
        <v>50</v>
      </c>
      <c r="G6" t="s">
        <v>22</v>
      </c>
      <c r="H6" t="s">
        <v>120</v>
      </c>
      <c r="I6"/>
      <c r="J6"/>
      <c r="K6">
        <v>4</v>
      </c>
      <c r="L6">
        <v>44.51</v>
      </c>
      <c r="M6" s="23">
        <v>27.97</v>
      </c>
      <c r="N6">
        <v>162.1</v>
      </c>
      <c r="O6" s="23">
        <v>102.8</v>
      </c>
      <c r="P6">
        <v>1</v>
      </c>
      <c r="Q6">
        <v>5</v>
      </c>
      <c r="R6">
        <v>250</v>
      </c>
      <c r="S6">
        <v>284</v>
      </c>
      <c r="T6">
        <v>1.0433491699131912</v>
      </c>
      <c r="U6" s="9">
        <f t="shared" si="0"/>
        <v>31.997300149594889</v>
      </c>
      <c r="V6" s="9">
        <f t="shared" si="1"/>
        <v>0.56333274911258613</v>
      </c>
      <c r="W6" s="9">
        <f t="shared" si="2"/>
        <v>26.295262554572275</v>
      </c>
      <c r="X6" s="9">
        <f t="shared" si="3"/>
        <v>0.46294476328472317</v>
      </c>
      <c r="Y6" s="9">
        <f t="shared" si="4"/>
        <v>0.82179629005059018</v>
      </c>
    </row>
    <row r="7" spans="1:25" x14ac:dyDescent="0.5">
      <c r="A7">
        <v>1</v>
      </c>
      <c r="B7" s="20">
        <v>44692</v>
      </c>
      <c r="C7" t="s">
        <v>117</v>
      </c>
      <c r="D7">
        <v>5</v>
      </c>
      <c r="E7">
        <v>51</v>
      </c>
      <c r="F7">
        <v>75</v>
      </c>
      <c r="G7" t="s">
        <v>22</v>
      </c>
      <c r="H7"/>
      <c r="I7"/>
      <c r="J7"/>
      <c r="K7">
        <v>5</v>
      </c>
      <c r="L7">
        <v>35.340000000000003</v>
      </c>
      <c r="M7" s="23">
        <v>22.53</v>
      </c>
      <c r="N7">
        <v>128.9</v>
      </c>
      <c r="O7" s="23">
        <v>83.48</v>
      </c>
      <c r="P7">
        <v>1</v>
      </c>
      <c r="Q7">
        <v>5</v>
      </c>
      <c r="R7">
        <v>250</v>
      </c>
      <c r="S7">
        <v>284</v>
      </c>
      <c r="T7">
        <v>1.0433491699131912</v>
      </c>
      <c r="U7" s="9">
        <f t="shared" si="0"/>
        <v>24.507881497379426</v>
      </c>
      <c r="V7" s="9">
        <f t="shared" si="1"/>
        <v>0.43147678692569413</v>
      </c>
      <c r="W7" s="9">
        <f t="shared" si="2"/>
        <v>22.829308527366443</v>
      </c>
      <c r="X7" s="9">
        <f t="shared" si="3"/>
        <v>0.40192444590433879</v>
      </c>
      <c r="Y7" s="9">
        <f t="shared" si="4"/>
        <v>0.93150885072655221</v>
      </c>
    </row>
    <row r="8" spans="1:25" x14ac:dyDescent="0.5">
      <c r="A8">
        <v>1</v>
      </c>
      <c r="B8" s="20">
        <v>44692</v>
      </c>
      <c r="C8" t="s">
        <v>117</v>
      </c>
      <c r="D8">
        <v>6</v>
      </c>
      <c r="E8">
        <v>51</v>
      </c>
      <c r="F8">
        <v>100</v>
      </c>
      <c r="G8" t="s">
        <v>22</v>
      </c>
      <c r="H8"/>
      <c r="I8"/>
      <c r="J8"/>
      <c r="K8">
        <v>6</v>
      </c>
      <c r="L8">
        <v>11.67</v>
      </c>
      <c r="M8" s="23">
        <v>9.4090000000000007</v>
      </c>
      <c r="N8">
        <v>44.17</v>
      </c>
      <c r="O8" s="23">
        <v>35.19</v>
      </c>
      <c r="P8">
        <v>1</v>
      </c>
      <c r="Q8">
        <v>5</v>
      </c>
      <c r="R8">
        <v>250</v>
      </c>
      <c r="S8">
        <v>284</v>
      </c>
      <c r="T8">
        <v>1.0433491699131912</v>
      </c>
      <c r="U8" s="9">
        <f t="shared" si="0"/>
        <v>4.84545961793191</v>
      </c>
      <c r="V8" s="9">
        <f t="shared" si="1"/>
        <v>8.5307387639646293E-2</v>
      </c>
      <c r="W8" s="9">
        <f t="shared" si="2"/>
        <v>15.108969191014024</v>
      </c>
      <c r="X8" s="9">
        <f t="shared" si="3"/>
        <v>0.26600297871503564</v>
      </c>
      <c r="Y8" s="9">
        <f t="shared" si="4"/>
        <v>3.1181704899777252</v>
      </c>
    </row>
    <row r="9" spans="1:25" x14ac:dyDescent="0.5">
      <c r="A9">
        <v>1</v>
      </c>
      <c r="B9" s="20">
        <v>44692</v>
      </c>
      <c r="C9" t="s">
        <v>117</v>
      </c>
      <c r="D9">
        <v>7</v>
      </c>
      <c r="E9">
        <v>51</v>
      </c>
      <c r="F9">
        <v>150</v>
      </c>
      <c r="G9" t="s">
        <v>22</v>
      </c>
      <c r="H9"/>
      <c r="I9"/>
      <c r="J9"/>
      <c r="K9">
        <v>7</v>
      </c>
      <c r="L9">
        <v>3.6819999999999999</v>
      </c>
      <c r="M9" s="23">
        <v>3.5150000000000001</v>
      </c>
      <c r="N9">
        <v>13.96</v>
      </c>
      <c r="O9" s="23">
        <v>13.45</v>
      </c>
      <c r="P9">
        <v>1</v>
      </c>
      <c r="Q9">
        <v>5</v>
      </c>
      <c r="R9">
        <v>250</v>
      </c>
      <c r="S9">
        <v>284</v>
      </c>
      <c r="T9">
        <v>1.0433491699131912</v>
      </c>
      <c r="U9" s="9">
        <f t="shared" si="0"/>
        <v>0.27518757295604457</v>
      </c>
      <c r="V9" s="9">
        <f t="shared" si="1"/>
        <v>4.8448516365500807E-3</v>
      </c>
      <c r="W9" s="9">
        <f t="shared" si="2"/>
        <v>7.3516117302642687</v>
      </c>
      <c r="X9" s="9">
        <f t="shared" si="3"/>
        <v>0.12942978398352586</v>
      </c>
      <c r="Y9" s="9">
        <f t="shared" si="4"/>
        <v>26.714911764705793</v>
      </c>
    </row>
    <row r="10" spans="1:25" x14ac:dyDescent="0.5">
      <c r="A10">
        <v>1</v>
      </c>
      <c r="B10" s="20">
        <v>44692</v>
      </c>
      <c r="C10" t="s">
        <v>117</v>
      </c>
      <c r="D10">
        <v>8</v>
      </c>
      <c r="E10">
        <v>49</v>
      </c>
      <c r="F10">
        <v>5</v>
      </c>
      <c r="G10" t="s">
        <v>22</v>
      </c>
      <c r="H10"/>
      <c r="I10"/>
      <c r="J10"/>
      <c r="K10">
        <v>8</v>
      </c>
      <c r="L10">
        <v>34.03</v>
      </c>
      <c r="M10" s="23">
        <v>23.13</v>
      </c>
      <c r="N10">
        <v>124.6</v>
      </c>
      <c r="O10" s="23">
        <v>85.41</v>
      </c>
      <c r="P10">
        <v>1</v>
      </c>
      <c r="Q10">
        <v>5</v>
      </c>
      <c r="R10">
        <v>250</v>
      </c>
      <c r="S10">
        <v>284</v>
      </c>
      <c r="T10">
        <v>1.0433491699131912</v>
      </c>
      <c r="U10" s="9">
        <f t="shared" si="0"/>
        <v>21.146276439504614</v>
      </c>
      <c r="V10" s="9">
        <f t="shared" si="1"/>
        <v>0.37229359928705308</v>
      </c>
      <c r="W10" s="9">
        <f t="shared" si="2"/>
        <v>27.285316756632707</v>
      </c>
      <c r="X10" s="9">
        <f t="shared" si="3"/>
        <v>0.48037529501113918</v>
      </c>
      <c r="Y10" s="9">
        <f t="shared" si="4"/>
        <v>1.2903130645572847</v>
      </c>
    </row>
    <row r="11" spans="1:25" x14ac:dyDescent="0.5">
      <c r="A11">
        <v>1</v>
      </c>
      <c r="B11" s="20">
        <v>44692</v>
      </c>
      <c r="C11" t="s">
        <v>117</v>
      </c>
      <c r="D11">
        <v>9</v>
      </c>
      <c r="E11">
        <v>47</v>
      </c>
      <c r="F11">
        <v>50</v>
      </c>
      <c r="G11" t="s">
        <v>22</v>
      </c>
      <c r="H11"/>
      <c r="I11"/>
      <c r="J11"/>
      <c r="K11">
        <v>9</v>
      </c>
      <c r="L11">
        <v>49.85</v>
      </c>
      <c r="M11" s="23">
        <v>32.950000000000003</v>
      </c>
      <c r="N11">
        <v>182.4</v>
      </c>
      <c r="O11" s="23">
        <v>120.6</v>
      </c>
      <c r="P11">
        <v>1</v>
      </c>
      <c r="Q11">
        <v>5</v>
      </c>
      <c r="R11">
        <v>250</v>
      </c>
      <c r="S11">
        <v>284</v>
      </c>
      <c r="T11">
        <v>1.0433491699131912</v>
      </c>
      <c r="U11" s="9">
        <f t="shared" si="0"/>
        <v>33.346258840555898</v>
      </c>
      <c r="V11" s="9">
        <f t="shared" si="1"/>
        <v>0.58708202184077285</v>
      </c>
      <c r="W11" s="9">
        <f t="shared" si="2"/>
        <v>35.039763164527372</v>
      </c>
      <c r="X11" s="9">
        <f t="shared" si="3"/>
        <v>0.61689723881210157</v>
      </c>
      <c r="Y11" s="9">
        <f t="shared" si="4"/>
        <v>1.0507854368932033</v>
      </c>
    </row>
    <row r="12" spans="1:25" x14ac:dyDescent="0.5">
      <c r="A12">
        <v>1</v>
      </c>
      <c r="B12" s="20">
        <v>44692</v>
      </c>
      <c r="C12" t="s">
        <v>117</v>
      </c>
      <c r="D12">
        <v>10</v>
      </c>
      <c r="E12">
        <v>47</v>
      </c>
      <c r="F12">
        <v>25</v>
      </c>
      <c r="G12" t="s">
        <v>22</v>
      </c>
      <c r="H12"/>
      <c r="I12"/>
      <c r="J12"/>
      <c r="K12">
        <v>10</v>
      </c>
      <c r="L12">
        <v>56.96</v>
      </c>
      <c r="M12" s="23">
        <v>36.17</v>
      </c>
      <c r="N12">
        <v>210.2</v>
      </c>
      <c r="O12" s="23">
        <v>132.5</v>
      </c>
      <c r="P12">
        <v>1</v>
      </c>
      <c r="Q12">
        <v>5</v>
      </c>
      <c r="R12">
        <v>250</v>
      </c>
      <c r="S12">
        <v>284</v>
      </c>
      <c r="T12">
        <v>1.0433491699131912</v>
      </c>
      <c r="U12" s="9">
        <f t="shared" si="0"/>
        <v>41.925636115067832</v>
      </c>
      <c r="V12" s="9">
        <f t="shared" si="1"/>
        <v>0.73812739639203939</v>
      </c>
      <c r="W12" s="9">
        <f t="shared" si="2"/>
        <v>33.208260366470569</v>
      </c>
      <c r="X12" s="9">
        <f t="shared" si="3"/>
        <v>0.58465247124067898</v>
      </c>
      <c r="Y12" s="9">
        <f t="shared" si="4"/>
        <v>0.7920752895752895</v>
      </c>
    </row>
    <row r="13" spans="1:25" x14ac:dyDescent="0.5">
      <c r="A13">
        <v>1</v>
      </c>
      <c r="B13" s="20">
        <v>44692</v>
      </c>
      <c r="C13" t="s">
        <v>117</v>
      </c>
      <c r="D13">
        <v>11</v>
      </c>
      <c r="E13">
        <v>47</v>
      </c>
      <c r="F13">
        <v>5</v>
      </c>
      <c r="G13" t="s">
        <v>22</v>
      </c>
      <c r="H13" t="s">
        <v>118</v>
      </c>
      <c r="I13"/>
      <c r="J13" t="s">
        <v>119</v>
      </c>
      <c r="K13">
        <v>11</v>
      </c>
      <c r="L13">
        <v>60.56</v>
      </c>
      <c r="M13" s="23">
        <v>37.270000000000003</v>
      </c>
      <c r="N13">
        <v>224.1</v>
      </c>
      <c r="O13" s="23">
        <v>136.19999999999999</v>
      </c>
      <c r="P13">
        <v>1</v>
      </c>
      <c r="Q13">
        <v>5</v>
      </c>
      <c r="R13">
        <v>250</v>
      </c>
      <c r="S13">
        <v>284</v>
      </c>
      <c r="T13">
        <v>1.0433491699131912</v>
      </c>
      <c r="U13" s="9">
        <f t="shared" si="0"/>
        <v>47.429387574188723</v>
      </c>
      <c r="V13" s="9">
        <f t="shared" si="1"/>
        <v>0.83502442912304087</v>
      </c>
      <c r="W13" s="9">
        <f t="shared" si="2"/>
        <v>29.802587526079435</v>
      </c>
      <c r="X13" s="9">
        <f t="shared" si="3"/>
        <v>0.52469344236055349</v>
      </c>
      <c r="Y13" s="9">
        <f t="shared" si="4"/>
        <v>0.62835699658703015</v>
      </c>
    </row>
    <row r="14" spans="1:25" x14ac:dyDescent="0.5">
      <c r="A14">
        <v>1</v>
      </c>
      <c r="B14" s="20">
        <v>44692</v>
      </c>
      <c r="C14" t="s">
        <v>117</v>
      </c>
      <c r="D14">
        <v>12</v>
      </c>
      <c r="E14">
        <v>47</v>
      </c>
      <c r="F14">
        <v>5</v>
      </c>
      <c r="G14" t="s">
        <v>22</v>
      </c>
      <c r="H14" t="s">
        <v>120</v>
      </c>
      <c r="I14"/>
      <c r="J14"/>
      <c r="K14">
        <v>12</v>
      </c>
      <c r="L14">
        <v>49.07</v>
      </c>
      <c r="M14" s="23">
        <v>30.84</v>
      </c>
      <c r="N14">
        <v>179.3</v>
      </c>
      <c r="O14" s="23">
        <v>113.2</v>
      </c>
      <c r="P14">
        <v>1</v>
      </c>
      <c r="Q14">
        <v>5</v>
      </c>
      <c r="R14">
        <v>250</v>
      </c>
      <c r="S14">
        <v>284</v>
      </c>
      <c r="T14">
        <v>1.0433491699131912</v>
      </c>
      <c r="U14" s="9">
        <f t="shared" si="0"/>
        <v>35.666467789008806</v>
      </c>
      <c r="V14" s="9">
        <f t="shared" si="1"/>
        <v>0.62793077093325367</v>
      </c>
      <c r="W14" s="9">
        <f t="shared" si="2"/>
        <v>28.523396978614951</v>
      </c>
      <c r="X14" s="9">
        <f t="shared" si="3"/>
        <v>0.50217248201786879</v>
      </c>
      <c r="Y14" s="9">
        <f t="shared" si="4"/>
        <v>0.79972586989409966</v>
      </c>
    </row>
    <row r="15" spans="1:25" x14ac:dyDescent="0.5">
      <c r="A15">
        <v>1</v>
      </c>
      <c r="B15" s="20">
        <v>44692</v>
      </c>
      <c r="C15" t="s">
        <v>117</v>
      </c>
      <c r="D15">
        <v>13</v>
      </c>
      <c r="E15">
        <v>49</v>
      </c>
      <c r="F15">
        <v>150</v>
      </c>
      <c r="G15" t="s">
        <v>22</v>
      </c>
      <c r="H15"/>
      <c r="I15"/>
      <c r="J15"/>
      <c r="K15">
        <v>13</v>
      </c>
      <c r="L15">
        <v>4.3680000000000003</v>
      </c>
      <c r="M15" s="23">
        <v>3.871</v>
      </c>
      <c r="N15">
        <v>16.559999999999999</v>
      </c>
      <c r="O15" s="23">
        <v>14.8</v>
      </c>
      <c r="P15">
        <v>1</v>
      </c>
      <c r="Q15">
        <v>5</v>
      </c>
      <c r="R15">
        <v>250</v>
      </c>
      <c r="S15">
        <v>284</v>
      </c>
      <c r="T15">
        <v>1.0433491699131912</v>
      </c>
      <c r="U15" s="9">
        <f t="shared" si="0"/>
        <v>0.94966691843654205</v>
      </c>
      <c r="V15" s="9">
        <f t="shared" si="1"/>
        <v>1.6719488000643344E-2</v>
      </c>
      <c r="W15" s="9">
        <f t="shared" si="2"/>
        <v>7.4426475564824663</v>
      </c>
      <c r="X15" s="9">
        <f t="shared" si="3"/>
        <v>0.13103252740286034</v>
      </c>
      <c r="Y15" s="9">
        <f t="shared" si="4"/>
        <v>7.8371136363636467</v>
      </c>
    </row>
    <row r="16" spans="1:25" x14ac:dyDescent="0.5">
      <c r="A16">
        <v>1</v>
      </c>
      <c r="B16" s="20">
        <v>44692</v>
      </c>
      <c r="C16" t="s">
        <v>117</v>
      </c>
      <c r="D16">
        <v>14</v>
      </c>
      <c r="E16">
        <v>49</v>
      </c>
      <c r="F16">
        <v>100</v>
      </c>
      <c r="G16" t="s">
        <v>22</v>
      </c>
      <c r="H16"/>
      <c r="I16"/>
      <c r="J16"/>
      <c r="K16">
        <v>14</v>
      </c>
      <c r="L16">
        <v>6.577</v>
      </c>
      <c r="M16" s="23">
        <v>5.992</v>
      </c>
      <c r="N16">
        <v>24.57</v>
      </c>
      <c r="O16" s="23">
        <v>22.5</v>
      </c>
      <c r="P16">
        <v>1</v>
      </c>
      <c r="Q16">
        <v>5</v>
      </c>
      <c r="R16">
        <v>250</v>
      </c>
      <c r="S16">
        <v>284</v>
      </c>
      <c r="T16">
        <v>1.0433491699131912</v>
      </c>
      <c r="U16" s="9">
        <f t="shared" si="0"/>
        <v>1.1169377961157072</v>
      </c>
      <c r="V16" s="9">
        <f t="shared" si="1"/>
        <v>1.9664397818938504E-2</v>
      </c>
      <c r="W16" s="9">
        <f t="shared" si="2"/>
        <v>11.641648398862515</v>
      </c>
      <c r="X16" s="9">
        <f t="shared" si="3"/>
        <v>0.20495859857152315</v>
      </c>
      <c r="Y16" s="9">
        <f t="shared" si="4"/>
        <v>10.422826086956519</v>
      </c>
    </row>
    <row r="17" spans="1:25" x14ac:dyDescent="0.5">
      <c r="A17">
        <v>1</v>
      </c>
      <c r="B17" s="20">
        <v>44692</v>
      </c>
      <c r="C17" t="s">
        <v>117</v>
      </c>
      <c r="D17">
        <v>15</v>
      </c>
      <c r="E17">
        <v>49</v>
      </c>
      <c r="F17">
        <v>75</v>
      </c>
      <c r="G17" t="s">
        <v>22</v>
      </c>
      <c r="H17"/>
      <c r="I17"/>
      <c r="J17"/>
      <c r="K17">
        <v>15</v>
      </c>
      <c r="L17">
        <v>15.09</v>
      </c>
      <c r="M17" s="23">
        <v>12.07</v>
      </c>
      <c r="N17">
        <v>56.02</v>
      </c>
      <c r="O17" s="23">
        <v>44.83</v>
      </c>
      <c r="P17">
        <v>1</v>
      </c>
      <c r="Q17">
        <v>5</v>
      </c>
      <c r="R17">
        <v>250</v>
      </c>
      <c r="S17">
        <v>284</v>
      </c>
      <c r="T17">
        <v>1.0433491699131912</v>
      </c>
      <c r="U17" s="9">
        <f t="shared" si="0"/>
        <v>6.0379391007414336</v>
      </c>
      <c r="V17" s="9">
        <f t="shared" si="1"/>
        <v>0.10630174473136327</v>
      </c>
      <c r="W17" s="9">
        <f t="shared" si="2"/>
        <v>19.382835082408508</v>
      </c>
      <c r="X17" s="9">
        <f t="shared" si="3"/>
        <v>0.34124709652127655</v>
      </c>
      <c r="Y17" s="9">
        <f t="shared" si="4"/>
        <v>3.2101739946380676</v>
      </c>
    </row>
    <row r="18" spans="1:25" x14ac:dyDescent="0.5">
      <c r="A18">
        <v>1</v>
      </c>
      <c r="B18" s="20">
        <v>44692</v>
      </c>
      <c r="C18" t="s">
        <v>117</v>
      </c>
      <c r="D18">
        <v>16</v>
      </c>
      <c r="E18">
        <v>49</v>
      </c>
      <c r="F18">
        <v>50</v>
      </c>
      <c r="G18" t="s">
        <v>22</v>
      </c>
      <c r="H18"/>
      <c r="I18"/>
      <c r="J18"/>
      <c r="K18">
        <v>16</v>
      </c>
      <c r="L18">
        <v>36.32</v>
      </c>
      <c r="M18" s="23">
        <v>25.19</v>
      </c>
      <c r="N18">
        <v>133.30000000000001</v>
      </c>
      <c r="O18" s="23">
        <v>92.51</v>
      </c>
      <c r="P18">
        <v>1</v>
      </c>
      <c r="Q18">
        <v>5</v>
      </c>
      <c r="R18">
        <v>250</v>
      </c>
      <c r="S18">
        <v>284</v>
      </c>
      <c r="T18">
        <v>1.0433491699131912</v>
      </c>
      <c r="U18" s="9">
        <f t="shared" si="0"/>
        <v>22.009610001719658</v>
      </c>
      <c r="V18" s="9">
        <f t="shared" si="1"/>
        <v>0.38749313383309258</v>
      </c>
      <c r="W18" s="9">
        <f t="shared" si="2"/>
        <v>30.448025949277465</v>
      </c>
      <c r="X18" s="9">
        <f t="shared" si="3"/>
        <v>0.53605679488164548</v>
      </c>
      <c r="Y18" s="9">
        <f t="shared" si="4"/>
        <v>1.3833968864917867</v>
      </c>
    </row>
    <row r="19" spans="1:25" x14ac:dyDescent="0.5">
      <c r="A19">
        <v>1</v>
      </c>
      <c r="B19" s="20">
        <v>44692</v>
      </c>
      <c r="C19" t="s">
        <v>117</v>
      </c>
      <c r="D19">
        <v>17</v>
      </c>
      <c r="E19">
        <v>49</v>
      </c>
      <c r="F19">
        <v>25</v>
      </c>
      <c r="G19" t="s">
        <v>22</v>
      </c>
      <c r="H19" t="s">
        <v>118</v>
      </c>
      <c r="I19"/>
      <c r="J19"/>
      <c r="K19">
        <v>17</v>
      </c>
      <c r="L19">
        <v>40.22</v>
      </c>
      <c r="M19" s="23">
        <v>25.87</v>
      </c>
      <c r="N19">
        <v>147.1</v>
      </c>
      <c r="O19" s="23">
        <v>95</v>
      </c>
      <c r="P19">
        <v>1</v>
      </c>
      <c r="Q19">
        <v>5</v>
      </c>
      <c r="R19">
        <v>250</v>
      </c>
      <c r="S19">
        <v>284</v>
      </c>
      <c r="T19">
        <v>1.0433491699131912</v>
      </c>
      <c r="U19" s="9">
        <f t="shared" si="0"/>
        <v>28.11229911962721</v>
      </c>
      <c r="V19" s="9">
        <f t="shared" si="1"/>
        <v>0.49493484365540863</v>
      </c>
      <c r="W19" s="9">
        <f t="shared" si="2"/>
        <v>25.757287036947503</v>
      </c>
      <c r="X19" s="9">
        <f t="shared" si="3"/>
        <v>0.45347336332654054</v>
      </c>
      <c r="Y19" s="9">
        <f t="shared" si="4"/>
        <v>0.91622840690978902</v>
      </c>
    </row>
    <row r="20" spans="1:25" x14ac:dyDescent="0.5">
      <c r="A20">
        <v>1</v>
      </c>
      <c r="B20" s="20">
        <v>44692</v>
      </c>
      <c r="C20" t="s">
        <v>117</v>
      </c>
      <c r="D20">
        <v>18</v>
      </c>
      <c r="E20">
        <v>49</v>
      </c>
      <c r="F20">
        <v>25</v>
      </c>
      <c r="G20" t="s">
        <v>22</v>
      </c>
      <c r="H20" t="s">
        <v>120</v>
      </c>
      <c r="I20"/>
      <c r="J20" t="s">
        <v>119</v>
      </c>
      <c r="K20">
        <v>18</v>
      </c>
      <c r="L20">
        <v>56.45</v>
      </c>
      <c r="M20" s="23">
        <v>33.19</v>
      </c>
      <c r="N20">
        <v>208.1</v>
      </c>
      <c r="O20" s="23">
        <v>121.9</v>
      </c>
      <c r="P20">
        <v>1</v>
      </c>
      <c r="Q20">
        <v>5</v>
      </c>
      <c r="R20">
        <v>250</v>
      </c>
      <c r="S20">
        <v>284</v>
      </c>
      <c r="T20">
        <v>1.0433491699131912</v>
      </c>
      <c r="U20" s="9">
        <f t="shared" si="0"/>
        <v>46.512095664335227</v>
      </c>
      <c r="V20" s="9">
        <f t="shared" si="1"/>
        <v>0.81887492366787373</v>
      </c>
      <c r="W20" s="9">
        <f t="shared" si="2"/>
        <v>22.611089098680122</v>
      </c>
      <c r="X20" s="9">
        <f t="shared" si="3"/>
        <v>0.39808255455422753</v>
      </c>
      <c r="Y20" s="9">
        <f t="shared" si="4"/>
        <v>0.48613352668213494</v>
      </c>
    </row>
    <row r="21" spans="1:25" x14ac:dyDescent="0.5">
      <c r="A21">
        <v>1</v>
      </c>
      <c r="B21" s="20">
        <v>44692</v>
      </c>
      <c r="C21" t="s">
        <v>117</v>
      </c>
      <c r="D21">
        <v>19</v>
      </c>
      <c r="E21">
        <v>47</v>
      </c>
      <c r="F21">
        <v>75</v>
      </c>
      <c r="G21" t="s">
        <v>22</v>
      </c>
      <c r="H21"/>
      <c r="I21"/>
      <c r="J21"/>
      <c r="K21">
        <v>19</v>
      </c>
      <c r="L21">
        <v>50.39</v>
      </c>
      <c r="M21" s="23">
        <v>33.67</v>
      </c>
      <c r="N21">
        <v>184.5</v>
      </c>
      <c r="O21" s="23">
        <v>123.2</v>
      </c>
      <c r="P21">
        <v>1</v>
      </c>
      <c r="Q21">
        <v>5</v>
      </c>
      <c r="R21">
        <v>250</v>
      </c>
      <c r="S21">
        <v>284</v>
      </c>
      <c r="T21">
        <v>1.0433491699131912</v>
      </c>
      <c r="U21" s="9">
        <f t="shared" si="0"/>
        <v>33.076467102363686</v>
      </c>
      <c r="V21" s="9">
        <f t="shared" si="1"/>
        <v>0.58233216729513537</v>
      </c>
      <c r="W21" s="9">
        <f t="shared" si="2"/>
        <v>36.783880418583735</v>
      </c>
      <c r="X21" s="9">
        <f t="shared" si="3"/>
        <v>0.64760352849619252</v>
      </c>
      <c r="Y21" s="9">
        <f t="shared" si="4"/>
        <v>1.1120861337683525</v>
      </c>
    </row>
    <row r="22" spans="1:25" x14ac:dyDescent="0.5">
      <c r="A22">
        <v>1</v>
      </c>
      <c r="B22" s="20">
        <v>44692</v>
      </c>
      <c r="C22" t="s">
        <v>117</v>
      </c>
      <c r="D22">
        <v>20</v>
      </c>
      <c r="E22">
        <v>47</v>
      </c>
      <c r="F22">
        <v>100</v>
      </c>
      <c r="G22" t="s">
        <v>22</v>
      </c>
      <c r="H22"/>
      <c r="I22"/>
      <c r="J22"/>
      <c r="K22">
        <v>20</v>
      </c>
      <c r="L22">
        <v>14.62</v>
      </c>
      <c r="M22" s="23">
        <v>12.69</v>
      </c>
      <c r="N22">
        <v>54.44</v>
      </c>
      <c r="O22" s="23">
        <v>47.08</v>
      </c>
      <c r="P22">
        <v>1</v>
      </c>
      <c r="Q22">
        <v>5</v>
      </c>
      <c r="R22">
        <v>250</v>
      </c>
      <c r="S22">
        <v>284</v>
      </c>
      <c r="T22">
        <v>1.0433491699131912</v>
      </c>
      <c r="U22" s="9">
        <f t="shared" si="0"/>
        <v>3.9713343861891803</v>
      </c>
      <c r="V22" s="9">
        <f t="shared" si="1"/>
        <v>6.9917858911781344E-2</v>
      </c>
      <c r="W22" s="9">
        <f t="shared" si="2"/>
        <v>22.725298416458585</v>
      </c>
      <c r="X22" s="9">
        <f t="shared" si="3"/>
        <v>0.40009328197990468</v>
      </c>
      <c r="Y22" s="9">
        <f t="shared" si="4"/>
        <v>5.7223331521739134</v>
      </c>
    </row>
    <row r="23" spans="1:25" x14ac:dyDescent="0.5">
      <c r="A23">
        <v>1</v>
      </c>
      <c r="B23" s="20">
        <v>44692</v>
      </c>
      <c r="C23" t="s">
        <v>117</v>
      </c>
      <c r="D23">
        <v>21</v>
      </c>
      <c r="E23">
        <v>47</v>
      </c>
      <c r="F23">
        <v>150</v>
      </c>
      <c r="G23" t="s">
        <v>22</v>
      </c>
      <c r="H23"/>
      <c r="I23"/>
      <c r="J23"/>
      <c r="K23">
        <v>21</v>
      </c>
      <c r="L23">
        <v>6.4539999999999997</v>
      </c>
      <c r="M23" s="23">
        <v>5.843</v>
      </c>
      <c r="N23">
        <v>24.18</v>
      </c>
      <c r="O23" s="23">
        <v>22.02</v>
      </c>
      <c r="P23">
        <v>1</v>
      </c>
      <c r="Q23">
        <v>5</v>
      </c>
      <c r="R23">
        <v>250</v>
      </c>
      <c r="S23">
        <v>284</v>
      </c>
      <c r="T23">
        <v>1.0433491699131912</v>
      </c>
      <c r="U23" s="9">
        <f t="shared" si="0"/>
        <v>1.1655003089903029</v>
      </c>
      <c r="V23" s="9">
        <f t="shared" si="1"/>
        <v>2.0519371637153221E-2</v>
      </c>
      <c r="W23" s="9">
        <f t="shared" si="2"/>
        <v>11.320902713828383</v>
      </c>
      <c r="X23" s="9">
        <f t="shared" si="3"/>
        <v>0.19931166749697857</v>
      </c>
      <c r="Y23" s="9">
        <f t="shared" si="4"/>
        <v>9.7133416666666665</v>
      </c>
    </row>
    <row r="24" spans="1:25" x14ac:dyDescent="0.5">
      <c r="A24">
        <v>1</v>
      </c>
      <c r="B24" s="20">
        <v>44692</v>
      </c>
      <c r="C24" t="s">
        <v>117</v>
      </c>
      <c r="D24">
        <v>22</v>
      </c>
      <c r="E24">
        <v>45</v>
      </c>
      <c r="F24">
        <v>5</v>
      </c>
      <c r="G24" t="s">
        <v>22</v>
      </c>
      <c r="H24"/>
      <c r="I24"/>
      <c r="J24"/>
      <c r="K24">
        <v>22</v>
      </c>
      <c r="L24">
        <v>84.4</v>
      </c>
      <c r="M24" s="23">
        <v>53.75</v>
      </c>
      <c r="N24">
        <v>316.39999999999998</v>
      </c>
      <c r="O24" s="23">
        <v>197.5</v>
      </c>
      <c r="P24">
        <v>1</v>
      </c>
      <c r="Q24">
        <v>5</v>
      </c>
      <c r="R24">
        <v>250</v>
      </c>
      <c r="S24">
        <v>284</v>
      </c>
      <c r="T24">
        <v>1.0433491699131912</v>
      </c>
      <c r="U24" s="9">
        <f t="shared" si="0"/>
        <v>64.156475342105082</v>
      </c>
      <c r="V24" s="9">
        <f t="shared" si="1"/>
        <v>1.1295154109525543</v>
      </c>
      <c r="W24" s="9">
        <f t="shared" si="2"/>
        <v>47.835559036037083</v>
      </c>
      <c r="X24" s="9">
        <f t="shared" si="3"/>
        <v>0.84217533514149789</v>
      </c>
      <c r="Y24" s="9">
        <f t="shared" si="4"/>
        <v>0.74560765349032843</v>
      </c>
    </row>
    <row r="25" spans="1:25" x14ac:dyDescent="0.5">
      <c r="A25">
        <v>1</v>
      </c>
      <c r="B25" s="20">
        <v>44692</v>
      </c>
      <c r="C25" t="s">
        <v>117</v>
      </c>
      <c r="D25">
        <v>23</v>
      </c>
      <c r="E25">
        <v>45</v>
      </c>
      <c r="F25">
        <v>25</v>
      </c>
      <c r="G25" t="s">
        <v>22</v>
      </c>
      <c r="H25"/>
      <c r="I25"/>
      <c r="J25"/>
      <c r="K25">
        <v>23</v>
      </c>
      <c r="L25">
        <v>81.03</v>
      </c>
      <c r="M25" s="23">
        <v>52.33</v>
      </c>
      <c r="N25">
        <v>303.3</v>
      </c>
      <c r="O25" s="23">
        <v>192.1</v>
      </c>
      <c r="P25">
        <v>1</v>
      </c>
      <c r="Q25">
        <v>5</v>
      </c>
      <c r="R25">
        <v>250</v>
      </c>
      <c r="S25">
        <v>284</v>
      </c>
      <c r="T25">
        <v>1.0433491699131912</v>
      </c>
      <c r="U25" s="9">
        <f t="shared" si="0"/>
        <v>60.001682573945232</v>
      </c>
      <c r="V25" s="9">
        <f t="shared" si="1"/>
        <v>1.0563676509497399</v>
      </c>
      <c r="W25" s="9">
        <f t="shared" si="2"/>
        <v>48.928291117402168</v>
      </c>
      <c r="X25" s="9">
        <f t="shared" si="3"/>
        <v>0.86141357601060164</v>
      </c>
      <c r="Y25" s="9">
        <f t="shared" si="4"/>
        <v>0.81544865107913644</v>
      </c>
    </row>
    <row r="26" spans="1:25" x14ac:dyDescent="0.5">
      <c r="A26">
        <v>1</v>
      </c>
      <c r="B26" s="20">
        <v>44692</v>
      </c>
      <c r="C26" t="s">
        <v>117</v>
      </c>
      <c r="D26">
        <v>24</v>
      </c>
      <c r="E26">
        <v>45</v>
      </c>
      <c r="F26">
        <v>50</v>
      </c>
      <c r="G26" t="s">
        <v>22</v>
      </c>
      <c r="H26"/>
      <c r="I26"/>
      <c r="J26"/>
      <c r="K26">
        <v>24</v>
      </c>
      <c r="L26">
        <v>64.42</v>
      </c>
      <c r="M26" s="23">
        <v>44.34</v>
      </c>
      <c r="N26">
        <v>239.1</v>
      </c>
      <c r="O26" s="23">
        <v>161.1</v>
      </c>
      <c r="P26">
        <v>1</v>
      </c>
      <c r="Q26">
        <v>5</v>
      </c>
      <c r="R26">
        <v>250</v>
      </c>
      <c r="S26">
        <v>284</v>
      </c>
      <c r="T26">
        <v>1.0433491699131912</v>
      </c>
      <c r="U26" s="9">
        <f t="shared" si="0"/>
        <v>42.087511157983158</v>
      </c>
      <c r="V26" s="9">
        <f t="shared" si="1"/>
        <v>0.74097730911942183</v>
      </c>
      <c r="W26" s="9">
        <f t="shared" si="2"/>
        <v>49.263965998060911</v>
      </c>
      <c r="X26" s="9">
        <f t="shared" si="3"/>
        <v>0.86732334503628361</v>
      </c>
      <c r="Y26" s="9">
        <f t="shared" si="4"/>
        <v>1.1705126923076925</v>
      </c>
    </row>
    <row r="27" spans="1:25" x14ac:dyDescent="0.5">
      <c r="A27">
        <v>1</v>
      </c>
      <c r="B27" s="20">
        <v>44692</v>
      </c>
      <c r="C27" t="s">
        <v>117</v>
      </c>
      <c r="D27">
        <v>25</v>
      </c>
      <c r="E27">
        <v>45</v>
      </c>
      <c r="F27">
        <v>75</v>
      </c>
      <c r="G27" t="s">
        <v>22</v>
      </c>
      <c r="H27"/>
      <c r="I27"/>
      <c r="J27"/>
      <c r="K27">
        <v>25</v>
      </c>
      <c r="L27">
        <v>76.39</v>
      </c>
      <c r="M27" s="23">
        <v>49.1</v>
      </c>
      <c r="N27">
        <v>285.5</v>
      </c>
      <c r="O27" s="23">
        <v>179.6</v>
      </c>
      <c r="P27">
        <v>1</v>
      </c>
      <c r="Q27">
        <v>5</v>
      </c>
      <c r="R27">
        <v>250</v>
      </c>
      <c r="S27">
        <v>284</v>
      </c>
      <c r="T27">
        <v>1.0433491699131912</v>
      </c>
      <c r="U27" s="9">
        <f t="shared" si="0"/>
        <v>57.141890149107908</v>
      </c>
      <c r="V27" s="9">
        <f t="shared" si="1"/>
        <v>1.0060191927659843</v>
      </c>
      <c r="W27" s="9">
        <f t="shared" si="2"/>
        <v>44.699980100584916</v>
      </c>
      <c r="X27" s="9">
        <f t="shared" si="3"/>
        <v>0.78697148064410072</v>
      </c>
      <c r="Y27" s="9">
        <f t="shared" si="4"/>
        <v>0.78226288951841338</v>
      </c>
    </row>
    <row r="28" spans="1:25" x14ac:dyDescent="0.5">
      <c r="A28">
        <v>1</v>
      </c>
      <c r="B28" s="20">
        <v>44692</v>
      </c>
      <c r="C28" t="s">
        <v>117</v>
      </c>
      <c r="D28">
        <v>26</v>
      </c>
      <c r="E28">
        <v>45</v>
      </c>
      <c r="F28">
        <v>100</v>
      </c>
      <c r="G28" t="s">
        <v>22</v>
      </c>
      <c r="H28"/>
      <c r="I28"/>
      <c r="J28"/>
      <c r="K28">
        <v>26</v>
      </c>
      <c r="L28">
        <v>21.52</v>
      </c>
      <c r="M28" s="23">
        <v>18.75</v>
      </c>
      <c r="N28">
        <v>79.349999999999994</v>
      </c>
      <c r="O28" s="23">
        <v>69.28</v>
      </c>
      <c r="P28">
        <v>1</v>
      </c>
      <c r="Q28">
        <v>5</v>
      </c>
      <c r="R28">
        <v>250</v>
      </c>
      <c r="S28">
        <v>284</v>
      </c>
      <c r="T28">
        <v>1.0433491699131912</v>
      </c>
      <c r="U28" s="9">
        <f t="shared" si="0"/>
        <v>5.4336056071908994</v>
      </c>
      <c r="V28" s="9">
        <f t="shared" si="1"/>
        <v>9.5662070549135544E-2</v>
      </c>
      <c r="W28" s="9">
        <f t="shared" si="2"/>
        <v>33.851498907835385</v>
      </c>
      <c r="X28" s="9">
        <f t="shared" si="3"/>
        <v>0.59597709344780603</v>
      </c>
      <c r="Y28" s="9">
        <f t="shared" si="4"/>
        <v>6.2300250248262223</v>
      </c>
    </row>
    <row r="29" spans="1:25" x14ac:dyDescent="0.5">
      <c r="A29">
        <v>1</v>
      </c>
      <c r="B29" s="20">
        <v>44692</v>
      </c>
      <c r="C29" t="s">
        <v>117</v>
      </c>
      <c r="D29">
        <v>27</v>
      </c>
      <c r="E29">
        <v>45</v>
      </c>
      <c r="F29">
        <v>150</v>
      </c>
      <c r="G29" t="s">
        <v>22</v>
      </c>
      <c r="H29" t="s">
        <v>118</v>
      </c>
      <c r="I29"/>
      <c r="J29" t="s">
        <v>119</v>
      </c>
      <c r="K29">
        <v>27</v>
      </c>
      <c r="L29">
        <v>6.18</v>
      </c>
      <c r="M29" s="23">
        <v>5.6120000000000001</v>
      </c>
      <c r="N29">
        <v>23.2</v>
      </c>
      <c r="O29" s="23">
        <v>21.03</v>
      </c>
      <c r="P29">
        <v>1</v>
      </c>
      <c r="Q29">
        <v>5</v>
      </c>
      <c r="R29">
        <v>250</v>
      </c>
      <c r="S29">
        <v>284</v>
      </c>
      <c r="T29">
        <v>1.0433491699131912</v>
      </c>
      <c r="U29" s="9">
        <f t="shared" si="0"/>
        <v>1.1708961437541459</v>
      </c>
      <c r="V29" s="9">
        <f t="shared" si="1"/>
        <v>2.0614368728065945E-2</v>
      </c>
      <c r="W29" s="9">
        <f t="shared" si="2"/>
        <v>10.754129086485502</v>
      </c>
      <c r="X29" s="9">
        <f t="shared" si="3"/>
        <v>0.18933325856488561</v>
      </c>
      <c r="Y29" s="9">
        <f t="shared" si="4"/>
        <v>9.1845285714285829</v>
      </c>
    </row>
    <row r="30" spans="1:25" x14ac:dyDescent="0.5">
      <c r="A30">
        <v>1</v>
      </c>
      <c r="B30" s="20">
        <v>44692</v>
      </c>
      <c r="C30" t="s">
        <v>117</v>
      </c>
      <c r="D30">
        <v>28</v>
      </c>
      <c r="E30">
        <v>45</v>
      </c>
      <c r="F30">
        <v>150</v>
      </c>
      <c r="G30" t="s">
        <v>22</v>
      </c>
      <c r="H30" t="s">
        <v>120</v>
      </c>
      <c r="I30"/>
      <c r="J30"/>
      <c r="K30">
        <v>28</v>
      </c>
      <c r="L30">
        <v>5.2560000000000002</v>
      </c>
      <c r="M30" s="23">
        <v>4.984</v>
      </c>
      <c r="N30">
        <v>19.8</v>
      </c>
      <c r="O30" s="23">
        <v>18.72</v>
      </c>
      <c r="P30">
        <v>1</v>
      </c>
      <c r="Q30">
        <v>5</v>
      </c>
      <c r="R30">
        <v>250</v>
      </c>
      <c r="S30">
        <v>284</v>
      </c>
      <c r="T30">
        <v>1.0433491699131912</v>
      </c>
      <c r="U30" s="9">
        <f t="shared" si="0"/>
        <v>0.58275015449515244</v>
      </c>
      <c r="V30" s="9">
        <f t="shared" si="1"/>
        <v>1.0259685818576628E-2</v>
      </c>
      <c r="W30" s="9">
        <f t="shared" si="2"/>
        <v>10.032393559726724</v>
      </c>
      <c r="X30" s="9">
        <f t="shared" si="3"/>
        <v>0.17662664717828741</v>
      </c>
      <c r="Y30" s="9">
        <f t="shared" si="4"/>
        <v>17.215599999999963</v>
      </c>
    </row>
    <row r="31" spans="1:25" x14ac:dyDescent="0.5">
      <c r="A31">
        <v>1</v>
      </c>
      <c r="B31" s="20">
        <v>44692</v>
      </c>
      <c r="C31" t="s">
        <v>117</v>
      </c>
      <c r="D31">
        <v>29</v>
      </c>
      <c r="E31">
        <v>41</v>
      </c>
      <c r="F31">
        <v>50</v>
      </c>
      <c r="G31" t="s">
        <v>22</v>
      </c>
      <c r="H31"/>
      <c r="I31"/>
      <c r="J31"/>
      <c r="K31">
        <v>29</v>
      </c>
      <c r="L31">
        <v>54.01</v>
      </c>
      <c r="M31" s="23">
        <v>32.79</v>
      </c>
      <c r="N31">
        <v>198.5</v>
      </c>
      <c r="O31" s="23">
        <v>120.3</v>
      </c>
      <c r="P31">
        <v>1</v>
      </c>
      <c r="Q31">
        <v>5</v>
      </c>
      <c r="R31">
        <v>250</v>
      </c>
      <c r="S31">
        <v>284</v>
      </c>
      <c r="T31">
        <v>1.0433491699131912</v>
      </c>
      <c r="U31" s="9">
        <f t="shared" si="0"/>
        <v>42.195427853260043</v>
      </c>
      <c r="V31" s="9">
        <f t="shared" si="1"/>
        <v>0.74287725093767676</v>
      </c>
      <c r="W31" s="9">
        <f t="shared" si="2"/>
        <v>26.020479669223512</v>
      </c>
      <c r="X31" s="9">
        <f t="shared" si="3"/>
        <v>0.4581070364299914</v>
      </c>
      <c r="Y31" s="9">
        <f t="shared" si="4"/>
        <v>0.61666585677749342</v>
      </c>
    </row>
    <row r="32" spans="1:25" x14ac:dyDescent="0.5">
      <c r="A32">
        <v>1</v>
      </c>
      <c r="B32" s="20">
        <v>44692</v>
      </c>
      <c r="C32" t="s">
        <v>117</v>
      </c>
      <c r="D32">
        <v>30</v>
      </c>
      <c r="E32">
        <v>41</v>
      </c>
      <c r="F32">
        <v>25</v>
      </c>
      <c r="G32" t="s">
        <v>22</v>
      </c>
      <c r="H32"/>
      <c r="I32"/>
      <c r="J32"/>
      <c r="K32">
        <v>30</v>
      </c>
      <c r="L32">
        <v>32.46</v>
      </c>
      <c r="M32" s="23">
        <v>21.69</v>
      </c>
      <c r="N32">
        <v>118.7</v>
      </c>
      <c r="O32" s="23">
        <v>80.14</v>
      </c>
      <c r="P32">
        <v>1</v>
      </c>
      <c r="Q32">
        <v>5</v>
      </c>
      <c r="R32">
        <v>250</v>
      </c>
      <c r="S32">
        <v>284</v>
      </c>
      <c r="T32">
        <v>1.0433491699131912</v>
      </c>
      <c r="U32" s="9">
        <f t="shared" si="0"/>
        <v>20.806338849382445</v>
      </c>
      <c r="V32" s="9">
        <f t="shared" si="1"/>
        <v>0.36630878255955007</v>
      </c>
      <c r="W32" s="9">
        <f t="shared" si="2"/>
        <v>24.636909935753323</v>
      </c>
      <c r="X32" s="9">
        <f t="shared" si="3"/>
        <v>0.4337484143618543</v>
      </c>
      <c r="Y32" s="9">
        <f t="shared" si="4"/>
        <v>1.1841059647302905</v>
      </c>
    </row>
    <row r="33" spans="1:25" x14ac:dyDescent="0.5">
      <c r="A33">
        <v>1</v>
      </c>
      <c r="B33" s="20">
        <v>44692</v>
      </c>
      <c r="C33" t="s">
        <v>117</v>
      </c>
      <c r="D33">
        <v>31</v>
      </c>
      <c r="E33">
        <v>41</v>
      </c>
      <c r="F33">
        <v>5</v>
      </c>
      <c r="G33" t="s">
        <v>22</v>
      </c>
      <c r="H33"/>
      <c r="I33"/>
      <c r="J33"/>
      <c r="K33">
        <v>31</v>
      </c>
      <c r="L33">
        <v>34.49</v>
      </c>
      <c r="M33" s="23">
        <v>23.97</v>
      </c>
      <c r="N33">
        <v>126</v>
      </c>
      <c r="O33" s="23">
        <v>88.22</v>
      </c>
      <c r="P33">
        <v>1</v>
      </c>
      <c r="Q33">
        <v>5</v>
      </c>
      <c r="R33">
        <v>250</v>
      </c>
      <c r="S33">
        <v>284</v>
      </c>
      <c r="T33">
        <v>1.0433491699131912</v>
      </c>
      <c r="U33" s="9">
        <f t="shared" si="0"/>
        <v>20.385463737802613</v>
      </c>
      <c r="V33" s="9">
        <f t="shared" si="1"/>
        <v>0.35889900946835585</v>
      </c>
      <c r="W33" s="9">
        <f t="shared" si="2"/>
        <v>29.639535112018663</v>
      </c>
      <c r="X33" s="9">
        <f t="shared" si="3"/>
        <v>0.52182280126793423</v>
      </c>
      <c r="Y33" s="9">
        <f t="shared" si="4"/>
        <v>1.4539544203282158</v>
      </c>
    </row>
    <row r="34" spans="1:25" x14ac:dyDescent="0.5">
      <c r="A34">
        <v>1</v>
      </c>
      <c r="B34" s="20">
        <v>44692</v>
      </c>
      <c r="C34" t="s">
        <v>117</v>
      </c>
      <c r="D34">
        <v>32</v>
      </c>
      <c r="E34">
        <v>43</v>
      </c>
      <c r="F34">
        <v>150</v>
      </c>
      <c r="G34" t="s">
        <v>22</v>
      </c>
      <c r="H34"/>
      <c r="I34"/>
      <c r="J34"/>
      <c r="K34">
        <v>32</v>
      </c>
      <c r="L34">
        <v>5.6859999999999999</v>
      </c>
      <c r="M34" s="23">
        <v>5.0439999999999996</v>
      </c>
      <c r="N34">
        <v>21.38</v>
      </c>
      <c r="O34" s="23">
        <v>19.12</v>
      </c>
      <c r="P34">
        <v>1</v>
      </c>
      <c r="Q34">
        <v>5</v>
      </c>
      <c r="R34">
        <v>250</v>
      </c>
      <c r="S34">
        <v>284</v>
      </c>
      <c r="T34">
        <v>1.0433491699131912</v>
      </c>
      <c r="U34" s="9">
        <f t="shared" si="0"/>
        <v>1.2194586566287418</v>
      </c>
      <c r="V34" s="9">
        <f t="shared" si="1"/>
        <v>2.1469342546280665E-2</v>
      </c>
      <c r="W34" s="9">
        <f t="shared" si="2"/>
        <v>9.6225043677260871</v>
      </c>
      <c r="X34" s="9">
        <f t="shared" si="3"/>
        <v>0.16941028816419168</v>
      </c>
      <c r="Y34" s="9">
        <f t="shared" si="4"/>
        <v>7.8908000000000094</v>
      </c>
    </row>
    <row r="35" spans="1:25" x14ac:dyDescent="0.5">
      <c r="A35">
        <v>1</v>
      </c>
      <c r="B35" s="20">
        <v>44692</v>
      </c>
      <c r="C35" t="s">
        <v>117</v>
      </c>
      <c r="D35">
        <v>33</v>
      </c>
      <c r="E35">
        <v>43</v>
      </c>
      <c r="F35">
        <v>100</v>
      </c>
      <c r="G35" t="s">
        <v>22</v>
      </c>
      <c r="H35" t="s">
        <v>118</v>
      </c>
      <c r="I35"/>
      <c r="J35"/>
      <c r="K35">
        <v>33</v>
      </c>
      <c r="L35">
        <v>11.98</v>
      </c>
      <c r="M35" s="23">
        <v>10.3</v>
      </c>
      <c r="N35">
        <v>44.61</v>
      </c>
      <c r="O35" s="23">
        <v>38.33</v>
      </c>
      <c r="P35">
        <v>1</v>
      </c>
      <c r="Q35">
        <v>5</v>
      </c>
      <c r="R35">
        <v>250</v>
      </c>
      <c r="S35">
        <v>284</v>
      </c>
      <c r="T35">
        <v>1.0433491699131912</v>
      </c>
      <c r="U35" s="9">
        <f t="shared" si="0"/>
        <v>3.3885842316940296</v>
      </c>
      <c r="V35" s="9">
        <f t="shared" si="1"/>
        <v>5.9658173093204751E-2</v>
      </c>
      <c r="W35" s="9">
        <f t="shared" si="2"/>
        <v>18.346376161795536</v>
      </c>
      <c r="X35" s="9">
        <f t="shared" si="3"/>
        <v>0.32299958031330167</v>
      </c>
      <c r="Y35" s="9">
        <f t="shared" si="4"/>
        <v>5.4141714968152845</v>
      </c>
    </row>
    <row r="36" spans="1:25" x14ac:dyDescent="0.5">
      <c r="A36">
        <v>1</v>
      </c>
      <c r="B36" s="20">
        <v>44692</v>
      </c>
      <c r="C36" t="s">
        <v>117</v>
      </c>
      <c r="D36">
        <v>34</v>
      </c>
      <c r="E36">
        <v>43</v>
      </c>
      <c r="F36">
        <v>100</v>
      </c>
      <c r="G36" t="s">
        <v>22</v>
      </c>
      <c r="H36" t="s">
        <v>120</v>
      </c>
      <c r="I36"/>
      <c r="J36" t="s">
        <v>119</v>
      </c>
      <c r="K36">
        <v>34</v>
      </c>
      <c r="L36">
        <v>12.62</v>
      </c>
      <c r="M36" s="23">
        <v>10.51</v>
      </c>
      <c r="N36">
        <v>46.81</v>
      </c>
      <c r="O36" s="23">
        <v>39.07</v>
      </c>
      <c r="P36">
        <v>1</v>
      </c>
      <c r="Q36">
        <v>5</v>
      </c>
      <c r="R36">
        <v>250</v>
      </c>
      <c r="S36">
        <v>284</v>
      </c>
      <c r="T36">
        <v>1.0433491699131912</v>
      </c>
      <c r="U36" s="9">
        <f t="shared" si="0"/>
        <v>4.176376107215253</v>
      </c>
      <c r="V36" s="9">
        <f t="shared" si="1"/>
        <v>7.3527748366465723E-2</v>
      </c>
      <c r="W36" s="9">
        <f t="shared" si="2"/>
        <v>17.978200010020267</v>
      </c>
      <c r="X36" s="9">
        <f t="shared" si="3"/>
        <v>0.31651760581021593</v>
      </c>
      <c r="Y36" s="9">
        <f t="shared" si="4"/>
        <v>4.3047368217054256</v>
      </c>
    </row>
    <row r="37" spans="1:25" x14ac:dyDescent="0.5">
      <c r="A37">
        <v>1</v>
      </c>
      <c r="B37" s="20">
        <v>44692</v>
      </c>
      <c r="C37" t="s">
        <v>117</v>
      </c>
      <c r="D37">
        <v>35</v>
      </c>
      <c r="E37">
        <v>43</v>
      </c>
      <c r="F37">
        <v>75</v>
      </c>
      <c r="G37" t="s">
        <v>22</v>
      </c>
      <c r="H37"/>
      <c r="I37"/>
      <c r="J37"/>
      <c r="K37">
        <v>35</v>
      </c>
      <c r="L37">
        <v>16.89</v>
      </c>
      <c r="M37" s="23">
        <v>13.6</v>
      </c>
      <c r="N37">
        <v>62.5</v>
      </c>
      <c r="O37" s="23">
        <v>50.47</v>
      </c>
      <c r="P37">
        <v>1</v>
      </c>
      <c r="Q37">
        <v>5</v>
      </c>
      <c r="R37">
        <v>250</v>
      </c>
      <c r="S37">
        <v>284</v>
      </c>
      <c r="T37">
        <v>1.0433491699131912</v>
      </c>
      <c r="U37" s="9">
        <f t="shared" si="0"/>
        <v>6.4911892209043263</v>
      </c>
      <c r="V37" s="9">
        <f t="shared" si="1"/>
        <v>0.1142815003680339</v>
      </c>
      <c r="W37" s="9">
        <f t="shared" si="2"/>
        <v>22.127737235120154</v>
      </c>
      <c r="X37" s="9">
        <f t="shared" si="3"/>
        <v>0.38957283864648157</v>
      </c>
      <c r="Y37" s="9">
        <f t="shared" si="4"/>
        <v>3.4088880299251865</v>
      </c>
    </row>
    <row r="38" spans="1:25" x14ac:dyDescent="0.5">
      <c r="A38">
        <v>1</v>
      </c>
      <c r="B38" s="20">
        <v>44692</v>
      </c>
      <c r="C38" t="s">
        <v>117</v>
      </c>
      <c r="D38">
        <v>36</v>
      </c>
      <c r="E38">
        <v>43</v>
      </c>
      <c r="F38">
        <v>50</v>
      </c>
      <c r="G38" t="s">
        <v>22</v>
      </c>
      <c r="H38"/>
      <c r="I38"/>
      <c r="J38"/>
      <c r="K38">
        <v>36</v>
      </c>
      <c r="L38">
        <v>27.52</v>
      </c>
      <c r="M38" s="23">
        <v>19.55</v>
      </c>
      <c r="N38">
        <v>101.2</v>
      </c>
      <c r="O38" s="23">
        <v>72.13</v>
      </c>
      <c r="P38">
        <v>1</v>
      </c>
      <c r="Q38">
        <v>5</v>
      </c>
      <c r="R38">
        <v>250</v>
      </c>
      <c r="S38">
        <v>284</v>
      </c>
      <c r="T38">
        <v>1.0433491699131912</v>
      </c>
      <c r="U38" s="9">
        <f t="shared" si="0"/>
        <v>15.685691658494497</v>
      </c>
      <c r="V38" s="9">
        <f t="shared" si="1"/>
        <v>0.27615654328335382</v>
      </c>
      <c r="W38" s="9">
        <f t="shared" si="2"/>
        <v>25.215500441229011</v>
      </c>
      <c r="X38" s="9">
        <f t="shared" si="3"/>
        <v>0.44393486692304596</v>
      </c>
      <c r="Y38" s="9">
        <f t="shared" si="4"/>
        <v>1.6075478844169235</v>
      </c>
    </row>
    <row r="39" spans="1:25" x14ac:dyDescent="0.5">
      <c r="A39">
        <v>1</v>
      </c>
      <c r="B39" s="20">
        <v>44692</v>
      </c>
      <c r="C39" t="s">
        <v>117</v>
      </c>
      <c r="D39">
        <v>37</v>
      </c>
      <c r="E39">
        <v>43</v>
      </c>
      <c r="F39">
        <v>25</v>
      </c>
      <c r="G39" t="s">
        <v>22</v>
      </c>
      <c r="H39"/>
      <c r="I39"/>
      <c r="J39"/>
      <c r="K39">
        <v>37</v>
      </c>
      <c r="L39">
        <v>30.43</v>
      </c>
      <c r="M39" s="23">
        <v>20.55</v>
      </c>
      <c r="N39">
        <v>111.6</v>
      </c>
      <c r="O39" s="23">
        <v>75.849999999999994</v>
      </c>
      <c r="P39">
        <v>1</v>
      </c>
      <c r="Q39">
        <v>5</v>
      </c>
      <c r="R39">
        <v>250</v>
      </c>
      <c r="S39">
        <v>284</v>
      </c>
      <c r="T39">
        <v>1.0433491699131912</v>
      </c>
      <c r="U39" s="9">
        <f t="shared" si="0"/>
        <v>19.290109280742282</v>
      </c>
      <c r="V39" s="9">
        <f t="shared" si="1"/>
        <v>0.33961460001306837</v>
      </c>
      <c r="W39" s="9">
        <f t="shared" si="2"/>
        <v>23.720502403217626</v>
      </c>
      <c r="X39" s="9">
        <f t="shared" si="3"/>
        <v>0.41761447892988779</v>
      </c>
      <c r="Y39" s="9">
        <f t="shared" si="4"/>
        <v>1.2296717482517476</v>
      </c>
    </row>
    <row r="40" spans="1:25" x14ac:dyDescent="0.5">
      <c r="A40">
        <v>1</v>
      </c>
      <c r="B40" s="20">
        <v>44692</v>
      </c>
      <c r="C40" t="s">
        <v>117</v>
      </c>
      <c r="D40">
        <v>38</v>
      </c>
      <c r="E40">
        <v>43</v>
      </c>
      <c r="F40">
        <v>5</v>
      </c>
      <c r="G40" t="s">
        <v>22</v>
      </c>
      <c r="H40"/>
      <c r="I40"/>
      <c r="J40"/>
      <c r="K40" s="23">
        <v>38</v>
      </c>
      <c r="L40">
        <v>33.380000000000003</v>
      </c>
      <c r="M40" s="23">
        <v>22.2</v>
      </c>
      <c r="N40">
        <v>122.1</v>
      </c>
      <c r="O40" s="23">
        <v>81.84</v>
      </c>
      <c r="P40">
        <v>1</v>
      </c>
      <c r="Q40">
        <v>5</v>
      </c>
      <c r="R40">
        <v>250</v>
      </c>
      <c r="S40">
        <v>284</v>
      </c>
      <c r="T40">
        <v>1.0433491699131912</v>
      </c>
      <c r="U40" s="9">
        <f t="shared" si="0"/>
        <v>21.723630759235917</v>
      </c>
      <c r="V40" s="9">
        <f t="shared" si="1"/>
        <v>0.38245828801471682</v>
      </c>
      <c r="W40" s="9">
        <f t="shared" si="2"/>
        <v>24.683600093964859</v>
      </c>
      <c r="X40" s="9">
        <f t="shared" si="3"/>
        <v>0.43457042418952213</v>
      </c>
      <c r="Y40" s="9">
        <f t="shared" si="4"/>
        <v>1.1362557377049183</v>
      </c>
    </row>
    <row r="41" spans="1:25" x14ac:dyDescent="0.5">
      <c r="A41">
        <v>1</v>
      </c>
      <c r="B41" s="20">
        <v>44692</v>
      </c>
      <c r="C41" t="s">
        <v>117</v>
      </c>
      <c r="D41">
        <v>39</v>
      </c>
      <c r="E41">
        <v>39</v>
      </c>
      <c r="F41">
        <v>100</v>
      </c>
      <c r="G41" t="s">
        <v>22</v>
      </c>
      <c r="H41"/>
      <c r="I41"/>
      <c r="J41"/>
      <c r="K41" s="23">
        <v>39</v>
      </c>
      <c r="L41">
        <v>11.52</v>
      </c>
      <c r="M41" s="23">
        <v>10.26</v>
      </c>
      <c r="N41">
        <v>42.93</v>
      </c>
      <c r="O41" s="23">
        <v>38.15</v>
      </c>
      <c r="P41">
        <v>1</v>
      </c>
      <c r="Q41">
        <v>5</v>
      </c>
      <c r="R41">
        <v>250</v>
      </c>
      <c r="S41">
        <v>284</v>
      </c>
      <c r="T41">
        <v>1.0433491699131912</v>
      </c>
      <c r="U41" s="9">
        <f t="shared" si="0"/>
        <v>2.5792090171174302</v>
      </c>
      <c r="V41" s="9">
        <f t="shared" si="1"/>
        <v>4.5408609456292784E-2</v>
      </c>
      <c r="W41" s="9">
        <f t="shared" si="2"/>
        <v>19.053682686812309</v>
      </c>
      <c r="X41" s="9">
        <f t="shared" si="3"/>
        <v>0.33545215997908995</v>
      </c>
      <c r="Y41" s="9">
        <f t="shared" si="4"/>
        <v>7.3874131799163152</v>
      </c>
    </row>
    <row r="42" spans="1:25" x14ac:dyDescent="0.5">
      <c r="A42">
        <v>1</v>
      </c>
      <c r="B42" s="20">
        <v>44692</v>
      </c>
      <c r="C42" t="s">
        <v>117</v>
      </c>
      <c r="D42">
        <v>40</v>
      </c>
      <c r="E42">
        <v>39</v>
      </c>
      <c r="F42">
        <v>75</v>
      </c>
      <c r="G42" t="s">
        <v>22</v>
      </c>
      <c r="H42"/>
      <c r="I42"/>
      <c r="J42"/>
      <c r="K42" s="23">
        <v>40</v>
      </c>
      <c r="L42">
        <v>16.11</v>
      </c>
      <c r="M42" s="23">
        <v>14.16</v>
      </c>
      <c r="N42">
        <v>59.7</v>
      </c>
      <c r="O42" s="23">
        <v>52.47</v>
      </c>
      <c r="P42">
        <v>1</v>
      </c>
      <c r="Q42">
        <v>5</v>
      </c>
      <c r="R42">
        <v>250</v>
      </c>
      <c r="S42">
        <v>284</v>
      </c>
      <c r="T42">
        <v>1.0433491699131912</v>
      </c>
      <c r="U42" s="9">
        <f t="shared" si="0"/>
        <v>3.9011885342592105</v>
      </c>
      <c r="V42" s="9">
        <f t="shared" si="1"/>
        <v>6.8682896729915691E-2</v>
      </c>
      <c r="W42" s="9">
        <f t="shared" si="2"/>
        <v>25.851834472429999</v>
      </c>
      <c r="X42" s="9">
        <f t="shared" si="3"/>
        <v>0.45513793085264082</v>
      </c>
      <c r="Y42" s="9">
        <f t="shared" si="4"/>
        <v>6.6266560165975052</v>
      </c>
    </row>
    <row r="43" spans="1:25" x14ac:dyDescent="0.5">
      <c r="A43">
        <v>2</v>
      </c>
      <c r="B43" s="20">
        <v>44693</v>
      </c>
      <c r="C43" t="s">
        <v>117</v>
      </c>
      <c r="D43">
        <v>1</v>
      </c>
      <c r="E43">
        <v>39</v>
      </c>
      <c r="F43">
        <v>50</v>
      </c>
      <c r="G43" t="s">
        <v>22</v>
      </c>
      <c r="H43" t="s">
        <v>118</v>
      </c>
      <c r="I43"/>
      <c r="J43"/>
      <c r="K43" s="21">
        <v>1</v>
      </c>
      <c r="L43" s="22">
        <v>106.8</v>
      </c>
      <c r="M43" s="21">
        <v>59.81</v>
      </c>
      <c r="N43" s="22">
        <v>404.3</v>
      </c>
      <c r="O43" s="21">
        <v>221.3</v>
      </c>
      <c r="P43">
        <v>1</v>
      </c>
      <c r="Q43">
        <v>5</v>
      </c>
      <c r="R43">
        <v>250</v>
      </c>
      <c r="S43">
        <v>284</v>
      </c>
      <c r="T43">
        <v>1.0519077731988062</v>
      </c>
      <c r="U43" s="9">
        <f t="shared" si="0"/>
        <v>99.553772324989225</v>
      </c>
      <c r="V43" s="9">
        <f t="shared" si="1"/>
        <v>1.7527072592427679</v>
      </c>
      <c r="W43" s="9">
        <f t="shared" si="2"/>
        <v>26.963388500858255</v>
      </c>
      <c r="X43" s="9">
        <f t="shared" si="3"/>
        <v>0.47470754402919457</v>
      </c>
      <c r="Y43" s="9">
        <f t="shared" si="4"/>
        <v>0.27084245901639342</v>
      </c>
    </row>
    <row r="44" spans="1:25" x14ac:dyDescent="0.5">
      <c r="A44">
        <v>2</v>
      </c>
      <c r="B44" s="20">
        <v>44693</v>
      </c>
      <c r="C44" t="s">
        <v>117</v>
      </c>
      <c r="D44">
        <v>2</v>
      </c>
      <c r="E44">
        <v>39</v>
      </c>
      <c r="F44">
        <v>50</v>
      </c>
      <c r="G44" t="s">
        <v>22</v>
      </c>
      <c r="H44" t="s">
        <v>120</v>
      </c>
      <c r="I44"/>
      <c r="J44" t="s">
        <v>119</v>
      </c>
      <c r="K44" s="23">
        <v>2</v>
      </c>
      <c r="L44">
        <v>122.5</v>
      </c>
      <c r="M44" s="23">
        <v>66.989999999999995</v>
      </c>
      <c r="N44">
        <v>465.1</v>
      </c>
      <c r="O44" s="23">
        <v>249.5</v>
      </c>
      <c r="P44">
        <v>1</v>
      </c>
      <c r="Q44">
        <v>5</v>
      </c>
      <c r="R44">
        <v>250</v>
      </c>
      <c r="S44">
        <v>284</v>
      </c>
      <c r="T44">
        <v>1.0519077731988062</v>
      </c>
      <c r="U44" s="9">
        <f t="shared" si="0"/>
        <v>117.28848805064305</v>
      </c>
      <c r="V44" s="9">
        <f t="shared" si="1"/>
        <v>2.0649381699056875</v>
      </c>
      <c r="W44" s="9">
        <f t="shared" si="2"/>
        <v>25.350606508999718</v>
      </c>
      <c r="X44" s="9">
        <f t="shared" si="3"/>
        <v>0.44631349487675559</v>
      </c>
      <c r="Y44" s="9">
        <f t="shared" si="4"/>
        <v>0.21613891465677162</v>
      </c>
    </row>
    <row r="45" spans="1:25" x14ac:dyDescent="0.5">
      <c r="A45">
        <v>2</v>
      </c>
      <c r="B45" s="20">
        <v>44693</v>
      </c>
      <c r="C45" t="s">
        <v>117</v>
      </c>
      <c r="D45">
        <v>3</v>
      </c>
      <c r="E45">
        <v>39</v>
      </c>
      <c r="F45">
        <v>25</v>
      </c>
      <c r="G45" t="s">
        <v>22</v>
      </c>
      <c r="H45"/>
      <c r="I45"/>
      <c r="J45"/>
      <c r="K45" s="23">
        <v>3</v>
      </c>
      <c r="L45">
        <v>131</v>
      </c>
      <c r="M45" s="23">
        <v>71.89</v>
      </c>
      <c r="N45">
        <v>494.9</v>
      </c>
      <c r="O45" s="23">
        <v>268.3</v>
      </c>
      <c r="P45">
        <v>1</v>
      </c>
      <c r="Q45">
        <v>5</v>
      </c>
      <c r="R45">
        <v>250</v>
      </c>
      <c r="S45">
        <v>284</v>
      </c>
      <c r="T45">
        <v>1.0519077731988062</v>
      </c>
      <c r="U45" s="9">
        <f t="shared" si="0"/>
        <v>123.27259458383909</v>
      </c>
      <c r="V45" s="9">
        <f t="shared" si="1"/>
        <v>2.1702921581661814</v>
      </c>
      <c r="W45" s="9">
        <f t="shared" si="2"/>
        <v>30.114455798333893</v>
      </c>
      <c r="X45" s="9">
        <f t="shared" si="3"/>
        <v>0.53018408095658265</v>
      </c>
      <c r="Y45" s="9">
        <f t="shared" si="4"/>
        <v>0.24429157105030924</v>
      </c>
    </row>
    <row r="46" spans="1:25" x14ac:dyDescent="0.5">
      <c r="A46">
        <v>2</v>
      </c>
      <c r="B46" s="20">
        <v>44693</v>
      </c>
      <c r="C46" t="s">
        <v>117</v>
      </c>
      <c r="D46">
        <v>4</v>
      </c>
      <c r="E46">
        <v>39</v>
      </c>
      <c r="F46">
        <v>5</v>
      </c>
      <c r="G46" t="s">
        <v>22</v>
      </c>
      <c r="H46"/>
      <c r="I46"/>
      <c r="J46"/>
      <c r="K46">
        <v>4</v>
      </c>
      <c r="L46">
        <v>111.3</v>
      </c>
      <c r="M46" s="23">
        <v>59.95</v>
      </c>
      <c r="N46">
        <v>422</v>
      </c>
      <c r="O46" s="23">
        <v>221.3</v>
      </c>
      <c r="P46">
        <v>1</v>
      </c>
      <c r="Q46">
        <v>5</v>
      </c>
      <c r="R46">
        <v>250</v>
      </c>
      <c r="S46">
        <v>284</v>
      </c>
      <c r="T46">
        <v>1.0519077731988062</v>
      </c>
      <c r="U46" s="9">
        <f t="shared" si="0"/>
        <v>109.18274374658654</v>
      </c>
      <c r="V46" s="9">
        <f t="shared" si="1"/>
        <v>1.9222314039891997</v>
      </c>
      <c r="W46" s="9">
        <f t="shared" si="2"/>
        <v>17.334417079260941</v>
      </c>
      <c r="X46" s="9">
        <f t="shared" si="3"/>
        <v>0.30518339928276306</v>
      </c>
      <c r="Y46" s="9">
        <f t="shared" si="4"/>
        <v>0.15876517189835579</v>
      </c>
    </row>
    <row r="47" spans="1:25" x14ac:dyDescent="0.5">
      <c r="A47">
        <v>2</v>
      </c>
      <c r="B47" s="20">
        <v>44693</v>
      </c>
      <c r="C47" t="s">
        <v>117</v>
      </c>
      <c r="D47">
        <v>5</v>
      </c>
      <c r="E47">
        <v>41</v>
      </c>
      <c r="F47">
        <v>150</v>
      </c>
      <c r="G47" t="s">
        <v>22</v>
      </c>
      <c r="H47"/>
      <c r="I47"/>
      <c r="J47"/>
      <c r="K47">
        <v>5</v>
      </c>
      <c r="L47">
        <v>7.57</v>
      </c>
      <c r="M47" s="23">
        <v>6.1289999999999996</v>
      </c>
      <c r="N47">
        <v>27.91</v>
      </c>
      <c r="O47" s="23">
        <v>23.05</v>
      </c>
      <c r="P47">
        <v>1</v>
      </c>
      <c r="Q47">
        <v>5</v>
      </c>
      <c r="R47">
        <v>250</v>
      </c>
      <c r="S47">
        <v>284</v>
      </c>
      <c r="T47">
        <v>1.0519077731988062</v>
      </c>
      <c r="U47" s="9">
        <f t="shared" si="0"/>
        <v>2.643887068302992</v>
      </c>
      <c r="V47" s="9">
        <f t="shared" si="1"/>
        <v>4.6547307540545632E-2</v>
      </c>
      <c r="W47" s="9">
        <f t="shared" si="2"/>
        <v>10.533792809852383</v>
      </c>
      <c r="X47" s="9">
        <f t="shared" si="3"/>
        <v>0.18545409876500674</v>
      </c>
      <c r="Y47" s="9">
        <f t="shared" si="4"/>
        <v>3.9842067901234577</v>
      </c>
    </row>
    <row r="48" spans="1:25" x14ac:dyDescent="0.5">
      <c r="A48">
        <v>2</v>
      </c>
      <c r="B48" s="20">
        <v>44693</v>
      </c>
      <c r="C48" t="s">
        <v>117</v>
      </c>
      <c r="D48">
        <v>6</v>
      </c>
      <c r="E48">
        <v>41</v>
      </c>
      <c r="F48">
        <v>100</v>
      </c>
      <c r="G48" t="s">
        <v>22</v>
      </c>
      <c r="H48"/>
      <c r="I48"/>
      <c r="J48"/>
      <c r="K48">
        <v>6</v>
      </c>
      <c r="L48">
        <v>33.58</v>
      </c>
      <c r="M48" s="23">
        <v>20.39</v>
      </c>
      <c r="N48">
        <v>123.3</v>
      </c>
      <c r="O48" s="23">
        <v>75.8</v>
      </c>
      <c r="P48">
        <v>1</v>
      </c>
      <c r="Q48">
        <v>5</v>
      </c>
      <c r="R48">
        <v>250</v>
      </c>
      <c r="S48">
        <v>284</v>
      </c>
      <c r="T48">
        <v>1.0519077731988062</v>
      </c>
      <c r="U48" s="9">
        <f t="shared" si="0"/>
        <v>25.840460029710318</v>
      </c>
      <c r="V48" s="9">
        <f t="shared" si="1"/>
        <v>0.45493767657940698</v>
      </c>
      <c r="W48" s="9">
        <f t="shared" si="2"/>
        <v>17.494383127086959</v>
      </c>
      <c r="X48" s="9">
        <f t="shared" si="3"/>
        <v>0.30799970294167184</v>
      </c>
      <c r="Y48" s="9">
        <f t="shared" si="4"/>
        <v>0.67701515789473654</v>
      </c>
    </row>
    <row r="49" spans="1:25" x14ac:dyDescent="0.5">
      <c r="A49">
        <v>2</v>
      </c>
      <c r="B49" s="20">
        <v>44693</v>
      </c>
      <c r="C49" t="s">
        <v>117</v>
      </c>
      <c r="D49">
        <v>7</v>
      </c>
      <c r="E49">
        <v>41</v>
      </c>
      <c r="F49">
        <v>75</v>
      </c>
      <c r="G49" t="s">
        <v>22</v>
      </c>
      <c r="H49" t="s">
        <v>118</v>
      </c>
      <c r="I49"/>
      <c r="J49"/>
      <c r="K49">
        <v>7</v>
      </c>
      <c r="L49">
        <v>60.02</v>
      </c>
      <c r="M49" s="23">
        <v>32.93</v>
      </c>
      <c r="N49">
        <v>221.8</v>
      </c>
      <c r="O49" s="23">
        <v>120.8</v>
      </c>
      <c r="P49">
        <v>1</v>
      </c>
      <c r="Q49">
        <v>5</v>
      </c>
      <c r="R49">
        <v>250</v>
      </c>
      <c r="S49">
        <v>284</v>
      </c>
      <c r="T49">
        <v>1.0519077731988062</v>
      </c>
      <c r="U49" s="9">
        <f t="shared" si="0"/>
        <v>54.944978168436684</v>
      </c>
      <c r="V49" s="9">
        <f t="shared" si="1"/>
        <v>0.96734116493726552</v>
      </c>
      <c r="W49" s="9">
        <f t="shared" si="2"/>
        <v>14.116354989097774</v>
      </c>
      <c r="X49" s="9">
        <f t="shared" si="3"/>
        <v>0.24852737656862281</v>
      </c>
      <c r="Y49" s="9">
        <f t="shared" si="4"/>
        <v>0.25691801980197998</v>
      </c>
    </row>
    <row r="50" spans="1:25" x14ac:dyDescent="0.5">
      <c r="A50">
        <v>2</v>
      </c>
      <c r="B50" s="20">
        <v>44693</v>
      </c>
      <c r="C50" t="s">
        <v>117</v>
      </c>
      <c r="D50">
        <v>8</v>
      </c>
      <c r="E50">
        <v>41</v>
      </c>
      <c r="F50">
        <v>75</v>
      </c>
      <c r="G50" t="s">
        <v>22</v>
      </c>
      <c r="H50" t="s">
        <v>120</v>
      </c>
      <c r="I50"/>
      <c r="J50" t="s">
        <v>119</v>
      </c>
      <c r="K50">
        <v>8</v>
      </c>
      <c r="L50">
        <v>60.25</v>
      </c>
      <c r="M50" s="23">
        <v>33.590000000000003</v>
      </c>
      <c r="N50">
        <v>222.8</v>
      </c>
      <c r="O50" s="23">
        <v>123.3</v>
      </c>
      <c r="P50">
        <v>1</v>
      </c>
      <c r="Q50">
        <v>5</v>
      </c>
      <c r="R50">
        <v>250</v>
      </c>
      <c r="S50">
        <v>284</v>
      </c>
      <c r="T50">
        <v>1.0519077731988062</v>
      </c>
      <c r="U50" s="9">
        <f t="shared" si="0"/>
        <v>54.128963641182672</v>
      </c>
      <c r="V50" s="9">
        <f t="shared" si="1"/>
        <v>0.9529747119926526</v>
      </c>
      <c r="W50" s="9">
        <f t="shared" si="2"/>
        <v>16.361618960837184</v>
      </c>
      <c r="X50" s="9">
        <f t="shared" si="3"/>
        <v>0.28805667184572503</v>
      </c>
      <c r="Y50" s="9">
        <f t="shared" si="4"/>
        <v>0.30227105527638171</v>
      </c>
    </row>
    <row r="51" spans="1:25" x14ac:dyDescent="0.5">
      <c r="A51">
        <v>2</v>
      </c>
      <c r="B51" s="20">
        <v>44693</v>
      </c>
      <c r="C51" t="s">
        <v>117</v>
      </c>
      <c r="D51">
        <v>9</v>
      </c>
      <c r="E51">
        <v>39</v>
      </c>
      <c r="F51">
        <v>150</v>
      </c>
      <c r="G51" t="s">
        <v>22</v>
      </c>
      <c r="H51"/>
      <c r="I51"/>
      <c r="J51"/>
      <c r="K51">
        <v>9</v>
      </c>
      <c r="L51">
        <v>7.9539999999999997</v>
      </c>
      <c r="M51" s="23">
        <v>6.4029999999999996</v>
      </c>
      <c r="N51">
        <v>29.74</v>
      </c>
      <c r="O51" s="23">
        <v>24.11</v>
      </c>
      <c r="P51">
        <v>1</v>
      </c>
      <c r="Q51">
        <v>5</v>
      </c>
      <c r="R51">
        <v>250</v>
      </c>
      <c r="S51">
        <v>284</v>
      </c>
      <c r="T51">
        <v>1.0519077731988062</v>
      </c>
      <c r="U51" s="9">
        <f t="shared" si="0"/>
        <v>3.0627745256267174</v>
      </c>
      <c r="V51" s="9">
        <f t="shared" si="1"/>
        <v>5.3922086718780238E-2</v>
      </c>
      <c r="W51" s="9">
        <f t="shared" si="2"/>
        <v>10.720907116990466</v>
      </c>
      <c r="X51" s="9">
        <f t="shared" si="3"/>
        <v>0.18874836473574763</v>
      </c>
      <c r="Y51" s="9">
        <f t="shared" si="4"/>
        <v>3.5003905861456484</v>
      </c>
    </row>
    <row r="52" spans="1:25" x14ac:dyDescent="0.5">
      <c r="A52">
        <v>2</v>
      </c>
      <c r="B52" s="20">
        <v>44693</v>
      </c>
      <c r="C52" t="s">
        <v>117</v>
      </c>
      <c r="D52">
        <v>10</v>
      </c>
      <c r="E52">
        <v>37</v>
      </c>
      <c r="F52">
        <v>5</v>
      </c>
      <c r="G52" t="s">
        <v>22</v>
      </c>
      <c r="H52"/>
      <c r="I52"/>
      <c r="J52"/>
      <c r="K52">
        <v>10</v>
      </c>
      <c r="L52">
        <v>103.7</v>
      </c>
      <c r="M52" s="23">
        <v>55.96</v>
      </c>
      <c r="N52">
        <v>391.3</v>
      </c>
      <c r="O52" s="23">
        <v>206.5</v>
      </c>
      <c r="P52">
        <v>1</v>
      </c>
      <c r="Q52">
        <v>5</v>
      </c>
      <c r="R52">
        <v>250</v>
      </c>
      <c r="S52">
        <v>284</v>
      </c>
      <c r="T52">
        <v>1.0519077731988062</v>
      </c>
      <c r="U52" s="9">
        <f t="shared" si="0"/>
        <v>100.53298975769404</v>
      </c>
      <c r="V52" s="9">
        <f t="shared" si="1"/>
        <v>1.7699470027763036</v>
      </c>
      <c r="W52" s="9">
        <f t="shared" si="2"/>
        <v>17.523014356799884</v>
      </c>
      <c r="X52" s="9">
        <f t="shared" si="3"/>
        <v>0.30850377388732186</v>
      </c>
      <c r="Y52" s="9">
        <f t="shared" si="4"/>
        <v>0.17430113636363634</v>
      </c>
    </row>
    <row r="53" spans="1:25" x14ac:dyDescent="0.5">
      <c r="A53">
        <v>2</v>
      </c>
      <c r="B53" s="20">
        <v>44693</v>
      </c>
      <c r="C53" t="s">
        <v>117</v>
      </c>
      <c r="D53">
        <v>11</v>
      </c>
      <c r="E53">
        <v>37</v>
      </c>
      <c r="F53">
        <v>25</v>
      </c>
      <c r="G53" t="s">
        <v>22</v>
      </c>
      <c r="H53" t="s">
        <v>118</v>
      </c>
      <c r="I53"/>
      <c r="J53" t="s">
        <v>119</v>
      </c>
      <c r="K53">
        <v>11</v>
      </c>
      <c r="L53">
        <v>146.4</v>
      </c>
      <c r="M53" s="23">
        <v>77.89</v>
      </c>
      <c r="N53">
        <v>553.4</v>
      </c>
      <c r="O53" s="23">
        <v>291.8</v>
      </c>
      <c r="P53">
        <v>1</v>
      </c>
      <c r="Q53">
        <v>5</v>
      </c>
      <c r="R53">
        <v>250</v>
      </c>
      <c r="S53">
        <v>284</v>
      </c>
      <c r="T53">
        <v>1.0519077731988062</v>
      </c>
      <c r="U53" s="9">
        <f t="shared" si="0"/>
        <v>142.31293355309933</v>
      </c>
      <c r="V53" s="9">
        <f t="shared" si="1"/>
        <v>2.5055093935404811</v>
      </c>
      <c r="W53" s="9">
        <f t="shared" si="2"/>
        <v>24.509061607236397</v>
      </c>
      <c r="X53" s="9">
        <f t="shared" si="3"/>
        <v>0.43149756350768304</v>
      </c>
      <c r="Y53" s="9">
        <f t="shared" si="4"/>
        <v>0.17221949541284423</v>
      </c>
    </row>
    <row r="54" spans="1:25" x14ac:dyDescent="0.5">
      <c r="A54">
        <v>2</v>
      </c>
      <c r="B54" s="20">
        <v>44693</v>
      </c>
      <c r="C54" t="s">
        <v>117</v>
      </c>
      <c r="D54">
        <v>12</v>
      </c>
      <c r="E54">
        <v>37</v>
      </c>
      <c r="F54">
        <v>25</v>
      </c>
      <c r="G54" t="s">
        <v>22</v>
      </c>
      <c r="H54" t="s">
        <v>120</v>
      </c>
      <c r="I54"/>
      <c r="J54"/>
      <c r="K54">
        <v>12</v>
      </c>
      <c r="L54">
        <v>142.1</v>
      </c>
      <c r="M54" s="23">
        <v>74.930000000000007</v>
      </c>
      <c r="N54">
        <v>537</v>
      </c>
      <c r="O54" s="23">
        <v>280.3</v>
      </c>
      <c r="P54">
        <v>1</v>
      </c>
      <c r="Q54">
        <v>5</v>
      </c>
      <c r="R54">
        <v>250</v>
      </c>
      <c r="S54">
        <v>284</v>
      </c>
      <c r="T54">
        <v>1.0519077731988062</v>
      </c>
      <c r="U54" s="9">
        <f t="shared" si="0"/>
        <v>139.64728609740291</v>
      </c>
      <c r="V54" s="9">
        <f t="shared" si="1"/>
        <v>2.4585789805880793</v>
      </c>
      <c r="W54" s="9">
        <f t="shared" si="2"/>
        <v>20.60016161829995</v>
      </c>
      <c r="X54" s="9">
        <f t="shared" si="3"/>
        <v>0.36267890173063294</v>
      </c>
      <c r="Y54" s="9">
        <f t="shared" si="4"/>
        <v>0.14751566030385649</v>
      </c>
    </row>
    <row r="55" spans="1:25" x14ac:dyDescent="0.5">
      <c r="A55">
        <v>2</v>
      </c>
      <c r="B55" s="20">
        <v>44693</v>
      </c>
      <c r="C55" t="s">
        <v>117</v>
      </c>
      <c r="D55">
        <v>13</v>
      </c>
      <c r="E55">
        <v>37</v>
      </c>
      <c r="F55">
        <v>50</v>
      </c>
      <c r="G55" t="s">
        <v>22</v>
      </c>
      <c r="H55"/>
      <c r="I55"/>
      <c r="J55"/>
      <c r="K55">
        <v>13</v>
      </c>
      <c r="L55">
        <v>112.6</v>
      </c>
      <c r="M55" s="23">
        <v>62.15</v>
      </c>
      <c r="N55">
        <v>426.1</v>
      </c>
      <c r="O55" s="23">
        <v>230.2</v>
      </c>
      <c r="P55">
        <v>1</v>
      </c>
      <c r="Q55">
        <v>5</v>
      </c>
      <c r="R55">
        <v>250</v>
      </c>
      <c r="S55">
        <v>284</v>
      </c>
      <c r="T55">
        <v>1.0519077731988062</v>
      </c>
      <c r="U55" s="9">
        <f t="shared" si="0"/>
        <v>106.57149725937373</v>
      </c>
      <c r="V55" s="9">
        <f t="shared" si="1"/>
        <v>1.8762587545664389</v>
      </c>
      <c r="W55" s="9">
        <f t="shared" si="2"/>
        <v>25.033791588841758</v>
      </c>
      <c r="X55" s="9">
        <f t="shared" si="3"/>
        <v>0.44073576740918585</v>
      </c>
      <c r="Y55" s="9">
        <f t="shared" si="4"/>
        <v>0.23490137825421098</v>
      </c>
    </row>
    <row r="56" spans="1:25" x14ac:dyDescent="0.5">
      <c r="A56">
        <v>2</v>
      </c>
      <c r="B56" s="20">
        <v>44693</v>
      </c>
      <c r="C56" t="s">
        <v>117</v>
      </c>
      <c r="D56">
        <v>14</v>
      </c>
      <c r="E56">
        <v>37</v>
      </c>
      <c r="F56">
        <v>75</v>
      </c>
      <c r="G56" t="s">
        <v>22</v>
      </c>
      <c r="H56"/>
      <c r="I56"/>
      <c r="J56"/>
      <c r="K56">
        <v>14</v>
      </c>
      <c r="L56">
        <v>56.45</v>
      </c>
      <c r="M56" s="23">
        <v>32.19</v>
      </c>
      <c r="N56">
        <v>208.1</v>
      </c>
      <c r="O56" s="23">
        <v>118.1</v>
      </c>
      <c r="P56">
        <v>1</v>
      </c>
      <c r="Q56">
        <v>5</v>
      </c>
      <c r="R56">
        <v>250</v>
      </c>
      <c r="S56">
        <v>284</v>
      </c>
      <c r="T56">
        <v>1.0519077731988062</v>
      </c>
      <c r="U56" s="9">
        <f t="shared" si="0"/>
        <v>48.960871635240601</v>
      </c>
      <c r="V56" s="9">
        <f t="shared" si="1"/>
        <v>0.86198717667677116</v>
      </c>
      <c r="W56" s="9">
        <f t="shared" si="2"/>
        <v>18.556872122249626</v>
      </c>
      <c r="X56" s="9">
        <f t="shared" si="3"/>
        <v>0.32670549511002861</v>
      </c>
      <c r="Y56" s="9">
        <f t="shared" si="4"/>
        <v>0.37901433333333334</v>
      </c>
    </row>
    <row r="57" spans="1:25" x14ac:dyDescent="0.5">
      <c r="A57">
        <v>2</v>
      </c>
      <c r="B57" s="20">
        <v>44693</v>
      </c>
      <c r="C57" t="s">
        <v>117</v>
      </c>
      <c r="D57">
        <v>15</v>
      </c>
      <c r="E57">
        <v>37</v>
      </c>
      <c r="F57">
        <v>100</v>
      </c>
      <c r="G57" t="s">
        <v>22</v>
      </c>
      <c r="H57"/>
      <c r="I57"/>
      <c r="J57"/>
      <c r="K57">
        <v>15</v>
      </c>
      <c r="L57">
        <v>20.9</v>
      </c>
      <c r="M57" s="23">
        <v>14.25</v>
      </c>
      <c r="N57">
        <v>77.22</v>
      </c>
      <c r="O57" s="23">
        <v>52.93</v>
      </c>
      <c r="P57">
        <v>1</v>
      </c>
      <c r="Q57">
        <v>5</v>
      </c>
      <c r="R57">
        <v>250</v>
      </c>
      <c r="S57">
        <v>284</v>
      </c>
      <c r="T57">
        <v>1.0519077731988062</v>
      </c>
      <c r="U57" s="9">
        <f t="shared" si="0"/>
        <v>13.213995244666602</v>
      </c>
      <c r="V57" s="9">
        <f t="shared" si="1"/>
        <v>0.23264076134976414</v>
      </c>
      <c r="W57" s="9">
        <f t="shared" si="2"/>
        <v>17.046073993978254</v>
      </c>
      <c r="X57" s="9">
        <f t="shared" si="3"/>
        <v>0.30010693651370168</v>
      </c>
      <c r="Y57" s="9">
        <f t="shared" si="4"/>
        <v>1.290001523260601</v>
      </c>
    </row>
    <row r="58" spans="1:25" x14ac:dyDescent="0.5">
      <c r="A58">
        <v>2</v>
      </c>
      <c r="B58" s="20">
        <v>44693</v>
      </c>
      <c r="C58" t="s">
        <v>117</v>
      </c>
      <c r="D58">
        <v>16</v>
      </c>
      <c r="E58">
        <v>37</v>
      </c>
      <c r="F58">
        <v>150</v>
      </c>
      <c r="G58" t="s">
        <v>22</v>
      </c>
      <c r="H58"/>
      <c r="I58"/>
      <c r="J58"/>
      <c r="K58">
        <v>16</v>
      </c>
      <c r="L58">
        <v>7.3680000000000003</v>
      </c>
      <c r="M58" s="23">
        <v>6.0469999999999997</v>
      </c>
      <c r="N58">
        <v>27.09</v>
      </c>
      <c r="O58" s="23">
        <v>22.84</v>
      </c>
      <c r="P58">
        <v>1</v>
      </c>
      <c r="Q58">
        <v>5</v>
      </c>
      <c r="R58">
        <v>250</v>
      </c>
      <c r="S58">
        <v>284</v>
      </c>
      <c r="T58">
        <v>1.0519077731988062</v>
      </c>
      <c r="U58" s="9">
        <f t="shared" si="0"/>
        <v>2.3120411605530284</v>
      </c>
      <c r="V58" s="9">
        <f t="shared" si="1"/>
        <v>4.0704950009736417E-2</v>
      </c>
      <c r="W58" s="9">
        <f t="shared" si="2"/>
        <v>10.745581764265575</v>
      </c>
      <c r="X58" s="9">
        <f t="shared" si="3"/>
        <v>0.18918277753988688</v>
      </c>
      <c r="Y58" s="9">
        <f t="shared" si="4"/>
        <v>4.6476602352941185</v>
      </c>
    </row>
    <row r="59" spans="1:25" x14ac:dyDescent="0.5">
      <c r="A59">
        <v>2</v>
      </c>
      <c r="B59" s="20">
        <v>44693</v>
      </c>
      <c r="C59" t="s">
        <v>117</v>
      </c>
      <c r="D59">
        <v>17</v>
      </c>
      <c r="E59">
        <v>35</v>
      </c>
      <c r="F59">
        <v>5</v>
      </c>
      <c r="G59" t="s">
        <v>22</v>
      </c>
      <c r="H59" t="s">
        <v>118</v>
      </c>
      <c r="I59"/>
      <c r="J59" t="s">
        <v>119</v>
      </c>
      <c r="K59">
        <v>17</v>
      </c>
      <c r="L59">
        <v>61.68</v>
      </c>
      <c r="M59" s="23">
        <v>31.86</v>
      </c>
      <c r="N59">
        <v>228.6</v>
      </c>
      <c r="O59" s="23">
        <v>116.8</v>
      </c>
      <c r="P59">
        <v>1</v>
      </c>
      <c r="Q59">
        <v>5</v>
      </c>
      <c r="R59">
        <v>250</v>
      </c>
      <c r="S59">
        <v>284</v>
      </c>
      <c r="T59">
        <v>1.0519077731988062</v>
      </c>
      <c r="U59" s="9">
        <f t="shared" si="0"/>
        <v>60.820282764665542</v>
      </c>
      <c r="V59" s="9">
        <f t="shared" si="1"/>
        <v>1.0707796261384779</v>
      </c>
      <c r="W59" s="9">
        <f t="shared" si="2"/>
        <v>5.954251281692275</v>
      </c>
      <c r="X59" s="9">
        <f t="shared" si="3"/>
        <v>0.10482836763542738</v>
      </c>
      <c r="Y59" s="9">
        <f t="shared" si="4"/>
        <v>9.7899105545617204E-2</v>
      </c>
    </row>
    <row r="60" spans="1:25" x14ac:dyDescent="0.5">
      <c r="A60">
        <v>2</v>
      </c>
      <c r="B60" s="20">
        <v>44693</v>
      </c>
      <c r="C60" t="s">
        <v>117</v>
      </c>
      <c r="D60">
        <v>18</v>
      </c>
      <c r="E60">
        <v>35</v>
      </c>
      <c r="F60">
        <v>5</v>
      </c>
      <c r="G60" t="s">
        <v>22</v>
      </c>
      <c r="H60" t="s">
        <v>120</v>
      </c>
      <c r="I60"/>
      <c r="J60"/>
      <c r="K60">
        <v>18</v>
      </c>
      <c r="L60">
        <v>66.739999999999995</v>
      </c>
      <c r="M60" s="23">
        <v>36.56</v>
      </c>
      <c r="N60">
        <v>248.2</v>
      </c>
      <c r="O60" s="23">
        <v>133.6</v>
      </c>
      <c r="P60">
        <v>1</v>
      </c>
      <c r="Q60">
        <v>5</v>
      </c>
      <c r="R60">
        <v>250</v>
      </c>
      <c r="S60">
        <v>284</v>
      </c>
      <c r="T60">
        <v>1.0519077731988062</v>
      </c>
      <c r="U60" s="9">
        <f t="shared" si="0"/>
        <v>62.343509882206362</v>
      </c>
      <c r="V60" s="9">
        <f t="shared" si="1"/>
        <v>1.0975970049684218</v>
      </c>
      <c r="W60" s="9">
        <f t="shared" si="2"/>
        <v>14.035580431093319</v>
      </c>
      <c r="X60" s="9">
        <f t="shared" si="3"/>
        <v>0.24710528927981196</v>
      </c>
      <c r="Y60" s="9">
        <f t="shared" si="4"/>
        <v>0.22513298429319351</v>
      </c>
    </row>
    <row r="61" spans="1:25" x14ac:dyDescent="0.5">
      <c r="A61">
        <v>2</v>
      </c>
      <c r="B61" s="20">
        <v>44693</v>
      </c>
      <c r="C61" t="s">
        <v>117</v>
      </c>
      <c r="D61">
        <v>19</v>
      </c>
      <c r="E61">
        <v>35</v>
      </c>
      <c r="F61">
        <v>25</v>
      </c>
      <c r="G61" t="s">
        <v>22</v>
      </c>
      <c r="H61"/>
      <c r="I61"/>
      <c r="J61"/>
      <c r="K61">
        <v>19</v>
      </c>
      <c r="L61">
        <v>69.08</v>
      </c>
      <c r="M61" s="23">
        <v>38.21</v>
      </c>
      <c r="N61">
        <v>257.10000000000002</v>
      </c>
      <c r="O61" s="23">
        <v>139.5</v>
      </c>
      <c r="P61">
        <v>1</v>
      </c>
      <c r="Q61">
        <v>5</v>
      </c>
      <c r="R61">
        <v>250</v>
      </c>
      <c r="S61">
        <v>284</v>
      </c>
      <c r="T61">
        <v>1.0519077731988062</v>
      </c>
      <c r="U61" s="9">
        <f t="shared" si="0"/>
        <v>63.975538936714401</v>
      </c>
      <c r="V61" s="9">
        <f t="shared" si="1"/>
        <v>1.1263299108576479</v>
      </c>
      <c r="W61" s="9">
        <f t="shared" si="2"/>
        <v>15.776580065570842</v>
      </c>
      <c r="X61" s="9">
        <f t="shared" si="3"/>
        <v>0.27775669129526132</v>
      </c>
      <c r="Y61" s="9">
        <f t="shared" si="4"/>
        <v>0.24660331632653038</v>
      </c>
    </row>
    <row r="62" spans="1:25" x14ac:dyDescent="0.5">
      <c r="A62">
        <v>2</v>
      </c>
      <c r="B62" s="20">
        <v>44693</v>
      </c>
      <c r="C62" t="s">
        <v>117</v>
      </c>
      <c r="D62">
        <v>20</v>
      </c>
      <c r="E62">
        <v>35</v>
      </c>
      <c r="F62">
        <v>50</v>
      </c>
      <c r="G62" t="s">
        <v>22</v>
      </c>
      <c r="H62"/>
      <c r="I62"/>
      <c r="J62"/>
      <c r="K62">
        <v>20</v>
      </c>
      <c r="L62">
        <v>74.900000000000006</v>
      </c>
      <c r="M62" s="23">
        <v>40.270000000000003</v>
      </c>
      <c r="N62">
        <v>279.60000000000002</v>
      </c>
      <c r="O62" s="23">
        <v>147.1</v>
      </c>
      <c r="P62">
        <v>1</v>
      </c>
      <c r="Q62">
        <v>5</v>
      </c>
      <c r="R62">
        <v>250</v>
      </c>
      <c r="S62">
        <v>284</v>
      </c>
      <c r="T62">
        <v>1.0519077731988062</v>
      </c>
      <c r="U62" s="9">
        <f t="shared" si="0"/>
        <v>72.081283240770901</v>
      </c>
      <c r="V62" s="9">
        <f t="shared" si="1"/>
        <v>1.2690366767741357</v>
      </c>
      <c r="W62" s="9">
        <f t="shared" si="2"/>
        <v>12.015754072749951</v>
      </c>
      <c r="X62" s="9">
        <f t="shared" si="3"/>
        <v>0.2115449660695414</v>
      </c>
      <c r="Y62" s="9">
        <f t="shared" si="4"/>
        <v>0.16669728301886769</v>
      </c>
    </row>
    <row r="63" spans="1:25" x14ac:dyDescent="0.5">
      <c r="A63">
        <v>2</v>
      </c>
      <c r="B63" s="20">
        <v>44693</v>
      </c>
      <c r="C63" t="s">
        <v>117</v>
      </c>
      <c r="D63">
        <v>21</v>
      </c>
      <c r="E63">
        <v>35</v>
      </c>
      <c r="F63">
        <v>75</v>
      </c>
      <c r="G63" t="s">
        <v>22</v>
      </c>
      <c r="H63"/>
      <c r="I63"/>
      <c r="J63"/>
      <c r="K63">
        <v>21</v>
      </c>
      <c r="L63">
        <v>41.8</v>
      </c>
      <c r="M63" s="23">
        <v>23.56</v>
      </c>
      <c r="N63">
        <v>152.30000000000001</v>
      </c>
      <c r="O63" s="23">
        <v>87.36</v>
      </c>
      <c r="P63">
        <v>1</v>
      </c>
      <c r="Q63">
        <v>5</v>
      </c>
      <c r="R63">
        <v>250</v>
      </c>
      <c r="S63">
        <v>284</v>
      </c>
      <c r="T63">
        <v>1.0519077731988062</v>
      </c>
      <c r="U63" s="9">
        <f t="shared" si="0"/>
        <v>35.327988933250282</v>
      </c>
      <c r="V63" s="9">
        <f t="shared" si="1"/>
        <v>0.6219716361487726</v>
      </c>
      <c r="W63" s="9">
        <f t="shared" si="2"/>
        <v>14.615703654847479</v>
      </c>
      <c r="X63" s="9">
        <f t="shared" si="3"/>
        <v>0.25731872631773733</v>
      </c>
      <c r="Y63" s="9">
        <f t="shared" si="4"/>
        <v>0.41371456729288525</v>
      </c>
    </row>
    <row r="64" spans="1:25" x14ac:dyDescent="0.5">
      <c r="A64">
        <v>2</v>
      </c>
      <c r="B64" s="20">
        <v>44693</v>
      </c>
      <c r="C64" t="s">
        <v>117</v>
      </c>
      <c r="D64">
        <v>22</v>
      </c>
      <c r="E64">
        <v>35</v>
      </c>
      <c r="F64">
        <v>100</v>
      </c>
      <c r="G64" t="s">
        <v>22</v>
      </c>
      <c r="H64"/>
      <c r="I64"/>
      <c r="J64"/>
      <c r="K64">
        <v>22</v>
      </c>
      <c r="L64">
        <v>22.12</v>
      </c>
      <c r="M64" s="23">
        <v>13.02</v>
      </c>
      <c r="N64">
        <v>81.790000000000006</v>
      </c>
      <c r="O64" s="23">
        <v>48.49</v>
      </c>
      <c r="P64">
        <v>1</v>
      </c>
      <c r="Q64">
        <v>5</v>
      </c>
      <c r="R64">
        <v>250</v>
      </c>
      <c r="S64">
        <v>284</v>
      </c>
      <c r="T64">
        <v>1.0519077731988062</v>
      </c>
      <c r="U64" s="9">
        <f t="shared" si="0"/>
        <v>18.115522505039024</v>
      </c>
      <c r="V64" s="9">
        <f t="shared" si="1"/>
        <v>0.31893525537040535</v>
      </c>
      <c r="W64" s="9">
        <f t="shared" si="2"/>
        <v>9.6061997201997684</v>
      </c>
      <c r="X64" s="9">
        <f t="shared" si="3"/>
        <v>0.1691232345105593</v>
      </c>
      <c r="Y64" s="9">
        <f t="shared" si="4"/>
        <v>0.53027450450450453</v>
      </c>
    </row>
    <row r="65" spans="1:25" x14ac:dyDescent="0.5">
      <c r="A65">
        <v>2</v>
      </c>
      <c r="B65" s="20">
        <v>44693</v>
      </c>
      <c r="C65" t="s">
        <v>117</v>
      </c>
      <c r="D65">
        <v>23</v>
      </c>
      <c r="E65">
        <v>35</v>
      </c>
      <c r="F65">
        <v>150</v>
      </c>
      <c r="G65" t="s">
        <v>22</v>
      </c>
      <c r="H65"/>
      <c r="I65"/>
      <c r="J65"/>
      <c r="K65">
        <v>23</v>
      </c>
      <c r="L65">
        <v>5.5529999999999999</v>
      </c>
      <c r="M65" s="23">
        <v>4.4320000000000004</v>
      </c>
      <c r="N65">
        <v>20.95</v>
      </c>
      <c r="O65" s="23">
        <v>16.82</v>
      </c>
      <c r="P65">
        <v>1</v>
      </c>
      <c r="Q65">
        <v>5</v>
      </c>
      <c r="R65">
        <v>250</v>
      </c>
      <c r="S65">
        <v>284</v>
      </c>
      <c r="T65">
        <v>1.0519077731988062</v>
      </c>
      <c r="U65" s="9">
        <f t="shared" si="0"/>
        <v>2.2467599983727071</v>
      </c>
      <c r="V65" s="9">
        <f t="shared" si="1"/>
        <v>3.9555633774167376E-2</v>
      </c>
      <c r="W65" s="9">
        <f t="shared" si="2"/>
        <v>7.3692302641250551</v>
      </c>
      <c r="X65" s="9">
        <f t="shared" si="3"/>
        <v>0.12973996943882138</v>
      </c>
      <c r="Y65" s="9">
        <f t="shared" si="4"/>
        <v>3.2799365617433427</v>
      </c>
    </row>
    <row r="66" spans="1:25" x14ac:dyDescent="0.5">
      <c r="A66">
        <v>2</v>
      </c>
      <c r="B66" s="20">
        <v>44693</v>
      </c>
      <c r="C66" t="s">
        <v>117</v>
      </c>
      <c r="D66">
        <v>24</v>
      </c>
      <c r="E66">
        <v>33</v>
      </c>
      <c r="F66">
        <v>5</v>
      </c>
      <c r="G66" t="s">
        <v>22</v>
      </c>
      <c r="H66"/>
      <c r="I66"/>
      <c r="J66"/>
      <c r="K66">
        <v>24</v>
      </c>
      <c r="L66">
        <v>73.569999999999993</v>
      </c>
      <c r="M66" s="23">
        <v>40.090000000000003</v>
      </c>
      <c r="N66">
        <v>274.60000000000002</v>
      </c>
      <c r="O66" s="23">
        <v>146.5</v>
      </c>
      <c r="P66">
        <v>1</v>
      </c>
      <c r="Q66">
        <v>5</v>
      </c>
      <c r="R66">
        <v>250</v>
      </c>
      <c r="S66">
        <v>284</v>
      </c>
      <c r="T66">
        <v>1.0519077731988062</v>
      </c>
      <c r="U66" s="9">
        <f t="shared" si="0"/>
        <v>69.68764062749247</v>
      </c>
      <c r="V66" s="9">
        <f t="shared" si="1"/>
        <v>1.2268950814699378</v>
      </c>
      <c r="W66" s="9">
        <f t="shared" si="2"/>
        <v>14.066376819351873</v>
      </c>
      <c r="X66" s="9">
        <f t="shared" si="3"/>
        <v>0.24764747921394142</v>
      </c>
      <c r="Y66" s="9">
        <f t="shared" si="4"/>
        <v>0.20184894613583096</v>
      </c>
    </row>
    <row r="67" spans="1:25" x14ac:dyDescent="0.5">
      <c r="A67">
        <v>2</v>
      </c>
      <c r="B67" s="20">
        <v>44693</v>
      </c>
      <c r="C67" t="s">
        <v>117</v>
      </c>
      <c r="D67">
        <v>25</v>
      </c>
      <c r="E67">
        <v>33</v>
      </c>
      <c r="F67">
        <v>25</v>
      </c>
      <c r="G67" t="s">
        <v>22</v>
      </c>
      <c r="H67"/>
      <c r="I67"/>
      <c r="J67"/>
      <c r="K67">
        <v>25</v>
      </c>
      <c r="L67">
        <v>69.37</v>
      </c>
      <c r="M67" s="23">
        <v>39.24</v>
      </c>
      <c r="N67">
        <v>258.39999999999998</v>
      </c>
      <c r="O67" s="23">
        <v>143.30000000000001</v>
      </c>
      <c r="P67">
        <v>1</v>
      </c>
      <c r="Q67">
        <v>5</v>
      </c>
      <c r="R67">
        <v>250</v>
      </c>
      <c r="S67">
        <v>284</v>
      </c>
      <c r="T67">
        <v>1.0519077731988062</v>
      </c>
      <c r="U67" s="9">
        <f t="shared" si="0"/>
        <v>62.615514724624354</v>
      </c>
      <c r="V67" s="9">
        <f t="shared" si="1"/>
        <v>1.1023858226166261</v>
      </c>
      <c r="W67" s="9">
        <f t="shared" si="2"/>
        <v>19.309063433278702</v>
      </c>
      <c r="X67" s="9">
        <f t="shared" si="3"/>
        <v>0.3399482998816673</v>
      </c>
      <c r="Y67" s="9">
        <f t="shared" si="4"/>
        <v>0.30837506516073027</v>
      </c>
    </row>
    <row r="68" spans="1:25" x14ac:dyDescent="0.5">
      <c r="A68">
        <v>2</v>
      </c>
      <c r="B68" s="20">
        <v>44693</v>
      </c>
      <c r="C68" t="s">
        <v>117</v>
      </c>
      <c r="D68">
        <v>26</v>
      </c>
      <c r="E68">
        <v>33</v>
      </c>
      <c r="F68">
        <v>50</v>
      </c>
      <c r="G68" t="s">
        <v>22</v>
      </c>
      <c r="H68"/>
      <c r="I68"/>
      <c r="J68"/>
      <c r="K68">
        <v>26</v>
      </c>
      <c r="L68">
        <v>69.84</v>
      </c>
      <c r="M68" s="23">
        <v>38.6</v>
      </c>
      <c r="N68">
        <v>260.10000000000002</v>
      </c>
      <c r="O68" s="23">
        <v>140.69999999999999</v>
      </c>
      <c r="P68">
        <v>1</v>
      </c>
      <c r="Q68">
        <v>5</v>
      </c>
      <c r="R68">
        <v>250</v>
      </c>
      <c r="S68">
        <v>284</v>
      </c>
      <c r="T68">
        <v>1.0519077731988062</v>
      </c>
      <c r="U68" s="9">
        <f t="shared" ref="U68:U131" si="5">($S$1*($Q$1/($Q$1-1))*(N68-O68))*T68</f>
        <v>64.954756369419215</v>
      </c>
      <c r="V68" s="9">
        <f t="shared" ref="V68:V131" si="6">(U68*Q68*P68)/S68</f>
        <v>1.1435696543911833</v>
      </c>
      <c r="W68" s="9">
        <f t="shared" ref="W68:W131" si="7">($S$1*($Q$1/($Q$1-1))*(($Q$1*O68)-N68))*T68</f>
        <v>15.483402366219011</v>
      </c>
      <c r="X68" s="9">
        <f t="shared" ref="X68:X131" si="8">(W68*Q68*P68)/S68</f>
        <v>0.27259511208132059</v>
      </c>
      <c r="Y68" s="9">
        <f t="shared" ref="Y68:Y131" si="9">W68/U68</f>
        <v>0.23837211055276342</v>
      </c>
    </row>
    <row r="69" spans="1:25" x14ac:dyDescent="0.5">
      <c r="A69">
        <v>2</v>
      </c>
      <c r="B69" s="20">
        <v>44693</v>
      </c>
      <c r="C69" t="s">
        <v>117</v>
      </c>
      <c r="D69">
        <v>27</v>
      </c>
      <c r="E69">
        <v>33</v>
      </c>
      <c r="F69">
        <v>75</v>
      </c>
      <c r="G69" t="s">
        <v>22</v>
      </c>
      <c r="H69"/>
      <c r="I69"/>
      <c r="J69"/>
      <c r="K69">
        <v>27</v>
      </c>
      <c r="L69">
        <v>32.950000000000003</v>
      </c>
      <c r="M69" s="23">
        <v>20.83</v>
      </c>
      <c r="N69">
        <v>120.7</v>
      </c>
      <c r="O69" s="23">
        <v>77.11</v>
      </c>
      <c r="P69">
        <v>1</v>
      </c>
      <c r="Q69">
        <v>5</v>
      </c>
      <c r="R69">
        <v>250</v>
      </c>
      <c r="S69">
        <v>284</v>
      </c>
      <c r="T69">
        <v>1.0519077731988062</v>
      </c>
      <c r="U69" s="9">
        <f t="shared" si="5"/>
        <v>23.713382162001533</v>
      </c>
      <c r="V69" s="9">
        <f t="shared" si="6"/>
        <v>0.41748912257044957</v>
      </c>
      <c r="W69" s="9">
        <f t="shared" si="7"/>
        <v>20.37038770370609</v>
      </c>
      <c r="X69" s="9">
        <f t="shared" si="8"/>
        <v>0.35863358633285369</v>
      </c>
      <c r="Y69" s="9">
        <f t="shared" si="9"/>
        <v>0.85902498279421824</v>
      </c>
    </row>
    <row r="70" spans="1:25" x14ac:dyDescent="0.5">
      <c r="A70">
        <v>2</v>
      </c>
      <c r="B70" s="20">
        <v>44693</v>
      </c>
      <c r="C70" t="s">
        <v>117</v>
      </c>
      <c r="D70">
        <v>28</v>
      </c>
      <c r="E70">
        <v>33</v>
      </c>
      <c r="F70">
        <v>100</v>
      </c>
      <c r="G70" t="s">
        <v>22</v>
      </c>
      <c r="H70"/>
      <c r="I70"/>
      <c r="J70"/>
      <c r="K70">
        <v>28</v>
      </c>
      <c r="L70">
        <v>18.63</v>
      </c>
      <c r="M70" s="23">
        <v>13.01</v>
      </c>
      <c r="N70">
        <v>68.819999999999993</v>
      </c>
      <c r="O70" s="23">
        <v>48.17</v>
      </c>
      <c r="P70">
        <v>1</v>
      </c>
      <c r="Q70">
        <v>5</v>
      </c>
      <c r="R70">
        <v>250</v>
      </c>
      <c r="S70">
        <v>284</v>
      </c>
      <c r="T70">
        <v>1.0519077731988062</v>
      </c>
      <c r="U70" s="9">
        <f t="shared" si="5"/>
        <v>11.233799991863533</v>
      </c>
      <c r="V70" s="9">
        <f t="shared" si="6"/>
        <v>0.19777816887083685</v>
      </c>
      <c r="W70" s="9">
        <f t="shared" si="7"/>
        <v>16.304978304481129</v>
      </c>
      <c r="X70" s="9">
        <f t="shared" si="8"/>
        <v>0.28705947719156916</v>
      </c>
      <c r="Y70" s="9">
        <f t="shared" si="9"/>
        <v>1.4514214527845049</v>
      </c>
    </row>
    <row r="71" spans="1:25" x14ac:dyDescent="0.5">
      <c r="A71">
        <v>2</v>
      </c>
      <c r="B71" s="20">
        <v>44693</v>
      </c>
      <c r="C71" t="s">
        <v>117</v>
      </c>
      <c r="D71">
        <v>29</v>
      </c>
      <c r="E71">
        <v>33</v>
      </c>
      <c r="F71">
        <v>150</v>
      </c>
      <c r="G71" t="s">
        <v>22</v>
      </c>
      <c r="H71" t="s">
        <v>118</v>
      </c>
      <c r="I71"/>
      <c r="J71" t="s">
        <v>119</v>
      </c>
      <c r="K71">
        <v>29</v>
      </c>
      <c r="L71">
        <v>5.4790000000000001</v>
      </c>
      <c r="M71" s="23">
        <v>4.6379999999999999</v>
      </c>
      <c r="N71">
        <v>20.62</v>
      </c>
      <c r="O71" s="23">
        <v>17.739999999999998</v>
      </c>
      <c r="P71">
        <v>1</v>
      </c>
      <c r="Q71">
        <v>5</v>
      </c>
      <c r="R71">
        <v>250</v>
      </c>
      <c r="S71">
        <v>284</v>
      </c>
      <c r="T71">
        <v>1.0519077731988062</v>
      </c>
      <c r="U71" s="9">
        <f t="shared" si="5"/>
        <v>1.5667478923277007</v>
      </c>
      <c r="V71" s="9">
        <f t="shared" si="6"/>
        <v>2.7583589653656704E-2</v>
      </c>
      <c r="W71" s="9">
        <f t="shared" si="7"/>
        <v>8.5752061657406866</v>
      </c>
      <c r="X71" s="9">
        <f t="shared" si="8"/>
        <v>0.15097193953768814</v>
      </c>
      <c r="Y71" s="9">
        <f t="shared" si="9"/>
        <v>5.4732520833333265</v>
      </c>
    </row>
    <row r="72" spans="1:25" x14ac:dyDescent="0.5">
      <c r="A72">
        <v>2</v>
      </c>
      <c r="B72" s="20">
        <v>44693</v>
      </c>
      <c r="C72" t="s">
        <v>117</v>
      </c>
      <c r="D72">
        <v>30</v>
      </c>
      <c r="E72">
        <v>33</v>
      </c>
      <c r="F72">
        <v>150</v>
      </c>
      <c r="G72" t="s">
        <v>22</v>
      </c>
      <c r="H72" t="s">
        <v>120</v>
      </c>
      <c r="I72"/>
      <c r="J72"/>
      <c r="K72">
        <v>30</v>
      </c>
      <c r="L72">
        <v>5.2679999999999998</v>
      </c>
      <c r="M72" s="23">
        <v>4.7050000000000001</v>
      </c>
      <c r="N72">
        <v>19.87</v>
      </c>
      <c r="O72" s="23">
        <v>17.71</v>
      </c>
      <c r="P72">
        <v>1</v>
      </c>
      <c r="Q72">
        <v>5</v>
      </c>
      <c r="R72">
        <v>250</v>
      </c>
      <c r="S72">
        <v>284</v>
      </c>
      <c r="T72">
        <v>1.0519077731988062</v>
      </c>
      <c r="U72" s="9">
        <f t="shared" si="5"/>
        <v>1.1750609192457746</v>
      </c>
      <c r="V72" s="9">
        <f t="shared" si="6"/>
        <v>2.068769224024251E-2</v>
      </c>
      <c r="W72" s="9">
        <f t="shared" si="7"/>
        <v>8.9497421454887878</v>
      </c>
      <c r="X72" s="9">
        <f t="shared" si="8"/>
        <v>0.15756588284311246</v>
      </c>
      <c r="Y72" s="9">
        <f t="shared" si="9"/>
        <v>7.6164069444444422</v>
      </c>
    </row>
    <row r="73" spans="1:25" x14ac:dyDescent="0.5">
      <c r="A73">
        <v>2</v>
      </c>
      <c r="B73" s="20">
        <v>44693</v>
      </c>
      <c r="C73" t="s">
        <v>117</v>
      </c>
      <c r="D73">
        <v>31</v>
      </c>
      <c r="E73">
        <v>27</v>
      </c>
      <c r="F73">
        <v>25</v>
      </c>
      <c r="G73" t="s">
        <v>22</v>
      </c>
      <c r="H73"/>
      <c r="I73"/>
      <c r="J73"/>
      <c r="K73">
        <v>31</v>
      </c>
      <c r="L73">
        <v>70.27</v>
      </c>
      <c r="M73" s="23">
        <v>42.51</v>
      </c>
      <c r="N73">
        <v>261.89999999999998</v>
      </c>
      <c r="O73" s="23">
        <v>155.30000000000001</v>
      </c>
      <c r="P73">
        <v>1</v>
      </c>
      <c r="Q73">
        <v>5</v>
      </c>
      <c r="R73">
        <v>250</v>
      </c>
      <c r="S73">
        <v>284</v>
      </c>
      <c r="T73">
        <v>1.0519077731988062</v>
      </c>
      <c r="U73" s="9">
        <f t="shared" si="5"/>
        <v>57.991432403518296</v>
      </c>
      <c r="V73" s="9">
        <f t="shared" si="6"/>
        <v>1.0209759225971531</v>
      </c>
      <c r="W73" s="9">
        <f t="shared" si="7"/>
        <v>30.793543087914664</v>
      </c>
      <c r="X73" s="9">
        <f t="shared" si="8"/>
        <v>0.54213984309708907</v>
      </c>
      <c r="Y73" s="9">
        <f t="shared" si="9"/>
        <v>0.53100159474671715</v>
      </c>
    </row>
    <row r="74" spans="1:25" x14ac:dyDescent="0.5">
      <c r="A74">
        <v>2</v>
      </c>
      <c r="B74" s="20">
        <v>44693</v>
      </c>
      <c r="C74" t="s">
        <v>117</v>
      </c>
      <c r="D74">
        <v>32</v>
      </c>
      <c r="E74">
        <v>27</v>
      </c>
      <c r="F74">
        <v>50</v>
      </c>
      <c r="G74" t="s">
        <v>22</v>
      </c>
      <c r="H74"/>
      <c r="I74"/>
      <c r="J74"/>
      <c r="K74">
        <v>32</v>
      </c>
      <c r="L74">
        <v>64.150000000000006</v>
      </c>
      <c r="M74" s="23">
        <v>37.79</v>
      </c>
      <c r="N74">
        <v>237.9</v>
      </c>
      <c r="O74" s="23">
        <v>138.5</v>
      </c>
      <c r="P74">
        <v>1</v>
      </c>
      <c r="Q74">
        <v>5</v>
      </c>
      <c r="R74">
        <v>250</v>
      </c>
      <c r="S74">
        <v>284</v>
      </c>
      <c r="T74">
        <v>1.0519077731988062</v>
      </c>
      <c r="U74" s="9">
        <f t="shared" si="5"/>
        <v>54.074562672699074</v>
      </c>
      <c r="V74" s="9">
        <f t="shared" si="6"/>
        <v>0.95201694846301188</v>
      </c>
      <c r="W74" s="9">
        <f t="shared" si="7"/>
        <v>25.105856551792005</v>
      </c>
      <c r="X74" s="9">
        <f t="shared" si="8"/>
        <v>0.4420045167569015</v>
      </c>
      <c r="Y74" s="9">
        <f t="shared" si="9"/>
        <v>0.46428219315895347</v>
      </c>
    </row>
    <row r="75" spans="1:25" x14ac:dyDescent="0.5">
      <c r="A75">
        <v>2</v>
      </c>
      <c r="B75" s="20">
        <v>44693</v>
      </c>
      <c r="C75" t="s">
        <v>117</v>
      </c>
      <c r="D75">
        <v>33</v>
      </c>
      <c r="E75">
        <v>29</v>
      </c>
      <c r="F75">
        <v>5</v>
      </c>
      <c r="G75" t="s">
        <v>22</v>
      </c>
      <c r="H75"/>
      <c r="I75"/>
      <c r="J75"/>
      <c r="K75">
        <v>33</v>
      </c>
      <c r="L75">
        <v>66.13</v>
      </c>
      <c r="M75" s="23">
        <v>40</v>
      </c>
      <c r="N75">
        <v>245.6</v>
      </c>
      <c r="O75" s="23">
        <v>146.6</v>
      </c>
      <c r="P75">
        <v>1</v>
      </c>
      <c r="Q75">
        <v>5</v>
      </c>
      <c r="R75">
        <v>250</v>
      </c>
      <c r="S75">
        <v>284</v>
      </c>
      <c r="T75">
        <v>1.0519077731988062</v>
      </c>
      <c r="U75" s="9">
        <f t="shared" si="5"/>
        <v>53.856958798764659</v>
      </c>
      <c r="V75" s="9">
        <f t="shared" si="6"/>
        <v>0.94818589434444833</v>
      </c>
      <c r="W75" s="9">
        <f t="shared" si="7"/>
        <v>29.954228625859091</v>
      </c>
      <c r="X75" s="9">
        <f t="shared" si="8"/>
        <v>0.52736318003273053</v>
      </c>
      <c r="Y75" s="9">
        <f t="shared" si="9"/>
        <v>0.55618121212121185</v>
      </c>
    </row>
    <row r="76" spans="1:25" x14ac:dyDescent="0.5">
      <c r="A76">
        <v>2</v>
      </c>
      <c r="B76" s="20">
        <v>44693</v>
      </c>
      <c r="C76" t="s">
        <v>117</v>
      </c>
      <c r="D76">
        <v>34</v>
      </c>
      <c r="E76">
        <v>31</v>
      </c>
      <c r="F76">
        <v>150</v>
      </c>
      <c r="G76" t="s">
        <v>22</v>
      </c>
      <c r="H76"/>
      <c r="I76"/>
      <c r="J76"/>
      <c r="K76">
        <v>34</v>
      </c>
      <c r="L76">
        <v>4.96</v>
      </c>
      <c r="M76" s="23">
        <v>4.2119999999999997</v>
      </c>
      <c r="N76">
        <v>18.600000000000001</v>
      </c>
      <c r="O76" s="23">
        <v>15.96</v>
      </c>
      <c r="P76">
        <v>1</v>
      </c>
      <c r="Q76">
        <v>5</v>
      </c>
      <c r="R76">
        <v>250</v>
      </c>
      <c r="S76">
        <v>284</v>
      </c>
      <c r="T76">
        <v>1.0519077731988062</v>
      </c>
      <c r="U76" s="9">
        <f t="shared" si="5"/>
        <v>1.4361855679670581</v>
      </c>
      <c r="V76" s="9">
        <f t="shared" si="6"/>
        <v>2.5284957182518629E-2</v>
      </c>
      <c r="W76" s="9">
        <f t="shared" si="7"/>
        <v>7.6881428856277285</v>
      </c>
      <c r="X76" s="9">
        <f t="shared" si="8"/>
        <v>0.1353546282680938</v>
      </c>
      <c r="Y76" s="9">
        <f t="shared" si="9"/>
        <v>5.3531681818181811</v>
      </c>
    </row>
    <row r="77" spans="1:25" x14ac:dyDescent="0.5">
      <c r="A77">
        <v>2</v>
      </c>
      <c r="B77" s="20">
        <v>44693</v>
      </c>
      <c r="C77" t="s">
        <v>117</v>
      </c>
      <c r="D77">
        <v>35</v>
      </c>
      <c r="E77">
        <v>31</v>
      </c>
      <c r="F77">
        <v>100</v>
      </c>
      <c r="G77" t="s">
        <v>22</v>
      </c>
      <c r="H77" t="s">
        <v>118</v>
      </c>
      <c r="I77"/>
      <c r="J77"/>
      <c r="K77">
        <v>35</v>
      </c>
      <c r="L77">
        <v>35.85</v>
      </c>
      <c r="M77" s="23">
        <v>22.4</v>
      </c>
      <c r="N77">
        <v>131.1</v>
      </c>
      <c r="O77" s="23">
        <v>83.1</v>
      </c>
      <c r="P77">
        <v>1</v>
      </c>
      <c r="Q77">
        <v>5</v>
      </c>
      <c r="R77">
        <v>250</v>
      </c>
      <c r="S77">
        <v>284</v>
      </c>
      <c r="T77">
        <v>1.0519077731988062</v>
      </c>
      <c r="U77" s="9">
        <f t="shared" si="5"/>
        <v>26.112464872128321</v>
      </c>
      <c r="V77" s="9">
        <f t="shared" si="6"/>
        <v>0.4597264942276113</v>
      </c>
      <c r="W77" s="9">
        <f t="shared" si="7"/>
        <v>21.39578666256633</v>
      </c>
      <c r="X77" s="9">
        <f t="shared" si="8"/>
        <v>0.37668638490433681</v>
      </c>
      <c r="Y77" s="9">
        <f t="shared" si="9"/>
        <v>0.81937062500000013</v>
      </c>
    </row>
    <row r="78" spans="1:25" x14ac:dyDescent="0.5">
      <c r="A78">
        <v>2</v>
      </c>
      <c r="B78" s="20">
        <v>44693</v>
      </c>
      <c r="C78" t="s">
        <v>117</v>
      </c>
      <c r="D78">
        <v>36</v>
      </c>
      <c r="E78">
        <v>31</v>
      </c>
      <c r="F78">
        <v>100</v>
      </c>
      <c r="G78" t="s">
        <v>22</v>
      </c>
      <c r="H78" t="s">
        <v>120</v>
      </c>
      <c r="I78"/>
      <c r="J78" t="s">
        <v>119</v>
      </c>
      <c r="K78">
        <v>36</v>
      </c>
      <c r="L78">
        <v>29.95</v>
      </c>
      <c r="M78" s="23">
        <v>18.73</v>
      </c>
      <c r="N78">
        <v>109.4</v>
      </c>
      <c r="O78" s="23">
        <v>69.42</v>
      </c>
      <c r="P78">
        <v>1</v>
      </c>
      <c r="Q78">
        <v>5</v>
      </c>
      <c r="R78">
        <v>250</v>
      </c>
      <c r="S78">
        <v>284</v>
      </c>
      <c r="T78">
        <v>1.0519077731988062</v>
      </c>
      <c r="U78" s="9">
        <f t="shared" si="5"/>
        <v>21.749507199743547</v>
      </c>
      <c r="V78" s="9">
        <f t="shared" si="6"/>
        <v>0.38291385915041459</v>
      </c>
      <c r="W78" s="9">
        <f t="shared" si="7"/>
        <v>17.937891374727002</v>
      </c>
      <c r="X78" s="9">
        <f t="shared" si="8"/>
        <v>0.31580794673815143</v>
      </c>
      <c r="Y78" s="9">
        <f t="shared" si="9"/>
        <v>0.8247493246623312</v>
      </c>
    </row>
    <row r="79" spans="1:25" x14ac:dyDescent="0.5">
      <c r="A79">
        <v>2</v>
      </c>
      <c r="B79" s="20">
        <v>44693</v>
      </c>
      <c r="C79" t="s">
        <v>117</v>
      </c>
      <c r="D79">
        <v>37</v>
      </c>
      <c r="E79">
        <v>31</v>
      </c>
      <c r="F79">
        <v>75</v>
      </c>
      <c r="G79" t="s">
        <v>22</v>
      </c>
      <c r="H79"/>
      <c r="I79"/>
      <c r="J79"/>
      <c r="K79">
        <v>37</v>
      </c>
      <c r="L79">
        <v>57.93</v>
      </c>
      <c r="M79" s="23">
        <v>34.01</v>
      </c>
      <c r="N79">
        <v>213.7</v>
      </c>
      <c r="O79" s="23">
        <v>124.8</v>
      </c>
      <c r="P79">
        <v>1</v>
      </c>
      <c r="Q79">
        <v>5</v>
      </c>
      <c r="R79">
        <v>250</v>
      </c>
      <c r="S79">
        <v>284</v>
      </c>
      <c r="T79">
        <v>1.0519077731988062</v>
      </c>
      <c r="U79" s="9">
        <f t="shared" si="5"/>
        <v>48.362460981920997</v>
      </c>
      <c r="V79" s="9">
        <f t="shared" si="6"/>
        <v>0.85145177785072179</v>
      </c>
      <c r="W79" s="9">
        <f t="shared" si="7"/>
        <v>22.985671286790101</v>
      </c>
      <c r="X79" s="9">
        <f t="shared" si="8"/>
        <v>0.40467731138714969</v>
      </c>
      <c r="Y79" s="9">
        <f t="shared" si="9"/>
        <v>0.47527919010123731</v>
      </c>
    </row>
    <row r="80" spans="1:25" x14ac:dyDescent="0.5">
      <c r="A80">
        <v>2</v>
      </c>
      <c r="B80" s="20">
        <v>44693</v>
      </c>
      <c r="C80" t="s">
        <v>117</v>
      </c>
      <c r="D80">
        <v>38</v>
      </c>
      <c r="E80">
        <v>31</v>
      </c>
      <c r="F80">
        <v>50</v>
      </c>
      <c r="G80" t="s">
        <v>22</v>
      </c>
      <c r="H80"/>
      <c r="I80"/>
      <c r="J80"/>
      <c r="K80" s="23">
        <v>38</v>
      </c>
      <c r="L80">
        <v>64.91</v>
      </c>
      <c r="M80" s="23">
        <v>36.79</v>
      </c>
      <c r="N80">
        <v>241.1</v>
      </c>
      <c r="O80" s="23">
        <v>134.80000000000001</v>
      </c>
      <c r="P80">
        <v>1</v>
      </c>
      <c r="Q80">
        <v>5</v>
      </c>
      <c r="R80">
        <v>250</v>
      </c>
      <c r="S80">
        <v>284</v>
      </c>
      <c r="T80">
        <v>1.0519077731988062</v>
      </c>
      <c r="U80" s="9">
        <f t="shared" si="5"/>
        <v>57.8282294980675</v>
      </c>
      <c r="V80" s="9">
        <f t="shared" si="6"/>
        <v>1.0181026320082307</v>
      </c>
      <c r="W80" s="9">
        <f t="shared" si="7"/>
        <v>19.236900548585183</v>
      </c>
      <c r="X80" s="9">
        <f t="shared" si="8"/>
        <v>0.33867782655959827</v>
      </c>
      <c r="Y80" s="9">
        <f t="shared" si="9"/>
        <v>0.33265587958607723</v>
      </c>
    </row>
    <row r="81" spans="1:25" x14ac:dyDescent="0.5">
      <c r="A81">
        <v>2</v>
      </c>
      <c r="B81" s="20">
        <v>44693</v>
      </c>
      <c r="C81" t="s">
        <v>117</v>
      </c>
      <c r="D81">
        <v>39</v>
      </c>
      <c r="E81">
        <v>31</v>
      </c>
      <c r="F81">
        <v>25</v>
      </c>
      <c r="G81" t="s">
        <v>22</v>
      </c>
      <c r="H81"/>
      <c r="I81"/>
      <c r="J81"/>
      <c r="K81" s="23">
        <v>39</v>
      </c>
      <c r="L81">
        <v>59.34</v>
      </c>
      <c r="M81" s="23">
        <v>34.229999999999997</v>
      </c>
      <c r="N81">
        <v>219.3</v>
      </c>
      <c r="O81" s="23">
        <v>125.8</v>
      </c>
      <c r="P81">
        <v>1</v>
      </c>
      <c r="Q81">
        <v>5</v>
      </c>
      <c r="R81">
        <v>250</v>
      </c>
      <c r="S81">
        <v>284</v>
      </c>
      <c r="T81">
        <v>1.0519077731988062</v>
      </c>
      <c r="U81" s="9">
        <f t="shared" si="5"/>
        <v>50.864905532166638</v>
      </c>
      <c r="V81" s="9">
        <f t="shared" si="6"/>
        <v>0.89550890021420138</v>
      </c>
      <c r="W81" s="9">
        <f t="shared" si="7"/>
        <v>21.054926514338622</v>
      </c>
      <c r="X81" s="9">
        <f t="shared" si="8"/>
        <v>0.37068532595666587</v>
      </c>
      <c r="Y81" s="9">
        <f t="shared" si="9"/>
        <v>0.41393818181818154</v>
      </c>
    </row>
    <row r="82" spans="1:25" x14ac:dyDescent="0.5">
      <c r="A82">
        <v>2</v>
      </c>
      <c r="B82" s="20">
        <v>44693</v>
      </c>
      <c r="C82" t="s">
        <v>117</v>
      </c>
      <c r="D82">
        <v>40</v>
      </c>
      <c r="E82">
        <v>31</v>
      </c>
      <c r="F82">
        <v>5</v>
      </c>
      <c r="G82" t="s">
        <v>22</v>
      </c>
      <c r="H82"/>
      <c r="I82"/>
      <c r="J82"/>
      <c r="K82" s="23">
        <v>40</v>
      </c>
      <c r="L82">
        <v>53.29</v>
      </c>
      <c r="M82" s="23">
        <v>30.66</v>
      </c>
      <c r="N82">
        <v>195.7</v>
      </c>
      <c r="O82" s="23">
        <v>112.7</v>
      </c>
      <c r="P82">
        <v>1</v>
      </c>
      <c r="Q82">
        <v>5</v>
      </c>
      <c r="R82">
        <v>250</v>
      </c>
      <c r="S82">
        <v>284</v>
      </c>
      <c r="T82">
        <v>1.0519077731988062</v>
      </c>
      <c r="U82" s="9">
        <f t="shared" si="5"/>
        <v>45.152803841388547</v>
      </c>
      <c r="V82" s="9">
        <f t="shared" si="6"/>
        <v>0.79494372960191106</v>
      </c>
      <c r="W82" s="9">
        <f t="shared" si="7"/>
        <v>19.277761116013213</v>
      </c>
      <c r="X82" s="9">
        <f t="shared" si="8"/>
        <v>0.33939720274671148</v>
      </c>
      <c r="Y82" s="9">
        <f t="shared" si="9"/>
        <v>0.42694493975903625</v>
      </c>
    </row>
    <row r="83" spans="1:25" x14ac:dyDescent="0.5">
      <c r="A83">
        <v>3</v>
      </c>
      <c r="B83" s="20">
        <v>44697</v>
      </c>
      <c r="C83" t="s">
        <v>117</v>
      </c>
      <c r="D83">
        <v>1</v>
      </c>
      <c r="E83">
        <v>27</v>
      </c>
      <c r="F83">
        <v>5</v>
      </c>
      <c r="G83" t="s">
        <v>22</v>
      </c>
      <c r="H83" t="s">
        <v>118</v>
      </c>
      <c r="I83"/>
      <c r="J83"/>
      <c r="K83" s="21">
        <v>1</v>
      </c>
      <c r="L83" s="22">
        <v>84.34</v>
      </c>
      <c r="M83" s="21">
        <v>49.92</v>
      </c>
      <c r="N83" s="22">
        <v>316.5</v>
      </c>
      <c r="O83" s="21">
        <v>184.2</v>
      </c>
      <c r="P83">
        <v>1</v>
      </c>
      <c r="Q83">
        <v>5</v>
      </c>
      <c r="R83">
        <v>250</v>
      </c>
      <c r="S83">
        <v>284</v>
      </c>
      <c r="T83">
        <v>1.0478428486017575</v>
      </c>
      <c r="U83" s="9">
        <f t="shared" si="5"/>
        <v>71.694355486106957</v>
      </c>
      <c r="V83" s="9">
        <f t="shared" si="6"/>
        <v>1.2622245684173758</v>
      </c>
      <c r="W83" s="9">
        <f t="shared" si="7"/>
        <v>33.205801617599988</v>
      </c>
      <c r="X83" s="9">
        <f t="shared" si="8"/>
        <v>0.58460918340845058</v>
      </c>
      <c r="Y83" s="9">
        <f t="shared" si="9"/>
        <v>0.46315782312925124</v>
      </c>
    </row>
    <row r="84" spans="1:25" x14ac:dyDescent="0.5">
      <c r="A84">
        <v>3</v>
      </c>
      <c r="B84" s="20">
        <v>44697</v>
      </c>
      <c r="C84" t="s">
        <v>117</v>
      </c>
      <c r="D84">
        <v>2</v>
      </c>
      <c r="E84">
        <v>27</v>
      </c>
      <c r="F84">
        <v>5</v>
      </c>
      <c r="G84" t="s">
        <v>22</v>
      </c>
      <c r="H84" t="s">
        <v>120</v>
      </c>
      <c r="I84"/>
      <c r="J84" t="s">
        <v>119</v>
      </c>
      <c r="K84" s="23">
        <v>2</v>
      </c>
      <c r="L84">
        <v>93.95</v>
      </c>
      <c r="M84" s="23">
        <v>54.49</v>
      </c>
      <c r="N84">
        <v>354.1</v>
      </c>
      <c r="O84" s="23">
        <v>201.8</v>
      </c>
      <c r="P84">
        <v>1</v>
      </c>
      <c r="Q84">
        <v>5</v>
      </c>
      <c r="R84">
        <v>250</v>
      </c>
      <c r="S84">
        <v>284</v>
      </c>
      <c r="T84">
        <v>1.0478428486017575</v>
      </c>
      <c r="U84" s="9">
        <f t="shared" si="5"/>
        <v>82.532504463598556</v>
      </c>
      <c r="V84" s="9">
        <f t="shared" si="6"/>
        <v>1.4530370504154675</v>
      </c>
      <c r="W84" s="9">
        <f t="shared" si="7"/>
        <v>32.390686109300823</v>
      </c>
      <c r="X84" s="9">
        <f t="shared" si="8"/>
        <v>0.5702585582623384</v>
      </c>
      <c r="Y84" s="9">
        <f t="shared" si="9"/>
        <v>0.39245975049244902</v>
      </c>
    </row>
    <row r="85" spans="1:25" x14ac:dyDescent="0.5">
      <c r="A85">
        <v>3</v>
      </c>
      <c r="B85" s="20">
        <v>44697</v>
      </c>
      <c r="C85" t="s">
        <v>117</v>
      </c>
      <c r="D85">
        <v>3</v>
      </c>
      <c r="E85">
        <v>29</v>
      </c>
      <c r="F85">
        <v>150</v>
      </c>
      <c r="G85" t="s">
        <v>22</v>
      </c>
      <c r="H85"/>
      <c r="I85"/>
      <c r="J85"/>
      <c r="K85" s="23">
        <v>3</v>
      </c>
      <c r="L85">
        <v>3.4420000000000002</v>
      </c>
      <c r="M85" s="23">
        <v>2.9830000000000001</v>
      </c>
      <c r="N85">
        <v>13.16</v>
      </c>
      <c r="O85" s="23">
        <v>11.54</v>
      </c>
      <c r="P85">
        <v>1</v>
      </c>
      <c r="Q85">
        <v>5</v>
      </c>
      <c r="R85">
        <v>250</v>
      </c>
      <c r="S85">
        <v>284</v>
      </c>
      <c r="T85">
        <v>1.0478428486017575</v>
      </c>
      <c r="U85" s="9">
        <f t="shared" si="5"/>
        <v>0.87789006717682039</v>
      </c>
      <c r="V85" s="9">
        <f t="shared" si="6"/>
        <v>1.545581104184543E-2</v>
      </c>
      <c r="W85" s="9">
        <f t="shared" si="7"/>
        <v>5.6940307416004785</v>
      </c>
      <c r="X85" s="9">
        <f t="shared" si="8"/>
        <v>0.10024702009859997</v>
      </c>
      <c r="Y85" s="9">
        <f t="shared" si="9"/>
        <v>6.4860407407407363</v>
      </c>
    </row>
    <row r="86" spans="1:25" ht="13.5" customHeight="1" x14ac:dyDescent="0.5">
      <c r="A86">
        <v>3</v>
      </c>
      <c r="B86" s="20">
        <v>44697</v>
      </c>
      <c r="C86" t="s">
        <v>117</v>
      </c>
      <c r="D86">
        <v>4</v>
      </c>
      <c r="E86">
        <v>29</v>
      </c>
      <c r="F86">
        <v>100</v>
      </c>
      <c r="G86" t="s">
        <v>22</v>
      </c>
      <c r="H86"/>
      <c r="I86"/>
      <c r="J86"/>
      <c r="K86">
        <v>4</v>
      </c>
      <c r="L86">
        <v>10.98</v>
      </c>
      <c r="M86" s="23">
        <v>7.8769999999999998</v>
      </c>
      <c r="N86">
        <v>41.22</v>
      </c>
      <c r="O86" s="23">
        <v>29.55</v>
      </c>
      <c r="P86">
        <v>1</v>
      </c>
      <c r="Q86">
        <v>5</v>
      </c>
      <c r="R86">
        <v>250</v>
      </c>
      <c r="S86">
        <v>284</v>
      </c>
      <c r="T86">
        <v>1.0478428486017575</v>
      </c>
      <c r="U86" s="9">
        <f t="shared" si="5"/>
        <v>6.3240599283663492</v>
      </c>
      <c r="V86" s="9">
        <f t="shared" si="6"/>
        <v>0.11133908324588643</v>
      </c>
      <c r="W86" s="9">
        <f t="shared" si="7"/>
        <v>10.504385470192506</v>
      </c>
      <c r="X86" s="9">
        <f t="shared" si="8"/>
        <v>0.1849363639118399</v>
      </c>
      <c r="Y86" s="9">
        <f t="shared" si="9"/>
        <v>1.661019280205656</v>
      </c>
    </row>
    <row r="87" spans="1:25" x14ac:dyDescent="0.5">
      <c r="A87">
        <v>3</v>
      </c>
      <c r="B87" s="20">
        <v>44697</v>
      </c>
      <c r="C87" t="s">
        <v>117</v>
      </c>
      <c r="D87">
        <v>5</v>
      </c>
      <c r="E87">
        <v>29</v>
      </c>
      <c r="F87">
        <v>75</v>
      </c>
      <c r="G87" t="s">
        <v>22</v>
      </c>
      <c r="H87" t="s">
        <v>118</v>
      </c>
      <c r="I87"/>
      <c r="J87"/>
      <c r="K87">
        <v>5</v>
      </c>
      <c r="L87">
        <v>51.08</v>
      </c>
      <c r="M87" s="23">
        <v>30.34</v>
      </c>
      <c r="N87">
        <v>186.9</v>
      </c>
      <c r="O87" s="23">
        <v>111.9</v>
      </c>
      <c r="P87">
        <v>1</v>
      </c>
      <c r="Q87">
        <v>5</v>
      </c>
      <c r="R87">
        <v>250</v>
      </c>
      <c r="S87">
        <v>284</v>
      </c>
      <c r="T87">
        <v>1.0478428486017575</v>
      </c>
      <c r="U87" s="9">
        <f t="shared" si="5"/>
        <v>40.643058665593514</v>
      </c>
      <c r="V87" s="9">
        <f t="shared" si="6"/>
        <v>0.71554680749284361</v>
      </c>
      <c r="W87" s="9">
        <f t="shared" si="7"/>
        <v>23.082932539101442</v>
      </c>
      <c r="X87" s="9">
        <f t="shared" si="8"/>
        <v>0.40638965737854654</v>
      </c>
      <c r="Y87" s="9">
        <f t="shared" si="9"/>
        <v>0.56794279999999997</v>
      </c>
    </row>
    <row r="88" spans="1:25" x14ac:dyDescent="0.5">
      <c r="A88">
        <v>3</v>
      </c>
      <c r="B88" s="20">
        <v>44697</v>
      </c>
      <c r="C88" t="s">
        <v>117</v>
      </c>
      <c r="D88">
        <v>6</v>
      </c>
      <c r="E88">
        <v>29</v>
      </c>
      <c r="F88">
        <v>75</v>
      </c>
      <c r="G88" t="s">
        <v>22</v>
      </c>
      <c r="H88" t="s">
        <v>120</v>
      </c>
      <c r="I88"/>
      <c r="J88" t="s">
        <v>119</v>
      </c>
      <c r="K88">
        <v>6</v>
      </c>
      <c r="L88">
        <v>50.46</v>
      </c>
      <c r="M88" s="23">
        <v>30.66</v>
      </c>
      <c r="N88">
        <v>184.6</v>
      </c>
      <c r="O88" s="23">
        <v>112.8</v>
      </c>
      <c r="P88">
        <v>1</v>
      </c>
      <c r="Q88">
        <v>5</v>
      </c>
      <c r="R88">
        <v>250</v>
      </c>
      <c r="S88">
        <v>284</v>
      </c>
      <c r="T88">
        <v>1.0478428486017575</v>
      </c>
      <c r="U88" s="9">
        <f t="shared" si="5"/>
        <v>38.908954829194855</v>
      </c>
      <c r="V88" s="9">
        <f t="shared" si="6"/>
        <v>0.68501681037314877</v>
      </c>
      <c r="W88" s="9">
        <f t="shared" si="7"/>
        <v>25.329577859720157</v>
      </c>
      <c r="X88" s="9">
        <f t="shared" si="8"/>
        <v>0.44594327217817181</v>
      </c>
      <c r="Y88" s="9">
        <f t="shared" si="9"/>
        <v>0.65099610027855126</v>
      </c>
    </row>
    <row r="89" spans="1:25" x14ac:dyDescent="0.5">
      <c r="A89">
        <v>3</v>
      </c>
      <c r="B89" s="20">
        <v>44697</v>
      </c>
      <c r="C89" t="s">
        <v>117</v>
      </c>
      <c r="D89">
        <v>7</v>
      </c>
      <c r="E89">
        <v>29</v>
      </c>
      <c r="F89">
        <v>50</v>
      </c>
      <c r="G89" t="s">
        <v>22</v>
      </c>
      <c r="H89"/>
      <c r="I89"/>
      <c r="J89"/>
      <c r="K89">
        <v>7</v>
      </c>
      <c r="L89">
        <v>84.18</v>
      </c>
      <c r="M89" s="23">
        <v>49.82</v>
      </c>
      <c r="N89">
        <v>316</v>
      </c>
      <c r="O89" s="23">
        <v>182.7</v>
      </c>
      <c r="P89">
        <v>1</v>
      </c>
      <c r="Q89">
        <v>5</v>
      </c>
      <c r="R89">
        <v>250</v>
      </c>
      <c r="S89">
        <v>284</v>
      </c>
      <c r="T89">
        <v>1.0478428486017575</v>
      </c>
      <c r="U89" s="9">
        <f t="shared" si="5"/>
        <v>72.236262934981539</v>
      </c>
      <c r="V89" s="9">
        <f t="shared" si="6"/>
        <v>1.2717651925172806</v>
      </c>
      <c r="W89" s="9">
        <f t="shared" si="7"/>
        <v>31.809658361691969</v>
      </c>
      <c r="X89" s="9">
        <f t="shared" si="8"/>
        <v>0.56002919650866145</v>
      </c>
      <c r="Y89" s="9">
        <f t="shared" si="9"/>
        <v>0.440355813953488</v>
      </c>
    </row>
    <row r="90" spans="1:25" x14ac:dyDescent="0.5">
      <c r="A90">
        <v>3</v>
      </c>
      <c r="B90" s="20">
        <v>44697</v>
      </c>
      <c r="C90" t="s">
        <v>117</v>
      </c>
      <c r="D90">
        <v>8</v>
      </c>
      <c r="E90">
        <v>29</v>
      </c>
      <c r="F90">
        <v>25</v>
      </c>
      <c r="G90" t="s">
        <v>22</v>
      </c>
      <c r="H90"/>
      <c r="I90"/>
      <c r="J90"/>
      <c r="K90">
        <v>8</v>
      </c>
      <c r="L90">
        <v>87.99</v>
      </c>
      <c r="M90" s="23">
        <v>51.25</v>
      </c>
      <c r="N90">
        <v>330.6</v>
      </c>
      <c r="O90" s="23">
        <v>189</v>
      </c>
      <c r="P90">
        <v>1</v>
      </c>
      <c r="Q90">
        <v>5</v>
      </c>
      <c r="R90">
        <v>250</v>
      </c>
      <c r="S90">
        <v>284</v>
      </c>
      <c r="T90">
        <v>1.0478428486017575</v>
      </c>
      <c r="U90" s="9">
        <f t="shared" si="5"/>
        <v>76.734094760640559</v>
      </c>
      <c r="V90" s="9">
        <f t="shared" si="6"/>
        <v>1.3509523725464887</v>
      </c>
      <c r="W90" s="9">
        <f t="shared" si="7"/>
        <v>30.899616925573426</v>
      </c>
      <c r="X90" s="9">
        <f t="shared" si="8"/>
        <v>0.54400734023896868</v>
      </c>
      <c r="Y90" s="9">
        <f t="shared" si="9"/>
        <v>0.40268432203389798</v>
      </c>
    </row>
    <row r="91" spans="1:25" x14ac:dyDescent="0.5">
      <c r="A91">
        <v>3</v>
      </c>
      <c r="B91" s="20">
        <v>44697</v>
      </c>
      <c r="C91" t="s">
        <v>117</v>
      </c>
      <c r="D91">
        <v>9</v>
      </c>
      <c r="E91">
        <v>27</v>
      </c>
      <c r="F91">
        <v>75</v>
      </c>
      <c r="G91" t="s">
        <v>22</v>
      </c>
      <c r="H91"/>
      <c r="I91"/>
      <c r="J91"/>
      <c r="K91">
        <v>9</v>
      </c>
      <c r="L91">
        <v>53.85</v>
      </c>
      <c r="M91" s="23">
        <v>32.81</v>
      </c>
      <c r="N91">
        <v>198</v>
      </c>
      <c r="O91" s="23">
        <v>120.3</v>
      </c>
      <c r="P91">
        <v>1</v>
      </c>
      <c r="Q91">
        <v>5</v>
      </c>
      <c r="R91">
        <v>250</v>
      </c>
      <c r="S91">
        <v>284</v>
      </c>
      <c r="T91">
        <v>1.0478428486017575</v>
      </c>
      <c r="U91" s="9">
        <f t="shared" si="5"/>
        <v>42.106208777554883</v>
      </c>
      <c r="V91" s="9">
        <f t="shared" si="6"/>
        <v>0.74130649256258596</v>
      </c>
      <c r="W91" s="9">
        <f t="shared" si="7"/>
        <v>26.403502946527357</v>
      </c>
      <c r="X91" s="9">
        <f t="shared" si="8"/>
        <v>0.46485040398815769</v>
      </c>
      <c r="Y91" s="9">
        <f t="shared" si="9"/>
        <v>0.62706911196911175</v>
      </c>
    </row>
    <row r="92" spans="1:25" x14ac:dyDescent="0.5">
      <c r="A92">
        <v>3</v>
      </c>
      <c r="B92" s="20">
        <v>44697</v>
      </c>
      <c r="C92" t="s">
        <v>117</v>
      </c>
      <c r="D92">
        <v>10</v>
      </c>
      <c r="E92">
        <v>27</v>
      </c>
      <c r="F92">
        <v>100</v>
      </c>
      <c r="G92" t="s">
        <v>22</v>
      </c>
      <c r="H92"/>
      <c r="I92"/>
      <c r="J92"/>
      <c r="K92">
        <v>10</v>
      </c>
      <c r="L92">
        <v>22.24</v>
      </c>
      <c r="M92" s="23">
        <v>14.37</v>
      </c>
      <c r="N92">
        <v>82.21</v>
      </c>
      <c r="O92" s="23">
        <v>52.9</v>
      </c>
      <c r="P92">
        <v>1</v>
      </c>
      <c r="Q92">
        <v>5</v>
      </c>
      <c r="R92">
        <v>250</v>
      </c>
      <c r="S92">
        <v>284</v>
      </c>
      <c r="T92">
        <v>1.0478428486017575</v>
      </c>
      <c r="U92" s="9">
        <f t="shared" si="5"/>
        <v>15.883307326513942</v>
      </c>
      <c r="V92" s="9">
        <f t="shared" si="6"/>
        <v>0.27963569236820318</v>
      </c>
      <c r="W92" s="9">
        <f t="shared" si="7"/>
        <v>14.242742134865534</v>
      </c>
      <c r="X92" s="9">
        <f t="shared" si="8"/>
        <v>0.25075250237439323</v>
      </c>
      <c r="Y92" s="9">
        <f t="shared" si="9"/>
        <v>0.89671136131013351</v>
      </c>
    </row>
    <row r="93" spans="1:25" x14ac:dyDescent="0.5">
      <c r="A93">
        <v>3</v>
      </c>
      <c r="B93" s="20">
        <v>44697</v>
      </c>
      <c r="C93" t="s">
        <v>117</v>
      </c>
      <c r="D93">
        <v>11</v>
      </c>
      <c r="E93">
        <v>27</v>
      </c>
      <c r="F93">
        <v>150</v>
      </c>
      <c r="G93" t="s">
        <v>22</v>
      </c>
      <c r="H93"/>
      <c r="I93"/>
      <c r="J93"/>
      <c r="K93">
        <v>11</v>
      </c>
      <c r="L93">
        <v>4.774</v>
      </c>
      <c r="M93" s="23">
        <v>4.1159999999999997</v>
      </c>
      <c r="N93">
        <v>17.559999999999999</v>
      </c>
      <c r="O93" s="23">
        <v>15.53</v>
      </c>
      <c r="P93">
        <v>1</v>
      </c>
      <c r="Q93">
        <v>5</v>
      </c>
      <c r="R93">
        <v>250</v>
      </c>
      <c r="S93">
        <v>284</v>
      </c>
      <c r="T93">
        <v>1.0478428486017575</v>
      </c>
      <c r="U93" s="9">
        <f t="shared" si="5"/>
        <v>1.1000721212153974</v>
      </c>
      <c r="V93" s="9">
        <f t="shared" si="6"/>
        <v>1.9367466922806293E-2</v>
      </c>
      <c r="W93" s="9">
        <f t="shared" si="7"/>
        <v>7.7441159342708632</v>
      </c>
      <c r="X93" s="9">
        <f t="shared" si="8"/>
        <v>0.1363400692653321</v>
      </c>
      <c r="Y93" s="9">
        <f t="shared" si="9"/>
        <v>7.0396438423645336</v>
      </c>
    </row>
    <row r="94" spans="1:25" x14ac:dyDescent="0.5">
      <c r="A94">
        <v>3</v>
      </c>
      <c r="B94" s="20">
        <v>44697</v>
      </c>
      <c r="C94" t="s">
        <v>117</v>
      </c>
      <c r="D94">
        <v>12</v>
      </c>
      <c r="E94">
        <v>23</v>
      </c>
      <c r="F94">
        <v>5</v>
      </c>
      <c r="G94" t="s">
        <v>22</v>
      </c>
      <c r="H94"/>
      <c r="I94"/>
      <c r="J94"/>
      <c r="K94">
        <v>12</v>
      </c>
      <c r="L94">
        <v>113.7</v>
      </c>
      <c r="M94" s="23">
        <v>63.93</v>
      </c>
      <c r="N94">
        <v>430.5</v>
      </c>
      <c r="O94" s="23">
        <v>238.1</v>
      </c>
      <c r="P94">
        <v>1</v>
      </c>
      <c r="Q94">
        <v>5</v>
      </c>
      <c r="R94">
        <v>250</v>
      </c>
      <c r="S94">
        <v>284</v>
      </c>
      <c r="T94">
        <v>1.0478428486017575</v>
      </c>
      <c r="U94" s="9">
        <f t="shared" si="5"/>
        <v>104.26299316346923</v>
      </c>
      <c r="V94" s="9">
        <f t="shared" si="6"/>
        <v>1.8356160768216416</v>
      </c>
      <c r="W94" s="9">
        <f t="shared" si="7"/>
        <v>31.332703939639508</v>
      </c>
      <c r="X94" s="9">
        <f t="shared" si="8"/>
        <v>0.55163211161337167</v>
      </c>
      <c r="Y94" s="9">
        <f t="shared" si="9"/>
        <v>0.30051606029106009</v>
      </c>
    </row>
    <row r="95" spans="1:25" x14ac:dyDescent="0.5">
      <c r="A95">
        <v>3</v>
      </c>
      <c r="B95" s="20">
        <v>44697</v>
      </c>
      <c r="C95" t="s">
        <v>117</v>
      </c>
      <c r="D95">
        <v>13</v>
      </c>
      <c r="E95">
        <v>23</v>
      </c>
      <c r="F95">
        <v>25</v>
      </c>
      <c r="G95" t="s">
        <v>22</v>
      </c>
      <c r="H95"/>
      <c r="I95"/>
      <c r="J95"/>
      <c r="K95">
        <v>13</v>
      </c>
      <c r="L95">
        <v>116.7</v>
      </c>
      <c r="M95" s="23">
        <v>65.47</v>
      </c>
      <c r="N95">
        <v>441.7</v>
      </c>
      <c r="O95" s="23">
        <v>244.4</v>
      </c>
      <c r="P95">
        <v>1</v>
      </c>
      <c r="Q95">
        <v>5</v>
      </c>
      <c r="R95">
        <v>250</v>
      </c>
      <c r="S95">
        <v>284</v>
      </c>
      <c r="T95">
        <v>1.0478428486017575</v>
      </c>
      <c r="U95" s="9">
        <f t="shared" si="5"/>
        <v>106.91833966295465</v>
      </c>
      <c r="V95" s="9">
        <f t="shared" si="6"/>
        <v>1.8823651349111734</v>
      </c>
      <c r="W95" s="9">
        <f t="shared" si="7"/>
        <v>32.265147829694556</v>
      </c>
      <c r="X95" s="9">
        <f t="shared" si="8"/>
        <v>0.56804837728335489</v>
      </c>
      <c r="Y95" s="9">
        <f t="shared" si="9"/>
        <v>0.30177374556512937</v>
      </c>
    </row>
    <row r="96" spans="1:25" x14ac:dyDescent="0.5">
      <c r="A96">
        <v>3</v>
      </c>
      <c r="B96" s="20">
        <v>44697</v>
      </c>
      <c r="C96" t="s">
        <v>117</v>
      </c>
      <c r="D96">
        <v>14</v>
      </c>
      <c r="E96">
        <v>23</v>
      </c>
      <c r="F96">
        <v>50</v>
      </c>
      <c r="G96" t="s">
        <v>22</v>
      </c>
      <c r="H96"/>
      <c r="I96"/>
      <c r="J96"/>
      <c r="K96">
        <v>14</v>
      </c>
      <c r="L96">
        <v>114.9</v>
      </c>
      <c r="M96" s="23">
        <v>63.14</v>
      </c>
      <c r="N96">
        <v>434.4</v>
      </c>
      <c r="O96" s="23">
        <v>234.8</v>
      </c>
      <c r="P96">
        <v>1</v>
      </c>
      <c r="Q96">
        <v>5</v>
      </c>
      <c r="R96">
        <v>250</v>
      </c>
      <c r="S96">
        <v>284</v>
      </c>
      <c r="T96">
        <v>1.0478428486017575</v>
      </c>
      <c r="U96" s="9">
        <f t="shared" si="5"/>
        <v>108.16472679536619</v>
      </c>
      <c r="V96" s="9">
        <f t="shared" si="6"/>
        <v>1.9043085703409539</v>
      </c>
      <c r="W96" s="9">
        <f t="shared" si="7"/>
        <v>25.551651532268998</v>
      </c>
      <c r="X96" s="9">
        <f t="shared" si="8"/>
        <v>0.44985301993431337</v>
      </c>
      <c r="Y96" s="9">
        <f t="shared" si="9"/>
        <v>0.23622905811623277</v>
      </c>
    </row>
    <row r="97" spans="1:25" x14ac:dyDescent="0.5">
      <c r="A97">
        <v>3</v>
      </c>
      <c r="B97" s="20">
        <v>44697</v>
      </c>
      <c r="C97" t="s">
        <v>117</v>
      </c>
      <c r="D97">
        <v>15</v>
      </c>
      <c r="E97">
        <v>23</v>
      </c>
      <c r="F97">
        <v>75</v>
      </c>
      <c r="G97" t="s">
        <v>22</v>
      </c>
      <c r="H97"/>
      <c r="I97"/>
      <c r="J97"/>
      <c r="K97">
        <v>15</v>
      </c>
      <c r="L97">
        <v>110.9</v>
      </c>
      <c r="M97" s="23">
        <v>61.71</v>
      </c>
      <c r="N97">
        <v>423.4</v>
      </c>
      <c r="O97" s="23">
        <v>230.2</v>
      </c>
      <c r="P97">
        <v>1</v>
      </c>
      <c r="Q97">
        <v>5</v>
      </c>
      <c r="R97">
        <v>250</v>
      </c>
      <c r="S97">
        <v>284</v>
      </c>
      <c r="T97">
        <v>1.0478428486017575</v>
      </c>
      <c r="U97" s="9">
        <f t="shared" si="5"/>
        <v>104.69651912256889</v>
      </c>
      <c r="V97" s="9">
        <f t="shared" si="6"/>
        <v>1.8432485761015649</v>
      </c>
      <c r="W97" s="9">
        <f t="shared" si="7"/>
        <v>26.400202730163709</v>
      </c>
      <c r="X97" s="9">
        <f t="shared" si="8"/>
        <v>0.46479230158738927</v>
      </c>
      <c r="Y97" s="9">
        <f t="shared" si="9"/>
        <v>0.25215931677018621</v>
      </c>
    </row>
    <row r="98" spans="1:25" x14ac:dyDescent="0.5">
      <c r="A98">
        <v>3</v>
      </c>
      <c r="B98" s="20">
        <v>44697</v>
      </c>
      <c r="C98" t="s">
        <v>117</v>
      </c>
      <c r="D98">
        <v>16</v>
      </c>
      <c r="E98">
        <v>23</v>
      </c>
      <c r="F98">
        <v>100</v>
      </c>
      <c r="G98" t="s">
        <v>22</v>
      </c>
      <c r="H98"/>
      <c r="I98"/>
      <c r="J98"/>
      <c r="K98">
        <v>16</v>
      </c>
      <c r="L98">
        <v>11.33</v>
      </c>
      <c r="M98" s="23">
        <v>7.6280000000000001</v>
      </c>
      <c r="N98">
        <v>42.18</v>
      </c>
      <c r="O98" s="23">
        <v>28.63</v>
      </c>
      <c r="P98">
        <v>1</v>
      </c>
      <c r="Q98">
        <v>5</v>
      </c>
      <c r="R98">
        <v>250</v>
      </c>
      <c r="S98">
        <v>284</v>
      </c>
      <c r="T98">
        <v>1.0478428486017575</v>
      </c>
      <c r="U98" s="9">
        <f t="shared" si="5"/>
        <v>7.3428459322505617</v>
      </c>
      <c r="V98" s="9">
        <f t="shared" si="6"/>
        <v>0.12927545655370706</v>
      </c>
      <c r="W98" s="9">
        <f t="shared" si="7"/>
        <v>8.9616681713277817</v>
      </c>
      <c r="X98" s="9">
        <f t="shared" si="8"/>
        <v>0.15777584808675671</v>
      </c>
      <c r="Y98" s="9">
        <f t="shared" si="9"/>
        <v>1.2204625092250923</v>
      </c>
    </row>
    <row r="99" spans="1:25" x14ac:dyDescent="0.5">
      <c r="A99">
        <v>3</v>
      </c>
      <c r="B99" s="20">
        <v>44697</v>
      </c>
      <c r="C99" t="s">
        <v>117</v>
      </c>
      <c r="D99">
        <v>17</v>
      </c>
      <c r="E99">
        <v>23</v>
      </c>
      <c r="F99">
        <v>150</v>
      </c>
      <c r="G99" t="s">
        <v>22</v>
      </c>
      <c r="H99" t="s">
        <v>118</v>
      </c>
      <c r="I99"/>
      <c r="J99" t="s">
        <v>119</v>
      </c>
      <c r="K99">
        <v>17</v>
      </c>
      <c r="L99">
        <v>3.4540000000000002</v>
      </c>
      <c r="M99" s="23">
        <v>2.9540000000000002</v>
      </c>
      <c r="N99">
        <v>13.13</v>
      </c>
      <c r="O99" s="23">
        <v>11.42</v>
      </c>
      <c r="P99">
        <v>1</v>
      </c>
      <c r="Q99">
        <v>5</v>
      </c>
      <c r="R99">
        <v>250</v>
      </c>
      <c r="S99">
        <v>284</v>
      </c>
      <c r="T99">
        <v>1.0478428486017575</v>
      </c>
      <c r="U99" s="9">
        <f t="shared" si="5"/>
        <v>0.92666173757553261</v>
      </c>
      <c r="V99" s="9">
        <f t="shared" si="6"/>
        <v>1.631446721083684E-2</v>
      </c>
      <c r="W99" s="9">
        <f t="shared" si="7"/>
        <v>5.5769202066390919</v>
      </c>
      <c r="X99" s="9">
        <f t="shared" si="8"/>
        <v>9.818521490561781E-2</v>
      </c>
      <c r="Y99" s="9">
        <f t="shared" si="9"/>
        <v>6.0182912280701721</v>
      </c>
    </row>
    <row r="100" spans="1:25" x14ac:dyDescent="0.5">
      <c r="A100">
        <v>3</v>
      </c>
      <c r="B100" s="20">
        <v>44697</v>
      </c>
      <c r="C100" t="s">
        <v>117</v>
      </c>
      <c r="D100">
        <v>18</v>
      </c>
      <c r="E100">
        <v>23</v>
      </c>
      <c r="F100">
        <v>150</v>
      </c>
      <c r="G100" t="s">
        <v>22</v>
      </c>
      <c r="H100" t="s">
        <v>120</v>
      </c>
      <c r="I100"/>
      <c r="J100"/>
      <c r="K100">
        <v>18</v>
      </c>
      <c r="L100">
        <v>3.6320000000000001</v>
      </c>
      <c r="M100" s="23">
        <v>3.2189999999999999</v>
      </c>
      <c r="N100">
        <v>13.89</v>
      </c>
      <c r="O100" s="23">
        <v>12.37</v>
      </c>
      <c r="P100">
        <v>1</v>
      </c>
      <c r="Q100">
        <v>5</v>
      </c>
      <c r="R100">
        <v>250</v>
      </c>
      <c r="S100">
        <v>284</v>
      </c>
      <c r="T100">
        <v>1.0478428486017575</v>
      </c>
      <c r="U100" s="9">
        <f t="shared" si="5"/>
        <v>0.8236993222893626</v>
      </c>
      <c r="V100" s="9">
        <f t="shared" si="6"/>
        <v>1.4501748631854975E-2</v>
      </c>
      <c r="W100" s="9">
        <f t="shared" si="7"/>
        <v>6.220898633046442</v>
      </c>
      <c r="X100" s="9">
        <f t="shared" si="8"/>
        <v>0.1095228632578599</v>
      </c>
      <c r="Y100" s="9">
        <f t="shared" si="9"/>
        <v>7.5523901315789388</v>
      </c>
    </row>
    <row r="101" spans="1:25" x14ac:dyDescent="0.5">
      <c r="A101">
        <v>3</v>
      </c>
      <c r="B101" s="20">
        <v>44697</v>
      </c>
      <c r="C101" t="s">
        <v>117</v>
      </c>
      <c r="D101">
        <v>19</v>
      </c>
      <c r="E101">
        <v>21</v>
      </c>
      <c r="F101">
        <v>5</v>
      </c>
      <c r="G101" t="s">
        <v>22</v>
      </c>
      <c r="H101"/>
      <c r="I101"/>
      <c r="J101"/>
      <c r="K101">
        <v>19</v>
      </c>
      <c r="L101">
        <v>107.8</v>
      </c>
      <c r="M101" s="23">
        <v>61.09</v>
      </c>
      <c r="N101">
        <v>406.6</v>
      </c>
      <c r="O101" s="23">
        <v>226.8</v>
      </c>
      <c r="P101">
        <v>1</v>
      </c>
      <c r="Q101">
        <v>5</v>
      </c>
      <c r="R101">
        <v>250</v>
      </c>
      <c r="S101">
        <v>284</v>
      </c>
      <c r="T101">
        <v>1.0478428486017575</v>
      </c>
      <c r="U101" s="9">
        <f t="shared" si="5"/>
        <v>97.434959307649521</v>
      </c>
      <c r="V101" s="9">
        <f t="shared" si="6"/>
        <v>1.7154042131628437</v>
      </c>
      <c r="W101" s="9">
        <f t="shared" si="7"/>
        <v>31.725494715807269</v>
      </c>
      <c r="X101" s="9">
        <f t="shared" si="8"/>
        <v>0.55854744217970542</v>
      </c>
      <c r="Y101" s="9">
        <f t="shared" si="9"/>
        <v>0.32560689655172392</v>
      </c>
    </row>
    <row r="102" spans="1:25" x14ac:dyDescent="0.5">
      <c r="A102">
        <v>3</v>
      </c>
      <c r="B102" s="20">
        <v>44697</v>
      </c>
      <c r="C102" t="s">
        <v>117</v>
      </c>
      <c r="D102">
        <v>20</v>
      </c>
      <c r="E102">
        <v>21</v>
      </c>
      <c r="F102">
        <v>25</v>
      </c>
      <c r="G102" t="s">
        <v>22</v>
      </c>
      <c r="H102" t="s">
        <v>118</v>
      </c>
      <c r="I102"/>
      <c r="J102" t="s">
        <v>119</v>
      </c>
      <c r="K102">
        <v>20</v>
      </c>
      <c r="L102">
        <v>101.9</v>
      </c>
      <c r="M102" s="23">
        <v>57.52</v>
      </c>
      <c r="N102">
        <v>383.6</v>
      </c>
      <c r="O102" s="23">
        <v>212.4</v>
      </c>
      <c r="P102">
        <v>1</v>
      </c>
      <c r="Q102">
        <v>5</v>
      </c>
      <c r="R102">
        <v>250</v>
      </c>
      <c r="S102">
        <v>284</v>
      </c>
      <c r="T102">
        <v>1.0478428486017575</v>
      </c>
      <c r="U102" s="9">
        <f t="shared" si="5"/>
        <v>92.774555247328138</v>
      </c>
      <c r="V102" s="9">
        <f t="shared" si="6"/>
        <v>1.6333548459036644</v>
      </c>
      <c r="W102" s="9">
        <f t="shared" si="7"/>
        <v>28.18523502860759</v>
      </c>
      <c r="X102" s="9">
        <f t="shared" si="8"/>
        <v>0.49621892655999272</v>
      </c>
      <c r="Y102" s="9">
        <f t="shared" si="9"/>
        <v>0.30380350467289696</v>
      </c>
    </row>
    <row r="103" spans="1:25" x14ac:dyDescent="0.5">
      <c r="A103">
        <v>3</v>
      </c>
      <c r="B103" s="20">
        <v>44697</v>
      </c>
      <c r="C103" t="s">
        <v>117</v>
      </c>
      <c r="D103">
        <v>21</v>
      </c>
      <c r="E103">
        <v>21</v>
      </c>
      <c r="F103">
        <v>25</v>
      </c>
      <c r="G103" t="s">
        <v>22</v>
      </c>
      <c r="H103" t="s">
        <v>120</v>
      </c>
      <c r="I103"/>
      <c r="J103"/>
      <c r="K103">
        <v>21</v>
      </c>
      <c r="L103">
        <v>102.6</v>
      </c>
      <c r="M103" s="23">
        <v>57.51</v>
      </c>
      <c r="N103">
        <v>386.6</v>
      </c>
      <c r="O103" s="23">
        <v>213.3</v>
      </c>
      <c r="P103">
        <v>1</v>
      </c>
      <c r="Q103">
        <v>5</v>
      </c>
      <c r="R103">
        <v>250</v>
      </c>
      <c r="S103">
        <v>284</v>
      </c>
      <c r="T103">
        <v>1.0478428486017575</v>
      </c>
      <c r="U103" s="9">
        <f t="shared" si="5"/>
        <v>93.912560889964737</v>
      </c>
      <c r="V103" s="9">
        <f t="shared" si="6"/>
        <v>1.6533901565134639</v>
      </c>
      <c r="W103" s="9">
        <f t="shared" si="7"/>
        <v>27.559770870191052</v>
      </c>
      <c r="X103" s="9">
        <f t="shared" si="8"/>
        <v>0.48520723363012414</v>
      </c>
      <c r="Y103" s="9">
        <f t="shared" si="9"/>
        <v>0.29346203115983838</v>
      </c>
    </row>
    <row r="104" spans="1:25" x14ac:dyDescent="0.5">
      <c r="A104">
        <v>3</v>
      </c>
      <c r="B104" s="20">
        <v>44697</v>
      </c>
      <c r="C104" t="s">
        <v>117</v>
      </c>
      <c r="D104">
        <v>22</v>
      </c>
      <c r="E104">
        <v>21</v>
      </c>
      <c r="F104">
        <v>50</v>
      </c>
      <c r="G104" t="s">
        <v>22</v>
      </c>
      <c r="H104"/>
      <c r="I104"/>
      <c r="J104"/>
      <c r="K104">
        <v>22</v>
      </c>
      <c r="L104">
        <v>101</v>
      </c>
      <c r="M104" s="23">
        <v>54.84</v>
      </c>
      <c r="N104">
        <v>380.3</v>
      </c>
      <c r="O104" s="23">
        <v>202.3</v>
      </c>
      <c r="P104">
        <v>1</v>
      </c>
      <c r="Q104">
        <v>5</v>
      </c>
      <c r="R104">
        <v>250</v>
      </c>
      <c r="S104">
        <v>284</v>
      </c>
      <c r="T104">
        <v>1.0478428486017575</v>
      </c>
      <c r="U104" s="9">
        <f t="shared" si="5"/>
        <v>96.45952589967527</v>
      </c>
      <c r="V104" s="9">
        <f t="shared" si="6"/>
        <v>1.6982310897830153</v>
      </c>
      <c r="W104" s="9">
        <f t="shared" si="7"/>
        <v>18.748409942235256</v>
      </c>
      <c r="X104" s="9">
        <f t="shared" si="8"/>
        <v>0.33007763982808547</v>
      </c>
      <c r="Y104" s="9">
        <f t="shared" si="9"/>
        <v>0.19436556179775263</v>
      </c>
    </row>
    <row r="105" spans="1:25" x14ac:dyDescent="0.5">
      <c r="A105">
        <v>3</v>
      </c>
      <c r="B105" s="20">
        <v>44697</v>
      </c>
      <c r="C105" t="s">
        <v>117</v>
      </c>
      <c r="D105">
        <v>23</v>
      </c>
      <c r="E105">
        <v>21</v>
      </c>
      <c r="F105">
        <v>75</v>
      </c>
      <c r="G105" t="s">
        <v>22</v>
      </c>
      <c r="H105"/>
      <c r="I105"/>
      <c r="J105"/>
      <c r="K105">
        <v>23</v>
      </c>
      <c r="L105">
        <v>34.299999999999997</v>
      </c>
      <c r="M105" s="23">
        <v>19.940000000000001</v>
      </c>
      <c r="N105">
        <v>124.9</v>
      </c>
      <c r="O105" s="23">
        <v>73.930000000000007</v>
      </c>
      <c r="P105">
        <v>1</v>
      </c>
      <c r="Q105">
        <v>5</v>
      </c>
      <c r="R105">
        <v>250</v>
      </c>
      <c r="S105">
        <v>284</v>
      </c>
      <c r="T105">
        <v>1.0478428486017575</v>
      </c>
      <c r="U105" s="9">
        <f t="shared" si="5"/>
        <v>27.62102266913735</v>
      </c>
      <c r="V105" s="9">
        <f t="shared" si="6"/>
        <v>0.48628561037213647</v>
      </c>
      <c r="W105" s="9">
        <f t="shared" si="7"/>
        <v>14.481412806851019</v>
      </c>
      <c r="X105" s="9">
        <f t="shared" si="8"/>
        <v>0.25495445082484186</v>
      </c>
      <c r="Y105" s="9">
        <f t="shared" si="9"/>
        <v>0.52428952324897016</v>
      </c>
    </row>
    <row r="106" spans="1:25" x14ac:dyDescent="0.5">
      <c r="A106">
        <v>3</v>
      </c>
      <c r="B106" s="20">
        <v>44697</v>
      </c>
      <c r="C106" t="s">
        <v>117</v>
      </c>
      <c r="D106">
        <v>24</v>
      </c>
      <c r="E106">
        <v>21</v>
      </c>
      <c r="F106">
        <v>100</v>
      </c>
      <c r="G106" t="s">
        <v>22</v>
      </c>
      <c r="H106"/>
      <c r="I106"/>
      <c r="J106"/>
      <c r="K106">
        <v>24</v>
      </c>
      <c r="L106">
        <v>5.7119999999999997</v>
      </c>
      <c r="M106" s="23">
        <v>4.4370000000000003</v>
      </c>
      <c r="N106">
        <v>21.42</v>
      </c>
      <c r="O106" s="23">
        <v>16.899999999999999</v>
      </c>
      <c r="P106">
        <v>1</v>
      </c>
      <c r="Q106">
        <v>5</v>
      </c>
      <c r="R106">
        <v>250</v>
      </c>
      <c r="S106">
        <v>284</v>
      </c>
      <c r="T106">
        <v>1.0478428486017575</v>
      </c>
      <c r="U106" s="9">
        <f t="shared" si="5"/>
        <v>2.4494216689131041</v>
      </c>
      <c r="V106" s="9">
        <f t="shared" si="6"/>
        <v>4.3123620931568733E-2</v>
      </c>
      <c r="W106" s="9">
        <f t="shared" si="7"/>
        <v>7.1749684236637039</v>
      </c>
      <c r="X106" s="9">
        <f t="shared" si="8"/>
        <v>0.1263198666137976</v>
      </c>
      <c r="Y106" s="9">
        <f t="shared" si="9"/>
        <v>2.9292499999999975</v>
      </c>
    </row>
    <row r="107" spans="1:25" x14ac:dyDescent="0.5">
      <c r="A107">
        <v>3</v>
      </c>
      <c r="B107" s="20">
        <v>44697</v>
      </c>
      <c r="C107" t="s">
        <v>117</v>
      </c>
      <c r="D107">
        <v>25</v>
      </c>
      <c r="E107">
        <v>21</v>
      </c>
      <c r="F107">
        <v>150</v>
      </c>
      <c r="G107" t="s">
        <v>22</v>
      </c>
      <c r="H107"/>
      <c r="I107"/>
      <c r="J107"/>
      <c r="K107">
        <v>25</v>
      </c>
      <c r="L107">
        <v>3.7789999999999999</v>
      </c>
      <c r="M107" s="23">
        <v>3.4289999999999998</v>
      </c>
      <c r="N107">
        <v>14.36</v>
      </c>
      <c r="O107" s="23">
        <v>13.1</v>
      </c>
      <c r="P107">
        <v>1</v>
      </c>
      <c r="Q107">
        <v>5</v>
      </c>
      <c r="R107">
        <v>250</v>
      </c>
      <c r="S107">
        <v>284</v>
      </c>
      <c r="T107">
        <v>1.0478428486017575</v>
      </c>
      <c r="U107" s="9">
        <f t="shared" si="5"/>
        <v>0.68280338558197085</v>
      </c>
      <c r="V107" s="9">
        <f t="shared" si="6"/>
        <v>1.2021186365879767E-2</v>
      </c>
      <c r="W107" s="9">
        <f t="shared" si="7"/>
        <v>6.7775226625101102</v>
      </c>
      <c r="X107" s="9">
        <f t="shared" si="8"/>
        <v>0.1193225820864456</v>
      </c>
      <c r="Y107" s="9">
        <f t="shared" si="9"/>
        <v>9.9260238095238122</v>
      </c>
    </row>
    <row r="108" spans="1:25" x14ac:dyDescent="0.5">
      <c r="A108">
        <v>3</v>
      </c>
      <c r="B108" s="20">
        <v>44697</v>
      </c>
      <c r="C108" t="s">
        <v>117</v>
      </c>
      <c r="D108">
        <v>26</v>
      </c>
      <c r="E108">
        <v>19</v>
      </c>
      <c r="F108">
        <v>5</v>
      </c>
      <c r="G108" t="s">
        <v>22</v>
      </c>
      <c r="H108"/>
      <c r="I108"/>
      <c r="J108"/>
      <c r="K108">
        <v>26</v>
      </c>
      <c r="L108">
        <v>115.7</v>
      </c>
      <c r="M108" s="23">
        <v>62.83</v>
      </c>
      <c r="N108">
        <v>438.1</v>
      </c>
      <c r="O108" s="23">
        <v>233.9</v>
      </c>
      <c r="P108">
        <v>1</v>
      </c>
      <c r="Q108">
        <v>5</v>
      </c>
      <c r="R108">
        <v>250</v>
      </c>
      <c r="S108">
        <v>284</v>
      </c>
      <c r="T108">
        <v>1.0478428486017575</v>
      </c>
      <c r="U108" s="9">
        <f t="shared" si="5"/>
        <v>110.65750106018929</v>
      </c>
      <c r="V108" s="9">
        <f t="shared" si="6"/>
        <v>1.9481954412005158</v>
      </c>
      <c r="W108" s="9">
        <f t="shared" si="7"/>
        <v>22.546335783225821</v>
      </c>
      <c r="X108" s="9">
        <f t="shared" si="8"/>
        <v>0.39694253139482083</v>
      </c>
      <c r="Y108" s="9">
        <f t="shared" si="9"/>
        <v>0.20374882468168448</v>
      </c>
    </row>
    <row r="109" spans="1:25" x14ac:dyDescent="0.5">
      <c r="A109">
        <v>3</v>
      </c>
      <c r="B109" s="20">
        <v>44697</v>
      </c>
      <c r="C109" t="s">
        <v>117</v>
      </c>
      <c r="D109">
        <v>27</v>
      </c>
      <c r="E109">
        <v>19</v>
      </c>
      <c r="F109">
        <v>25</v>
      </c>
      <c r="G109" t="s">
        <v>22</v>
      </c>
      <c r="H109"/>
      <c r="I109"/>
      <c r="J109"/>
      <c r="K109">
        <v>27</v>
      </c>
      <c r="L109">
        <v>119.8</v>
      </c>
      <c r="M109" s="23">
        <v>64.5</v>
      </c>
      <c r="N109">
        <v>452.9</v>
      </c>
      <c r="O109" s="23">
        <v>239.2</v>
      </c>
      <c r="P109">
        <v>1</v>
      </c>
      <c r="Q109">
        <v>5</v>
      </c>
      <c r="R109">
        <v>250</v>
      </c>
      <c r="S109">
        <v>284</v>
      </c>
      <c r="T109">
        <v>1.0478428486017575</v>
      </c>
      <c r="U109" s="9">
        <f t="shared" si="5"/>
        <v>115.80562182449778</v>
      </c>
      <c r="V109" s="9">
        <f t="shared" si="6"/>
        <v>2.0388313701496088</v>
      </c>
      <c r="W109" s="9">
        <f t="shared" si="7"/>
        <v>20.416514870435488</v>
      </c>
      <c r="X109" s="9">
        <f t="shared" si="8"/>
        <v>0.35944568433865298</v>
      </c>
      <c r="Y109" s="9">
        <f t="shared" si="9"/>
        <v>0.17629985961628447</v>
      </c>
    </row>
    <row r="110" spans="1:25" x14ac:dyDescent="0.5">
      <c r="A110">
        <v>3</v>
      </c>
      <c r="B110" s="20">
        <v>44697</v>
      </c>
      <c r="C110" t="s">
        <v>117</v>
      </c>
      <c r="D110">
        <v>28</v>
      </c>
      <c r="E110">
        <v>19</v>
      </c>
      <c r="F110">
        <v>50</v>
      </c>
      <c r="G110" t="s">
        <v>22</v>
      </c>
      <c r="H110" t="s">
        <v>118</v>
      </c>
      <c r="I110"/>
      <c r="J110"/>
      <c r="K110">
        <v>28</v>
      </c>
      <c r="L110">
        <v>102.3</v>
      </c>
      <c r="M110" s="23">
        <v>57.28</v>
      </c>
      <c r="N110">
        <v>385.9</v>
      </c>
      <c r="O110" s="23">
        <v>212.3</v>
      </c>
      <c r="P110">
        <v>1</v>
      </c>
      <c r="Q110">
        <v>5</v>
      </c>
      <c r="R110">
        <v>250</v>
      </c>
      <c r="S110">
        <v>284</v>
      </c>
      <c r="T110">
        <v>1.0478428486017575</v>
      </c>
      <c r="U110" s="9">
        <f t="shared" si="5"/>
        <v>94.075133124627101</v>
      </c>
      <c r="V110" s="9">
        <f t="shared" si="6"/>
        <v>1.6562523437434349</v>
      </c>
      <c r="W110" s="9">
        <f t="shared" si="7"/>
        <v>26.827708097506399</v>
      </c>
      <c r="X110" s="9">
        <f t="shared" si="8"/>
        <v>0.4723188045335634</v>
      </c>
      <c r="Y110" s="9">
        <f t="shared" si="9"/>
        <v>0.28517321428571446</v>
      </c>
    </row>
    <row r="111" spans="1:25" x14ac:dyDescent="0.5">
      <c r="A111">
        <v>3</v>
      </c>
      <c r="B111" s="20">
        <v>44697</v>
      </c>
      <c r="C111" t="s">
        <v>117</v>
      </c>
      <c r="D111">
        <v>29</v>
      </c>
      <c r="E111">
        <v>19</v>
      </c>
      <c r="F111">
        <v>50</v>
      </c>
      <c r="G111" t="s">
        <v>22</v>
      </c>
      <c r="H111" t="s">
        <v>120</v>
      </c>
      <c r="I111"/>
      <c r="J111" t="s">
        <v>119</v>
      </c>
      <c r="K111">
        <v>29</v>
      </c>
      <c r="L111">
        <v>115.3</v>
      </c>
      <c r="M111" s="23">
        <v>62.1</v>
      </c>
      <c r="N111">
        <v>435.8</v>
      </c>
      <c r="O111" s="23">
        <v>230.4</v>
      </c>
      <c r="P111">
        <v>1</v>
      </c>
      <c r="Q111">
        <v>5</v>
      </c>
      <c r="R111">
        <v>250</v>
      </c>
      <c r="S111">
        <v>284</v>
      </c>
      <c r="T111">
        <v>1.0478428486017575</v>
      </c>
      <c r="U111" s="9">
        <f t="shared" si="5"/>
        <v>111.30778999883877</v>
      </c>
      <c r="V111" s="9">
        <f t="shared" si="6"/>
        <v>1.9596441901204011</v>
      </c>
      <c r="W111" s="9">
        <f t="shared" si="7"/>
        <v>19.902829961498288</v>
      </c>
      <c r="X111" s="9">
        <f t="shared" si="8"/>
        <v>0.35040193594187125</v>
      </c>
      <c r="Y111" s="9">
        <f t="shared" si="9"/>
        <v>0.17880895813047698</v>
      </c>
    </row>
    <row r="112" spans="1:25" x14ac:dyDescent="0.5">
      <c r="A112">
        <v>3</v>
      </c>
      <c r="B112" s="20">
        <v>44697</v>
      </c>
      <c r="C112" t="s">
        <v>117</v>
      </c>
      <c r="D112">
        <v>30</v>
      </c>
      <c r="E112">
        <v>19</v>
      </c>
      <c r="F112">
        <v>75</v>
      </c>
      <c r="G112" t="s">
        <v>22</v>
      </c>
      <c r="H112"/>
      <c r="I112"/>
      <c r="J112"/>
      <c r="K112">
        <v>30</v>
      </c>
      <c r="L112">
        <v>26.61</v>
      </c>
      <c r="M112" s="23">
        <v>15.77</v>
      </c>
      <c r="N112">
        <v>97.73</v>
      </c>
      <c r="O112" s="23">
        <v>58.49</v>
      </c>
      <c r="P112">
        <v>1</v>
      </c>
      <c r="Q112">
        <v>5</v>
      </c>
      <c r="R112">
        <v>250</v>
      </c>
      <c r="S112">
        <v>284</v>
      </c>
      <c r="T112">
        <v>1.0478428486017575</v>
      </c>
      <c r="U112" s="9">
        <f t="shared" si="5"/>
        <v>21.264448293838527</v>
      </c>
      <c r="V112" s="9">
        <f t="shared" si="6"/>
        <v>0.37437408968025576</v>
      </c>
      <c r="W112" s="9">
        <f t="shared" si="7"/>
        <v>12.045053275085586</v>
      </c>
      <c r="X112" s="9">
        <f t="shared" si="8"/>
        <v>0.21206079709657721</v>
      </c>
      <c r="Y112" s="9">
        <f t="shared" si="9"/>
        <v>0.56644090214067278</v>
      </c>
    </row>
    <row r="113" spans="1:25" x14ac:dyDescent="0.5">
      <c r="A113">
        <v>3</v>
      </c>
      <c r="B113" s="20">
        <v>44697</v>
      </c>
      <c r="C113" t="s">
        <v>117</v>
      </c>
      <c r="D113">
        <v>31</v>
      </c>
      <c r="E113">
        <v>19</v>
      </c>
      <c r="F113">
        <v>100</v>
      </c>
      <c r="G113" t="s">
        <v>22</v>
      </c>
      <c r="H113"/>
      <c r="I113"/>
      <c r="J113"/>
      <c r="K113">
        <v>31</v>
      </c>
      <c r="L113">
        <v>7.3769999999999998</v>
      </c>
      <c r="M113" s="23">
        <v>5.9850000000000003</v>
      </c>
      <c r="N113">
        <v>27.63</v>
      </c>
      <c r="O113" s="23">
        <v>21.8</v>
      </c>
      <c r="P113">
        <v>1</v>
      </c>
      <c r="Q113">
        <v>5</v>
      </c>
      <c r="R113">
        <v>250</v>
      </c>
      <c r="S113">
        <v>284</v>
      </c>
      <c r="T113">
        <v>1.0478428486017575</v>
      </c>
      <c r="U113" s="9">
        <f t="shared" si="5"/>
        <v>3.1593204269388013</v>
      </c>
      <c r="V113" s="9">
        <f t="shared" si="6"/>
        <v>5.5621838502443684E-2</v>
      </c>
      <c r="W113" s="9">
        <f t="shared" si="7"/>
        <v>9.2555733019472566</v>
      </c>
      <c r="X113" s="9">
        <f t="shared" si="8"/>
        <v>0.16295023418921226</v>
      </c>
      <c r="Y113" s="9">
        <f t="shared" si="9"/>
        <v>2.9296089193825052</v>
      </c>
    </row>
    <row r="114" spans="1:25" x14ac:dyDescent="0.5">
      <c r="A114">
        <v>3</v>
      </c>
      <c r="B114" s="20">
        <v>44697</v>
      </c>
      <c r="C114" t="s">
        <v>117</v>
      </c>
      <c r="D114">
        <v>32</v>
      </c>
      <c r="E114">
        <v>19</v>
      </c>
      <c r="F114">
        <v>150</v>
      </c>
      <c r="G114" t="s">
        <v>22</v>
      </c>
      <c r="H114"/>
      <c r="I114"/>
      <c r="J114"/>
      <c r="K114">
        <v>32</v>
      </c>
      <c r="L114">
        <v>4.6929999999999996</v>
      </c>
      <c r="M114" s="23">
        <v>3.9079999999999999</v>
      </c>
      <c r="N114">
        <v>17.829999999999998</v>
      </c>
      <c r="O114" s="23">
        <v>14.76</v>
      </c>
      <c r="P114">
        <v>1</v>
      </c>
      <c r="Q114">
        <v>5</v>
      </c>
      <c r="R114">
        <v>250</v>
      </c>
      <c r="S114">
        <v>284</v>
      </c>
      <c r="T114">
        <v>1.0478428486017575</v>
      </c>
      <c r="U114" s="9">
        <f t="shared" si="5"/>
        <v>1.6636558680449605</v>
      </c>
      <c r="V114" s="9">
        <f t="shared" si="6"/>
        <v>2.9289715986707047E-2</v>
      </c>
      <c r="W114" s="9">
        <f t="shared" si="7"/>
        <v>6.7420244731641326</v>
      </c>
      <c r="X114" s="9">
        <f t="shared" si="8"/>
        <v>0.11869761396415728</v>
      </c>
      <c r="Y114" s="9">
        <f t="shared" si="9"/>
        <v>4.052535504885995</v>
      </c>
    </row>
    <row r="115" spans="1:25" x14ac:dyDescent="0.5">
      <c r="A115">
        <v>3</v>
      </c>
      <c r="B115" s="20">
        <v>44697</v>
      </c>
      <c r="C115" t="s">
        <v>117</v>
      </c>
      <c r="D115">
        <v>33</v>
      </c>
      <c r="E115">
        <v>17</v>
      </c>
      <c r="F115">
        <v>25</v>
      </c>
      <c r="G115" t="s">
        <v>22</v>
      </c>
      <c r="H115" t="s">
        <v>118</v>
      </c>
      <c r="I115"/>
      <c r="J115" t="s">
        <v>119</v>
      </c>
      <c r="K115">
        <v>33</v>
      </c>
      <c r="L115">
        <v>85.15</v>
      </c>
      <c r="M115" s="23">
        <v>45.93</v>
      </c>
      <c r="N115">
        <v>319.60000000000002</v>
      </c>
      <c r="O115" s="23">
        <v>167.9</v>
      </c>
      <c r="P115">
        <v>1</v>
      </c>
      <c r="Q115">
        <v>5</v>
      </c>
      <c r="R115">
        <v>250</v>
      </c>
      <c r="S115">
        <v>284</v>
      </c>
      <c r="T115">
        <v>1.0478428486017575</v>
      </c>
      <c r="U115" s="9">
        <f t="shared" si="5"/>
        <v>82.207359994273816</v>
      </c>
      <c r="V115" s="9">
        <f t="shared" si="6"/>
        <v>1.4473126759555248</v>
      </c>
      <c r="W115" s="9">
        <f t="shared" si="7"/>
        <v>13.41010133966973</v>
      </c>
      <c r="X115" s="9">
        <f t="shared" si="8"/>
        <v>0.23609333344488959</v>
      </c>
      <c r="Y115" s="9">
        <f t="shared" si="9"/>
        <v>0.16312531311799594</v>
      </c>
    </row>
    <row r="116" spans="1:25" x14ac:dyDescent="0.5">
      <c r="A116">
        <v>3</v>
      </c>
      <c r="B116" s="20">
        <v>44697</v>
      </c>
      <c r="C116" t="s">
        <v>117</v>
      </c>
      <c r="D116">
        <v>34</v>
      </c>
      <c r="E116">
        <v>17</v>
      </c>
      <c r="F116">
        <v>150</v>
      </c>
      <c r="G116" t="s">
        <v>22</v>
      </c>
      <c r="H116"/>
      <c r="I116"/>
      <c r="J116"/>
      <c r="K116">
        <v>34</v>
      </c>
      <c r="L116">
        <v>8.657</v>
      </c>
      <c r="M116" s="23">
        <v>6.2930000000000001</v>
      </c>
      <c r="N116">
        <v>32.28</v>
      </c>
      <c r="O116" s="23">
        <v>23.68</v>
      </c>
      <c r="P116">
        <v>1</v>
      </c>
      <c r="Q116">
        <v>5</v>
      </c>
      <c r="R116">
        <v>250</v>
      </c>
      <c r="S116">
        <v>284</v>
      </c>
      <c r="T116">
        <v>1.0478428486017575</v>
      </c>
      <c r="U116" s="9">
        <f t="shared" si="5"/>
        <v>4.6604040603213903</v>
      </c>
      <c r="V116" s="9">
        <f t="shared" si="6"/>
        <v>8.2049367259179412E-2</v>
      </c>
      <c r="W116" s="9">
        <f t="shared" si="7"/>
        <v>8.8251318800465857</v>
      </c>
      <c r="X116" s="9">
        <f t="shared" si="8"/>
        <v>0.15537204014166522</v>
      </c>
      <c r="Y116" s="9">
        <f t="shared" si="9"/>
        <v>1.8936409302325574</v>
      </c>
    </row>
    <row r="117" spans="1:25" x14ac:dyDescent="0.5">
      <c r="A117">
        <v>3</v>
      </c>
      <c r="B117" s="20">
        <v>44697</v>
      </c>
      <c r="C117" t="s">
        <v>117</v>
      </c>
      <c r="D117">
        <v>35</v>
      </c>
      <c r="E117">
        <v>17</v>
      </c>
      <c r="F117">
        <v>100</v>
      </c>
      <c r="G117" t="s">
        <v>22</v>
      </c>
      <c r="H117"/>
      <c r="I117"/>
      <c r="J117"/>
      <c r="K117">
        <v>35</v>
      </c>
      <c r="L117">
        <v>16.34</v>
      </c>
      <c r="M117" s="23">
        <v>10.42</v>
      </c>
      <c r="N117">
        <v>60.17</v>
      </c>
      <c r="O117" s="23">
        <v>38.94</v>
      </c>
      <c r="P117">
        <v>1</v>
      </c>
      <c r="Q117">
        <v>5</v>
      </c>
      <c r="R117">
        <v>250</v>
      </c>
      <c r="S117">
        <v>284</v>
      </c>
      <c r="T117">
        <v>1.0478428486017575</v>
      </c>
      <c r="U117" s="9">
        <f t="shared" si="5"/>
        <v>11.504695139607341</v>
      </c>
      <c r="V117" s="9">
        <f t="shared" si="6"/>
        <v>0.20254744964097432</v>
      </c>
      <c r="W117" s="9">
        <f t="shared" si="7"/>
        <v>10.671266410980877</v>
      </c>
      <c r="X117" s="9">
        <f t="shared" si="8"/>
        <v>0.18787440864402952</v>
      </c>
      <c r="Y117" s="9">
        <f t="shared" si="9"/>
        <v>0.92755751295336719</v>
      </c>
    </row>
    <row r="118" spans="1:25" x14ac:dyDescent="0.5">
      <c r="A118">
        <v>3</v>
      </c>
      <c r="B118" s="20">
        <v>44697</v>
      </c>
      <c r="C118" t="s">
        <v>117</v>
      </c>
      <c r="D118">
        <v>36</v>
      </c>
      <c r="E118">
        <v>17</v>
      </c>
      <c r="F118">
        <v>75</v>
      </c>
      <c r="G118" t="s">
        <v>22</v>
      </c>
      <c r="H118"/>
      <c r="I118"/>
      <c r="J118"/>
      <c r="K118">
        <v>36</v>
      </c>
      <c r="L118">
        <v>20.69</v>
      </c>
      <c r="M118" s="23">
        <v>12.93</v>
      </c>
      <c r="N118">
        <v>76.45</v>
      </c>
      <c r="O118" s="23">
        <v>48.18</v>
      </c>
      <c r="P118">
        <v>1</v>
      </c>
      <c r="Q118">
        <v>5</v>
      </c>
      <c r="R118">
        <v>250</v>
      </c>
      <c r="S118">
        <v>284</v>
      </c>
      <c r="T118">
        <v>1.0478428486017575</v>
      </c>
      <c r="U118" s="9">
        <f t="shared" si="5"/>
        <v>15.319723579684382</v>
      </c>
      <c r="V118" s="9">
        <f t="shared" si="6"/>
        <v>0.26971344330430247</v>
      </c>
      <c r="W118" s="9">
        <f t="shared" si="7"/>
        <v>12.118330542229849</v>
      </c>
      <c r="X118" s="9">
        <f t="shared" si="8"/>
        <v>0.2133508898279903</v>
      </c>
      <c r="Y118" s="9">
        <f t="shared" si="9"/>
        <v>0.79102801556420199</v>
      </c>
    </row>
    <row r="119" spans="1:25" x14ac:dyDescent="0.5">
      <c r="A119">
        <v>3</v>
      </c>
      <c r="B119" s="20">
        <v>44697</v>
      </c>
      <c r="C119" t="s">
        <v>117</v>
      </c>
      <c r="D119">
        <v>37</v>
      </c>
      <c r="E119">
        <v>17</v>
      </c>
      <c r="F119">
        <v>50</v>
      </c>
      <c r="G119" t="s">
        <v>22</v>
      </c>
      <c r="H119"/>
      <c r="I119"/>
      <c r="J119"/>
      <c r="K119">
        <v>37</v>
      </c>
      <c r="L119">
        <v>57.58</v>
      </c>
      <c r="M119" s="23">
        <v>31.62</v>
      </c>
      <c r="N119">
        <v>212.4</v>
      </c>
      <c r="O119" s="23">
        <v>116.5</v>
      </c>
      <c r="P119">
        <v>1</v>
      </c>
      <c r="Q119">
        <v>5</v>
      </c>
      <c r="R119">
        <v>250</v>
      </c>
      <c r="S119">
        <v>284</v>
      </c>
      <c r="T119">
        <v>1.0478428486017575</v>
      </c>
      <c r="U119" s="9">
        <f t="shared" si="5"/>
        <v>51.968924347072239</v>
      </c>
      <c r="V119" s="9">
        <f t="shared" si="6"/>
        <v>0.91494585118084937</v>
      </c>
      <c r="W119" s="9">
        <f t="shared" si="7"/>
        <v>14.37672333252527</v>
      </c>
      <c r="X119" s="9">
        <f t="shared" si="8"/>
        <v>0.25311132627685334</v>
      </c>
      <c r="Y119" s="9">
        <f t="shared" si="9"/>
        <v>0.27664077163712181</v>
      </c>
    </row>
    <row r="120" spans="1:25" x14ac:dyDescent="0.5">
      <c r="A120">
        <v>3</v>
      </c>
      <c r="B120" s="20">
        <v>44697</v>
      </c>
      <c r="C120" t="s">
        <v>117</v>
      </c>
      <c r="D120">
        <v>38</v>
      </c>
      <c r="E120">
        <v>17</v>
      </c>
      <c r="F120">
        <v>25</v>
      </c>
      <c r="G120" t="s">
        <v>22</v>
      </c>
      <c r="H120" t="s">
        <v>120</v>
      </c>
      <c r="I120"/>
      <c r="J120"/>
      <c r="K120" s="23">
        <v>38</v>
      </c>
      <c r="L120">
        <v>85.72</v>
      </c>
      <c r="M120" s="23">
        <v>45.51</v>
      </c>
      <c r="N120">
        <v>322</v>
      </c>
      <c r="O120" s="23">
        <v>166.2</v>
      </c>
      <c r="P120">
        <v>1</v>
      </c>
      <c r="Q120">
        <v>5</v>
      </c>
      <c r="R120">
        <v>250</v>
      </c>
      <c r="S120">
        <v>284</v>
      </c>
      <c r="T120">
        <v>1.0478428486017575</v>
      </c>
      <c r="U120" s="9">
        <f t="shared" si="5"/>
        <v>84.429180534659608</v>
      </c>
      <c r="V120" s="9">
        <f t="shared" si="6"/>
        <v>1.486429234765134</v>
      </c>
      <c r="W120" s="9">
        <f t="shared" si="7"/>
        <v>10.22014688464605</v>
      </c>
      <c r="X120" s="9">
        <f t="shared" si="8"/>
        <v>0.17993216346207835</v>
      </c>
      <c r="Y120" s="9">
        <f t="shared" si="9"/>
        <v>0.12104993581514754</v>
      </c>
    </row>
    <row r="121" spans="1:25" x14ac:dyDescent="0.5">
      <c r="A121">
        <v>3</v>
      </c>
      <c r="B121" s="20">
        <v>44697</v>
      </c>
      <c r="C121" t="s">
        <v>117</v>
      </c>
      <c r="D121">
        <v>39</v>
      </c>
      <c r="E121">
        <v>17</v>
      </c>
      <c r="F121">
        <v>5</v>
      </c>
      <c r="G121" t="s">
        <v>22</v>
      </c>
      <c r="H121"/>
      <c r="I121"/>
      <c r="J121"/>
      <c r="K121" s="23">
        <v>39</v>
      </c>
      <c r="L121">
        <v>84.44</v>
      </c>
      <c r="M121" s="23">
        <v>44.07</v>
      </c>
      <c r="N121">
        <v>315.8</v>
      </c>
      <c r="O121" s="23">
        <v>161</v>
      </c>
      <c r="P121">
        <v>1</v>
      </c>
      <c r="Q121">
        <v>5</v>
      </c>
      <c r="R121">
        <v>250</v>
      </c>
      <c r="S121">
        <v>284</v>
      </c>
      <c r="T121">
        <v>1.0478428486017575</v>
      </c>
      <c r="U121" s="9">
        <f t="shared" si="5"/>
        <v>83.887273085785026</v>
      </c>
      <c r="V121" s="9">
        <f t="shared" si="6"/>
        <v>1.4768886106652293</v>
      </c>
      <c r="W121" s="9">
        <f t="shared" si="7"/>
        <v>7.8007035358046979</v>
      </c>
      <c r="X121" s="9">
        <f t="shared" si="8"/>
        <v>0.1373363298557165</v>
      </c>
      <c r="Y121" s="9">
        <f t="shared" si="9"/>
        <v>9.2990310077519414E-2</v>
      </c>
    </row>
    <row r="122" spans="1:25" x14ac:dyDescent="0.5">
      <c r="A122">
        <v>3</v>
      </c>
      <c r="B122" s="20">
        <v>44697</v>
      </c>
      <c r="C122" t="s">
        <v>117</v>
      </c>
      <c r="D122">
        <v>40</v>
      </c>
      <c r="E122">
        <v>15</v>
      </c>
      <c r="F122">
        <v>150</v>
      </c>
      <c r="G122" t="s">
        <v>22</v>
      </c>
      <c r="H122"/>
      <c r="I122"/>
      <c r="J122"/>
      <c r="K122" s="23">
        <v>40</v>
      </c>
      <c r="L122">
        <v>3.3570000000000002</v>
      </c>
      <c r="M122" s="23">
        <v>2.9580000000000002</v>
      </c>
      <c r="N122">
        <v>12.83</v>
      </c>
      <c r="O122" s="23">
        <v>11.43</v>
      </c>
      <c r="P122">
        <v>1</v>
      </c>
      <c r="Q122">
        <v>5</v>
      </c>
      <c r="R122">
        <v>250</v>
      </c>
      <c r="S122">
        <v>284</v>
      </c>
      <c r="T122">
        <v>1.0478428486017575</v>
      </c>
      <c r="U122" s="9">
        <f t="shared" si="5"/>
        <v>0.75867042842441246</v>
      </c>
      <c r="V122" s="9">
        <f t="shared" si="6"/>
        <v>1.3356873739866416E-2</v>
      </c>
      <c r="W122" s="9">
        <f t="shared" si="7"/>
        <v>5.7506064211704331</v>
      </c>
      <c r="X122" s="9">
        <f t="shared" si="8"/>
        <v>0.1012430707952541</v>
      </c>
      <c r="Y122" s="9">
        <f t="shared" si="9"/>
        <v>7.5798478571428527</v>
      </c>
    </row>
    <row r="123" spans="1:25" x14ac:dyDescent="0.5">
      <c r="A123">
        <v>4</v>
      </c>
      <c r="B123" s="20">
        <v>44698</v>
      </c>
      <c r="C123" t="s">
        <v>117</v>
      </c>
      <c r="D123">
        <v>1</v>
      </c>
      <c r="E123">
        <v>15</v>
      </c>
      <c r="F123">
        <v>100</v>
      </c>
      <c r="G123" t="s">
        <v>22</v>
      </c>
      <c r="H123" t="s">
        <v>118</v>
      </c>
      <c r="I123"/>
      <c r="J123"/>
      <c r="K123" s="21">
        <v>1</v>
      </c>
      <c r="L123" s="22">
        <v>7.899</v>
      </c>
      <c r="M123" s="21">
        <v>6.1959999999999997</v>
      </c>
      <c r="N123" s="22">
        <v>29.69</v>
      </c>
      <c r="O123" s="21">
        <v>22.45</v>
      </c>
      <c r="P123">
        <v>1</v>
      </c>
      <c r="Q123">
        <v>5</v>
      </c>
      <c r="R123">
        <v>250</v>
      </c>
      <c r="S123">
        <v>284</v>
      </c>
      <c r="T123">
        <v>1.045207728929225</v>
      </c>
      <c r="U123" s="9">
        <f t="shared" si="5"/>
        <v>3.9135433217977496</v>
      </c>
      <c r="V123" s="9">
        <f t="shared" si="6"/>
        <v>6.8900410595030798E-2</v>
      </c>
      <c r="W123" s="9">
        <f t="shared" si="7"/>
        <v>8.8393673268064425</v>
      </c>
      <c r="X123" s="9">
        <f t="shared" si="8"/>
        <v>0.15562266420433876</v>
      </c>
      <c r="Y123" s="9">
        <f t="shared" si="9"/>
        <v>2.2586609116022092</v>
      </c>
    </row>
    <row r="124" spans="1:25" x14ac:dyDescent="0.5">
      <c r="A124">
        <v>4</v>
      </c>
      <c r="B124" s="20">
        <v>44698</v>
      </c>
      <c r="C124" t="s">
        <v>117</v>
      </c>
      <c r="D124">
        <v>2</v>
      </c>
      <c r="E124">
        <v>15</v>
      </c>
      <c r="F124">
        <v>100</v>
      </c>
      <c r="G124" t="s">
        <v>22</v>
      </c>
      <c r="H124" t="s">
        <v>120</v>
      </c>
      <c r="I124"/>
      <c r="J124" t="s">
        <v>119</v>
      </c>
      <c r="K124" s="23">
        <v>2</v>
      </c>
      <c r="L124">
        <v>9.0749999999999993</v>
      </c>
      <c r="M124" s="23">
        <v>6.407</v>
      </c>
      <c r="N124">
        <v>34.020000000000003</v>
      </c>
      <c r="O124" s="23">
        <v>24.08</v>
      </c>
      <c r="P124">
        <v>1</v>
      </c>
      <c r="Q124">
        <v>5</v>
      </c>
      <c r="R124">
        <v>250</v>
      </c>
      <c r="S124">
        <v>284</v>
      </c>
      <c r="T124">
        <v>1.045207728929225</v>
      </c>
      <c r="U124" s="9">
        <f t="shared" si="5"/>
        <v>5.3730138976063042</v>
      </c>
      <c r="V124" s="9">
        <f t="shared" si="6"/>
        <v>9.4595315098702545E-2</v>
      </c>
      <c r="W124" s="9">
        <f t="shared" si="7"/>
        <v>8.3058319116760515</v>
      </c>
      <c r="X124" s="9">
        <f t="shared" si="8"/>
        <v>0.14622943506471922</v>
      </c>
      <c r="Y124" s="9">
        <f t="shared" si="9"/>
        <v>1.5458422535211249</v>
      </c>
    </row>
    <row r="125" spans="1:25" x14ac:dyDescent="0.5">
      <c r="A125">
        <v>4</v>
      </c>
      <c r="B125" s="20">
        <v>44698</v>
      </c>
      <c r="C125" t="s">
        <v>117</v>
      </c>
      <c r="D125">
        <v>3</v>
      </c>
      <c r="E125">
        <v>15</v>
      </c>
      <c r="F125">
        <v>75</v>
      </c>
      <c r="G125" t="s">
        <v>22</v>
      </c>
      <c r="H125"/>
      <c r="I125"/>
      <c r="J125"/>
      <c r="K125" s="23">
        <v>3</v>
      </c>
      <c r="L125">
        <v>47.58</v>
      </c>
      <c r="M125" s="23">
        <v>27.19</v>
      </c>
      <c r="N125">
        <v>173.5</v>
      </c>
      <c r="O125" s="23">
        <v>100.3</v>
      </c>
      <c r="P125">
        <v>1</v>
      </c>
      <c r="Q125">
        <v>5</v>
      </c>
      <c r="R125">
        <v>250</v>
      </c>
      <c r="S125">
        <v>284</v>
      </c>
      <c r="T125">
        <v>1.0452077289292201</v>
      </c>
      <c r="U125" s="9">
        <f t="shared" si="5"/>
        <v>39.567868944142802</v>
      </c>
      <c r="V125" s="9">
        <f t="shared" si="6"/>
        <v>0.69661741098842955</v>
      </c>
      <c r="W125" s="9">
        <f t="shared" si="7"/>
        <v>17.408386648507285</v>
      </c>
      <c r="X125" s="9">
        <f t="shared" si="8"/>
        <v>0.30648568043146629</v>
      </c>
      <c r="Y125" s="9">
        <f t="shared" si="9"/>
        <v>0.43996270491803258</v>
      </c>
    </row>
    <row r="126" spans="1:25" x14ac:dyDescent="0.5">
      <c r="A126">
        <v>4</v>
      </c>
      <c r="B126" s="20">
        <v>44698</v>
      </c>
      <c r="C126" t="s">
        <v>117</v>
      </c>
      <c r="D126">
        <v>4</v>
      </c>
      <c r="E126">
        <v>15</v>
      </c>
      <c r="F126">
        <v>50</v>
      </c>
      <c r="G126" t="s">
        <v>22</v>
      </c>
      <c r="H126"/>
      <c r="I126"/>
      <c r="J126"/>
      <c r="K126">
        <v>4</v>
      </c>
      <c r="L126">
        <v>119.2</v>
      </c>
      <c r="M126" s="23">
        <v>64.66</v>
      </c>
      <c r="N126">
        <v>450.2</v>
      </c>
      <c r="O126" s="23">
        <v>240.8</v>
      </c>
      <c r="P126">
        <v>1</v>
      </c>
      <c r="Q126">
        <v>5</v>
      </c>
      <c r="R126">
        <v>250</v>
      </c>
      <c r="S126">
        <v>284</v>
      </c>
      <c r="T126">
        <v>1.0452077289292201</v>
      </c>
      <c r="U126" s="9">
        <f t="shared" si="5"/>
        <v>113.19005132381832</v>
      </c>
      <c r="V126" s="9">
        <f t="shared" si="6"/>
        <v>1.9927825937291959</v>
      </c>
      <c r="W126" s="9">
        <f t="shared" si="7"/>
        <v>23.598406769004619</v>
      </c>
      <c r="X126" s="9">
        <f t="shared" si="8"/>
        <v>0.41546490790501089</v>
      </c>
      <c r="Y126" s="9">
        <f t="shared" si="9"/>
        <v>0.20848481375358172</v>
      </c>
    </row>
    <row r="127" spans="1:25" x14ac:dyDescent="0.5">
      <c r="A127">
        <v>4</v>
      </c>
      <c r="B127" s="20">
        <v>44698</v>
      </c>
      <c r="C127" t="s">
        <v>117</v>
      </c>
      <c r="D127">
        <v>5</v>
      </c>
      <c r="E127">
        <v>15</v>
      </c>
      <c r="F127">
        <v>25</v>
      </c>
      <c r="G127" t="s">
        <v>22</v>
      </c>
      <c r="H127"/>
      <c r="I127"/>
      <c r="J127"/>
      <c r="K127">
        <v>5</v>
      </c>
      <c r="L127">
        <v>114.7</v>
      </c>
      <c r="M127" s="23">
        <v>63.78</v>
      </c>
      <c r="N127">
        <v>435.3</v>
      </c>
      <c r="O127" s="23">
        <v>237.8</v>
      </c>
      <c r="P127">
        <v>1</v>
      </c>
      <c r="Q127">
        <v>5</v>
      </c>
      <c r="R127">
        <v>250</v>
      </c>
      <c r="S127">
        <v>284</v>
      </c>
      <c r="T127">
        <v>1.0452077289292201</v>
      </c>
      <c r="U127" s="9">
        <f t="shared" si="5"/>
        <v>106.75756989710659</v>
      </c>
      <c r="V127" s="9">
        <f t="shared" si="6"/>
        <v>1.8795346812870881</v>
      </c>
      <c r="W127" s="9">
        <f t="shared" si="7"/>
        <v>28.32671305336391</v>
      </c>
      <c r="X127" s="9">
        <f t="shared" si="8"/>
        <v>0.49870973685499842</v>
      </c>
      <c r="Y127" s="9">
        <f t="shared" si="9"/>
        <v>0.26533681012658228</v>
      </c>
    </row>
    <row r="128" spans="1:25" x14ac:dyDescent="0.5">
      <c r="A128">
        <v>4</v>
      </c>
      <c r="B128" s="20">
        <v>44698</v>
      </c>
      <c r="C128" t="s">
        <v>117</v>
      </c>
      <c r="D128">
        <v>6</v>
      </c>
      <c r="E128">
        <v>15</v>
      </c>
      <c r="F128">
        <v>5</v>
      </c>
      <c r="G128" t="s">
        <v>22</v>
      </c>
      <c r="H128"/>
      <c r="I128"/>
      <c r="J128"/>
      <c r="K128">
        <v>6</v>
      </c>
      <c r="L128">
        <v>113.1</v>
      </c>
      <c r="M128" s="23">
        <v>61.18</v>
      </c>
      <c r="N128">
        <v>428</v>
      </c>
      <c r="O128" s="23">
        <v>226.8</v>
      </c>
      <c r="P128">
        <v>1</v>
      </c>
      <c r="Q128">
        <v>5</v>
      </c>
      <c r="R128">
        <v>250</v>
      </c>
      <c r="S128">
        <v>284</v>
      </c>
      <c r="T128">
        <v>1.0452077289292201</v>
      </c>
      <c r="U128" s="9">
        <f t="shared" si="5"/>
        <v>108.757585130622</v>
      </c>
      <c r="V128" s="9">
        <f t="shared" si="6"/>
        <v>1.9147462170884157</v>
      </c>
      <c r="W128" s="9">
        <f t="shared" si="7"/>
        <v>20.078055631222856</v>
      </c>
      <c r="X128" s="9">
        <f t="shared" si="8"/>
        <v>0.35348689491589536</v>
      </c>
      <c r="Y128" s="9">
        <f t="shared" si="9"/>
        <v>0.18461292246520872</v>
      </c>
    </row>
    <row r="129" spans="1:25" x14ac:dyDescent="0.5">
      <c r="A129">
        <v>4</v>
      </c>
      <c r="B129" s="20">
        <v>44698</v>
      </c>
      <c r="C129" t="s">
        <v>117</v>
      </c>
      <c r="D129">
        <v>7</v>
      </c>
      <c r="E129">
        <v>4</v>
      </c>
      <c r="F129">
        <v>150</v>
      </c>
      <c r="G129" t="s">
        <v>22</v>
      </c>
      <c r="H129"/>
      <c r="I129"/>
      <c r="J129"/>
      <c r="K129">
        <v>7</v>
      </c>
      <c r="L129">
        <v>2.012</v>
      </c>
      <c r="M129" s="23">
        <v>1.883</v>
      </c>
      <c r="N129">
        <v>7.91</v>
      </c>
      <c r="O129" s="23">
        <v>7.3070000000000004</v>
      </c>
      <c r="P129">
        <v>1</v>
      </c>
      <c r="Q129">
        <v>5</v>
      </c>
      <c r="R129">
        <v>250</v>
      </c>
      <c r="S129">
        <v>284</v>
      </c>
      <c r="T129">
        <v>1.0452077289292201</v>
      </c>
      <c r="U129" s="9">
        <f t="shared" si="5"/>
        <v>0.32594842859724177</v>
      </c>
      <c r="V129" s="9">
        <f t="shared" si="6"/>
        <v>5.7385286724866511E-3</v>
      </c>
      <c r="W129" s="9">
        <f t="shared" si="7"/>
        <v>3.8248541597925314</v>
      </c>
      <c r="X129" s="9">
        <f t="shared" si="8"/>
        <v>6.733898168648822E-2</v>
      </c>
      <c r="Y129" s="9">
        <f t="shared" si="9"/>
        <v>11.73453781094528</v>
      </c>
    </row>
    <row r="130" spans="1:25" x14ac:dyDescent="0.5">
      <c r="A130">
        <v>4</v>
      </c>
      <c r="B130" s="20">
        <v>44698</v>
      </c>
      <c r="C130" t="s">
        <v>117</v>
      </c>
      <c r="D130">
        <v>8</v>
      </c>
      <c r="E130">
        <v>4</v>
      </c>
      <c r="F130">
        <v>100</v>
      </c>
      <c r="G130" t="s">
        <v>22</v>
      </c>
      <c r="H130" t="s">
        <v>118</v>
      </c>
      <c r="I130"/>
      <c r="J130" t="s">
        <v>119</v>
      </c>
      <c r="K130">
        <v>8</v>
      </c>
      <c r="L130">
        <v>19.63</v>
      </c>
      <c r="M130" s="23">
        <v>12.86</v>
      </c>
      <c r="N130">
        <v>72.2</v>
      </c>
      <c r="O130" s="23">
        <v>47.99</v>
      </c>
      <c r="P130">
        <v>1</v>
      </c>
      <c r="Q130">
        <v>5</v>
      </c>
      <c r="R130">
        <v>250</v>
      </c>
      <c r="S130">
        <v>284</v>
      </c>
      <c r="T130">
        <v>1.0452077289292201</v>
      </c>
      <c r="U130" s="9">
        <f t="shared" si="5"/>
        <v>13.086586163083295</v>
      </c>
      <c r="V130" s="9">
        <f t="shared" si="6"/>
        <v>0.23039764371625518</v>
      </c>
      <c r="W130" s="9">
        <f t="shared" si="7"/>
        <v>14.174535530747988</v>
      </c>
      <c r="X130" s="9">
        <f t="shared" si="8"/>
        <v>0.24955168187936599</v>
      </c>
      <c r="Y130" s="9">
        <f t="shared" si="9"/>
        <v>1.0831346964064434</v>
      </c>
    </row>
    <row r="131" spans="1:25" x14ac:dyDescent="0.5">
      <c r="A131">
        <v>4</v>
      </c>
      <c r="B131" s="20">
        <v>44698</v>
      </c>
      <c r="C131" t="s">
        <v>117</v>
      </c>
      <c r="D131">
        <v>9</v>
      </c>
      <c r="E131">
        <v>4</v>
      </c>
      <c r="F131">
        <v>100</v>
      </c>
      <c r="G131" t="s">
        <v>22</v>
      </c>
      <c r="H131" t="s">
        <v>120</v>
      </c>
      <c r="I131"/>
      <c r="J131"/>
      <c r="K131">
        <v>9</v>
      </c>
      <c r="L131">
        <v>5.6319999999999997</v>
      </c>
      <c r="M131" s="23">
        <v>4.0270000000000001</v>
      </c>
      <c r="N131">
        <v>21.27</v>
      </c>
      <c r="O131" s="23">
        <v>15.34</v>
      </c>
      <c r="P131">
        <v>1</v>
      </c>
      <c r="Q131">
        <v>5</v>
      </c>
      <c r="R131">
        <v>250</v>
      </c>
      <c r="S131">
        <v>284</v>
      </c>
      <c r="T131">
        <v>1.0452077289292201</v>
      </c>
      <c r="U131" s="9">
        <f t="shared" si="5"/>
        <v>3.2054298202017319</v>
      </c>
      <c r="V131" s="9">
        <f t="shared" si="6"/>
        <v>5.6433623595100915E-2</v>
      </c>
      <c r="W131" s="9">
        <f t="shared" si="7"/>
        <v>5.5085857410271046</v>
      </c>
      <c r="X131" s="9">
        <f t="shared" si="8"/>
        <v>9.6982143327941986E-2</v>
      </c>
      <c r="Y131" s="9">
        <f t="shared" si="9"/>
        <v>1.7185170320404721</v>
      </c>
    </row>
    <row r="132" spans="1:25" x14ac:dyDescent="0.5">
      <c r="A132">
        <v>4</v>
      </c>
      <c r="B132" s="20">
        <v>44698</v>
      </c>
      <c r="C132" t="s">
        <v>117</v>
      </c>
      <c r="D132">
        <v>10</v>
      </c>
      <c r="E132">
        <v>4</v>
      </c>
      <c r="F132">
        <v>75</v>
      </c>
      <c r="G132" t="s">
        <v>22</v>
      </c>
      <c r="H132"/>
      <c r="I132"/>
      <c r="J132"/>
      <c r="K132">
        <v>10</v>
      </c>
      <c r="L132">
        <v>10.47</v>
      </c>
      <c r="M132" s="23">
        <v>6.5170000000000003</v>
      </c>
      <c r="N132">
        <v>39.18</v>
      </c>
      <c r="O132" s="23">
        <v>24.48</v>
      </c>
      <c r="P132">
        <v>1</v>
      </c>
      <c r="Q132">
        <v>5</v>
      </c>
      <c r="R132">
        <v>250</v>
      </c>
      <c r="S132">
        <v>284</v>
      </c>
      <c r="T132">
        <v>1.0452077289292201</v>
      </c>
      <c r="U132" s="9">
        <f t="shared" ref="U132:U140" si="10">($S$1*($Q$1/($Q$1-1))*(N132-O132))*T132</f>
        <v>7.9460064682909719</v>
      </c>
      <c r="V132" s="9">
        <f t="shared" ref="V132:V140" si="11">(U132*Q132*P132)/S132</f>
        <v>0.13989448007554528</v>
      </c>
      <c r="W132" s="9">
        <f t="shared" ref="W132:W140" si="12">($S$1*($Q$1/($Q$1-1))*(($Q$1*O132)-N132))*T132</f>
        <v>5.960062693304983</v>
      </c>
      <c r="X132" s="9">
        <f t="shared" ref="X132:X140" si="13">(W132*Q132*P132)/S132</f>
        <v>0.10493068122015815</v>
      </c>
      <c r="Y132" s="9">
        <f t="shared" ref="Y132:Y140" si="14">W132/U132</f>
        <v>0.75007020408163272</v>
      </c>
    </row>
    <row r="133" spans="1:25" x14ac:dyDescent="0.5">
      <c r="A133">
        <v>4</v>
      </c>
      <c r="B133" s="20">
        <v>44698</v>
      </c>
      <c r="C133" t="s">
        <v>117</v>
      </c>
      <c r="D133">
        <v>11</v>
      </c>
      <c r="E133">
        <v>4</v>
      </c>
      <c r="F133">
        <v>50</v>
      </c>
      <c r="G133" t="s">
        <v>22</v>
      </c>
      <c r="H133"/>
      <c r="I133"/>
      <c r="J133"/>
      <c r="K133">
        <v>11</v>
      </c>
      <c r="L133">
        <v>25.93</v>
      </c>
      <c r="M133" s="23">
        <v>14.2</v>
      </c>
      <c r="N133">
        <v>95.56</v>
      </c>
      <c r="O133" s="23">
        <v>52.62</v>
      </c>
      <c r="P133">
        <v>1</v>
      </c>
      <c r="Q133">
        <v>5</v>
      </c>
      <c r="R133">
        <v>250</v>
      </c>
      <c r="S133">
        <v>284</v>
      </c>
      <c r="T133">
        <v>1.0452077289292201</v>
      </c>
      <c r="U133" s="9">
        <f t="shared" si="10"/>
        <v>23.210987601932953</v>
      </c>
      <c r="V133" s="9">
        <f t="shared" si="11"/>
        <v>0.40864414792135484</v>
      </c>
      <c r="W133" s="9">
        <f t="shared" si="12"/>
        <v>6.6802443949289421</v>
      </c>
      <c r="X133" s="9">
        <f t="shared" si="13"/>
        <v>0.11760993653043914</v>
      </c>
      <c r="Y133" s="9">
        <f t="shared" si="14"/>
        <v>0.28780526315789456</v>
      </c>
    </row>
    <row r="134" spans="1:25" x14ac:dyDescent="0.5">
      <c r="A134">
        <v>4</v>
      </c>
      <c r="B134" s="20">
        <v>44698</v>
      </c>
      <c r="C134" t="s">
        <v>117</v>
      </c>
      <c r="D134">
        <v>12</v>
      </c>
      <c r="E134">
        <v>4</v>
      </c>
      <c r="F134">
        <v>25</v>
      </c>
      <c r="G134" t="s">
        <v>22</v>
      </c>
      <c r="H134"/>
      <c r="I134"/>
      <c r="J134"/>
      <c r="K134">
        <v>12</v>
      </c>
      <c r="L134">
        <v>24.25</v>
      </c>
      <c r="M134" s="23">
        <v>12.8</v>
      </c>
      <c r="N134">
        <v>89.44</v>
      </c>
      <c r="O134" s="23">
        <v>47.6</v>
      </c>
      <c r="P134">
        <v>1</v>
      </c>
      <c r="Q134">
        <v>5</v>
      </c>
      <c r="R134">
        <v>250</v>
      </c>
      <c r="S134">
        <v>284</v>
      </c>
      <c r="T134">
        <v>1.0452077289292201</v>
      </c>
      <c r="U134" s="9">
        <f t="shared" si="10"/>
        <v>22.616388478455391</v>
      </c>
      <c r="V134" s="9">
        <f t="shared" si="11"/>
        <v>0.39817585349393297</v>
      </c>
      <c r="W134" s="9">
        <f t="shared" si="12"/>
        <v>4.4231904468700742</v>
      </c>
      <c r="X134" s="9">
        <f t="shared" si="13"/>
        <v>7.7873071247712575E-2</v>
      </c>
      <c r="Y134" s="9">
        <f t="shared" si="14"/>
        <v>0.19557456978967494</v>
      </c>
    </row>
    <row r="135" spans="1:25" x14ac:dyDescent="0.5">
      <c r="A135">
        <v>4</v>
      </c>
      <c r="B135" s="20">
        <v>44698</v>
      </c>
      <c r="C135" t="s">
        <v>117</v>
      </c>
      <c r="D135">
        <v>13</v>
      </c>
      <c r="E135">
        <v>4</v>
      </c>
      <c r="F135">
        <v>0</v>
      </c>
      <c r="G135" t="s">
        <v>22</v>
      </c>
      <c r="H135"/>
      <c r="I135"/>
      <c r="J135"/>
      <c r="K135">
        <v>13</v>
      </c>
      <c r="L135">
        <v>23.25</v>
      </c>
      <c r="M135" s="23">
        <v>12.17</v>
      </c>
      <c r="N135">
        <v>85.77</v>
      </c>
      <c r="O135" s="23">
        <v>45.22</v>
      </c>
      <c r="P135">
        <v>1</v>
      </c>
      <c r="Q135">
        <v>5</v>
      </c>
      <c r="R135">
        <v>250</v>
      </c>
      <c r="S135">
        <v>284</v>
      </c>
      <c r="T135">
        <v>1.0452077289292201</v>
      </c>
      <c r="U135" s="9">
        <f t="shared" si="10"/>
        <v>21.919085870013532</v>
      </c>
      <c r="V135" s="9">
        <f t="shared" si="11"/>
        <v>0.38589939911995658</v>
      </c>
      <c r="W135" s="9">
        <f t="shared" si="12"/>
        <v>3.7685141090456642</v>
      </c>
      <c r="X135" s="9">
        <f t="shared" si="13"/>
        <v>6.6347079384606752E-2</v>
      </c>
      <c r="Y135" s="9">
        <f t="shared" si="14"/>
        <v>0.17192843403205926</v>
      </c>
    </row>
    <row r="136" spans="1:25" x14ac:dyDescent="0.5">
      <c r="A136">
        <v>4</v>
      </c>
      <c r="B136" s="20">
        <v>44698</v>
      </c>
      <c r="C136" t="s">
        <v>117</v>
      </c>
      <c r="D136">
        <v>14</v>
      </c>
      <c r="E136">
        <v>1</v>
      </c>
      <c r="F136">
        <v>125</v>
      </c>
      <c r="G136" t="s">
        <v>22</v>
      </c>
      <c r="H136"/>
      <c r="I136"/>
      <c r="J136"/>
      <c r="K136">
        <v>14</v>
      </c>
      <c r="L136">
        <v>1.5669999999999999</v>
      </c>
      <c r="M136" s="23">
        <v>1.4830000000000001</v>
      </c>
      <c r="N136">
        <v>6.1159999999999997</v>
      </c>
      <c r="O136" s="23">
        <v>5.8630000000000004</v>
      </c>
      <c r="P136">
        <v>1</v>
      </c>
      <c r="Q136">
        <v>5</v>
      </c>
      <c r="R136">
        <v>250</v>
      </c>
      <c r="S136">
        <v>284</v>
      </c>
      <c r="T136">
        <v>1.0452077289292201</v>
      </c>
      <c r="U136" s="9">
        <f t="shared" si="10"/>
        <v>0.1367577983998374</v>
      </c>
      <c r="V136" s="9">
        <f t="shared" si="11"/>
        <v>2.4077077183069962E-3</v>
      </c>
      <c r="W136" s="9">
        <f t="shared" si="12"/>
        <v>3.1937684881376254</v>
      </c>
      <c r="X136" s="9">
        <f t="shared" si="13"/>
        <v>5.6228318453127209E-2</v>
      </c>
      <c r="Y136" s="9">
        <f t="shared" si="14"/>
        <v>23.353465217391381</v>
      </c>
    </row>
    <row r="137" spans="1:25" x14ac:dyDescent="0.5">
      <c r="A137">
        <v>4</v>
      </c>
      <c r="B137" s="20">
        <v>44698</v>
      </c>
      <c r="C137" t="s">
        <v>117</v>
      </c>
      <c r="D137">
        <v>15</v>
      </c>
      <c r="E137">
        <v>1</v>
      </c>
      <c r="F137">
        <v>100</v>
      </c>
      <c r="G137" t="s">
        <v>22</v>
      </c>
      <c r="H137"/>
      <c r="I137"/>
      <c r="J137"/>
      <c r="K137">
        <v>15</v>
      </c>
      <c r="L137">
        <v>2.8820000000000001</v>
      </c>
      <c r="M137" s="23">
        <v>2.5059999999999998</v>
      </c>
      <c r="N137">
        <v>11.17</v>
      </c>
      <c r="O137" s="23">
        <v>9.9329999999999998</v>
      </c>
      <c r="P137">
        <v>1</v>
      </c>
      <c r="Q137">
        <v>5</v>
      </c>
      <c r="R137">
        <v>250</v>
      </c>
      <c r="S137">
        <v>284</v>
      </c>
      <c r="T137">
        <v>1.0452077289292201</v>
      </c>
      <c r="U137" s="9">
        <f t="shared" si="10"/>
        <v>0.66865374158339685</v>
      </c>
      <c r="V137" s="9">
        <f t="shared" si="11"/>
        <v>1.1772072915200649E-2</v>
      </c>
      <c r="W137" s="9">
        <f t="shared" si="12"/>
        <v>4.9738701547455486</v>
      </c>
      <c r="X137" s="9">
        <f t="shared" si="13"/>
        <v>8.7568136527210363E-2</v>
      </c>
      <c r="Y137" s="9">
        <f t="shared" si="14"/>
        <v>7.4386335489086468</v>
      </c>
    </row>
    <row r="138" spans="1:25" x14ac:dyDescent="0.5">
      <c r="A138">
        <v>4</v>
      </c>
      <c r="B138" s="20">
        <v>44698</v>
      </c>
      <c r="C138" t="s">
        <v>117</v>
      </c>
      <c r="D138">
        <v>16</v>
      </c>
      <c r="E138">
        <v>1</v>
      </c>
      <c r="F138">
        <v>75</v>
      </c>
      <c r="G138" t="s">
        <v>22</v>
      </c>
      <c r="H138"/>
      <c r="I138"/>
      <c r="J138"/>
      <c r="K138">
        <v>16</v>
      </c>
      <c r="L138">
        <v>3.8290000000000002</v>
      </c>
      <c r="M138" s="23">
        <v>3.085</v>
      </c>
      <c r="N138">
        <v>14.46</v>
      </c>
      <c r="O138" s="23">
        <v>11.74</v>
      </c>
      <c r="P138">
        <v>1</v>
      </c>
      <c r="Q138">
        <v>5</v>
      </c>
      <c r="R138">
        <v>250</v>
      </c>
      <c r="S138">
        <v>284</v>
      </c>
      <c r="T138">
        <v>1.0452077289292201</v>
      </c>
      <c r="U138" s="9">
        <f t="shared" si="10"/>
        <v>1.4702814689626835</v>
      </c>
      <c r="V138" s="9">
        <f t="shared" si="11"/>
        <v>2.5885237129624712E-2</v>
      </c>
      <c r="W138" s="9">
        <f t="shared" si="12"/>
        <v>5.1987239214432197</v>
      </c>
      <c r="X138" s="9">
        <f t="shared" si="13"/>
        <v>9.1526829602873574E-2</v>
      </c>
      <c r="Y138" s="9">
        <f t="shared" si="14"/>
        <v>3.5358698529411758</v>
      </c>
    </row>
    <row r="139" spans="1:25" x14ac:dyDescent="0.5">
      <c r="A139">
        <v>4</v>
      </c>
      <c r="B139" s="20">
        <v>44698</v>
      </c>
      <c r="C139" t="s">
        <v>117</v>
      </c>
      <c r="D139">
        <v>17</v>
      </c>
      <c r="E139">
        <v>1</v>
      </c>
      <c r="F139">
        <v>50</v>
      </c>
      <c r="G139" t="s">
        <v>22</v>
      </c>
      <c r="H139"/>
      <c r="I139"/>
      <c r="J139"/>
      <c r="K139">
        <v>17</v>
      </c>
      <c r="L139">
        <v>27.71</v>
      </c>
      <c r="M139" s="23">
        <v>16.920000000000002</v>
      </c>
      <c r="N139">
        <v>101.5</v>
      </c>
      <c r="O139" s="23">
        <v>63.13</v>
      </c>
      <c r="P139">
        <v>1</v>
      </c>
      <c r="Q139">
        <v>5</v>
      </c>
      <c r="R139">
        <v>250</v>
      </c>
      <c r="S139">
        <v>284</v>
      </c>
      <c r="T139">
        <v>1.0452077289292201</v>
      </c>
      <c r="U139" s="9">
        <f t="shared" si="10"/>
        <v>20.740698516212557</v>
      </c>
      <c r="V139" s="9">
        <f t="shared" si="11"/>
        <v>0.36515314289106615</v>
      </c>
      <c r="W139" s="9">
        <f t="shared" si="12"/>
        <v>15.12082706269074</v>
      </c>
      <c r="X139" s="9">
        <f t="shared" si="13"/>
        <v>0.2662117440614567</v>
      </c>
      <c r="Y139" s="9">
        <f t="shared" si="14"/>
        <v>0.72904136043784229</v>
      </c>
    </row>
    <row r="140" spans="1:25" s="25" customFormat="1" ht="12.3" x14ac:dyDescent="0.4">
      <c r="A140" s="25">
        <v>4</v>
      </c>
      <c r="B140" s="27">
        <v>44698</v>
      </c>
      <c r="C140" s="25" t="s">
        <v>117</v>
      </c>
      <c r="D140" s="25">
        <v>18</v>
      </c>
      <c r="E140" s="25">
        <v>1</v>
      </c>
      <c r="F140" s="25">
        <v>25</v>
      </c>
      <c r="G140" s="25" t="s">
        <v>22</v>
      </c>
      <c r="K140" s="25">
        <v>18</v>
      </c>
      <c r="L140" s="25">
        <v>29.98</v>
      </c>
      <c r="M140" s="28">
        <v>18.309999999999999</v>
      </c>
      <c r="N140" s="25">
        <v>110.2</v>
      </c>
      <c r="O140" s="28">
        <v>67.209999999999994</v>
      </c>
      <c r="P140" s="25">
        <v>1</v>
      </c>
      <c r="Q140" s="25">
        <v>5</v>
      </c>
      <c r="R140" s="25">
        <v>250</v>
      </c>
      <c r="S140" s="25">
        <v>284</v>
      </c>
      <c r="T140" s="25">
        <v>1.0452077289292201</v>
      </c>
      <c r="U140" s="29">
        <f t="shared" si="10"/>
        <v>23.238014834818298</v>
      </c>
      <c r="V140" s="29">
        <f t="shared" si="11"/>
        <v>0.40911997948623763</v>
      </c>
      <c r="W140" s="29">
        <f t="shared" si="12"/>
        <v>14.941188937684315</v>
      </c>
      <c r="X140" s="29">
        <f t="shared" si="13"/>
        <v>0.26304910101556889</v>
      </c>
      <c r="Y140" s="29">
        <f t="shared" si="14"/>
        <v>0.64296322400558203</v>
      </c>
    </row>
    <row r="141" spans="1:25" s="25" customFormat="1" ht="12.3" x14ac:dyDescent="0.4">
      <c r="A141" s="34"/>
      <c r="C141" s="26" t="s">
        <v>121</v>
      </c>
      <c r="E141" s="34">
        <v>25</v>
      </c>
      <c r="F141" s="34">
        <v>5</v>
      </c>
      <c r="G141" s="25" t="s">
        <v>22</v>
      </c>
      <c r="L141" s="30"/>
      <c r="M141" s="30"/>
      <c r="P141" s="31">
        <v>1</v>
      </c>
      <c r="Q141" s="31">
        <v>6</v>
      </c>
      <c r="S141" s="34">
        <v>284</v>
      </c>
      <c r="V141" s="32">
        <v>0.36157340415098388</v>
      </c>
      <c r="X141" s="32">
        <v>0.14690479724545896</v>
      </c>
    </row>
    <row r="142" spans="1:25" s="25" customFormat="1" ht="12.3" x14ac:dyDescent="0.4">
      <c r="A142" s="34"/>
      <c r="C142" s="26" t="s">
        <v>121</v>
      </c>
      <c r="E142" s="34">
        <v>25</v>
      </c>
      <c r="F142" s="34">
        <v>25</v>
      </c>
      <c r="G142" s="25" t="s">
        <v>22</v>
      </c>
      <c r="H142" s="25" t="s">
        <v>118</v>
      </c>
      <c r="L142" s="30"/>
      <c r="M142" s="30"/>
      <c r="P142" s="31">
        <v>1</v>
      </c>
      <c r="Q142" s="31">
        <v>6</v>
      </c>
      <c r="S142" s="34">
        <v>284</v>
      </c>
      <c r="V142" s="32">
        <v>0.36622423356906408</v>
      </c>
      <c r="X142" s="32">
        <v>0.12997276409164152</v>
      </c>
    </row>
    <row r="143" spans="1:25" s="25" customFormat="1" ht="12.3" x14ac:dyDescent="0.4">
      <c r="A143" s="34"/>
      <c r="C143" s="26" t="s">
        <v>121</v>
      </c>
      <c r="E143" s="34">
        <v>25</v>
      </c>
      <c r="F143" s="35">
        <v>25</v>
      </c>
      <c r="G143" s="25" t="s">
        <v>22</v>
      </c>
      <c r="H143" s="25" t="s">
        <v>120</v>
      </c>
      <c r="L143" s="30"/>
      <c r="M143" s="30"/>
      <c r="P143" s="31">
        <v>1</v>
      </c>
      <c r="Q143" s="31">
        <v>6</v>
      </c>
      <c r="S143" s="34">
        <v>284</v>
      </c>
      <c r="V143" s="32">
        <v>0.33407894703519997</v>
      </c>
      <c r="X143" s="32">
        <v>0.13108754899738417</v>
      </c>
    </row>
    <row r="144" spans="1:25" s="25" customFormat="1" ht="12.3" x14ac:dyDescent="0.4">
      <c r="A144" s="34"/>
      <c r="C144" s="26" t="s">
        <v>121</v>
      </c>
      <c r="E144" s="34">
        <v>25</v>
      </c>
      <c r="F144" s="34">
        <v>50</v>
      </c>
      <c r="G144" s="25" t="s">
        <v>22</v>
      </c>
      <c r="L144" s="30"/>
      <c r="M144" s="30"/>
      <c r="P144" s="31">
        <v>1</v>
      </c>
      <c r="Q144" s="31">
        <v>6</v>
      </c>
      <c r="S144" s="34">
        <v>284</v>
      </c>
      <c r="V144" s="32">
        <v>0.33813797078144436</v>
      </c>
      <c r="X144" s="32">
        <v>0.16050993979988221</v>
      </c>
    </row>
    <row r="145" spans="1:25" s="25" customFormat="1" ht="12.3" x14ac:dyDescent="0.4">
      <c r="A145" s="34"/>
      <c r="C145" s="26" t="s">
        <v>121</v>
      </c>
      <c r="E145" s="34">
        <v>25</v>
      </c>
      <c r="F145" s="34">
        <v>75</v>
      </c>
      <c r="G145" s="25" t="s">
        <v>22</v>
      </c>
      <c r="L145" s="30"/>
      <c r="M145" s="30"/>
      <c r="P145" s="31">
        <v>1</v>
      </c>
      <c r="Q145" s="31">
        <v>6</v>
      </c>
      <c r="S145" s="34">
        <v>284</v>
      </c>
      <c r="V145" s="32">
        <v>0.31066157131192818</v>
      </c>
      <c r="X145" s="32">
        <v>0.13296897824650264</v>
      </c>
    </row>
    <row r="146" spans="1:25" s="25" customFormat="1" ht="12.3" x14ac:dyDescent="0.4">
      <c r="A146" s="34"/>
      <c r="C146" s="26" t="s">
        <v>121</v>
      </c>
      <c r="E146" s="34">
        <v>25</v>
      </c>
      <c r="F146" s="34">
        <v>100</v>
      </c>
      <c r="G146" s="25" t="s">
        <v>22</v>
      </c>
      <c r="L146" s="30"/>
      <c r="M146" s="30"/>
      <c r="P146" s="31">
        <v>1</v>
      </c>
      <c r="Q146" s="31">
        <v>6</v>
      </c>
      <c r="S146" s="34">
        <v>284</v>
      </c>
      <c r="V146" s="32">
        <v>0.11418918017395903</v>
      </c>
      <c r="X146" s="32">
        <v>7.6211437352612432E-2</v>
      </c>
    </row>
    <row r="147" spans="1:25" s="25" customFormat="1" ht="12.3" x14ac:dyDescent="0.4">
      <c r="A147" s="34"/>
      <c r="C147" s="26" t="s">
        <v>121</v>
      </c>
      <c r="E147" s="34">
        <v>25</v>
      </c>
      <c r="F147" s="34">
        <v>150</v>
      </c>
      <c r="G147" s="25" t="s">
        <v>22</v>
      </c>
      <c r="L147" s="30"/>
      <c r="M147" s="30"/>
      <c r="P147" s="31">
        <v>1</v>
      </c>
      <c r="Q147" s="31">
        <v>6</v>
      </c>
      <c r="S147" s="34">
        <v>284</v>
      </c>
      <c r="V147" s="32">
        <v>1.0786333869227898E-2</v>
      </c>
      <c r="X147" s="32">
        <v>2.2949091725018893E-2</v>
      </c>
    </row>
    <row r="148" spans="1:25" s="25" customFormat="1" ht="12.3" x14ac:dyDescent="0.4">
      <c r="T148" s="33"/>
      <c r="U148" s="29"/>
      <c r="V148" s="29"/>
      <c r="W148" s="29"/>
      <c r="X148" s="29"/>
      <c r="Y148" s="29"/>
    </row>
  </sheetData>
  <sortState xmlns:xlrd2="http://schemas.microsoft.com/office/spreadsheetml/2017/richdata2" ref="A3:Y57">
    <sortCondition ref="E3:E57"/>
    <sortCondition ref="F3:F57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3"/>
  <sheetViews>
    <sheetView topLeftCell="B52" zoomScale="80" zoomScaleNormal="80" workbookViewId="0">
      <selection activeCell="I52" sqref="I52"/>
    </sheetView>
  </sheetViews>
  <sheetFormatPr defaultColWidth="9.109375" defaultRowHeight="15" x14ac:dyDescent="0.5"/>
  <cols>
    <col min="1" max="1" width="10" style="2" customWidth="1"/>
    <col min="2" max="2" width="18.27734375" style="2" bestFit="1" customWidth="1"/>
    <col min="3" max="3" width="31.609375" style="2" bestFit="1" customWidth="1"/>
    <col min="4" max="4" width="30.38671875" style="2" bestFit="1" customWidth="1"/>
    <col min="5" max="5" width="8.27734375" style="2" bestFit="1" customWidth="1"/>
    <col min="6" max="6" width="9" style="2" bestFit="1" customWidth="1"/>
    <col min="7" max="7" width="8.609375" style="2" bestFit="1" customWidth="1"/>
    <col min="8" max="8" width="10.71875" style="2" bestFit="1" customWidth="1"/>
    <col min="9" max="9" width="17.71875" style="2" bestFit="1" customWidth="1"/>
    <col min="10" max="10" width="11.27734375" style="2" bestFit="1" customWidth="1"/>
    <col min="11" max="11" width="11.27734375" style="2" customWidth="1"/>
    <col min="12" max="13" width="9.88671875" style="2" bestFit="1" customWidth="1"/>
    <col min="14" max="15" width="11.38671875" style="2" bestFit="1" customWidth="1"/>
    <col min="16" max="16" width="9.109375" style="2"/>
    <col min="17" max="17" width="14.38671875" style="2" customWidth="1"/>
    <col min="18" max="18" width="9" style="2" customWidth="1"/>
    <col min="19" max="19" width="10.71875" style="2" customWidth="1"/>
    <col min="20" max="20" width="10.88671875" style="10" customWidth="1"/>
    <col min="21" max="25" width="13.71875" style="9" customWidth="1"/>
    <col min="26" max="16384" width="9.109375" style="2"/>
  </cols>
  <sheetData>
    <row r="1" spans="1:25" x14ac:dyDescent="0.5">
      <c r="P1" s="11" t="s">
        <v>46</v>
      </c>
      <c r="Q1" s="12">
        <v>2.0508999999999999</v>
      </c>
      <c r="R1" s="11" t="s">
        <v>47</v>
      </c>
      <c r="S1" s="12">
        <v>0.26500000000000001</v>
      </c>
    </row>
    <row r="2" spans="1:25" s="13" customFormat="1" ht="30" x14ac:dyDescent="0.5">
      <c r="A2" s="13" t="s">
        <v>8</v>
      </c>
      <c r="B2" s="13" t="s">
        <v>9</v>
      </c>
      <c r="C2" s="13" t="s">
        <v>10</v>
      </c>
      <c r="D2" s="13" t="s">
        <v>3</v>
      </c>
      <c r="E2" s="13" t="s">
        <v>11</v>
      </c>
      <c r="F2" s="13" t="s">
        <v>12</v>
      </c>
      <c r="G2" s="13" t="s">
        <v>13</v>
      </c>
      <c r="H2" s="13" t="s">
        <v>14</v>
      </c>
      <c r="I2" s="13" t="s">
        <v>15</v>
      </c>
      <c r="J2" s="13" t="s">
        <v>16</v>
      </c>
      <c r="K2" s="13" t="s">
        <v>3</v>
      </c>
      <c r="L2" s="13" t="s">
        <v>27</v>
      </c>
      <c r="M2" s="13" t="s">
        <v>28</v>
      </c>
      <c r="N2" s="13" t="s">
        <v>29</v>
      </c>
      <c r="O2" s="13" t="s">
        <v>30</v>
      </c>
      <c r="P2" s="13" t="s">
        <v>31</v>
      </c>
      <c r="Q2" s="13" t="s">
        <v>32</v>
      </c>
      <c r="R2" s="13" t="s">
        <v>34</v>
      </c>
      <c r="S2" s="13" t="s">
        <v>33</v>
      </c>
      <c r="T2" s="14" t="s">
        <v>45</v>
      </c>
      <c r="U2" s="15" t="s">
        <v>48</v>
      </c>
      <c r="V2" s="15" t="s">
        <v>49</v>
      </c>
      <c r="W2" s="15" t="s">
        <v>50</v>
      </c>
      <c r="X2" s="15" t="s">
        <v>51</v>
      </c>
      <c r="Y2" s="15" t="s">
        <v>52</v>
      </c>
    </row>
    <row r="3" spans="1:25" x14ac:dyDescent="0.5">
      <c r="A3">
        <v>1</v>
      </c>
      <c r="B3" s="20">
        <v>44692</v>
      </c>
      <c r="C3" t="s">
        <v>117</v>
      </c>
      <c r="D3">
        <v>3</v>
      </c>
      <c r="E3">
        <v>51</v>
      </c>
      <c r="F3">
        <v>50</v>
      </c>
      <c r="G3"/>
      <c r="H3" t="s">
        <v>118</v>
      </c>
      <c r="I3"/>
      <c r="J3" t="s">
        <v>119</v>
      </c>
      <c r="K3" s="23">
        <v>3</v>
      </c>
      <c r="L3">
        <v>45.28</v>
      </c>
      <c r="M3" s="23">
        <v>27.24</v>
      </c>
      <c r="N3">
        <v>164.7</v>
      </c>
      <c r="O3" s="23">
        <v>100.4</v>
      </c>
      <c r="P3">
        <v>1</v>
      </c>
      <c r="Q3">
        <v>5</v>
      </c>
      <c r="R3">
        <v>250</v>
      </c>
      <c r="S3">
        <v>284</v>
      </c>
      <c r="T3">
        <v>1.0433491699131912</v>
      </c>
      <c r="U3" s="9">
        <f t="shared" ref="U3:U24" si="0">($S$1*($Q$1/($Q$1-1))*(N3-O3))*T3</f>
        <v>34.695217531516874</v>
      </c>
      <c r="V3" s="9">
        <f t="shared" ref="V3:V24" si="1">(U3*Q3*P3)/S3</f>
        <v>0.61083129456895902</v>
      </c>
      <c r="W3" s="9">
        <f t="shared" ref="W3:W24" si="2">($S$1*($Q$1/($Q$1-1))*(($Q$1*O3)-N3))*T3</f>
        <v>22.236429311852604</v>
      </c>
      <c r="X3" s="9">
        <f t="shared" ref="X3:X24" si="3">(W3*Q3*P3)/S3</f>
        <v>0.39148643154670076</v>
      </c>
      <c r="Y3" s="9">
        <f t="shared" ref="Y3:Y24" si="4">W3/U3</f>
        <v>0.6409076205287717</v>
      </c>
    </row>
    <row r="4" spans="1:25" x14ac:dyDescent="0.5">
      <c r="A4">
        <v>1</v>
      </c>
      <c r="B4" s="20">
        <v>44692</v>
      </c>
      <c r="C4" t="s">
        <v>117</v>
      </c>
      <c r="D4">
        <v>4</v>
      </c>
      <c r="E4">
        <v>51</v>
      </c>
      <c r="F4">
        <v>50</v>
      </c>
      <c r="G4"/>
      <c r="H4" t="s">
        <v>120</v>
      </c>
      <c r="I4"/>
      <c r="J4"/>
      <c r="K4">
        <v>4</v>
      </c>
      <c r="L4">
        <v>44.51</v>
      </c>
      <c r="M4" s="23">
        <v>27.97</v>
      </c>
      <c r="N4">
        <v>162.1</v>
      </c>
      <c r="O4" s="23">
        <v>102.8</v>
      </c>
      <c r="P4">
        <v>1</v>
      </c>
      <c r="Q4">
        <v>5</v>
      </c>
      <c r="R4">
        <v>250</v>
      </c>
      <c r="S4">
        <v>284</v>
      </c>
      <c r="T4">
        <v>1.0433491699131912</v>
      </c>
      <c r="U4" s="9">
        <f t="shared" si="0"/>
        <v>31.997300149594889</v>
      </c>
      <c r="V4" s="9">
        <f t="shared" si="1"/>
        <v>0.56333274911258613</v>
      </c>
      <c r="W4" s="9">
        <f t="shared" si="2"/>
        <v>26.295262554572275</v>
      </c>
      <c r="X4" s="9">
        <f t="shared" si="3"/>
        <v>0.46294476328472317</v>
      </c>
      <c r="Y4" s="9">
        <f t="shared" si="4"/>
        <v>0.82179629005059018</v>
      </c>
    </row>
    <row r="5" spans="1:25" x14ac:dyDescent="0.5">
      <c r="A5">
        <v>1</v>
      </c>
      <c r="B5" s="20">
        <v>44692</v>
      </c>
      <c r="C5" t="s">
        <v>117</v>
      </c>
      <c r="D5">
        <v>11</v>
      </c>
      <c r="E5">
        <v>47</v>
      </c>
      <c r="F5">
        <v>5</v>
      </c>
      <c r="G5"/>
      <c r="H5" t="s">
        <v>118</v>
      </c>
      <c r="I5"/>
      <c r="J5" t="s">
        <v>119</v>
      </c>
      <c r="K5">
        <v>11</v>
      </c>
      <c r="L5">
        <v>60.56</v>
      </c>
      <c r="M5" s="23">
        <v>37.270000000000003</v>
      </c>
      <c r="N5">
        <v>224.1</v>
      </c>
      <c r="O5" s="23">
        <v>136.19999999999999</v>
      </c>
      <c r="P5">
        <v>1</v>
      </c>
      <c r="Q5">
        <v>5</v>
      </c>
      <c r="R5">
        <v>250</v>
      </c>
      <c r="S5">
        <v>284</v>
      </c>
      <c r="T5">
        <v>1.0433491699131912</v>
      </c>
      <c r="U5" s="9">
        <f t="shared" si="0"/>
        <v>47.429387574188723</v>
      </c>
      <c r="V5" s="9">
        <f t="shared" si="1"/>
        <v>0.83502442912304087</v>
      </c>
      <c r="W5" s="9">
        <f t="shared" si="2"/>
        <v>29.802587526079435</v>
      </c>
      <c r="X5" s="9">
        <f t="shared" si="3"/>
        <v>0.52469344236055349</v>
      </c>
      <c r="Y5" s="9">
        <f t="shared" si="4"/>
        <v>0.62835699658703015</v>
      </c>
    </row>
    <row r="6" spans="1:25" x14ac:dyDescent="0.5">
      <c r="A6">
        <v>1</v>
      </c>
      <c r="B6" s="20">
        <v>44692</v>
      </c>
      <c r="C6" t="s">
        <v>117</v>
      </c>
      <c r="D6">
        <v>12</v>
      </c>
      <c r="E6">
        <v>47</v>
      </c>
      <c r="F6">
        <v>5</v>
      </c>
      <c r="G6"/>
      <c r="H6" t="s">
        <v>120</v>
      </c>
      <c r="I6"/>
      <c r="J6"/>
      <c r="K6">
        <v>12</v>
      </c>
      <c r="L6">
        <v>49.07</v>
      </c>
      <c r="M6" s="23">
        <v>30.84</v>
      </c>
      <c r="N6">
        <v>179.3</v>
      </c>
      <c r="O6" s="23">
        <v>113.2</v>
      </c>
      <c r="P6">
        <v>1</v>
      </c>
      <c r="Q6">
        <v>5</v>
      </c>
      <c r="R6">
        <v>250</v>
      </c>
      <c r="S6">
        <v>284</v>
      </c>
      <c r="T6">
        <v>1.0433491699131912</v>
      </c>
      <c r="U6" s="9">
        <f t="shared" si="0"/>
        <v>35.666467789008806</v>
      </c>
      <c r="V6" s="9">
        <f t="shared" si="1"/>
        <v>0.62793077093325367</v>
      </c>
      <c r="W6" s="9">
        <f t="shared" si="2"/>
        <v>28.523396978614951</v>
      </c>
      <c r="X6" s="9">
        <f t="shared" si="3"/>
        <v>0.50217248201786879</v>
      </c>
      <c r="Y6" s="9">
        <f t="shared" si="4"/>
        <v>0.79972586989409966</v>
      </c>
    </row>
    <row r="7" spans="1:25" x14ac:dyDescent="0.5">
      <c r="A7">
        <v>1</v>
      </c>
      <c r="B7" s="20">
        <v>44692</v>
      </c>
      <c r="C7" t="s">
        <v>117</v>
      </c>
      <c r="D7">
        <v>17</v>
      </c>
      <c r="E7">
        <v>49</v>
      </c>
      <c r="F7">
        <v>25</v>
      </c>
      <c r="G7"/>
      <c r="H7" t="s">
        <v>118</v>
      </c>
      <c r="I7"/>
      <c r="J7"/>
      <c r="K7">
        <v>17</v>
      </c>
      <c r="L7">
        <v>40.22</v>
      </c>
      <c r="M7" s="23">
        <v>25.87</v>
      </c>
      <c r="N7">
        <v>147.1</v>
      </c>
      <c r="O7" s="23">
        <v>95</v>
      </c>
      <c r="P7">
        <v>1</v>
      </c>
      <c r="Q7">
        <v>5</v>
      </c>
      <c r="R7">
        <v>250</v>
      </c>
      <c r="S7">
        <v>284</v>
      </c>
      <c r="T7">
        <v>1.0433491699131912</v>
      </c>
      <c r="U7" s="9">
        <f t="shared" si="0"/>
        <v>28.11229911962721</v>
      </c>
      <c r="V7" s="9">
        <f t="shared" si="1"/>
        <v>0.49493484365540863</v>
      </c>
      <c r="W7" s="9">
        <f t="shared" si="2"/>
        <v>25.757287036947503</v>
      </c>
      <c r="X7" s="9">
        <f t="shared" si="3"/>
        <v>0.45347336332654054</v>
      </c>
      <c r="Y7" s="9">
        <f t="shared" si="4"/>
        <v>0.91622840690978902</v>
      </c>
    </row>
    <row r="8" spans="1:25" x14ac:dyDescent="0.5">
      <c r="A8">
        <v>1</v>
      </c>
      <c r="B8" s="20">
        <v>44692</v>
      </c>
      <c r="C8" t="s">
        <v>117</v>
      </c>
      <c r="D8">
        <v>18</v>
      </c>
      <c r="E8">
        <v>49</v>
      </c>
      <c r="F8">
        <v>25</v>
      </c>
      <c r="G8"/>
      <c r="H8" t="s">
        <v>120</v>
      </c>
      <c r="I8"/>
      <c r="J8" t="s">
        <v>119</v>
      </c>
      <c r="K8">
        <v>18</v>
      </c>
      <c r="L8">
        <v>56.45</v>
      </c>
      <c r="M8" s="23">
        <v>33.19</v>
      </c>
      <c r="N8">
        <v>208.1</v>
      </c>
      <c r="O8" s="23">
        <v>121.9</v>
      </c>
      <c r="P8">
        <v>1</v>
      </c>
      <c r="Q8">
        <v>5</v>
      </c>
      <c r="R8">
        <v>250</v>
      </c>
      <c r="S8">
        <v>284</v>
      </c>
      <c r="T8">
        <v>1.0433491699131912</v>
      </c>
      <c r="U8" s="9">
        <f t="shared" si="0"/>
        <v>46.512095664335227</v>
      </c>
      <c r="V8" s="9">
        <f t="shared" si="1"/>
        <v>0.81887492366787373</v>
      </c>
      <c r="W8" s="9">
        <f t="shared" si="2"/>
        <v>22.611089098680122</v>
      </c>
      <c r="X8" s="9">
        <f t="shared" si="3"/>
        <v>0.39808255455422753</v>
      </c>
      <c r="Y8" s="9">
        <f t="shared" si="4"/>
        <v>0.48613352668213494</v>
      </c>
    </row>
    <row r="9" spans="1:25" x14ac:dyDescent="0.5">
      <c r="A9">
        <v>1</v>
      </c>
      <c r="B9" s="20">
        <v>44692</v>
      </c>
      <c r="C9" t="s">
        <v>117</v>
      </c>
      <c r="D9">
        <v>27</v>
      </c>
      <c r="E9">
        <v>45</v>
      </c>
      <c r="F9">
        <v>150</v>
      </c>
      <c r="G9"/>
      <c r="H9" t="s">
        <v>118</v>
      </c>
      <c r="I9"/>
      <c r="J9" t="s">
        <v>119</v>
      </c>
      <c r="K9">
        <v>27</v>
      </c>
      <c r="L9">
        <v>6.18</v>
      </c>
      <c r="M9" s="23">
        <v>5.6120000000000001</v>
      </c>
      <c r="N9">
        <v>23.2</v>
      </c>
      <c r="O9" s="23">
        <v>21.03</v>
      </c>
      <c r="P9">
        <v>1</v>
      </c>
      <c r="Q9">
        <v>5</v>
      </c>
      <c r="R9">
        <v>250</v>
      </c>
      <c r="S9">
        <v>284</v>
      </c>
      <c r="T9">
        <v>1.0433491699131912</v>
      </c>
      <c r="U9" s="9">
        <f t="shared" si="0"/>
        <v>1.1708961437541459</v>
      </c>
      <c r="V9" s="9">
        <f t="shared" si="1"/>
        <v>2.0614368728065945E-2</v>
      </c>
      <c r="W9" s="9">
        <f t="shared" si="2"/>
        <v>10.754129086485502</v>
      </c>
      <c r="X9" s="9">
        <f t="shared" si="3"/>
        <v>0.18933325856488561</v>
      </c>
      <c r="Y9" s="9">
        <f t="shared" si="4"/>
        <v>9.1845285714285829</v>
      </c>
    </row>
    <row r="10" spans="1:25" x14ac:dyDescent="0.5">
      <c r="A10">
        <v>1</v>
      </c>
      <c r="B10" s="20">
        <v>44692</v>
      </c>
      <c r="C10" t="s">
        <v>117</v>
      </c>
      <c r="D10">
        <v>28</v>
      </c>
      <c r="E10">
        <v>45</v>
      </c>
      <c r="F10">
        <v>150</v>
      </c>
      <c r="G10"/>
      <c r="H10" t="s">
        <v>120</v>
      </c>
      <c r="I10"/>
      <c r="J10"/>
      <c r="K10">
        <v>28</v>
      </c>
      <c r="L10">
        <v>5.2560000000000002</v>
      </c>
      <c r="M10" s="23">
        <v>4.984</v>
      </c>
      <c r="N10">
        <v>19.8</v>
      </c>
      <c r="O10" s="23">
        <v>18.72</v>
      </c>
      <c r="P10">
        <v>1</v>
      </c>
      <c r="Q10">
        <v>5</v>
      </c>
      <c r="R10">
        <v>250</v>
      </c>
      <c r="S10">
        <v>284</v>
      </c>
      <c r="T10">
        <v>1.0433491699131912</v>
      </c>
      <c r="U10" s="9">
        <f t="shared" si="0"/>
        <v>0.58275015449515244</v>
      </c>
      <c r="V10" s="9">
        <f t="shared" si="1"/>
        <v>1.0259685818576628E-2</v>
      </c>
      <c r="W10" s="9">
        <f t="shared" si="2"/>
        <v>10.032393559726724</v>
      </c>
      <c r="X10" s="9">
        <f t="shared" si="3"/>
        <v>0.17662664717828741</v>
      </c>
      <c r="Y10" s="9">
        <f t="shared" si="4"/>
        <v>17.215599999999963</v>
      </c>
    </row>
    <row r="11" spans="1:25" x14ac:dyDescent="0.5">
      <c r="A11">
        <v>1</v>
      </c>
      <c r="B11" s="20">
        <v>44692</v>
      </c>
      <c r="C11" t="s">
        <v>117</v>
      </c>
      <c r="D11">
        <v>33</v>
      </c>
      <c r="E11">
        <v>43</v>
      </c>
      <c r="F11">
        <v>100</v>
      </c>
      <c r="G11"/>
      <c r="H11" t="s">
        <v>118</v>
      </c>
      <c r="I11"/>
      <c r="J11"/>
      <c r="K11">
        <v>33</v>
      </c>
      <c r="L11">
        <v>11.98</v>
      </c>
      <c r="M11" s="23">
        <v>10.3</v>
      </c>
      <c r="N11">
        <v>44.61</v>
      </c>
      <c r="O11" s="23">
        <v>38.33</v>
      </c>
      <c r="P11">
        <v>1</v>
      </c>
      <c r="Q11">
        <v>5</v>
      </c>
      <c r="R11">
        <v>250</v>
      </c>
      <c r="S11">
        <v>284</v>
      </c>
      <c r="T11">
        <v>1.0433491699131912</v>
      </c>
      <c r="U11" s="9">
        <f t="shared" si="0"/>
        <v>3.3885842316940296</v>
      </c>
      <c r="V11" s="9">
        <f t="shared" si="1"/>
        <v>5.9658173093204751E-2</v>
      </c>
      <c r="W11" s="9">
        <f t="shared" si="2"/>
        <v>18.346376161795536</v>
      </c>
      <c r="X11" s="9">
        <f t="shared" si="3"/>
        <v>0.32299958031330167</v>
      </c>
      <c r="Y11" s="9">
        <f t="shared" si="4"/>
        <v>5.4141714968152845</v>
      </c>
    </row>
    <row r="12" spans="1:25" x14ac:dyDescent="0.5">
      <c r="A12">
        <v>1</v>
      </c>
      <c r="B12" s="20">
        <v>44692</v>
      </c>
      <c r="C12" t="s">
        <v>117</v>
      </c>
      <c r="D12">
        <v>34</v>
      </c>
      <c r="E12">
        <v>43</v>
      </c>
      <c r="F12">
        <v>100</v>
      </c>
      <c r="G12"/>
      <c r="H12" t="s">
        <v>120</v>
      </c>
      <c r="I12"/>
      <c r="J12" t="s">
        <v>119</v>
      </c>
      <c r="K12">
        <v>34</v>
      </c>
      <c r="L12">
        <v>12.62</v>
      </c>
      <c r="M12" s="23">
        <v>10.51</v>
      </c>
      <c r="N12">
        <v>46.81</v>
      </c>
      <c r="O12" s="23">
        <v>39.07</v>
      </c>
      <c r="P12">
        <v>1</v>
      </c>
      <c r="Q12">
        <v>5</v>
      </c>
      <c r="R12">
        <v>250</v>
      </c>
      <c r="S12">
        <v>284</v>
      </c>
      <c r="T12">
        <v>1.0433491699131912</v>
      </c>
      <c r="U12" s="9">
        <f t="shared" si="0"/>
        <v>4.176376107215253</v>
      </c>
      <c r="V12" s="9">
        <f t="shared" si="1"/>
        <v>7.3527748366465723E-2</v>
      </c>
      <c r="W12" s="9">
        <f t="shared" si="2"/>
        <v>17.978200010020267</v>
      </c>
      <c r="X12" s="9">
        <f t="shared" si="3"/>
        <v>0.31651760581021593</v>
      </c>
      <c r="Y12" s="9">
        <f t="shared" si="4"/>
        <v>4.3047368217054256</v>
      </c>
    </row>
    <row r="13" spans="1:25" x14ac:dyDescent="0.5">
      <c r="A13">
        <v>2</v>
      </c>
      <c r="B13" s="20">
        <v>44693</v>
      </c>
      <c r="C13" t="s">
        <v>117</v>
      </c>
      <c r="D13">
        <v>1</v>
      </c>
      <c r="E13">
        <v>39</v>
      </c>
      <c r="F13">
        <v>50</v>
      </c>
      <c r="G13"/>
      <c r="H13" t="s">
        <v>118</v>
      </c>
      <c r="I13"/>
      <c r="J13"/>
      <c r="K13" s="21">
        <v>1</v>
      </c>
      <c r="L13" s="22">
        <v>106.8</v>
      </c>
      <c r="M13" s="21">
        <v>59.81</v>
      </c>
      <c r="N13" s="22">
        <v>404.3</v>
      </c>
      <c r="O13" s="21">
        <v>221.3</v>
      </c>
      <c r="P13">
        <v>1</v>
      </c>
      <c r="Q13">
        <v>5</v>
      </c>
      <c r="R13">
        <v>250</v>
      </c>
      <c r="S13">
        <v>284</v>
      </c>
      <c r="T13">
        <v>1.0519077731988062</v>
      </c>
      <c r="U13" s="9">
        <f t="shared" si="0"/>
        <v>99.553772324989225</v>
      </c>
      <c r="V13" s="9">
        <f t="shared" si="1"/>
        <v>1.7527072592427679</v>
      </c>
      <c r="W13" s="9">
        <f t="shared" si="2"/>
        <v>26.963388500858255</v>
      </c>
      <c r="X13" s="9">
        <f t="shared" si="3"/>
        <v>0.47470754402919457</v>
      </c>
      <c r="Y13" s="9">
        <f t="shared" si="4"/>
        <v>0.27084245901639342</v>
      </c>
    </row>
    <row r="14" spans="1:25" x14ac:dyDescent="0.5">
      <c r="A14">
        <v>2</v>
      </c>
      <c r="B14" s="20">
        <v>44693</v>
      </c>
      <c r="C14" t="s">
        <v>117</v>
      </c>
      <c r="D14">
        <v>2</v>
      </c>
      <c r="E14">
        <v>39</v>
      </c>
      <c r="F14">
        <v>50</v>
      </c>
      <c r="G14"/>
      <c r="H14" t="s">
        <v>120</v>
      </c>
      <c r="I14"/>
      <c r="J14" t="s">
        <v>119</v>
      </c>
      <c r="K14" s="23">
        <v>2</v>
      </c>
      <c r="L14">
        <v>122.5</v>
      </c>
      <c r="M14" s="23">
        <v>66.989999999999995</v>
      </c>
      <c r="N14">
        <v>465.1</v>
      </c>
      <c r="O14" s="23">
        <v>249.5</v>
      </c>
      <c r="P14">
        <v>1</v>
      </c>
      <c r="Q14">
        <v>5</v>
      </c>
      <c r="R14">
        <v>250</v>
      </c>
      <c r="S14">
        <v>284</v>
      </c>
      <c r="T14">
        <v>1.0519077731988062</v>
      </c>
      <c r="U14" s="9">
        <f t="shared" si="0"/>
        <v>117.28848805064305</v>
      </c>
      <c r="V14" s="9">
        <f t="shared" si="1"/>
        <v>2.0649381699056875</v>
      </c>
      <c r="W14" s="9">
        <f t="shared" si="2"/>
        <v>25.350606508999718</v>
      </c>
      <c r="X14" s="9">
        <f t="shared" si="3"/>
        <v>0.44631349487675559</v>
      </c>
      <c r="Y14" s="9">
        <f t="shared" si="4"/>
        <v>0.21613891465677162</v>
      </c>
    </row>
    <row r="15" spans="1:25" x14ac:dyDescent="0.5">
      <c r="A15">
        <v>2</v>
      </c>
      <c r="B15" s="20">
        <v>44693</v>
      </c>
      <c r="C15" t="s">
        <v>117</v>
      </c>
      <c r="D15">
        <v>7</v>
      </c>
      <c r="E15">
        <v>41</v>
      </c>
      <c r="F15">
        <v>75</v>
      </c>
      <c r="G15"/>
      <c r="H15" t="s">
        <v>118</v>
      </c>
      <c r="I15"/>
      <c r="J15"/>
      <c r="K15">
        <v>7</v>
      </c>
      <c r="L15">
        <v>60.02</v>
      </c>
      <c r="M15" s="23">
        <v>32.93</v>
      </c>
      <c r="N15">
        <v>221.8</v>
      </c>
      <c r="O15" s="23">
        <v>120.8</v>
      </c>
      <c r="P15">
        <v>1</v>
      </c>
      <c r="Q15">
        <v>5</v>
      </c>
      <c r="R15">
        <v>250</v>
      </c>
      <c r="S15">
        <v>284</v>
      </c>
      <c r="T15">
        <v>1.0519077731988062</v>
      </c>
      <c r="U15" s="9">
        <f t="shared" si="0"/>
        <v>54.944978168436684</v>
      </c>
      <c r="V15" s="9">
        <f t="shared" si="1"/>
        <v>0.96734116493726552</v>
      </c>
      <c r="W15" s="9">
        <f t="shared" si="2"/>
        <v>14.116354989097774</v>
      </c>
      <c r="X15" s="9">
        <f t="shared" si="3"/>
        <v>0.24852737656862281</v>
      </c>
      <c r="Y15" s="9">
        <f t="shared" si="4"/>
        <v>0.25691801980197998</v>
      </c>
    </row>
    <row r="16" spans="1:25" x14ac:dyDescent="0.5">
      <c r="A16">
        <v>2</v>
      </c>
      <c r="B16" s="20">
        <v>44693</v>
      </c>
      <c r="C16" t="s">
        <v>117</v>
      </c>
      <c r="D16">
        <v>8</v>
      </c>
      <c r="E16">
        <v>41</v>
      </c>
      <c r="F16">
        <v>75</v>
      </c>
      <c r="G16"/>
      <c r="H16" t="s">
        <v>120</v>
      </c>
      <c r="I16"/>
      <c r="J16" t="s">
        <v>119</v>
      </c>
      <c r="K16">
        <v>8</v>
      </c>
      <c r="L16">
        <v>60.25</v>
      </c>
      <c r="M16" s="23">
        <v>33.590000000000003</v>
      </c>
      <c r="N16">
        <v>222.8</v>
      </c>
      <c r="O16" s="23">
        <v>123.3</v>
      </c>
      <c r="P16">
        <v>1</v>
      </c>
      <c r="Q16">
        <v>5</v>
      </c>
      <c r="R16">
        <v>250</v>
      </c>
      <c r="S16">
        <v>284</v>
      </c>
      <c r="T16">
        <v>1.0519077731988062</v>
      </c>
      <c r="U16" s="9">
        <f t="shared" si="0"/>
        <v>54.128963641182672</v>
      </c>
      <c r="V16" s="9">
        <f t="shared" si="1"/>
        <v>0.9529747119926526</v>
      </c>
      <c r="W16" s="9">
        <f t="shared" si="2"/>
        <v>16.361618960837184</v>
      </c>
      <c r="X16" s="9">
        <f t="shared" si="3"/>
        <v>0.28805667184572503</v>
      </c>
      <c r="Y16" s="9">
        <f t="shared" si="4"/>
        <v>0.30227105527638171</v>
      </c>
    </row>
    <row r="17" spans="1:25" x14ac:dyDescent="0.5">
      <c r="A17">
        <v>2</v>
      </c>
      <c r="B17" s="20">
        <v>44693</v>
      </c>
      <c r="C17" t="s">
        <v>117</v>
      </c>
      <c r="D17">
        <v>11</v>
      </c>
      <c r="E17">
        <v>37</v>
      </c>
      <c r="F17">
        <v>25</v>
      </c>
      <c r="G17"/>
      <c r="H17" t="s">
        <v>118</v>
      </c>
      <c r="I17"/>
      <c r="J17" t="s">
        <v>119</v>
      </c>
      <c r="K17">
        <v>11</v>
      </c>
      <c r="L17">
        <v>146.4</v>
      </c>
      <c r="M17" s="23">
        <v>77.89</v>
      </c>
      <c r="N17">
        <v>553.4</v>
      </c>
      <c r="O17" s="23">
        <v>291.8</v>
      </c>
      <c r="P17">
        <v>1</v>
      </c>
      <c r="Q17">
        <v>5</v>
      </c>
      <c r="R17">
        <v>250</v>
      </c>
      <c r="S17">
        <v>284</v>
      </c>
      <c r="T17">
        <v>1.0519077731988062</v>
      </c>
      <c r="U17" s="9">
        <f t="shared" si="0"/>
        <v>142.31293355309933</v>
      </c>
      <c r="V17" s="9">
        <f t="shared" si="1"/>
        <v>2.5055093935404811</v>
      </c>
      <c r="W17" s="9">
        <f t="shared" si="2"/>
        <v>24.509061607236397</v>
      </c>
      <c r="X17" s="9">
        <f t="shared" si="3"/>
        <v>0.43149756350768304</v>
      </c>
      <c r="Y17" s="9">
        <f t="shared" si="4"/>
        <v>0.17221949541284423</v>
      </c>
    </row>
    <row r="18" spans="1:25" x14ac:dyDescent="0.5">
      <c r="A18">
        <v>2</v>
      </c>
      <c r="B18" s="20">
        <v>44693</v>
      </c>
      <c r="C18" t="s">
        <v>117</v>
      </c>
      <c r="D18">
        <v>12</v>
      </c>
      <c r="E18">
        <v>37</v>
      </c>
      <c r="F18">
        <v>25</v>
      </c>
      <c r="G18"/>
      <c r="H18" t="s">
        <v>120</v>
      </c>
      <c r="I18"/>
      <c r="J18"/>
      <c r="K18">
        <v>12</v>
      </c>
      <c r="L18">
        <v>142.1</v>
      </c>
      <c r="M18" s="23">
        <v>74.930000000000007</v>
      </c>
      <c r="N18">
        <v>537</v>
      </c>
      <c r="O18" s="23">
        <v>280.3</v>
      </c>
      <c r="P18">
        <v>1</v>
      </c>
      <c r="Q18">
        <v>5</v>
      </c>
      <c r="R18">
        <v>250</v>
      </c>
      <c r="S18">
        <v>284</v>
      </c>
      <c r="T18">
        <v>1.0519077731988062</v>
      </c>
      <c r="U18" s="9">
        <f t="shared" si="0"/>
        <v>139.64728609740291</v>
      </c>
      <c r="V18" s="9">
        <f t="shared" si="1"/>
        <v>2.4585789805880793</v>
      </c>
      <c r="W18" s="9">
        <f t="shared" si="2"/>
        <v>20.60016161829995</v>
      </c>
      <c r="X18" s="9">
        <f t="shared" si="3"/>
        <v>0.36267890173063294</v>
      </c>
      <c r="Y18" s="9">
        <f t="shared" si="4"/>
        <v>0.14751566030385649</v>
      </c>
    </row>
    <row r="19" spans="1:25" x14ac:dyDescent="0.5">
      <c r="A19">
        <v>2</v>
      </c>
      <c r="B19" s="20">
        <v>44693</v>
      </c>
      <c r="C19" t="s">
        <v>117</v>
      </c>
      <c r="D19">
        <v>17</v>
      </c>
      <c r="E19">
        <v>35</v>
      </c>
      <c r="F19">
        <v>5</v>
      </c>
      <c r="G19"/>
      <c r="H19" t="s">
        <v>118</v>
      </c>
      <c r="I19"/>
      <c r="J19" t="s">
        <v>119</v>
      </c>
      <c r="K19">
        <v>17</v>
      </c>
      <c r="L19">
        <v>61.68</v>
      </c>
      <c r="M19" s="23">
        <v>31.86</v>
      </c>
      <c r="N19">
        <v>228.6</v>
      </c>
      <c r="O19" s="23">
        <v>116.8</v>
      </c>
      <c r="P19">
        <v>1</v>
      </c>
      <c r="Q19">
        <v>5</v>
      </c>
      <c r="R19">
        <v>250</v>
      </c>
      <c r="S19">
        <v>284</v>
      </c>
      <c r="T19">
        <v>1.0519077731988062</v>
      </c>
      <c r="U19" s="9">
        <f t="shared" si="0"/>
        <v>60.820282764665542</v>
      </c>
      <c r="V19" s="9">
        <f t="shared" si="1"/>
        <v>1.0707796261384779</v>
      </c>
      <c r="W19" s="9">
        <f t="shared" si="2"/>
        <v>5.954251281692275</v>
      </c>
      <c r="X19" s="9">
        <f t="shared" si="3"/>
        <v>0.10482836763542738</v>
      </c>
      <c r="Y19" s="9">
        <f t="shared" si="4"/>
        <v>9.7899105545617204E-2</v>
      </c>
    </row>
    <row r="20" spans="1:25" x14ac:dyDescent="0.5">
      <c r="A20">
        <v>2</v>
      </c>
      <c r="B20" s="20">
        <v>44693</v>
      </c>
      <c r="C20" t="s">
        <v>117</v>
      </c>
      <c r="D20">
        <v>18</v>
      </c>
      <c r="E20">
        <v>35</v>
      </c>
      <c r="F20">
        <v>5</v>
      </c>
      <c r="G20"/>
      <c r="H20" t="s">
        <v>120</v>
      </c>
      <c r="I20"/>
      <c r="J20"/>
      <c r="K20">
        <v>18</v>
      </c>
      <c r="L20">
        <v>66.739999999999995</v>
      </c>
      <c r="M20" s="23">
        <v>36.56</v>
      </c>
      <c r="N20">
        <v>248.2</v>
      </c>
      <c r="O20" s="23">
        <v>133.6</v>
      </c>
      <c r="P20">
        <v>1</v>
      </c>
      <c r="Q20">
        <v>5</v>
      </c>
      <c r="R20">
        <v>250</v>
      </c>
      <c r="S20">
        <v>284</v>
      </c>
      <c r="T20">
        <v>1.0519077731988062</v>
      </c>
      <c r="U20" s="9">
        <f t="shared" si="0"/>
        <v>62.343509882206362</v>
      </c>
      <c r="V20" s="9">
        <f t="shared" si="1"/>
        <v>1.0975970049684218</v>
      </c>
      <c r="W20" s="9">
        <f t="shared" si="2"/>
        <v>14.035580431093319</v>
      </c>
      <c r="X20" s="9">
        <f t="shared" si="3"/>
        <v>0.24710528927981196</v>
      </c>
      <c r="Y20" s="9">
        <f t="shared" si="4"/>
        <v>0.22513298429319351</v>
      </c>
    </row>
    <row r="21" spans="1:25" x14ac:dyDescent="0.5">
      <c r="A21">
        <v>2</v>
      </c>
      <c r="B21" s="20">
        <v>44693</v>
      </c>
      <c r="C21" t="s">
        <v>117</v>
      </c>
      <c r="D21">
        <v>29</v>
      </c>
      <c r="E21">
        <v>33</v>
      </c>
      <c r="F21">
        <v>150</v>
      </c>
      <c r="G21"/>
      <c r="H21" t="s">
        <v>118</v>
      </c>
      <c r="I21"/>
      <c r="J21" t="s">
        <v>119</v>
      </c>
      <c r="K21">
        <v>29</v>
      </c>
      <c r="L21">
        <v>5.4790000000000001</v>
      </c>
      <c r="M21" s="23">
        <v>4.6379999999999999</v>
      </c>
      <c r="N21">
        <v>20.62</v>
      </c>
      <c r="O21" s="23">
        <v>17.739999999999998</v>
      </c>
      <c r="P21">
        <v>1</v>
      </c>
      <c r="Q21">
        <v>5</v>
      </c>
      <c r="R21">
        <v>250</v>
      </c>
      <c r="S21">
        <v>284</v>
      </c>
      <c r="T21">
        <v>1.0519077731988062</v>
      </c>
      <c r="U21" s="9">
        <f t="shared" si="0"/>
        <v>1.5667478923277007</v>
      </c>
      <c r="V21" s="9">
        <f t="shared" si="1"/>
        <v>2.7583589653656704E-2</v>
      </c>
      <c r="W21" s="9">
        <f t="shared" si="2"/>
        <v>8.5752061657406866</v>
      </c>
      <c r="X21" s="9">
        <f t="shared" si="3"/>
        <v>0.15097193953768814</v>
      </c>
      <c r="Y21" s="9">
        <f t="shared" si="4"/>
        <v>5.4732520833333265</v>
      </c>
    </row>
    <row r="22" spans="1:25" x14ac:dyDescent="0.5">
      <c r="A22">
        <v>2</v>
      </c>
      <c r="B22" s="20">
        <v>44693</v>
      </c>
      <c r="C22" t="s">
        <v>117</v>
      </c>
      <c r="D22">
        <v>30</v>
      </c>
      <c r="E22">
        <v>33</v>
      </c>
      <c r="F22">
        <v>150</v>
      </c>
      <c r="G22"/>
      <c r="H22" t="s">
        <v>120</v>
      </c>
      <c r="I22"/>
      <c r="J22"/>
      <c r="K22">
        <v>30</v>
      </c>
      <c r="L22">
        <v>5.2679999999999998</v>
      </c>
      <c r="M22" s="23">
        <v>4.7050000000000001</v>
      </c>
      <c r="N22">
        <v>19.87</v>
      </c>
      <c r="O22" s="23">
        <v>17.71</v>
      </c>
      <c r="P22">
        <v>1</v>
      </c>
      <c r="Q22">
        <v>5</v>
      </c>
      <c r="R22">
        <v>250</v>
      </c>
      <c r="S22">
        <v>284</v>
      </c>
      <c r="T22">
        <v>1.0519077731988062</v>
      </c>
      <c r="U22" s="9">
        <f t="shared" si="0"/>
        <v>1.1750609192457746</v>
      </c>
      <c r="V22" s="9">
        <f t="shared" si="1"/>
        <v>2.068769224024251E-2</v>
      </c>
      <c r="W22" s="9">
        <f t="shared" si="2"/>
        <v>8.9497421454887878</v>
      </c>
      <c r="X22" s="9">
        <f t="shared" si="3"/>
        <v>0.15756588284311246</v>
      </c>
      <c r="Y22" s="9">
        <f t="shared" si="4"/>
        <v>7.6164069444444422</v>
      </c>
    </row>
    <row r="23" spans="1:25" x14ac:dyDescent="0.5">
      <c r="A23">
        <v>2</v>
      </c>
      <c r="B23" s="20">
        <v>44693</v>
      </c>
      <c r="C23" t="s">
        <v>117</v>
      </c>
      <c r="D23">
        <v>35</v>
      </c>
      <c r="E23">
        <v>31</v>
      </c>
      <c r="F23">
        <v>100</v>
      </c>
      <c r="G23"/>
      <c r="H23" t="s">
        <v>118</v>
      </c>
      <c r="I23"/>
      <c r="J23"/>
      <c r="K23">
        <v>35</v>
      </c>
      <c r="L23">
        <v>35.85</v>
      </c>
      <c r="M23" s="23">
        <v>22.4</v>
      </c>
      <c r="N23">
        <v>131.1</v>
      </c>
      <c r="O23" s="23">
        <v>83.1</v>
      </c>
      <c r="P23">
        <v>1</v>
      </c>
      <c r="Q23">
        <v>5</v>
      </c>
      <c r="R23">
        <v>250</v>
      </c>
      <c r="S23">
        <v>284</v>
      </c>
      <c r="T23">
        <v>1.0519077731988062</v>
      </c>
      <c r="U23" s="9">
        <f t="shared" si="0"/>
        <v>26.112464872128321</v>
      </c>
      <c r="V23" s="9">
        <f t="shared" si="1"/>
        <v>0.4597264942276113</v>
      </c>
      <c r="W23" s="9">
        <f t="shared" si="2"/>
        <v>21.39578666256633</v>
      </c>
      <c r="X23" s="9">
        <f t="shared" si="3"/>
        <v>0.37668638490433681</v>
      </c>
      <c r="Y23" s="9">
        <f t="shared" si="4"/>
        <v>0.81937062500000013</v>
      </c>
    </row>
    <row r="24" spans="1:25" x14ac:dyDescent="0.5">
      <c r="A24">
        <v>2</v>
      </c>
      <c r="B24" s="20">
        <v>44693</v>
      </c>
      <c r="C24" t="s">
        <v>117</v>
      </c>
      <c r="D24">
        <v>36</v>
      </c>
      <c r="E24">
        <v>31</v>
      </c>
      <c r="F24">
        <v>100</v>
      </c>
      <c r="G24"/>
      <c r="H24" t="s">
        <v>120</v>
      </c>
      <c r="I24"/>
      <c r="J24" t="s">
        <v>119</v>
      </c>
      <c r="K24">
        <v>36</v>
      </c>
      <c r="L24">
        <v>29.95</v>
      </c>
      <c r="M24" s="23">
        <v>18.73</v>
      </c>
      <c r="N24">
        <v>109.4</v>
      </c>
      <c r="O24" s="23">
        <v>69.42</v>
      </c>
      <c r="P24">
        <v>1</v>
      </c>
      <c r="Q24">
        <v>5</v>
      </c>
      <c r="R24">
        <v>250</v>
      </c>
      <c r="S24">
        <v>284</v>
      </c>
      <c r="T24">
        <v>1.0519077731988062</v>
      </c>
      <c r="U24" s="9">
        <f t="shared" si="0"/>
        <v>21.749507199743547</v>
      </c>
      <c r="V24" s="9">
        <f t="shared" si="1"/>
        <v>0.38291385915041459</v>
      </c>
      <c r="W24" s="9">
        <f t="shared" si="2"/>
        <v>17.937891374727002</v>
      </c>
      <c r="X24" s="9">
        <f t="shared" si="3"/>
        <v>0.31580794673815143</v>
      </c>
      <c r="Y24" s="9">
        <f t="shared" si="4"/>
        <v>0.8247493246623312</v>
      </c>
    </row>
    <row r="25" spans="1:25" x14ac:dyDescent="0.5">
      <c r="A25">
        <v>3</v>
      </c>
      <c r="B25" s="20">
        <v>44697</v>
      </c>
      <c r="C25" t="s">
        <v>117</v>
      </c>
      <c r="D25">
        <v>1</v>
      </c>
      <c r="E25">
        <v>27</v>
      </c>
      <c r="F25">
        <v>5</v>
      </c>
      <c r="G25"/>
      <c r="H25" t="s">
        <v>118</v>
      </c>
      <c r="I25"/>
      <c r="J25"/>
      <c r="K25" s="21">
        <v>1</v>
      </c>
      <c r="L25" s="22">
        <v>84.34</v>
      </c>
      <c r="M25" s="21">
        <v>49.92</v>
      </c>
      <c r="N25" s="22">
        <v>316.5</v>
      </c>
      <c r="O25" s="21">
        <v>184.2</v>
      </c>
      <c r="P25">
        <v>1</v>
      </c>
      <c r="Q25">
        <v>5</v>
      </c>
      <c r="R25">
        <v>250</v>
      </c>
      <c r="S25">
        <v>284</v>
      </c>
      <c r="T25">
        <v>1.0478428486017575</v>
      </c>
      <c r="U25" s="9">
        <v>71.694355486106957</v>
      </c>
      <c r="V25" s="9">
        <v>1.2622245684173758</v>
      </c>
      <c r="W25" s="9">
        <v>33.205801617599988</v>
      </c>
      <c r="X25" s="9">
        <v>0.58460918340845058</v>
      </c>
      <c r="Y25" s="9">
        <v>0.46315782312925124</v>
      </c>
    </row>
    <row r="26" spans="1:25" x14ac:dyDescent="0.5">
      <c r="A26">
        <v>3</v>
      </c>
      <c r="B26" s="20">
        <v>44697</v>
      </c>
      <c r="C26" t="s">
        <v>117</v>
      </c>
      <c r="D26">
        <v>2</v>
      </c>
      <c r="E26">
        <v>27</v>
      </c>
      <c r="F26">
        <v>5</v>
      </c>
      <c r="G26"/>
      <c r="H26" t="s">
        <v>120</v>
      </c>
      <c r="I26"/>
      <c r="J26" t="s">
        <v>119</v>
      </c>
      <c r="K26" s="23">
        <v>2</v>
      </c>
      <c r="L26">
        <v>93.95</v>
      </c>
      <c r="M26" s="23">
        <v>54.49</v>
      </c>
      <c r="N26">
        <v>354.1</v>
      </c>
      <c r="O26" s="23">
        <v>201.8</v>
      </c>
      <c r="P26">
        <v>1</v>
      </c>
      <c r="Q26">
        <v>5</v>
      </c>
      <c r="R26">
        <v>250</v>
      </c>
      <c r="S26">
        <v>284</v>
      </c>
      <c r="T26">
        <v>1.0478428486017575</v>
      </c>
      <c r="U26" s="9">
        <v>82.532504463598556</v>
      </c>
      <c r="V26" s="9">
        <v>1.4530370504154675</v>
      </c>
      <c r="W26" s="9">
        <v>32.390686109300823</v>
      </c>
      <c r="X26" s="9">
        <v>0.5702585582623384</v>
      </c>
      <c r="Y26" s="9">
        <v>0.39245975049244902</v>
      </c>
    </row>
    <row r="27" spans="1:25" x14ac:dyDescent="0.5">
      <c r="A27">
        <v>3</v>
      </c>
      <c r="B27" s="20">
        <v>44697</v>
      </c>
      <c r="C27" t="s">
        <v>117</v>
      </c>
      <c r="D27">
        <v>5</v>
      </c>
      <c r="E27">
        <v>29</v>
      </c>
      <c r="F27">
        <v>75</v>
      </c>
      <c r="G27"/>
      <c r="H27" t="s">
        <v>118</v>
      </c>
      <c r="I27"/>
      <c r="J27"/>
      <c r="K27">
        <v>5</v>
      </c>
      <c r="L27">
        <v>51.08</v>
      </c>
      <c r="M27" s="23">
        <v>30.34</v>
      </c>
      <c r="N27">
        <v>186.9</v>
      </c>
      <c r="O27" s="23">
        <v>111.9</v>
      </c>
      <c r="P27">
        <v>1</v>
      </c>
      <c r="Q27">
        <v>5</v>
      </c>
      <c r="R27">
        <v>250</v>
      </c>
      <c r="S27">
        <v>284</v>
      </c>
      <c r="T27">
        <v>1.0478428486017575</v>
      </c>
      <c r="U27" s="9">
        <v>40.643058665593514</v>
      </c>
      <c r="V27" s="9">
        <v>0.71554680749284361</v>
      </c>
      <c r="W27" s="9">
        <v>23.082932539101442</v>
      </c>
      <c r="X27" s="9">
        <v>0.40638965737854654</v>
      </c>
      <c r="Y27" s="9">
        <v>0.56794279999999997</v>
      </c>
    </row>
    <row r="28" spans="1:25" x14ac:dyDescent="0.5">
      <c r="A28">
        <v>3</v>
      </c>
      <c r="B28" s="20">
        <v>44697</v>
      </c>
      <c r="C28" t="s">
        <v>117</v>
      </c>
      <c r="D28">
        <v>6</v>
      </c>
      <c r="E28">
        <v>29</v>
      </c>
      <c r="F28">
        <v>75</v>
      </c>
      <c r="G28"/>
      <c r="H28" t="s">
        <v>120</v>
      </c>
      <c r="I28"/>
      <c r="J28" t="s">
        <v>119</v>
      </c>
      <c r="K28">
        <v>6</v>
      </c>
      <c r="L28">
        <v>50.46</v>
      </c>
      <c r="M28" s="23">
        <v>30.66</v>
      </c>
      <c r="N28">
        <v>184.6</v>
      </c>
      <c r="O28" s="23">
        <v>112.8</v>
      </c>
      <c r="P28">
        <v>1</v>
      </c>
      <c r="Q28">
        <v>5</v>
      </c>
      <c r="R28">
        <v>250</v>
      </c>
      <c r="S28">
        <v>284</v>
      </c>
      <c r="T28">
        <v>1.0478428486017575</v>
      </c>
      <c r="U28" s="9">
        <v>38.908954829194855</v>
      </c>
      <c r="V28" s="9">
        <v>0.68501681037314877</v>
      </c>
      <c r="W28" s="9">
        <v>25.329577859720157</v>
      </c>
      <c r="X28" s="9">
        <v>0.44594327217817181</v>
      </c>
      <c r="Y28" s="9">
        <v>0.65099610027855126</v>
      </c>
    </row>
    <row r="29" spans="1:25" x14ac:dyDescent="0.5">
      <c r="A29">
        <v>3</v>
      </c>
      <c r="B29" s="20">
        <v>44697</v>
      </c>
      <c r="C29" t="s">
        <v>117</v>
      </c>
      <c r="D29">
        <v>17</v>
      </c>
      <c r="E29">
        <v>23</v>
      </c>
      <c r="F29">
        <v>150</v>
      </c>
      <c r="G29"/>
      <c r="H29" t="s">
        <v>118</v>
      </c>
      <c r="I29"/>
      <c r="J29" t="s">
        <v>119</v>
      </c>
      <c r="K29">
        <v>17</v>
      </c>
      <c r="L29">
        <v>3.4540000000000002</v>
      </c>
      <c r="M29" s="23">
        <v>2.9540000000000002</v>
      </c>
      <c r="N29">
        <v>13.13</v>
      </c>
      <c r="O29" s="23">
        <v>11.42</v>
      </c>
      <c r="P29">
        <v>1</v>
      </c>
      <c r="Q29">
        <v>5</v>
      </c>
      <c r="R29">
        <v>250</v>
      </c>
      <c r="S29">
        <v>284</v>
      </c>
      <c r="T29">
        <v>1.0478428486017575</v>
      </c>
      <c r="U29" s="9">
        <v>0.92666173757553261</v>
      </c>
      <c r="V29" s="9">
        <v>1.631446721083684E-2</v>
      </c>
      <c r="W29" s="9">
        <v>5.5769202066390919</v>
      </c>
      <c r="X29" s="9">
        <v>9.818521490561781E-2</v>
      </c>
      <c r="Y29" s="9">
        <v>6.0182912280701721</v>
      </c>
    </row>
    <row r="30" spans="1:25" x14ac:dyDescent="0.5">
      <c r="A30">
        <v>3</v>
      </c>
      <c r="B30" s="20">
        <v>44697</v>
      </c>
      <c r="C30" t="s">
        <v>117</v>
      </c>
      <c r="D30">
        <v>18</v>
      </c>
      <c r="E30">
        <v>23</v>
      </c>
      <c r="F30">
        <v>150</v>
      </c>
      <c r="G30"/>
      <c r="H30" t="s">
        <v>120</v>
      </c>
      <c r="I30"/>
      <c r="J30"/>
      <c r="K30">
        <v>18</v>
      </c>
      <c r="L30">
        <v>3.6320000000000001</v>
      </c>
      <c r="M30" s="23">
        <v>3.2189999999999999</v>
      </c>
      <c r="N30">
        <v>13.89</v>
      </c>
      <c r="O30" s="23">
        <v>12.37</v>
      </c>
      <c r="P30">
        <v>1</v>
      </c>
      <c r="Q30">
        <v>5</v>
      </c>
      <c r="R30">
        <v>250</v>
      </c>
      <c r="S30">
        <v>284</v>
      </c>
      <c r="T30">
        <v>1.0478428486017575</v>
      </c>
      <c r="U30" s="9">
        <v>0.8236993222893626</v>
      </c>
      <c r="V30" s="9">
        <v>1.4501748631854975E-2</v>
      </c>
      <c r="W30" s="9">
        <v>6.220898633046442</v>
      </c>
      <c r="X30" s="9">
        <v>0.1095228632578599</v>
      </c>
      <c r="Y30" s="9">
        <v>7.5523901315789388</v>
      </c>
    </row>
    <row r="31" spans="1:25" x14ac:dyDescent="0.5">
      <c r="A31">
        <v>3</v>
      </c>
      <c r="B31" s="20">
        <v>44697</v>
      </c>
      <c r="C31" t="s">
        <v>117</v>
      </c>
      <c r="D31">
        <v>20</v>
      </c>
      <c r="E31">
        <v>21</v>
      </c>
      <c r="F31">
        <v>25</v>
      </c>
      <c r="G31"/>
      <c r="H31" t="s">
        <v>118</v>
      </c>
      <c r="I31"/>
      <c r="J31" t="s">
        <v>119</v>
      </c>
      <c r="K31">
        <v>20</v>
      </c>
      <c r="L31">
        <v>101.9</v>
      </c>
      <c r="M31" s="23">
        <v>57.52</v>
      </c>
      <c r="N31">
        <v>383.6</v>
      </c>
      <c r="O31" s="23">
        <v>212.4</v>
      </c>
      <c r="P31">
        <v>1</v>
      </c>
      <c r="Q31">
        <v>5</v>
      </c>
      <c r="R31">
        <v>250</v>
      </c>
      <c r="S31">
        <v>284</v>
      </c>
      <c r="T31">
        <v>1.0478428486017575</v>
      </c>
      <c r="U31" s="9">
        <v>92.774555247328138</v>
      </c>
      <c r="V31" s="9">
        <v>1.6333548459036644</v>
      </c>
      <c r="W31" s="9">
        <v>28.18523502860759</v>
      </c>
      <c r="X31" s="9">
        <v>0.49621892655999272</v>
      </c>
      <c r="Y31" s="9">
        <v>0.30380350467289696</v>
      </c>
    </row>
    <row r="32" spans="1:25" x14ac:dyDescent="0.5">
      <c r="A32">
        <v>3</v>
      </c>
      <c r="B32" s="20">
        <v>44697</v>
      </c>
      <c r="C32" t="s">
        <v>117</v>
      </c>
      <c r="D32">
        <v>21</v>
      </c>
      <c r="E32">
        <v>21</v>
      </c>
      <c r="F32">
        <v>25</v>
      </c>
      <c r="G32"/>
      <c r="H32" t="s">
        <v>120</v>
      </c>
      <c r="I32"/>
      <c r="J32"/>
      <c r="K32">
        <v>21</v>
      </c>
      <c r="L32">
        <v>102.6</v>
      </c>
      <c r="M32" s="23">
        <v>57.51</v>
      </c>
      <c r="N32">
        <v>386.6</v>
      </c>
      <c r="O32" s="23">
        <v>213.3</v>
      </c>
      <c r="P32">
        <v>1</v>
      </c>
      <c r="Q32">
        <v>5</v>
      </c>
      <c r="R32">
        <v>250</v>
      </c>
      <c r="S32">
        <v>284</v>
      </c>
      <c r="T32">
        <v>1.0478428486017575</v>
      </c>
      <c r="U32" s="9">
        <v>93.912560889964737</v>
      </c>
      <c r="V32" s="9">
        <v>1.6533901565134639</v>
      </c>
      <c r="W32" s="9">
        <v>27.559770870191052</v>
      </c>
      <c r="X32" s="9">
        <v>0.48520723363012414</v>
      </c>
      <c r="Y32" s="9">
        <v>0.29346203115983838</v>
      </c>
    </row>
    <row r="33" spans="1:25" x14ac:dyDescent="0.5">
      <c r="A33">
        <v>3</v>
      </c>
      <c r="B33" s="20">
        <v>44697</v>
      </c>
      <c r="C33" t="s">
        <v>117</v>
      </c>
      <c r="D33">
        <v>28</v>
      </c>
      <c r="E33">
        <v>19</v>
      </c>
      <c r="F33">
        <v>50</v>
      </c>
      <c r="G33"/>
      <c r="H33" t="s">
        <v>118</v>
      </c>
      <c r="I33"/>
      <c r="J33"/>
      <c r="K33">
        <v>28</v>
      </c>
      <c r="L33">
        <v>102.3</v>
      </c>
      <c r="M33" s="23">
        <v>57.28</v>
      </c>
      <c r="N33">
        <v>385.9</v>
      </c>
      <c r="O33" s="23">
        <v>212.3</v>
      </c>
      <c r="P33">
        <v>1</v>
      </c>
      <c r="Q33">
        <v>5</v>
      </c>
      <c r="R33">
        <v>250</v>
      </c>
      <c r="S33">
        <v>284</v>
      </c>
      <c r="T33">
        <v>1.0478428486017575</v>
      </c>
      <c r="U33" s="9">
        <v>94.075133124627101</v>
      </c>
      <c r="V33" s="9">
        <v>1.6562523437434349</v>
      </c>
      <c r="W33" s="9">
        <v>26.827708097506399</v>
      </c>
      <c r="X33" s="9">
        <v>0.4723188045335634</v>
      </c>
      <c r="Y33" s="9">
        <v>0.28517321428571446</v>
      </c>
    </row>
    <row r="34" spans="1:25" x14ac:dyDescent="0.5">
      <c r="A34">
        <v>3</v>
      </c>
      <c r="B34" s="20">
        <v>44697</v>
      </c>
      <c r="C34" t="s">
        <v>117</v>
      </c>
      <c r="D34">
        <v>29</v>
      </c>
      <c r="E34">
        <v>19</v>
      </c>
      <c r="F34">
        <v>50</v>
      </c>
      <c r="G34"/>
      <c r="H34" t="s">
        <v>120</v>
      </c>
      <c r="I34"/>
      <c r="J34" t="s">
        <v>119</v>
      </c>
      <c r="K34">
        <v>29</v>
      </c>
      <c r="L34">
        <v>115.3</v>
      </c>
      <c r="M34" s="23">
        <v>62.1</v>
      </c>
      <c r="N34">
        <v>435.8</v>
      </c>
      <c r="O34" s="23">
        <v>230.4</v>
      </c>
      <c r="P34">
        <v>1</v>
      </c>
      <c r="Q34">
        <v>5</v>
      </c>
      <c r="R34">
        <v>250</v>
      </c>
      <c r="S34">
        <v>284</v>
      </c>
      <c r="T34">
        <v>1.0478428486017575</v>
      </c>
      <c r="U34" s="9">
        <v>111.30778999883877</v>
      </c>
      <c r="V34" s="9">
        <v>1.9596441901204011</v>
      </c>
      <c r="W34" s="9">
        <v>19.902829961498288</v>
      </c>
      <c r="X34" s="9">
        <v>0.35040193594187125</v>
      </c>
      <c r="Y34" s="9">
        <v>0.17880895813047698</v>
      </c>
    </row>
    <row r="35" spans="1:25" x14ac:dyDescent="0.5">
      <c r="A35">
        <v>3</v>
      </c>
      <c r="B35" s="20">
        <v>44697</v>
      </c>
      <c r="C35" t="s">
        <v>117</v>
      </c>
      <c r="D35">
        <v>33</v>
      </c>
      <c r="E35">
        <v>17</v>
      </c>
      <c r="F35">
        <v>25</v>
      </c>
      <c r="G35"/>
      <c r="H35" t="s">
        <v>118</v>
      </c>
      <c r="I35"/>
      <c r="J35" t="s">
        <v>119</v>
      </c>
      <c r="K35">
        <v>33</v>
      </c>
      <c r="L35">
        <v>85.15</v>
      </c>
      <c r="M35" s="23">
        <v>45.93</v>
      </c>
      <c r="N35">
        <v>319.60000000000002</v>
      </c>
      <c r="O35" s="23">
        <v>167.9</v>
      </c>
      <c r="P35">
        <v>1</v>
      </c>
      <c r="Q35">
        <v>5</v>
      </c>
      <c r="R35">
        <v>250</v>
      </c>
      <c r="S35">
        <v>284</v>
      </c>
      <c r="T35">
        <v>1.0478428486017575</v>
      </c>
      <c r="U35" s="9">
        <v>82.207359994273816</v>
      </c>
      <c r="V35" s="9">
        <v>1.4473126759555248</v>
      </c>
      <c r="W35" s="9">
        <v>13.41010133966973</v>
      </c>
      <c r="X35" s="9">
        <v>0.23609333344488959</v>
      </c>
      <c r="Y35" s="9">
        <v>0.16312531311799594</v>
      </c>
    </row>
    <row r="36" spans="1:25" x14ac:dyDescent="0.5">
      <c r="A36">
        <v>3</v>
      </c>
      <c r="B36" s="20">
        <v>44697</v>
      </c>
      <c r="C36" t="s">
        <v>117</v>
      </c>
      <c r="D36">
        <v>38</v>
      </c>
      <c r="E36">
        <v>17</v>
      </c>
      <c r="F36">
        <v>25</v>
      </c>
      <c r="G36"/>
      <c r="H36" t="s">
        <v>120</v>
      </c>
      <c r="I36"/>
      <c r="J36"/>
      <c r="K36" s="23">
        <v>38</v>
      </c>
      <c r="L36">
        <v>85.72</v>
      </c>
      <c r="M36" s="23">
        <v>45.51</v>
      </c>
      <c r="N36">
        <v>322</v>
      </c>
      <c r="O36" s="23">
        <v>166.2</v>
      </c>
      <c r="P36">
        <v>1</v>
      </c>
      <c r="Q36">
        <v>5</v>
      </c>
      <c r="R36">
        <v>250</v>
      </c>
      <c r="S36">
        <v>284</v>
      </c>
      <c r="T36">
        <v>1.0478428486017575</v>
      </c>
      <c r="U36" s="9">
        <v>84.429180534659608</v>
      </c>
      <c r="V36" s="9">
        <v>1.486429234765134</v>
      </c>
      <c r="W36" s="9">
        <v>10.22014688464605</v>
      </c>
      <c r="X36" s="9">
        <v>0.17993216346207835</v>
      </c>
      <c r="Y36" s="9">
        <v>0.12104993581514754</v>
      </c>
    </row>
    <row r="37" spans="1:25" x14ac:dyDescent="0.5">
      <c r="A37">
        <v>4</v>
      </c>
      <c r="B37" s="20">
        <v>44698</v>
      </c>
      <c r="C37" t="s">
        <v>117</v>
      </c>
      <c r="D37">
        <v>1</v>
      </c>
      <c r="E37">
        <v>15</v>
      </c>
      <c r="F37">
        <v>100</v>
      </c>
      <c r="G37"/>
      <c r="H37" t="s">
        <v>118</v>
      </c>
      <c r="I37"/>
      <c r="J37"/>
      <c r="K37" s="21">
        <v>1</v>
      </c>
      <c r="L37" s="22">
        <v>7.899</v>
      </c>
      <c r="M37" s="21">
        <v>6.1959999999999997</v>
      </c>
      <c r="N37" s="22">
        <v>29.69</v>
      </c>
      <c r="O37" s="21">
        <v>22.45</v>
      </c>
      <c r="P37">
        <v>1</v>
      </c>
      <c r="Q37">
        <v>5</v>
      </c>
      <c r="R37">
        <v>250</v>
      </c>
      <c r="S37">
        <v>284</v>
      </c>
      <c r="T37">
        <v>1.045207728929225</v>
      </c>
      <c r="U37" s="9">
        <v>3.9135433217977496</v>
      </c>
      <c r="V37" s="9">
        <v>6.8900410595030798E-2</v>
      </c>
      <c r="W37" s="9">
        <v>8.8393673268064425</v>
      </c>
      <c r="X37" s="9">
        <v>0.15562266420433876</v>
      </c>
      <c r="Y37" s="9">
        <v>2.2586609116022092</v>
      </c>
    </row>
    <row r="38" spans="1:25" x14ac:dyDescent="0.5">
      <c r="A38">
        <v>4</v>
      </c>
      <c r="B38" s="20">
        <v>44698</v>
      </c>
      <c r="C38" t="s">
        <v>117</v>
      </c>
      <c r="D38">
        <v>2</v>
      </c>
      <c r="E38">
        <v>15</v>
      </c>
      <c r="F38">
        <v>100</v>
      </c>
      <c r="G38"/>
      <c r="H38" t="s">
        <v>120</v>
      </c>
      <c r="I38"/>
      <c r="J38" t="s">
        <v>119</v>
      </c>
      <c r="K38" s="23">
        <v>2</v>
      </c>
      <c r="L38">
        <v>9.0749999999999993</v>
      </c>
      <c r="M38" s="23">
        <v>6.407</v>
      </c>
      <c r="N38">
        <v>34.020000000000003</v>
      </c>
      <c r="O38" s="23">
        <v>24.08</v>
      </c>
      <c r="P38">
        <v>1</v>
      </c>
      <c r="Q38">
        <v>5</v>
      </c>
      <c r="R38">
        <v>250</v>
      </c>
      <c r="S38">
        <v>284</v>
      </c>
      <c r="T38">
        <v>1.045207728929225</v>
      </c>
      <c r="U38" s="9">
        <v>5.3730138976063042</v>
      </c>
      <c r="V38" s="9">
        <v>9.4595315098702545E-2</v>
      </c>
      <c r="W38" s="9">
        <v>8.3058319116760515</v>
      </c>
      <c r="X38" s="9">
        <v>0.14622943506471922</v>
      </c>
      <c r="Y38" s="9">
        <v>1.5458422535211249</v>
      </c>
    </row>
    <row r="39" spans="1:25" x14ac:dyDescent="0.5">
      <c r="A39">
        <v>4</v>
      </c>
      <c r="B39" s="20">
        <v>44698</v>
      </c>
      <c r="C39" t="s">
        <v>117</v>
      </c>
      <c r="D39">
        <v>8</v>
      </c>
      <c r="E39">
        <v>4</v>
      </c>
      <c r="F39">
        <v>100</v>
      </c>
      <c r="G39"/>
      <c r="H39" t="s">
        <v>118</v>
      </c>
      <c r="I39"/>
      <c r="J39" t="s">
        <v>119</v>
      </c>
      <c r="K39">
        <v>8</v>
      </c>
      <c r="L39">
        <v>19.63</v>
      </c>
      <c r="M39" s="23">
        <v>12.86</v>
      </c>
      <c r="N39">
        <v>72.2</v>
      </c>
      <c r="O39" s="23">
        <v>47.99</v>
      </c>
      <c r="P39">
        <v>1</v>
      </c>
      <c r="Q39">
        <v>5</v>
      </c>
      <c r="R39">
        <v>250</v>
      </c>
      <c r="S39">
        <v>284</v>
      </c>
      <c r="T39">
        <v>1.0452077289292201</v>
      </c>
      <c r="U39" s="9">
        <v>13.086586163083295</v>
      </c>
      <c r="V39" s="9">
        <v>0.23039764371625518</v>
      </c>
      <c r="W39" s="9">
        <v>14.174535530747988</v>
      </c>
      <c r="X39" s="9">
        <v>0.24955168187936599</v>
      </c>
      <c r="Y39" s="9">
        <v>1.0831346964064434</v>
      </c>
    </row>
    <row r="40" spans="1:25" x14ac:dyDescent="0.5">
      <c r="A40">
        <v>4</v>
      </c>
      <c r="B40" s="20">
        <v>44698</v>
      </c>
      <c r="C40" t="s">
        <v>117</v>
      </c>
      <c r="D40">
        <v>9</v>
      </c>
      <c r="E40">
        <v>4</v>
      </c>
      <c r="F40">
        <v>100</v>
      </c>
      <c r="G40"/>
      <c r="H40" t="s">
        <v>120</v>
      </c>
      <c r="I40"/>
      <c r="J40"/>
      <c r="K40">
        <v>9</v>
      </c>
      <c r="L40">
        <v>5.6319999999999997</v>
      </c>
      <c r="M40" s="23">
        <v>4.0270000000000001</v>
      </c>
      <c r="N40">
        <v>21.27</v>
      </c>
      <c r="O40" s="23">
        <v>15.34</v>
      </c>
      <c r="P40">
        <v>1</v>
      </c>
      <c r="Q40">
        <v>5</v>
      </c>
      <c r="R40">
        <v>250</v>
      </c>
      <c r="S40">
        <v>284</v>
      </c>
      <c r="T40">
        <v>1.0452077289292201</v>
      </c>
      <c r="U40" s="9">
        <v>3.2054298202017319</v>
      </c>
      <c r="V40" s="9">
        <v>5.6433623595100915E-2</v>
      </c>
      <c r="W40" s="9">
        <v>5.5085857410271046</v>
      </c>
      <c r="X40" s="9">
        <v>9.6982143327941986E-2</v>
      </c>
      <c r="Y40" s="9">
        <v>1.7185170320404721</v>
      </c>
    </row>
    <row r="42" spans="1:25" x14ac:dyDescent="0.5">
      <c r="B42" s="17" t="s">
        <v>54</v>
      </c>
      <c r="C42" t="s">
        <v>114</v>
      </c>
      <c r="D42" t="s">
        <v>115</v>
      </c>
    </row>
    <row r="43" spans="1:25" x14ac:dyDescent="0.5">
      <c r="B43" s="18">
        <v>51</v>
      </c>
      <c r="C43" s="16">
        <v>0.58708202184077263</v>
      </c>
      <c r="D43" s="16">
        <v>3.3586543588695582E-2</v>
      </c>
    </row>
    <row r="44" spans="1:25" x14ac:dyDescent="0.5">
      <c r="B44" s="18">
        <v>47</v>
      </c>
      <c r="C44" s="16">
        <v>0.73147760002814732</v>
      </c>
      <c r="D44" s="16">
        <v>0.14643733004672707</v>
      </c>
    </row>
    <row r="45" spans="1:25" x14ac:dyDescent="0.5">
      <c r="B45" s="18">
        <v>49</v>
      </c>
      <c r="C45" s="16">
        <v>0.65690488366164113</v>
      </c>
      <c r="D45" s="16">
        <v>0.22906022727492706</v>
      </c>
    </row>
    <row r="46" spans="1:25" x14ac:dyDescent="0.5">
      <c r="B46" s="18">
        <v>45</v>
      </c>
      <c r="C46" s="16">
        <v>1.5437027273321286E-2</v>
      </c>
      <c r="D46" s="16">
        <v>7.3218665023363451E-3</v>
      </c>
    </row>
    <row r="47" spans="1:25" x14ac:dyDescent="0.5">
      <c r="B47" s="18">
        <v>43</v>
      </c>
      <c r="C47" s="16">
        <v>6.6592960729835241E-2</v>
      </c>
      <c r="D47" s="16">
        <v>9.80727072790007E-3</v>
      </c>
    </row>
    <row r="48" spans="1:25" x14ac:dyDescent="0.5">
      <c r="B48" s="18">
        <v>39</v>
      </c>
      <c r="C48" s="16">
        <v>1.9088227145742276</v>
      </c>
      <c r="D48" s="16">
        <v>0.2207805942258064</v>
      </c>
    </row>
    <row r="49" spans="2:25" x14ac:dyDescent="0.5">
      <c r="B49" s="18">
        <v>41</v>
      </c>
      <c r="C49" s="16">
        <v>0.960157938464959</v>
      </c>
      <c r="D49" s="16">
        <v>1.0158616298744729E-2</v>
      </c>
    </row>
    <row r="50" spans="2:25" x14ac:dyDescent="0.5">
      <c r="B50" s="18">
        <v>37</v>
      </c>
      <c r="C50" s="16">
        <v>2.4820441870642802</v>
      </c>
      <c r="D50" s="16">
        <v>3.3184813242538386E-2</v>
      </c>
      <c r="E50" s="19"/>
    </row>
    <row r="51" spans="2:25" x14ac:dyDescent="0.5">
      <c r="B51" s="18">
        <v>35</v>
      </c>
      <c r="C51" s="16">
        <v>1.0841883155534497</v>
      </c>
      <c r="D51" s="16">
        <v>1.8962750424316728E-2</v>
      </c>
      <c r="P51" s="10"/>
      <c r="Q51" s="9"/>
      <c r="R51" s="9"/>
      <c r="S51" s="9"/>
      <c r="T51" s="9"/>
      <c r="V51" s="2"/>
      <c r="W51" s="2"/>
      <c r="X51" s="2"/>
      <c r="Y51" s="2"/>
    </row>
    <row r="52" spans="2:25" x14ac:dyDescent="0.5">
      <c r="B52" s="18">
        <v>33</v>
      </c>
      <c r="C52" s="16">
        <v>2.4135640946949609E-2</v>
      </c>
      <c r="D52" s="16">
        <v>4.8761358233919494E-3</v>
      </c>
      <c r="P52" s="10"/>
      <c r="Q52" s="9"/>
      <c r="R52" s="9"/>
      <c r="S52" s="9"/>
      <c r="T52" s="9"/>
      <c r="V52" s="2"/>
      <c r="W52" s="2"/>
      <c r="X52" s="2"/>
      <c r="Y52" s="2"/>
    </row>
    <row r="53" spans="2:25" x14ac:dyDescent="0.5">
      <c r="B53" s="18">
        <v>31</v>
      </c>
      <c r="C53" s="16">
        <v>0.42132017668901295</v>
      </c>
      <c r="D53" s="16">
        <v>5.4314735143893275E-2</v>
      </c>
      <c r="P53" s="10"/>
      <c r="Q53" s="9"/>
      <c r="R53" s="9"/>
      <c r="S53" s="9"/>
      <c r="T53" s="9"/>
      <c r="V53" s="2"/>
      <c r="W53" s="2"/>
      <c r="X53" s="2"/>
      <c r="Y53" s="2"/>
    </row>
    <row r="54" spans="2:25" x14ac:dyDescent="0.5">
      <c r="B54" s="18">
        <v>27</v>
      </c>
      <c r="C54" s="16">
        <v>1.3576308094164218</v>
      </c>
      <c r="D54" s="16">
        <v>0.13492479995588297</v>
      </c>
      <c r="P54" s="10"/>
      <c r="Q54" s="9"/>
      <c r="R54" s="9"/>
      <c r="S54" s="9"/>
      <c r="T54" s="9"/>
      <c r="V54" s="2"/>
      <c r="W54" s="2"/>
      <c r="X54" s="2"/>
      <c r="Y54" s="2"/>
    </row>
    <row r="55" spans="2:25" x14ac:dyDescent="0.5">
      <c r="B55" s="18">
        <v>29</v>
      </c>
      <c r="C55" s="16">
        <v>0.70028180893299619</v>
      </c>
      <c r="D55" s="16">
        <v>2.1587967992942825E-2</v>
      </c>
    </row>
    <row r="56" spans="2:25" x14ac:dyDescent="0.5">
      <c r="B56" s="18">
        <v>23</v>
      </c>
      <c r="C56" s="16">
        <v>1.5408107921345907E-2</v>
      </c>
      <c r="D56" s="16">
        <v>1.2817855995809527E-3</v>
      </c>
    </row>
    <row r="57" spans="2:25" x14ac:dyDescent="0.5">
      <c r="B57" s="18">
        <v>21</v>
      </c>
      <c r="C57" s="16">
        <v>1.6433725012085643</v>
      </c>
      <c r="D57" s="16">
        <v>1.4167103995360154E-2</v>
      </c>
    </row>
    <row r="58" spans="2:25" x14ac:dyDescent="0.5">
      <c r="B58" s="18">
        <v>19</v>
      </c>
      <c r="C58" s="16">
        <v>1.807948266931918</v>
      </c>
      <c r="D58" s="16">
        <v>0.21453043192986207</v>
      </c>
    </row>
    <row r="59" spans="2:25" x14ac:dyDescent="0.5">
      <c r="B59" s="18">
        <v>17</v>
      </c>
      <c r="C59" s="16">
        <v>1.4668709553603294</v>
      </c>
      <c r="D59" s="16">
        <v>2.7659583990964843E-2</v>
      </c>
    </row>
    <row r="60" spans="2:25" x14ac:dyDescent="0.5">
      <c r="B60" s="18">
        <v>15</v>
      </c>
      <c r="C60" s="16">
        <v>8.1747862846866665E-2</v>
      </c>
      <c r="D60" s="16">
        <v>1.8169041216487092E-2</v>
      </c>
    </row>
    <row r="61" spans="2:25" x14ac:dyDescent="0.5">
      <c r="B61" s="18">
        <v>4</v>
      </c>
      <c r="C61" s="16">
        <v>0.14341563365567805</v>
      </c>
      <c r="D61" s="16">
        <v>0.12301113831014117</v>
      </c>
    </row>
    <row r="64" spans="2:25" x14ac:dyDescent="0.5">
      <c r="B64" s="2" t="s">
        <v>54</v>
      </c>
      <c r="C64" s="2" t="s">
        <v>114</v>
      </c>
      <c r="D64" s="2" t="s">
        <v>115</v>
      </c>
      <c r="E64" s="2" t="s">
        <v>116</v>
      </c>
    </row>
    <row r="65" spans="2:5" x14ac:dyDescent="0.5">
      <c r="B65" s="2">
        <v>51</v>
      </c>
      <c r="C65" s="2">
        <v>0.58708202184077263</v>
      </c>
      <c r="D65" s="2">
        <v>3.3586543588695582E-2</v>
      </c>
      <c r="E65" s="2">
        <f>(D65/C65)*100</f>
        <v>5.7209286503760231</v>
      </c>
    </row>
    <row r="66" spans="2:5" x14ac:dyDescent="0.5">
      <c r="B66" s="2">
        <v>47</v>
      </c>
      <c r="C66" s="2">
        <v>0.73147760002814732</v>
      </c>
      <c r="D66" s="2">
        <v>0.14643733004672707</v>
      </c>
      <c r="E66" s="24">
        <f t="shared" ref="E66:E83" si="5">(D66/C66)*100</f>
        <v>20.019386792034663</v>
      </c>
    </row>
    <row r="67" spans="2:5" x14ac:dyDescent="0.5">
      <c r="B67" s="2">
        <v>49</v>
      </c>
      <c r="C67" s="2">
        <v>0.65690488366164113</v>
      </c>
      <c r="D67" s="2">
        <v>0.22906022727492706</v>
      </c>
      <c r="E67" s="24">
        <f t="shared" si="5"/>
        <v>34.869618566104542</v>
      </c>
    </row>
    <row r="68" spans="2:5" x14ac:dyDescent="0.5">
      <c r="B68" s="2">
        <v>45</v>
      </c>
      <c r="C68" s="2">
        <v>1.5437027273321286E-2</v>
      </c>
      <c r="D68" s="2">
        <v>7.3218665023363451E-3</v>
      </c>
      <c r="E68" s="24">
        <f t="shared" si="5"/>
        <v>47.430547168820546</v>
      </c>
    </row>
    <row r="69" spans="2:5" x14ac:dyDescent="0.5">
      <c r="B69" s="2">
        <v>43</v>
      </c>
      <c r="C69" s="2">
        <v>6.6592960729835241E-2</v>
      </c>
      <c r="D69" s="2">
        <v>9.80727072790007E-3</v>
      </c>
      <c r="E69" s="2">
        <f t="shared" si="5"/>
        <v>14.727188310019345</v>
      </c>
    </row>
    <row r="70" spans="2:5" x14ac:dyDescent="0.5">
      <c r="B70" s="2">
        <v>39</v>
      </c>
      <c r="C70" s="2">
        <v>1.9088227145742276</v>
      </c>
      <c r="D70" s="2">
        <v>0.2207805942258064</v>
      </c>
      <c r="E70" s="2">
        <f t="shared" si="5"/>
        <v>11.566322662660298</v>
      </c>
    </row>
    <row r="71" spans="2:5" x14ac:dyDescent="0.5">
      <c r="B71" s="2">
        <v>41</v>
      </c>
      <c r="C71" s="2">
        <v>0.960157938464959</v>
      </c>
      <c r="D71" s="2">
        <v>1.0158616298744729E-2</v>
      </c>
      <c r="E71" s="2">
        <f t="shared" si="5"/>
        <v>1.0580151339461603</v>
      </c>
    </row>
    <row r="72" spans="2:5" x14ac:dyDescent="0.5">
      <c r="B72" s="2">
        <v>37</v>
      </c>
      <c r="C72" s="2">
        <v>2.4820441870642802</v>
      </c>
      <c r="D72" s="2">
        <v>3.3184813242538386E-2</v>
      </c>
      <c r="E72" s="2">
        <f t="shared" si="5"/>
        <v>1.3369952644472789</v>
      </c>
    </row>
    <row r="73" spans="2:5" x14ac:dyDescent="0.5">
      <c r="B73" s="2">
        <v>35</v>
      </c>
      <c r="C73" s="2">
        <v>1.0841883155534497</v>
      </c>
      <c r="D73" s="2">
        <v>1.8962750424316728E-2</v>
      </c>
      <c r="E73" s="2">
        <f t="shared" si="5"/>
        <v>1.7490273739610207</v>
      </c>
    </row>
    <row r="74" spans="2:5" x14ac:dyDescent="0.5">
      <c r="B74" s="2">
        <v>33</v>
      </c>
      <c r="C74" s="2">
        <v>2.4135640946949609E-2</v>
      </c>
      <c r="D74" s="2">
        <v>4.8761358233919494E-3</v>
      </c>
      <c r="E74" s="24">
        <f t="shared" si="5"/>
        <v>20.203050891044274</v>
      </c>
    </row>
    <row r="75" spans="2:5" x14ac:dyDescent="0.5">
      <c r="B75" s="2">
        <v>31</v>
      </c>
      <c r="C75" s="2">
        <v>0.42132017668901295</v>
      </c>
      <c r="D75" s="2">
        <v>5.4314735143893275E-2</v>
      </c>
      <c r="E75" s="2">
        <f t="shared" si="5"/>
        <v>12.891558047547377</v>
      </c>
    </row>
    <row r="76" spans="2:5" x14ac:dyDescent="0.5">
      <c r="B76" s="2">
        <v>27</v>
      </c>
      <c r="C76" s="2">
        <v>1.3576308094164218</v>
      </c>
      <c r="D76" s="2">
        <v>0.13492479995588297</v>
      </c>
      <c r="E76" s="2">
        <f t="shared" si="5"/>
        <v>9.9382541277094649</v>
      </c>
    </row>
    <row r="77" spans="2:5" x14ac:dyDescent="0.5">
      <c r="B77" s="2">
        <v>29</v>
      </c>
      <c r="C77" s="2">
        <v>0.70028180893299619</v>
      </c>
      <c r="D77" s="2">
        <v>2.1587967992942825E-2</v>
      </c>
      <c r="E77" s="2">
        <f t="shared" si="5"/>
        <v>3.0827543593965312</v>
      </c>
    </row>
    <row r="78" spans="2:5" x14ac:dyDescent="0.5">
      <c r="B78" s="2">
        <v>23</v>
      </c>
      <c r="C78" s="2">
        <v>1.5408107921345907E-2</v>
      </c>
      <c r="D78" s="2">
        <v>1.2817855995809527E-3</v>
      </c>
      <c r="E78" s="2">
        <f t="shared" si="5"/>
        <v>8.3189033080772194</v>
      </c>
    </row>
    <row r="79" spans="2:5" x14ac:dyDescent="0.5">
      <c r="B79" s="2">
        <v>21</v>
      </c>
      <c r="C79" s="2">
        <v>1.6433725012085643</v>
      </c>
      <c r="D79" s="2">
        <v>1.4167103995360154E-2</v>
      </c>
      <c r="E79" s="2">
        <f t="shared" si="5"/>
        <v>0.86207503076395786</v>
      </c>
    </row>
    <row r="80" spans="2:5" x14ac:dyDescent="0.5">
      <c r="B80" s="2">
        <v>19</v>
      </c>
      <c r="C80" s="2">
        <v>1.807948266931918</v>
      </c>
      <c r="D80" s="2">
        <v>0.21453043192986207</v>
      </c>
      <c r="E80" s="2">
        <f t="shared" si="5"/>
        <v>11.865960760808687</v>
      </c>
    </row>
    <row r="81" spans="2:5" x14ac:dyDescent="0.5">
      <c r="B81" s="2">
        <v>17</v>
      </c>
      <c r="C81" s="2">
        <v>1.4668709553603294</v>
      </c>
      <c r="D81" s="2">
        <v>2.7659583990964843E-2</v>
      </c>
      <c r="E81" s="2">
        <f t="shared" si="5"/>
        <v>1.8856180831646778</v>
      </c>
    </row>
    <row r="82" spans="2:5" x14ac:dyDescent="0.5">
      <c r="B82" s="2">
        <v>15</v>
      </c>
      <c r="C82" s="2">
        <v>8.1747862846866665E-2</v>
      </c>
      <c r="D82" s="2">
        <v>1.8169041216487092E-2</v>
      </c>
      <c r="E82" s="24">
        <f t="shared" si="5"/>
        <v>22.225707906911353</v>
      </c>
    </row>
    <row r="83" spans="2:5" x14ac:dyDescent="0.5">
      <c r="B83" s="2">
        <v>4</v>
      </c>
      <c r="C83" s="2">
        <v>0.14341563365567805</v>
      </c>
      <c r="D83" s="2">
        <v>0.12301113831014117</v>
      </c>
      <c r="E83" s="24">
        <f t="shared" si="5"/>
        <v>85.772474851294547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1"/>
  <sheetViews>
    <sheetView zoomScale="160" zoomScaleNormal="160" workbookViewId="0">
      <selection activeCell="A2" sqref="A2"/>
    </sheetView>
  </sheetViews>
  <sheetFormatPr defaultColWidth="9.109375" defaultRowHeight="15" x14ac:dyDescent="0.5"/>
  <cols>
    <col min="1" max="1" width="10" style="2" customWidth="1"/>
    <col min="2" max="2" width="11.38671875" style="2" bestFit="1" customWidth="1"/>
    <col min="3" max="3" width="8.109375" style="2" bestFit="1" customWidth="1"/>
    <col min="4" max="4" width="8" style="2" bestFit="1" customWidth="1"/>
    <col min="5" max="5" width="8.27734375" style="2" bestFit="1" customWidth="1"/>
    <col min="6" max="6" width="9" style="2" bestFit="1" customWidth="1"/>
    <col min="7" max="7" width="8.609375" style="2" bestFit="1" customWidth="1"/>
    <col min="8" max="8" width="10.71875" style="2" bestFit="1" customWidth="1"/>
    <col min="9" max="9" width="17.71875" style="2" bestFit="1" customWidth="1"/>
    <col min="10" max="10" width="11.27734375" style="2" bestFit="1" customWidth="1"/>
    <col min="11" max="11" width="11.27734375" style="2" customWidth="1"/>
    <col min="12" max="13" width="9.88671875" style="2" bestFit="1" customWidth="1"/>
    <col min="14" max="15" width="11.38671875" style="2" bestFit="1" customWidth="1"/>
    <col min="16" max="16" width="11.38671875" style="2" customWidth="1"/>
    <col min="17" max="17" width="9.109375" style="2"/>
    <col min="18" max="18" width="14.38671875" style="2" customWidth="1"/>
    <col min="19" max="19" width="9" style="2" customWidth="1"/>
    <col min="20" max="20" width="10.71875" style="2" customWidth="1"/>
    <col min="21" max="21" width="10.88671875" style="10" customWidth="1"/>
    <col min="22" max="26" width="13.71875" style="9" customWidth="1"/>
    <col min="27" max="16384" width="9.109375" style="2"/>
  </cols>
  <sheetData>
    <row r="1" spans="1:26" x14ac:dyDescent="0.5">
      <c r="Q1" s="11" t="s">
        <v>46</v>
      </c>
      <c r="R1" s="12">
        <v>2.0508999999999999</v>
      </c>
      <c r="S1" s="11" t="s">
        <v>47</v>
      </c>
      <c r="T1" s="12">
        <v>0.26500000000000001</v>
      </c>
    </row>
    <row r="2" spans="1:26" s="13" customFormat="1" ht="30" x14ac:dyDescent="0.5">
      <c r="A2" s="13" t="s">
        <v>8</v>
      </c>
      <c r="B2" s="13" t="s">
        <v>9</v>
      </c>
      <c r="C2" s="13" t="s">
        <v>10</v>
      </c>
      <c r="D2" s="13" t="s">
        <v>3</v>
      </c>
      <c r="E2" s="13" t="s">
        <v>11</v>
      </c>
      <c r="F2" s="13" t="s">
        <v>12</v>
      </c>
      <c r="G2" s="13" t="s">
        <v>13</v>
      </c>
      <c r="H2" s="13" t="s">
        <v>14</v>
      </c>
      <c r="I2" s="13" t="s">
        <v>15</v>
      </c>
      <c r="J2" s="13" t="s">
        <v>16</v>
      </c>
      <c r="K2" s="13" t="s">
        <v>3</v>
      </c>
      <c r="L2" s="13" t="s">
        <v>27</v>
      </c>
      <c r="M2" s="13" t="s">
        <v>28</v>
      </c>
      <c r="N2" s="13" t="s">
        <v>29</v>
      </c>
      <c r="O2" s="13" t="s">
        <v>30</v>
      </c>
      <c r="Q2" s="13" t="s">
        <v>31</v>
      </c>
      <c r="R2" s="13" t="s">
        <v>32</v>
      </c>
      <c r="S2" s="13" t="s">
        <v>34</v>
      </c>
      <c r="T2" s="13" t="s">
        <v>33</v>
      </c>
      <c r="U2" s="14" t="s">
        <v>45</v>
      </c>
      <c r="V2" s="15" t="s">
        <v>48</v>
      </c>
      <c r="W2" s="15" t="s">
        <v>49</v>
      </c>
      <c r="X2" s="15" t="s">
        <v>50</v>
      </c>
      <c r="Y2" s="15" t="s">
        <v>51</v>
      </c>
      <c r="Z2" s="15" t="s">
        <v>52</v>
      </c>
    </row>
    <row r="3" spans="1:26" x14ac:dyDescent="0.5">
      <c r="A3" s="2">
        <v>2</v>
      </c>
      <c r="B3" s="6">
        <v>44565</v>
      </c>
      <c r="C3" s="2" t="s">
        <v>23</v>
      </c>
      <c r="D3" s="2">
        <v>7</v>
      </c>
      <c r="E3" s="2" t="s">
        <v>57</v>
      </c>
      <c r="F3" s="2">
        <v>0</v>
      </c>
      <c r="G3" s="2" t="s">
        <v>22</v>
      </c>
      <c r="H3" s="2" t="s">
        <v>26</v>
      </c>
      <c r="I3" s="2" t="str">
        <f t="shared" ref="I3:I11" si="0">CONCATENATE(J3," ",E3," ",H3)</f>
        <v>July COD blank</v>
      </c>
      <c r="J3" s="2" t="s">
        <v>55</v>
      </c>
      <c r="K3" s="2">
        <v>7</v>
      </c>
      <c r="L3" s="3">
        <v>2.423</v>
      </c>
      <c r="M3" s="3">
        <v>1.855</v>
      </c>
      <c r="N3" s="4">
        <v>9.4459999999999997</v>
      </c>
      <c r="O3" s="5">
        <v>7.343</v>
      </c>
      <c r="P3" s="2">
        <f t="shared" ref="P3:P6" si="1">N3-O3</f>
        <v>2.1029999999999998</v>
      </c>
      <c r="Q3" s="2">
        <v>1</v>
      </c>
      <c r="R3" s="2">
        <v>5</v>
      </c>
      <c r="S3" s="2">
        <v>250</v>
      </c>
      <c r="T3" s="2">
        <v>284</v>
      </c>
      <c r="U3" s="10">
        <f>'High-low'!$O$4</f>
        <v>1.030154185496019</v>
      </c>
      <c r="V3" s="9">
        <f t="shared" ref="V3:V11" si="2">($T$1*($R$1/($R$1-1))*(N3-O3))*U3</f>
        <v>1.1203932174816189</v>
      </c>
      <c r="W3" s="9">
        <f t="shared" ref="W3:W11" si="3">(V3*R3*Q3)/T3</f>
        <v>1.9725232702141177E-2</v>
      </c>
      <c r="X3" s="9">
        <f t="shared" ref="X3:X11" si="4">($T$1*($R$1/($R$1-1))*(($R$1*O3)-N3))*U3</f>
        <v>2.9907832487201294</v>
      </c>
      <c r="Y3" s="9">
        <f t="shared" ref="Y3:Y11" si="5">(X3*R3*Q3)/T3</f>
        <v>5.2654634660565657E-2</v>
      </c>
      <c r="Z3" s="9">
        <f t="shared" ref="Z3:Z11" si="6">X3/V3</f>
        <v>2.6694049928673333</v>
      </c>
    </row>
    <row r="4" spans="1:26" x14ac:dyDescent="0.5">
      <c r="A4" s="2">
        <v>1</v>
      </c>
      <c r="B4" s="6">
        <v>44376</v>
      </c>
      <c r="C4" s="2" t="s">
        <v>23</v>
      </c>
      <c r="D4" s="2">
        <v>14</v>
      </c>
      <c r="E4" s="2" t="s">
        <v>19</v>
      </c>
      <c r="F4" s="2">
        <v>0</v>
      </c>
      <c r="G4" s="2" t="s">
        <v>22</v>
      </c>
      <c r="H4" s="2" t="s">
        <v>26</v>
      </c>
      <c r="I4" s="2" t="str">
        <f t="shared" si="0"/>
        <v>June ISA blank</v>
      </c>
      <c r="J4" s="2" t="s">
        <v>25</v>
      </c>
      <c r="K4" s="2">
        <v>14</v>
      </c>
      <c r="L4" s="3">
        <v>1.714</v>
      </c>
      <c r="M4" s="3">
        <v>1.2689999999999999</v>
      </c>
      <c r="N4" s="4">
        <v>6.83</v>
      </c>
      <c r="O4" s="5">
        <v>4.9470000000000001</v>
      </c>
      <c r="P4" s="2">
        <f t="shared" si="1"/>
        <v>1.883</v>
      </c>
      <c r="Q4" s="2">
        <v>1</v>
      </c>
      <c r="R4" s="2">
        <v>5</v>
      </c>
      <c r="S4" s="2">
        <v>250</v>
      </c>
      <c r="T4" s="2">
        <v>284</v>
      </c>
      <c r="U4" s="10">
        <f>'High-low'!$O$2</f>
        <v>1.0068529678983578</v>
      </c>
      <c r="V4" s="9">
        <f t="shared" si="2"/>
        <v>0.98049490570534681</v>
      </c>
      <c r="W4" s="9">
        <f t="shared" si="3"/>
        <v>1.7262234255375826E-2</v>
      </c>
      <c r="X4" s="9">
        <f t="shared" si="4"/>
        <v>1.7265678510228739</v>
      </c>
      <c r="Y4" s="9">
        <f t="shared" si="5"/>
        <v>3.0397321320825243E-2</v>
      </c>
      <c r="Z4" s="9">
        <f t="shared" si="6"/>
        <v>1.7609146574614973</v>
      </c>
    </row>
    <row r="5" spans="1:26" x14ac:dyDescent="0.5">
      <c r="A5" s="2">
        <v>2</v>
      </c>
      <c r="B5" s="6">
        <v>44565</v>
      </c>
      <c r="C5" s="2" t="s">
        <v>23</v>
      </c>
      <c r="D5" s="2">
        <v>13</v>
      </c>
      <c r="E5" s="2" t="s">
        <v>19</v>
      </c>
      <c r="F5" s="2">
        <v>0</v>
      </c>
      <c r="G5" s="2" t="s">
        <v>22</v>
      </c>
      <c r="H5" s="2" t="s">
        <v>26</v>
      </c>
      <c r="I5" s="2" t="str">
        <f t="shared" si="0"/>
        <v>July ISA blank</v>
      </c>
      <c r="J5" s="2" t="s">
        <v>55</v>
      </c>
      <c r="K5" s="2">
        <v>13</v>
      </c>
      <c r="L5" s="3">
        <v>0.72799999999999998</v>
      </c>
      <c r="M5" s="3">
        <v>0.66600000000000004</v>
      </c>
      <c r="N5" s="4">
        <v>2.82</v>
      </c>
      <c r="O5" s="5">
        <v>2.6059999999999999</v>
      </c>
      <c r="P5" s="2">
        <f t="shared" si="1"/>
        <v>0.21399999999999997</v>
      </c>
      <c r="Q5" s="2">
        <v>1</v>
      </c>
      <c r="R5" s="2">
        <v>5</v>
      </c>
      <c r="S5" s="2">
        <v>250</v>
      </c>
      <c r="T5" s="2">
        <v>284</v>
      </c>
      <c r="U5" s="10">
        <f>'High-low'!$O$4</f>
        <v>1.030154185496019</v>
      </c>
      <c r="V5" s="9">
        <f t="shared" si="2"/>
        <v>0.11401053187877624</v>
      </c>
      <c r="W5" s="9">
        <f t="shared" si="3"/>
        <v>2.0072276739221172E-3</v>
      </c>
      <c r="X5" s="9">
        <f t="shared" si="4"/>
        <v>1.3450288077537653</v>
      </c>
      <c r="Y5" s="9">
        <f t="shared" si="5"/>
        <v>2.3680084643552205E-2</v>
      </c>
      <c r="Z5" s="9">
        <f t="shared" si="6"/>
        <v>11.797408411214953</v>
      </c>
    </row>
    <row r="6" spans="1:26" x14ac:dyDescent="0.5">
      <c r="A6" s="2">
        <v>1</v>
      </c>
      <c r="B6" s="6">
        <v>44376</v>
      </c>
      <c r="C6" s="2" t="s">
        <v>17</v>
      </c>
      <c r="D6" s="2">
        <v>4</v>
      </c>
      <c r="E6" s="2" t="s">
        <v>18</v>
      </c>
      <c r="F6" s="2">
        <v>0</v>
      </c>
      <c r="G6" s="2" t="s">
        <v>22</v>
      </c>
      <c r="H6" s="2" t="s">
        <v>26</v>
      </c>
      <c r="I6" s="2" t="str">
        <f t="shared" si="0"/>
        <v>May ISC blank</v>
      </c>
      <c r="J6" s="2" t="s">
        <v>21</v>
      </c>
      <c r="K6" s="2">
        <v>4</v>
      </c>
      <c r="L6" s="3">
        <v>12.68</v>
      </c>
      <c r="M6" s="3">
        <v>7.569</v>
      </c>
      <c r="N6" s="4">
        <v>46.9</v>
      </c>
      <c r="O6" s="5">
        <v>28.32</v>
      </c>
      <c r="P6" s="2">
        <f t="shared" si="1"/>
        <v>18.579999999999998</v>
      </c>
      <c r="Q6" s="2">
        <v>1</v>
      </c>
      <c r="R6" s="2">
        <v>5</v>
      </c>
      <c r="S6" s="2">
        <v>250</v>
      </c>
      <c r="T6" s="2">
        <v>284</v>
      </c>
      <c r="U6" s="10">
        <f>'High-low'!$O$2</f>
        <v>1.0068529678983578</v>
      </c>
      <c r="V6" s="9">
        <f t="shared" si="2"/>
        <v>9.6747718258127158</v>
      </c>
      <c r="W6" s="9">
        <f t="shared" si="3"/>
        <v>0.17033048989106891</v>
      </c>
      <c r="X6" s="9">
        <f t="shared" si="4"/>
        <v>5.8223005959667917</v>
      </c>
      <c r="Y6" s="9">
        <f t="shared" si="5"/>
        <v>0.10250529218251393</v>
      </c>
      <c r="Z6" s="9">
        <f t="shared" si="6"/>
        <v>0.60180236813778265</v>
      </c>
    </row>
    <row r="7" spans="1:26" x14ac:dyDescent="0.5">
      <c r="A7" s="2">
        <v>1</v>
      </c>
      <c r="B7" s="6">
        <v>44376</v>
      </c>
      <c r="C7" s="2" t="s">
        <v>23</v>
      </c>
      <c r="D7" s="2">
        <v>11</v>
      </c>
      <c r="E7" s="2" t="s">
        <v>24</v>
      </c>
      <c r="F7" s="2">
        <v>0</v>
      </c>
      <c r="G7" s="2" t="s">
        <v>22</v>
      </c>
      <c r="H7" s="2" t="s">
        <v>26</v>
      </c>
      <c r="I7" s="2" t="str">
        <f t="shared" si="0"/>
        <v>June SPD blank</v>
      </c>
      <c r="J7" s="2" t="s">
        <v>25</v>
      </c>
      <c r="K7" s="2">
        <v>11</v>
      </c>
      <c r="L7" s="3">
        <v>3.7229999999999999</v>
      </c>
      <c r="M7" s="3">
        <v>2.4169999999999998</v>
      </c>
      <c r="N7" s="4">
        <v>14.29</v>
      </c>
      <c r="O7" s="5">
        <v>9.4339999999999993</v>
      </c>
      <c r="P7" s="2">
        <f t="shared" ref="P7:P11" si="7">N7-O7</f>
        <v>4.8559999999999999</v>
      </c>
      <c r="Q7" s="2">
        <v>1</v>
      </c>
      <c r="R7" s="2">
        <v>5</v>
      </c>
      <c r="S7" s="2">
        <v>250</v>
      </c>
      <c r="T7" s="2">
        <v>284</v>
      </c>
      <c r="U7" s="10">
        <f>'High-low'!$O$2</f>
        <v>1.0068529678983578</v>
      </c>
      <c r="V7" s="9">
        <f t="shared" si="2"/>
        <v>2.5285625396203741</v>
      </c>
      <c r="W7" s="9">
        <f t="shared" si="3"/>
        <v>4.4516946120077013E-2</v>
      </c>
      <c r="X7" s="9">
        <f t="shared" si="4"/>
        <v>2.6338449895839995</v>
      </c>
      <c r="Y7" s="9">
        <f t="shared" si="5"/>
        <v>4.6370510379999987E-2</v>
      </c>
      <c r="Z7" s="9">
        <f t="shared" si="6"/>
        <v>1.0416372734761119</v>
      </c>
    </row>
    <row r="8" spans="1:26" x14ac:dyDescent="0.5">
      <c r="A8" s="2">
        <v>2</v>
      </c>
      <c r="B8" s="6">
        <v>44565</v>
      </c>
      <c r="C8" s="2" t="s">
        <v>23</v>
      </c>
      <c r="D8" s="2">
        <v>27</v>
      </c>
      <c r="E8" s="2" t="s">
        <v>24</v>
      </c>
      <c r="F8" s="2">
        <v>0</v>
      </c>
      <c r="G8" s="2" t="s">
        <v>22</v>
      </c>
      <c r="H8" s="2" t="s">
        <v>26</v>
      </c>
      <c r="I8" s="2" t="str">
        <f t="shared" si="0"/>
        <v>July SPD blank</v>
      </c>
      <c r="J8" s="2" t="s">
        <v>55</v>
      </c>
      <c r="K8" s="2">
        <v>27</v>
      </c>
      <c r="L8" s="3">
        <v>1.762</v>
      </c>
      <c r="M8" s="3">
        <v>1.546</v>
      </c>
      <c r="N8" s="4">
        <v>6.6719999999999997</v>
      </c>
      <c r="O8" s="5">
        <v>5.9790000000000001</v>
      </c>
      <c r="P8" s="2">
        <f t="shared" si="7"/>
        <v>0.69299999999999962</v>
      </c>
      <c r="Q8" s="2">
        <v>1</v>
      </c>
      <c r="R8" s="2">
        <v>5</v>
      </c>
      <c r="S8" s="2">
        <v>250</v>
      </c>
      <c r="T8" s="2">
        <v>284</v>
      </c>
      <c r="U8" s="10">
        <f>'High-low'!$O$4</f>
        <v>1.030154185496019</v>
      </c>
      <c r="V8" s="9">
        <f t="shared" si="2"/>
        <v>0.36920232986912105</v>
      </c>
      <c r="W8" s="9">
        <f t="shared" si="3"/>
        <v>6.5000410188225536E-3</v>
      </c>
      <c r="X8" s="9">
        <f t="shared" si="4"/>
        <v>2.9783019723806743</v>
      </c>
      <c r="Y8" s="9">
        <f t="shared" si="5"/>
        <v>5.2434893879941449E-2</v>
      </c>
      <c r="Z8" s="9">
        <f t="shared" si="6"/>
        <v>8.0668558441558478</v>
      </c>
    </row>
    <row r="9" spans="1:26" x14ac:dyDescent="0.5">
      <c r="A9" s="2">
        <v>2</v>
      </c>
      <c r="B9" s="6">
        <v>44565</v>
      </c>
      <c r="C9" s="2" t="s">
        <v>23</v>
      </c>
      <c r="D9" s="2">
        <v>3</v>
      </c>
      <c r="E9" s="2" t="s">
        <v>56</v>
      </c>
      <c r="F9" s="2">
        <v>0</v>
      </c>
      <c r="G9" s="2" t="s">
        <v>22</v>
      </c>
      <c r="H9" s="2" t="s">
        <v>26</v>
      </c>
      <c r="I9" s="2" t="str">
        <f t="shared" si="0"/>
        <v>July SSD blank</v>
      </c>
      <c r="J9" s="2" t="s">
        <v>55</v>
      </c>
      <c r="K9" s="2">
        <v>3</v>
      </c>
      <c r="L9" s="3">
        <v>1.913</v>
      </c>
      <c r="M9" s="3">
        <v>1.5009999999999999</v>
      </c>
      <c r="N9" s="4">
        <v>7.4029999999999996</v>
      </c>
      <c r="O9" s="5">
        <v>6.0129999999999999</v>
      </c>
      <c r="P9" s="2">
        <f t="shared" si="7"/>
        <v>1.3899999999999997</v>
      </c>
      <c r="Q9" s="2">
        <v>1</v>
      </c>
      <c r="R9" s="2">
        <v>5</v>
      </c>
      <c r="S9" s="2">
        <v>250</v>
      </c>
      <c r="T9" s="2">
        <v>284</v>
      </c>
      <c r="U9" s="10">
        <f>'High-low'!$O$4</f>
        <v>1.030154185496019</v>
      </c>
      <c r="V9" s="9">
        <f t="shared" si="2"/>
        <v>0.740535697717285</v>
      </c>
      <c r="W9" s="9">
        <f t="shared" si="3"/>
        <v>1.3037600311924033E-2</v>
      </c>
      <c r="X9" s="9">
        <f t="shared" si="4"/>
        <v>2.6260044209360047</v>
      </c>
      <c r="Y9" s="9">
        <f t="shared" si="5"/>
        <v>4.6232472199577546E-2</v>
      </c>
      <c r="Z9" s="9">
        <f t="shared" si="6"/>
        <v>3.5460875539568342</v>
      </c>
    </row>
    <row r="10" spans="1:26" x14ac:dyDescent="0.5">
      <c r="A10" s="2">
        <v>1</v>
      </c>
      <c r="B10" s="6">
        <v>44376</v>
      </c>
      <c r="C10" s="2" t="s">
        <v>23</v>
      </c>
      <c r="D10" s="2">
        <v>23</v>
      </c>
      <c r="E10" s="2" t="s">
        <v>20</v>
      </c>
      <c r="F10" s="2">
        <v>0</v>
      </c>
      <c r="G10" s="2" t="s">
        <v>22</v>
      </c>
      <c r="H10" s="2" t="s">
        <v>26</v>
      </c>
      <c r="I10" s="2" t="str">
        <f t="shared" si="0"/>
        <v>June UCD blank</v>
      </c>
      <c r="J10" s="2" t="s">
        <v>25</v>
      </c>
      <c r="K10" s="2">
        <v>23</v>
      </c>
      <c r="L10" s="3">
        <v>0.90400000000000003</v>
      </c>
      <c r="M10" s="3">
        <v>0.54100000000000004</v>
      </c>
      <c r="N10" s="4">
        <v>3.476</v>
      </c>
      <c r="O10" s="5">
        <v>2.145</v>
      </c>
      <c r="P10" s="2">
        <f t="shared" si="7"/>
        <v>1.331</v>
      </c>
      <c r="Q10" s="2">
        <v>1</v>
      </c>
      <c r="R10" s="2">
        <v>5</v>
      </c>
      <c r="S10" s="2">
        <v>250</v>
      </c>
      <c r="T10" s="2">
        <v>284</v>
      </c>
      <c r="U10" s="10">
        <f>'High-low'!$O$2</f>
        <v>1.0068529678983578</v>
      </c>
      <c r="V10" s="9">
        <f t="shared" si="2"/>
        <v>0.69306357912576566</v>
      </c>
      <c r="W10" s="9">
        <f t="shared" si="3"/>
        <v>1.2201823576157846E-2</v>
      </c>
      <c r="X10" s="9">
        <f t="shared" si="4"/>
        <v>0.48070832570181354</v>
      </c>
      <c r="Y10" s="9">
        <f t="shared" si="5"/>
        <v>8.4631747482713654E-3</v>
      </c>
      <c r="Z10" s="9">
        <f t="shared" si="6"/>
        <v>0.69359917355371892</v>
      </c>
    </row>
    <row r="11" spans="1:26" x14ac:dyDescent="0.5">
      <c r="A11" s="2">
        <v>2</v>
      </c>
      <c r="B11" s="6">
        <v>44565</v>
      </c>
      <c r="C11" s="2" t="s">
        <v>23</v>
      </c>
      <c r="D11" s="2">
        <v>15</v>
      </c>
      <c r="E11" s="2" t="s">
        <v>20</v>
      </c>
      <c r="F11" s="2">
        <v>0</v>
      </c>
      <c r="G11" s="2" t="s">
        <v>22</v>
      </c>
      <c r="H11" s="2" t="s">
        <v>26</v>
      </c>
      <c r="I11" s="2" t="str">
        <f t="shared" si="0"/>
        <v>July UCD blank</v>
      </c>
      <c r="J11" s="2" t="s">
        <v>55</v>
      </c>
      <c r="K11" s="2">
        <v>15</v>
      </c>
      <c r="L11" s="3">
        <v>0.98599999999999999</v>
      </c>
      <c r="M11" s="3">
        <v>1.0840000000000001</v>
      </c>
      <c r="N11" s="4">
        <v>3.9089999999999998</v>
      </c>
      <c r="O11" s="5">
        <v>4.0259999999999998</v>
      </c>
      <c r="P11" s="2">
        <f t="shared" si="7"/>
        <v>-0.11699999999999999</v>
      </c>
      <c r="Q11" s="2">
        <v>1</v>
      </c>
      <c r="R11" s="2">
        <v>5</v>
      </c>
      <c r="S11" s="2">
        <v>250</v>
      </c>
      <c r="T11" s="2">
        <v>284</v>
      </c>
      <c r="U11" s="10">
        <f>'High-low'!$O$4</f>
        <v>1.030154185496019</v>
      </c>
      <c r="V11" s="9">
        <f t="shared" si="2"/>
        <v>-6.2332860886994496E-2</v>
      </c>
      <c r="W11" s="9">
        <f t="shared" si="3"/>
        <v>-1.0974095226583538E-3</v>
      </c>
      <c r="X11" s="9">
        <f t="shared" si="4"/>
        <v>2.3163974738419499</v>
      </c>
      <c r="Y11" s="9">
        <f t="shared" si="5"/>
        <v>4.0781645666231513E-2</v>
      </c>
      <c r="Z11" s="9">
        <f t="shared" si="6"/>
        <v>-37.161738461538462</v>
      </c>
    </row>
  </sheetData>
  <conditionalFormatting sqref="P1:P104857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9"/>
  <sheetViews>
    <sheetView workbookViewId="0">
      <selection activeCell="O4" sqref="O4"/>
    </sheetView>
  </sheetViews>
  <sheetFormatPr defaultColWidth="9.109375" defaultRowHeight="17.399999999999999" x14ac:dyDescent="0.55000000000000004"/>
  <cols>
    <col min="1" max="1" width="20" style="1" bestFit="1" customWidth="1"/>
    <col min="2" max="2" width="10.38671875" style="1" bestFit="1" customWidth="1"/>
    <col min="3" max="4" width="12.71875" style="1" customWidth="1"/>
    <col min="5" max="6" width="10" style="1" bestFit="1" customWidth="1"/>
    <col min="7" max="7" width="9.109375" style="1"/>
    <col min="8" max="8" width="12.71875" style="1" customWidth="1"/>
    <col min="9" max="10" width="9.109375" style="1"/>
    <col min="11" max="11" width="12.88671875" style="1" customWidth="1"/>
    <col min="12" max="12" width="13.109375" style="1" customWidth="1"/>
    <col min="13" max="14" width="14.609375" style="1" customWidth="1"/>
    <col min="15" max="16384" width="9.109375" style="1"/>
  </cols>
  <sheetData>
    <row r="1" spans="1:15" ht="34.799999999999997" x14ac:dyDescent="0.55000000000000004">
      <c r="A1" s="1" t="s">
        <v>8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1</v>
      </c>
      <c r="H1" s="8" t="s">
        <v>35</v>
      </c>
      <c r="I1" s="8" t="s">
        <v>37</v>
      </c>
      <c r="J1" s="8" t="s">
        <v>38</v>
      </c>
      <c r="K1" s="8" t="s">
        <v>39</v>
      </c>
      <c r="L1" s="8" t="s">
        <v>36</v>
      </c>
      <c r="M1" s="8" t="s">
        <v>40</v>
      </c>
      <c r="N1" s="8" t="s">
        <v>41</v>
      </c>
      <c r="O1" s="7" t="s">
        <v>44</v>
      </c>
    </row>
    <row r="2" spans="1:15" x14ac:dyDescent="0.55000000000000004">
      <c r="A2" s="1">
        <v>1</v>
      </c>
      <c r="B2" s="1">
        <v>1</v>
      </c>
      <c r="C2" s="1" t="s">
        <v>5</v>
      </c>
      <c r="E2" s="1">
        <v>154.4</v>
      </c>
      <c r="F2" s="1">
        <v>583.1</v>
      </c>
      <c r="H2" s="1">
        <v>1</v>
      </c>
      <c r="I2" s="1">
        <f>E3</f>
        <v>23.92</v>
      </c>
      <c r="J2" s="1">
        <f>E2</f>
        <v>154.4</v>
      </c>
      <c r="K2" s="1">
        <f>AVERAGE(I2:I3)</f>
        <v>23.745000000000001</v>
      </c>
      <c r="L2" s="1">
        <f>AVERAGE(J2:J3)</f>
        <v>153.65</v>
      </c>
      <c r="M2" s="1">
        <f>A16/K2</f>
        <v>1.0058959781006529</v>
      </c>
      <c r="N2" s="1">
        <f>B16/L2</f>
        <v>1.0078099576960624</v>
      </c>
      <c r="O2" s="1">
        <f>AVERAGE(M2:N2)</f>
        <v>1.0068529678983578</v>
      </c>
    </row>
    <row r="3" spans="1:15" x14ac:dyDescent="0.55000000000000004">
      <c r="A3" s="1">
        <v>1</v>
      </c>
      <c r="B3" s="1">
        <v>2</v>
      </c>
      <c r="C3" s="1" t="s">
        <v>6</v>
      </c>
      <c r="E3" s="1">
        <v>23.92</v>
      </c>
      <c r="F3" s="1">
        <v>88.44</v>
      </c>
      <c r="H3" s="1">
        <v>1</v>
      </c>
      <c r="I3" s="1">
        <f>E6</f>
        <v>23.57</v>
      </c>
      <c r="J3" s="1">
        <f>E5</f>
        <v>152.9</v>
      </c>
    </row>
    <row r="4" spans="1:15" x14ac:dyDescent="0.55000000000000004">
      <c r="A4" s="1">
        <v>1</v>
      </c>
      <c r="B4" s="1">
        <v>3</v>
      </c>
      <c r="C4" s="1" t="s">
        <v>7</v>
      </c>
      <c r="E4" s="1">
        <v>-8.9999999999999993E-3</v>
      </c>
      <c r="F4" s="1">
        <v>-4.3999999999999997E-2</v>
      </c>
      <c r="H4" s="1">
        <v>2</v>
      </c>
      <c r="I4" s="1">
        <f>E9</f>
        <v>23.66</v>
      </c>
      <c r="J4" s="1">
        <f>E8</f>
        <v>152.5</v>
      </c>
      <c r="K4" s="1">
        <f>AVERAGE(I4:I5)</f>
        <v>23.234999999999999</v>
      </c>
      <c r="L4" s="1">
        <f>AVERAGE(J4:J5)</f>
        <v>150</v>
      </c>
      <c r="M4" s="1">
        <f>A16/K4</f>
        <v>1.0279750376587047</v>
      </c>
      <c r="N4" s="1">
        <f>B16/L4</f>
        <v>1.0323333333333333</v>
      </c>
      <c r="O4" s="1">
        <f>AVERAGE(M4:N4)</f>
        <v>1.030154185496019</v>
      </c>
    </row>
    <row r="5" spans="1:15" x14ac:dyDescent="0.55000000000000004">
      <c r="A5" s="1">
        <v>1</v>
      </c>
      <c r="B5" s="1">
        <v>52</v>
      </c>
      <c r="C5" s="1" t="s">
        <v>5</v>
      </c>
      <c r="E5" s="1">
        <v>152.9</v>
      </c>
      <c r="F5" s="1">
        <v>577.9</v>
      </c>
      <c r="H5" s="1">
        <v>2</v>
      </c>
      <c r="I5" s="1">
        <f>E13</f>
        <v>22.81</v>
      </c>
      <c r="J5" s="1">
        <f>E12</f>
        <v>147.5</v>
      </c>
    </row>
    <row r="6" spans="1:15" x14ac:dyDescent="0.55000000000000004">
      <c r="A6" s="1">
        <v>1</v>
      </c>
      <c r="B6" s="1">
        <v>53</v>
      </c>
      <c r="C6" s="1" t="s">
        <v>6</v>
      </c>
      <c r="E6" s="1">
        <v>23.57</v>
      </c>
      <c r="F6" s="1">
        <v>87.1</v>
      </c>
    </row>
    <row r="7" spans="1:15" x14ac:dyDescent="0.55000000000000004">
      <c r="A7" s="1">
        <v>1</v>
      </c>
      <c r="B7" s="1">
        <v>54</v>
      </c>
      <c r="C7" s="1" t="s">
        <v>7</v>
      </c>
      <c r="E7" s="1">
        <v>2.1000000000000001E-2</v>
      </c>
      <c r="F7" s="1">
        <v>7.5999999999999998E-2</v>
      </c>
    </row>
    <row r="8" spans="1:15" x14ac:dyDescent="0.55000000000000004">
      <c r="A8" s="1">
        <v>2</v>
      </c>
      <c r="B8" s="1">
        <v>1</v>
      </c>
      <c r="C8" s="1" t="s">
        <v>5</v>
      </c>
      <c r="E8" s="1">
        <v>152.5</v>
      </c>
      <c r="F8" s="1">
        <v>576.20000000000005</v>
      </c>
    </row>
    <row r="9" spans="1:15" x14ac:dyDescent="0.55000000000000004">
      <c r="A9" s="1">
        <v>2</v>
      </c>
      <c r="B9" s="1">
        <v>2</v>
      </c>
      <c r="C9" s="1" t="s">
        <v>6</v>
      </c>
      <c r="E9" s="1">
        <v>23.66</v>
      </c>
      <c r="F9" s="1">
        <v>87.5</v>
      </c>
    </row>
    <row r="10" spans="1:15" x14ac:dyDescent="0.55000000000000004">
      <c r="A10" s="1">
        <v>2</v>
      </c>
      <c r="B10" s="1">
        <v>3</v>
      </c>
      <c r="C10" s="1" t="s">
        <v>7</v>
      </c>
      <c r="E10" s="1">
        <v>-5.5E-2</v>
      </c>
      <c r="F10" s="1">
        <v>-0.23300000000000001</v>
      </c>
    </row>
    <row r="11" spans="1:15" x14ac:dyDescent="0.55000000000000004">
      <c r="A11" s="1">
        <v>2</v>
      </c>
      <c r="B11" s="1">
        <v>66</v>
      </c>
      <c r="C11" s="1" t="s">
        <v>7</v>
      </c>
      <c r="E11" s="1">
        <v>4.4999999999999998E-2</v>
      </c>
      <c r="F11" s="1">
        <v>0.157</v>
      </c>
    </row>
    <row r="12" spans="1:15" x14ac:dyDescent="0.55000000000000004">
      <c r="A12" s="1">
        <v>2</v>
      </c>
      <c r="B12" s="1">
        <v>67</v>
      </c>
      <c r="C12" s="1" t="s">
        <v>5</v>
      </c>
      <c r="E12" s="1">
        <v>147.5</v>
      </c>
      <c r="F12" s="1">
        <v>557.9</v>
      </c>
    </row>
    <row r="13" spans="1:15" x14ac:dyDescent="0.55000000000000004">
      <c r="A13" s="1">
        <v>2</v>
      </c>
      <c r="B13" s="1">
        <v>68</v>
      </c>
      <c r="C13" s="1" t="s">
        <v>6</v>
      </c>
      <c r="E13" s="1">
        <v>22.81</v>
      </c>
      <c r="F13" s="1">
        <v>84.46</v>
      </c>
    </row>
    <row r="15" spans="1:15" x14ac:dyDescent="0.55000000000000004">
      <c r="A15" s="1" t="s">
        <v>42</v>
      </c>
      <c r="B15" s="1" t="s">
        <v>43</v>
      </c>
    </row>
    <row r="16" spans="1:15" x14ac:dyDescent="0.55000000000000004">
      <c r="A16" s="1">
        <v>23.885000000000002</v>
      </c>
      <c r="B16" s="1">
        <v>154.85</v>
      </c>
    </row>
    <row r="17" spans="10:11" x14ac:dyDescent="0.55000000000000004">
      <c r="J17"/>
      <c r="K17"/>
    </row>
    <row r="18" spans="10:11" x14ac:dyDescent="0.55000000000000004">
      <c r="J18"/>
      <c r="K18"/>
    </row>
    <row r="19" spans="10:11" x14ac:dyDescent="0.55000000000000004">
      <c r="J19"/>
      <c r="K19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7"/>
  <sheetViews>
    <sheetView zoomScale="130" zoomScaleNormal="130" workbookViewId="0"/>
  </sheetViews>
  <sheetFormatPr defaultRowHeight="12.3" x14ac:dyDescent="0.4"/>
  <cols>
    <col min="1" max="1" width="14.27734375" bestFit="1" customWidth="1"/>
    <col min="2" max="2" width="17.38671875" bestFit="1" customWidth="1"/>
  </cols>
  <sheetData>
    <row r="1" spans="1:2" x14ac:dyDescent="0.4">
      <c r="A1" s="17" t="s">
        <v>54</v>
      </c>
      <c r="B1" t="s">
        <v>113</v>
      </c>
    </row>
    <row r="2" spans="1:2" x14ac:dyDescent="0.4">
      <c r="A2" s="18" t="s">
        <v>58</v>
      </c>
      <c r="B2">
        <v>1</v>
      </c>
    </row>
    <row r="3" spans="1:2" x14ac:dyDescent="0.4">
      <c r="A3" s="18" t="s">
        <v>59</v>
      </c>
      <c r="B3">
        <v>1</v>
      </c>
    </row>
    <row r="4" spans="1:2" x14ac:dyDescent="0.4">
      <c r="A4" s="18" t="s">
        <v>60</v>
      </c>
      <c r="B4">
        <v>1</v>
      </c>
    </row>
    <row r="5" spans="1:2" x14ac:dyDescent="0.4">
      <c r="A5" s="18" t="s">
        <v>61</v>
      </c>
      <c r="B5">
        <v>1</v>
      </c>
    </row>
    <row r="6" spans="1:2" x14ac:dyDescent="0.4">
      <c r="A6" s="18" t="s">
        <v>62</v>
      </c>
      <c r="B6">
        <v>1</v>
      </c>
    </row>
    <row r="7" spans="1:2" x14ac:dyDescent="0.4">
      <c r="A7" s="18" t="s">
        <v>63</v>
      </c>
      <c r="B7">
        <v>1</v>
      </c>
    </row>
    <row r="8" spans="1:2" x14ac:dyDescent="0.4">
      <c r="A8" s="18" t="s">
        <v>64</v>
      </c>
      <c r="B8">
        <v>1</v>
      </c>
    </row>
    <row r="9" spans="1:2" x14ac:dyDescent="0.4">
      <c r="A9" s="18" t="s">
        <v>68</v>
      </c>
      <c r="B9">
        <v>1</v>
      </c>
    </row>
    <row r="10" spans="1:2" x14ac:dyDescent="0.4">
      <c r="A10" s="18" t="s">
        <v>69</v>
      </c>
      <c r="B10">
        <v>1</v>
      </c>
    </row>
    <row r="11" spans="1:2" x14ac:dyDescent="0.4">
      <c r="A11" s="18" t="s">
        <v>72</v>
      </c>
      <c r="B11">
        <v>1</v>
      </c>
    </row>
    <row r="12" spans="1:2" x14ac:dyDescent="0.4">
      <c r="A12" s="18" t="s">
        <v>76</v>
      </c>
      <c r="B12">
        <v>1</v>
      </c>
    </row>
    <row r="13" spans="1:2" x14ac:dyDescent="0.4">
      <c r="A13" s="18" t="s">
        <v>81</v>
      </c>
      <c r="B13">
        <v>1</v>
      </c>
    </row>
    <row r="14" spans="1:2" x14ac:dyDescent="0.4">
      <c r="A14" s="18" t="s">
        <v>82</v>
      </c>
      <c r="B14">
        <v>1</v>
      </c>
    </row>
    <row r="15" spans="1:2" x14ac:dyDescent="0.4">
      <c r="A15" s="18" t="s">
        <v>85</v>
      </c>
      <c r="B15">
        <v>1</v>
      </c>
    </row>
    <row r="16" spans="1:2" x14ac:dyDescent="0.4">
      <c r="A16" s="18" t="s">
        <v>86</v>
      </c>
      <c r="B16">
        <v>1</v>
      </c>
    </row>
    <row r="17" spans="1:2" x14ac:dyDescent="0.4">
      <c r="A17" s="18" t="s">
        <v>88</v>
      </c>
      <c r="B17">
        <v>1</v>
      </c>
    </row>
    <row r="18" spans="1:2" x14ac:dyDescent="0.4">
      <c r="A18" s="18" t="s">
        <v>90</v>
      </c>
      <c r="B18">
        <v>1</v>
      </c>
    </row>
    <row r="19" spans="1:2" x14ac:dyDescent="0.4">
      <c r="A19" s="18" t="s">
        <v>93</v>
      </c>
      <c r="B19">
        <v>1</v>
      </c>
    </row>
    <row r="20" spans="1:2" x14ac:dyDescent="0.4">
      <c r="A20" s="18" t="s">
        <v>94</v>
      </c>
      <c r="B20">
        <v>1</v>
      </c>
    </row>
    <row r="21" spans="1:2" x14ac:dyDescent="0.4">
      <c r="A21" s="18" t="s">
        <v>95</v>
      </c>
      <c r="B21">
        <v>1</v>
      </c>
    </row>
    <row r="22" spans="1:2" x14ac:dyDescent="0.4">
      <c r="A22" s="18" t="s">
        <v>96</v>
      </c>
      <c r="B22">
        <v>1</v>
      </c>
    </row>
    <row r="23" spans="1:2" x14ac:dyDescent="0.4">
      <c r="A23" s="18" t="s">
        <v>97</v>
      </c>
      <c r="B23">
        <v>1</v>
      </c>
    </row>
    <row r="24" spans="1:2" x14ac:dyDescent="0.4">
      <c r="A24" s="18" t="s">
        <v>98</v>
      </c>
      <c r="B24">
        <v>1</v>
      </c>
    </row>
    <row r="25" spans="1:2" x14ac:dyDescent="0.4">
      <c r="A25" s="18" t="s">
        <v>99</v>
      </c>
      <c r="B25">
        <v>1</v>
      </c>
    </row>
    <row r="26" spans="1:2" x14ac:dyDescent="0.4">
      <c r="A26" s="18" t="s">
        <v>100</v>
      </c>
      <c r="B26">
        <v>1</v>
      </c>
    </row>
    <row r="27" spans="1:2" x14ac:dyDescent="0.4">
      <c r="A27" s="18" t="s">
        <v>103</v>
      </c>
      <c r="B27">
        <v>1</v>
      </c>
    </row>
    <row r="28" spans="1:2" x14ac:dyDescent="0.4">
      <c r="A28" s="18" t="s">
        <v>104</v>
      </c>
      <c r="B28">
        <v>1</v>
      </c>
    </row>
    <row r="29" spans="1:2" x14ac:dyDescent="0.4">
      <c r="A29" s="18" t="s">
        <v>106</v>
      </c>
      <c r="B29">
        <v>1</v>
      </c>
    </row>
    <row r="30" spans="1:2" x14ac:dyDescent="0.4">
      <c r="A30" s="18" t="s">
        <v>108</v>
      </c>
      <c r="B30">
        <v>1</v>
      </c>
    </row>
    <row r="31" spans="1:2" x14ac:dyDescent="0.4">
      <c r="A31" s="18" t="s">
        <v>111</v>
      </c>
      <c r="B31">
        <v>1</v>
      </c>
    </row>
    <row r="32" spans="1:2" x14ac:dyDescent="0.4">
      <c r="A32" s="18" t="s">
        <v>112</v>
      </c>
      <c r="B32">
        <v>1</v>
      </c>
    </row>
    <row r="33" spans="1:2" x14ac:dyDescent="0.4">
      <c r="A33" s="18" t="s">
        <v>66</v>
      </c>
      <c r="B33">
        <v>1</v>
      </c>
    </row>
    <row r="34" spans="1:2" x14ac:dyDescent="0.4">
      <c r="A34" s="18" t="s">
        <v>67</v>
      </c>
      <c r="B34">
        <v>1</v>
      </c>
    </row>
    <row r="35" spans="1:2" x14ac:dyDescent="0.4">
      <c r="A35" s="18" t="s">
        <v>71</v>
      </c>
      <c r="B35">
        <v>1</v>
      </c>
    </row>
    <row r="36" spans="1:2" x14ac:dyDescent="0.4">
      <c r="A36" s="18" t="s">
        <v>75</v>
      </c>
      <c r="B36">
        <v>1</v>
      </c>
    </row>
    <row r="37" spans="1:2" x14ac:dyDescent="0.4">
      <c r="A37" s="18" t="s">
        <v>79</v>
      </c>
      <c r="B37">
        <v>1</v>
      </c>
    </row>
    <row r="38" spans="1:2" x14ac:dyDescent="0.4">
      <c r="A38" s="18" t="s">
        <v>80</v>
      </c>
      <c r="B38">
        <v>1</v>
      </c>
    </row>
    <row r="39" spans="1:2" x14ac:dyDescent="0.4">
      <c r="A39" s="18" t="s">
        <v>83</v>
      </c>
      <c r="B39">
        <v>1</v>
      </c>
    </row>
    <row r="40" spans="1:2" x14ac:dyDescent="0.4">
      <c r="A40" s="18" t="s">
        <v>84</v>
      </c>
      <c r="B40">
        <v>1</v>
      </c>
    </row>
    <row r="41" spans="1:2" x14ac:dyDescent="0.4">
      <c r="A41" s="18" t="s">
        <v>87</v>
      </c>
      <c r="B41">
        <v>1</v>
      </c>
    </row>
    <row r="42" spans="1:2" x14ac:dyDescent="0.4">
      <c r="A42" s="18" t="s">
        <v>89</v>
      </c>
      <c r="B42">
        <v>1</v>
      </c>
    </row>
    <row r="43" spans="1:2" x14ac:dyDescent="0.4">
      <c r="A43" s="18" t="s">
        <v>92</v>
      </c>
      <c r="B43">
        <v>1</v>
      </c>
    </row>
    <row r="44" spans="1:2" x14ac:dyDescent="0.4">
      <c r="A44" s="18" t="s">
        <v>91</v>
      </c>
      <c r="B44">
        <v>1</v>
      </c>
    </row>
    <row r="45" spans="1:2" x14ac:dyDescent="0.4">
      <c r="A45" s="18" t="s">
        <v>101</v>
      </c>
      <c r="B45">
        <v>1</v>
      </c>
    </row>
    <row r="46" spans="1:2" x14ac:dyDescent="0.4">
      <c r="A46" s="18" t="s">
        <v>102</v>
      </c>
      <c r="B46">
        <v>1</v>
      </c>
    </row>
    <row r="47" spans="1:2" x14ac:dyDescent="0.4">
      <c r="A47" s="18" t="s">
        <v>105</v>
      </c>
      <c r="B47">
        <v>1</v>
      </c>
    </row>
    <row r="48" spans="1:2" x14ac:dyDescent="0.4">
      <c r="A48" s="18" t="s">
        <v>107</v>
      </c>
      <c r="B48">
        <v>1</v>
      </c>
    </row>
    <row r="49" spans="1:2" x14ac:dyDescent="0.4">
      <c r="A49" s="18" t="s">
        <v>110</v>
      </c>
      <c r="B49">
        <v>1</v>
      </c>
    </row>
    <row r="50" spans="1:2" x14ac:dyDescent="0.4">
      <c r="A50" s="18" t="s">
        <v>109</v>
      </c>
      <c r="B50">
        <v>1</v>
      </c>
    </row>
    <row r="51" spans="1:2" x14ac:dyDescent="0.4">
      <c r="A51" s="18" t="s">
        <v>65</v>
      </c>
      <c r="B51">
        <v>1</v>
      </c>
    </row>
    <row r="52" spans="1:2" x14ac:dyDescent="0.4">
      <c r="A52" s="18" t="s">
        <v>70</v>
      </c>
      <c r="B52">
        <v>1</v>
      </c>
    </row>
    <row r="53" spans="1:2" x14ac:dyDescent="0.4">
      <c r="A53" s="18" t="s">
        <v>73</v>
      </c>
      <c r="B53">
        <v>1</v>
      </c>
    </row>
    <row r="54" spans="1:2" x14ac:dyDescent="0.4">
      <c r="A54" s="18" t="s">
        <v>74</v>
      </c>
      <c r="B54">
        <v>1</v>
      </c>
    </row>
    <row r="55" spans="1:2" x14ac:dyDescent="0.4">
      <c r="A55" s="18" t="s">
        <v>77</v>
      </c>
      <c r="B55">
        <v>1</v>
      </c>
    </row>
    <row r="56" spans="1:2" x14ac:dyDescent="0.4">
      <c r="A56" s="18" t="s">
        <v>78</v>
      </c>
      <c r="B56">
        <v>1</v>
      </c>
    </row>
    <row r="57" spans="1:2" x14ac:dyDescent="0.4">
      <c r="A57" s="18" t="s">
        <v>53</v>
      </c>
      <c r="B57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reps only</vt:lpstr>
      <vt:lpstr>blanks</vt:lpstr>
      <vt:lpstr>High-low</vt:lpstr>
      <vt:lpstr>PvTbl_ReplicateCheck</vt:lpstr>
    </vt:vector>
  </TitlesOfParts>
  <Company>Turner Designs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Jeanette Gann</cp:lastModifiedBy>
  <dcterms:created xsi:type="dcterms:W3CDTF">2002-12-02T21:26:43Z</dcterms:created>
  <dcterms:modified xsi:type="dcterms:W3CDTF">2023-04-29T15:20:50Z</dcterms:modified>
</cp:coreProperties>
</file>