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latex2\lab 1 3 3\"/>
    </mc:Choice>
  </mc:AlternateContent>
  <xr:revisionPtr revIDLastSave="0" documentId="13_ncr:1_{6CD4B6E8-75A0-4857-9498-802F3C637685}" xr6:coauthVersionLast="47" xr6:coauthVersionMax="47" xr10:uidLastSave="{00000000-0000-0000-0000-000000000000}"/>
  <bookViews>
    <workbookView minimized="1" xWindow="12156" yWindow="0" windowWidth="2388" windowHeight="56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Z91" i="1" l="1"/>
  <c r="Z90" i="1"/>
  <c r="Z89" i="1"/>
  <c r="Z88" i="1"/>
  <c r="O69" i="1"/>
  <c r="O70" i="1"/>
  <c r="O71" i="1"/>
  <c r="O68" i="1"/>
  <c r="N71" i="1"/>
  <c r="I71" i="1"/>
  <c r="E71" i="1"/>
  <c r="W67" i="1"/>
  <c r="T67" i="1"/>
  <c r="U67" i="1" s="1"/>
  <c r="R67" i="1"/>
  <c r="W66" i="1"/>
  <c r="T66" i="1"/>
  <c r="U66" i="1" s="1"/>
  <c r="R66" i="1"/>
  <c r="W65" i="1"/>
  <c r="T65" i="1"/>
  <c r="U65" i="1" s="1"/>
  <c r="R65" i="1"/>
  <c r="E48" i="1"/>
  <c r="F48" i="1" s="1"/>
  <c r="E33" i="1"/>
  <c r="F33" i="1" s="1"/>
  <c r="E34" i="1"/>
  <c r="F34" i="1" s="1"/>
  <c r="E35" i="1"/>
  <c r="F35" i="1" s="1"/>
  <c r="E36" i="1"/>
  <c r="E37" i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E45" i="1"/>
  <c r="E46" i="1"/>
  <c r="F46" i="1" s="1"/>
  <c r="E47" i="1"/>
  <c r="F47" i="1" s="1"/>
  <c r="E32" i="1"/>
  <c r="F32" i="1" s="1"/>
  <c r="T43" i="1"/>
  <c r="U43" i="1" s="1"/>
  <c r="T44" i="1"/>
  <c r="U44" i="1" s="1"/>
  <c r="T45" i="1"/>
  <c r="U45" i="1" s="1"/>
  <c r="T46" i="1"/>
  <c r="T47" i="1"/>
  <c r="T48" i="1"/>
  <c r="U48" i="1" s="1"/>
  <c r="T49" i="1"/>
  <c r="U49" i="1" s="1"/>
  <c r="T50" i="1"/>
  <c r="T51" i="1"/>
  <c r="U51" i="1" s="1"/>
  <c r="T52" i="1"/>
  <c r="U52" i="1" s="1"/>
  <c r="T53" i="1"/>
  <c r="U53" i="1" s="1"/>
  <c r="T54" i="1"/>
  <c r="T55" i="1"/>
  <c r="U55" i="1" s="1"/>
  <c r="T42" i="1"/>
  <c r="W55" i="1"/>
  <c r="R55" i="1"/>
  <c r="W54" i="1"/>
  <c r="U54" i="1"/>
  <c r="R54" i="1"/>
  <c r="W53" i="1"/>
  <c r="R53" i="1"/>
  <c r="W52" i="1"/>
  <c r="R52" i="1"/>
  <c r="W51" i="1"/>
  <c r="R51" i="1"/>
  <c r="W50" i="1"/>
  <c r="U50" i="1"/>
  <c r="R50" i="1"/>
  <c r="W49" i="1"/>
  <c r="R49" i="1"/>
  <c r="W48" i="1"/>
  <c r="R48" i="1"/>
  <c r="W47" i="1"/>
  <c r="U47" i="1"/>
  <c r="R47" i="1"/>
  <c r="W46" i="1"/>
  <c r="U46" i="1"/>
  <c r="R46" i="1"/>
  <c r="W45" i="1"/>
  <c r="R45" i="1"/>
  <c r="W44" i="1"/>
  <c r="R44" i="1"/>
  <c r="W43" i="1"/>
  <c r="R43" i="1"/>
  <c r="W42" i="1"/>
  <c r="U42" i="1"/>
  <c r="R42" i="1"/>
  <c r="F36" i="1"/>
  <c r="F37" i="1"/>
  <c r="F44" i="1"/>
  <c r="F45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32" i="1"/>
  <c r="Z20" i="1"/>
  <c r="AA20" i="1"/>
  <c r="Y20" i="1"/>
  <c r="AA17" i="1" l="1"/>
  <c r="AA18" i="1" s="1"/>
  <c r="Z17" i="1"/>
  <c r="Z18" i="1" s="1"/>
  <c r="Y17" i="1"/>
  <c r="Y18" i="1" s="1"/>
  <c r="Z16" i="1"/>
  <c r="AA16" i="1"/>
  <c r="Y16" i="1"/>
  <c r="F10" i="1" l="1"/>
</calcChain>
</file>

<file path=xl/sharedStrings.xml><?xml version="1.0" encoding="utf-8"?>
<sst xmlns="http://schemas.openxmlformats.org/spreadsheetml/2006/main" count="134" uniqueCount="62">
  <si>
    <t>L, sm</t>
  </si>
  <si>
    <t>d,mm</t>
  </si>
  <si>
    <t>Qкр = 1.3*10^(-4) м^3/с</t>
  </si>
  <si>
    <t>delta t, s</t>
  </si>
  <si>
    <t>t_min, s</t>
  </si>
  <si>
    <t>V, л</t>
  </si>
  <si>
    <t>t, s</t>
  </si>
  <si>
    <t>Qкр = 1.7*10^(-4) м^3/с</t>
  </si>
  <si>
    <t>Qкр = 1*10^(-4) м^3/с</t>
  </si>
  <si>
    <t>3.95+-0.05</t>
  </si>
  <si>
    <t>delta Pкр = 124 Па; 63 дел</t>
  </si>
  <si>
    <t>5.05+-0.05</t>
  </si>
  <si>
    <t>delta Pкр = 154 Па; 77 дел</t>
  </si>
  <si>
    <t>3.00+-0.1</t>
  </si>
  <si>
    <t>delta Pкр = 371 дел</t>
  </si>
  <si>
    <t>delta Pкр_e = 60 del</t>
  </si>
  <si>
    <t>delta Pкр_e = 74 del</t>
  </si>
  <si>
    <t>delta P, del</t>
  </si>
  <si>
    <t>Lуст = 40 sm</t>
  </si>
  <si>
    <t>Lуст = 50 sm</t>
  </si>
  <si>
    <t>Lуст = 30 sm</t>
  </si>
  <si>
    <t>L=46.5</t>
  </si>
  <si>
    <t>Q, 10^(-3)*л/c</t>
  </si>
  <si>
    <t>(между 1 и 2)</t>
  </si>
  <si>
    <t>(между 0 и 2)</t>
  </si>
  <si>
    <t>(между 0 и 3)</t>
  </si>
  <si>
    <t>(между 0 и 4)</t>
  </si>
  <si>
    <t>(между 1 и 4)</t>
  </si>
  <si>
    <t>(между 1 и 3)</t>
  </si>
  <si>
    <t>(между 2 и 3)</t>
  </si>
  <si>
    <t>(между 3 и 4)</t>
  </si>
  <si>
    <t>(между 0 и 1)</t>
  </si>
  <si>
    <t>(между 2 и 4)</t>
  </si>
  <si>
    <t>$\varphi, \%$</t>
  </si>
  <si>
    <t>$t, ^{\circ} \ C$</t>
  </si>
  <si>
    <t>$P_a, \text{ кПа$</t>
  </si>
  <si>
    <t>$d_1$, см</t>
  </si>
  <si>
    <t>$d_2$, см</t>
  </si>
  <si>
    <t>$d_3$, см</t>
  </si>
  <si>
    <t>3.95 $\pm$ 0.05</t>
  </si>
  <si>
    <t>5.05 $\pm$ 0.05</t>
  </si>
  <si>
    <t>3.0 $\pm$ 0.1</t>
  </si>
  <si>
    <t>$Q_{cr}$, л/c</t>
  </si>
  <si>
    <t>$d$, мм</t>
  </si>
  <si>
    <t>$\Delta P_{cr}$, Па</t>
  </si>
  <si>
    <t>$\Delta P_{cr}$, дел</t>
  </si>
  <si>
    <t>$l$, см</t>
  </si>
  <si>
    <t>$l_{est}$, см</t>
  </si>
  <si>
    <t>$Delta P_{cr}^{exp}$, дел</t>
  </si>
  <si>
    <t>$t$, с</t>
  </si>
  <si>
    <t>$\sigma_{V}$, л</t>
  </si>
  <si>
    <t>$\Delta_P$, Па</t>
  </si>
  <si>
    <t>$\Delta P$, дел</t>
  </si>
  <si>
    <t>$\sigma_Q$, л/c</t>
  </si>
  <si>
    <t>$Q \cdot 10^{3}$, л/с</t>
  </si>
  <si>
    <t>$\sigma_Q \cdot 10^{3}$, л/c</t>
  </si>
  <si>
    <t>$L$, см</t>
  </si>
  <si>
    <t>$i$</t>
  </si>
  <si>
    <t>$j$</t>
  </si>
  <si>
    <t>$\Delta P(x)$, Па</t>
  </si>
  <si>
    <t>$x$, см</t>
  </si>
  <si>
    <t>$Delta P$, 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</si>
</sst>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2" fontId="0" fillId="0" borderId="0" xfId="0" applyNumberFormat="1"/>
    <xf numFmtId="165" fontId="1" fillId="0" borderId="0" xfId="0" applyNumberFormat="1" applyFont="1"/>
    <xf numFmtId="2" fontId="1" fillId="0" borderId="0" xfId="0" applyNumberFormat="1" applyFont="1"/>
    <xf numFmtId="1" fontId="0" fillId="4" borderId="0" xfId="0" applyNumberFormat="1" applyFill="1"/>
    <xf numFmtId="1" fontId="0" fillId="5" borderId="0" xfId="0" applyNumberFormat="1" applyFill="1"/>
    <xf numFmtId="166" fontId="0" fillId="0" borderId="0" xfId="0" applyNumberFormat="1"/>
    <xf numFmtId="1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7"/>
  <sheetViews>
    <sheetView tabSelected="1" topLeftCell="A16" zoomScale="55" zoomScaleNormal="55" workbookViewId="0">
      <selection activeCell="U42" sqref="U42:U55"/>
    </sheetView>
  </sheetViews>
  <sheetFormatPr defaultColWidth="12.6640625" defaultRowHeight="15.75" customHeight="1" x14ac:dyDescent="0.25"/>
  <cols>
    <col min="3" max="3" width="16.109375" customWidth="1"/>
    <col min="6" max="6" width="15.109375" customWidth="1"/>
    <col min="7" max="7" width="14.6640625" customWidth="1"/>
    <col min="11" max="11" width="5.109375" customWidth="1"/>
    <col min="12" max="12" width="4" customWidth="1"/>
    <col min="14" max="14" width="16" customWidth="1"/>
    <col min="21" max="21" width="13.6640625" customWidth="1"/>
    <col min="22" max="22" width="4" customWidth="1"/>
    <col min="23" max="23" width="4.5546875" customWidth="1"/>
    <col min="24" max="24" width="20.77734375" customWidth="1"/>
  </cols>
  <sheetData>
    <row r="1" spans="1:30" ht="13.2" x14ac:dyDescent="0.25">
      <c r="A1" s="4" t="s">
        <v>33</v>
      </c>
      <c r="B1" s="5" t="s">
        <v>34</v>
      </c>
      <c r="C1" s="6" t="s">
        <v>35</v>
      </c>
      <c r="D1" s="1" t="s">
        <v>0</v>
      </c>
      <c r="E1" s="1" t="s">
        <v>1</v>
      </c>
      <c r="F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N1" s="1" t="s">
        <v>1</v>
      </c>
      <c r="O1" s="1" t="s">
        <v>7</v>
      </c>
      <c r="S1" s="1" t="s">
        <v>1</v>
      </c>
      <c r="T1" s="1" t="s">
        <v>8</v>
      </c>
    </row>
    <row r="2" spans="1:30" ht="13.8" thickBot="1" x14ac:dyDescent="0.3">
      <c r="A2" s="7">
        <v>82</v>
      </c>
      <c r="B2" s="8">
        <v>23.2</v>
      </c>
      <c r="C2" s="9">
        <v>100</v>
      </c>
      <c r="D2" s="1">
        <v>30</v>
      </c>
      <c r="E2" s="1" t="s">
        <v>9</v>
      </c>
      <c r="F2" s="1" t="s">
        <v>10</v>
      </c>
      <c r="I2" s="1">
        <v>0.3</v>
      </c>
      <c r="J2" s="1">
        <v>30</v>
      </c>
      <c r="K2" s="1">
        <v>0</v>
      </c>
      <c r="L2" s="1">
        <v>0</v>
      </c>
      <c r="N2" s="1" t="s">
        <v>11</v>
      </c>
      <c r="O2" s="1" t="s">
        <v>12</v>
      </c>
      <c r="S2" s="1" t="s">
        <v>13</v>
      </c>
      <c r="T2" s="1" t="s">
        <v>14</v>
      </c>
    </row>
    <row r="3" spans="1:30" ht="13.2" x14ac:dyDescent="0.25">
      <c r="F3" s="1" t="s">
        <v>15</v>
      </c>
      <c r="K3" s="1">
        <v>1</v>
      </c>
      <c r="L3" s="1">
        <v>17.55</v>
      </c>
      <c r="O3" s="1" t="s">
        <v>16</v>
      </c>
    </row>
    <row r="4" spans="1:30" ht="13.2" x14ac:dyDescent="0.25">
      <c r="A4" s="14" t="s">
        <v>5</v>
      </c>
      <c r="B4" s="1" t="s">
        <v>6</v>
      </c>
      <c r="C4" s="2" t="s">
        <v>17</v>
      </c>
      <c r="F4" s="1" t="s">
        <v>18</v>
      </c>
      <c r="K4" s="1">
        <v>2</v>
      </c>
      <c r="L4" s="1">
        <v>35.369999999999997</v>
      </c>
      <c r="O4" s="1" t="s">
        <v>19</v>
      </c>
      <c r="T4" s="1" t="s">
        <v>20</v>
      </c>
      <c r="V4" s="1" t="s">
        <v>21</v>
      </c>
    </row>
    <row r="5" spans="1:30" ht="13.2" x14ac:dyDescent="0.25">
      <c r="A5" s="1">
        <v>0.5</v>
      </c>
      <c r="B5" s="1">
        <v>63.2</v>
      </c>
      <c r="C5" s="2">
        <v>20</v>
      </c>
      <c r="K5" s="1">
        <v>3</v>
      </c>
      <c r="L5" s="1">
        <v>53.87</v>
      </c>
    </row>
    <row r="6" spans="1:30" ht="13.2" x14ac:dyDescent="0.25">
      <c r="A6" s="1">
        <v>1</v>
      </c>
      <c r="B6" s="1">
        <v>55.74</v>
      </c>
      <c r="C6" s="2">
        <v>25</v>
      </c>
      <c r="E6" s="1" t="s">
        <v>22</v>
      </c>
      <c r="F6" s="1" t="s">
        <v>0</v>
      </c>
      <c r="G6" s="1" t="s">
        <v>17</v>
      </c>
      <c r="K6" s="1">
        <v>4</v>
      </c>
      <c r="L6" s="1">
        <v>72.61</v>
      </c>
      <c r="N6" s="1" t="s">
        <v>5</v>
      </c>
      <c r="O6" s="1" t="s">
        <v>6</v>
      </c>
      <c r="P6" s="2" t="s">
        <v>17</v>
      </c>
      <c r="S6" s="1" t="s">
        <v>5</v>
      </c>
      <c r="T6" s="1" t="s">
        <v>6</v>
      </c>
      <c r="U6" s="2" t="s">
        <v>17</v>
      </c>
    </row>
    <row r="7" spans="1:30" ht="13.2" x14ac:dyDescent="0.25">
      <c r="A7" s="1">
        <v>1.5</v>
      </c>
      <c r="B7" s="1">
        <v>61.16</v>
      </c>
      <c r="C7" s="2">
        <v>30</v>
      </c>
      <c r="E7" s="1">
        <v>47.7</v>
      </c>
      <c r="F7" s="1">
        <v>30</v>
      </c>
      <c r="G7" s="1">
        <v>50</v>
      </c>
      <c r="H7" s="1" t="s">
        <v>23</v>
      </c>
      <c r="K7" s="1">
        <v>5</v>
      </c>
      <c r="L7" s="1">
        <v>91.08</v>
      </c>
      <c r="N7" s="1">
        <v>2</v>
      </c>
      <c r="O7" s="1">
        <v>40.549999999999997</v>
      </c>
      <c r="P7" s="2">
        <v>35</v>
      </c>
      <c r="S7" s="1">
        <v>6</v>
      </c>
      <c r="T7" s="1">
        <v>33.06</v>
      </c>
      <c r="U7" s="2">
        <v>70</v>
      </c>
    </row>
    <row r="8" spans="1:30" ht="13.8" thickBot="1" x14ac:dyDescent="0.3">
      <c r="A8" s="1">
        <v>1.5</v>
      </c>
      <c r="B8" s="1">
        <v>50.22</v>
      </c>
      <c r="C8" s="2">
        <v>35</v>
      </c>
      <c r="F8" s="1">
        <v>41.5</v>
      </c>
      <c r="G8" s="1">
        <v>70</v>
      </c>
      <c r="H8" s="1" t="s">
        <v>24</v>
      </c>
      <c r="K8" s="1">
        <v>6</v>
      </c>
      <c r="L8" s="1">
        <v>108.48</v>
      </c>
      <c r="N8" s="1">
        <v>2.5</v>
      </c>
      <c r="O8" s="1">
        <v>37.26</v>
      </c>
      <c r="P8" s="2">
        <v>40</v>
      </c>
      <c r="S8" s="1">
        <v>7</v>
      </c>
      <c r="T8" s="1">
        <v>34.92</v>
      </c>
      <c r="U8" s="2">
        <v>80</v>
      </c>
    </row>
    <row r="9" spans="1:30" ht="13.2" x14ac:dyDescent="0.25">
      <c r="A9" s="1">
        <v>1.5</v>
      </c>
      <c r="B9" s="1">
        <v>43.89</v>
      </c>
      <c r="C9" s="2">
        <v>40</v>
      </c>
      <c r="F9" s="1">
        <v>81.5</v>
      </c>
      <c r="G9" s="1">
        <v>98</v>
      </c>
      <c r="H9" s="1" t="s">
        <v>25</v>
      </c>
      <c r="N9" s="1">
        <v>3</v>
      </c>
      <c r="O9" s="1">
        <v>38.86</v>
      </c>
      <c r="P9" s="2">
        <v>45</v>
      </c>
      <c r="S9" s="1">
        <v>10</v>
      </c>
      <c r="T9" s="1">
        <v>37.520000000000003</v>
      </c>
      <c r="U9" s="2">
        <v>130</v>
      </c>
      <c r="Y9" s="4" t="s">
        <v>33</v>
      </c>
      <c r="Z9" s="5" t="s">
        <v>34</v>
      </c>
      <c r="AA9" s="6" t="s">
        <v>35</v>
      </c>
      <c r="AB9" s="1" t="s">
        <v>36</v>
      </c>
      <c r="AC9" s="1" t="s">
        <v>37</v>
      </c>
      <c r="AD9" s="1" t="s">
        <v>38</v>
      </c>
    </row>
    <row r="10" spans="1:30" ht="13.8" thickBot="1" x14ac:dyDescent="0.3">
      <c r="A10" s="1">
        <v>2</v>
      </c>
      <c r="B10" s="1">
        <v>46.26</v>
      </c>
      <c r="C10" s="2">
        <v>45</v>
      </c>
      <c r="F10" s="1">
        <f>81.5+50</f>
        <v>131.5</v>
      </c>
      <c r="G10" s="1">
        <v>132</v>
      </c>
      <c r="H10" s="1" t="s">
        <v>26</v>
      </c>
      <c r="N10" s="1">
        <v>4</v>
      </c>
      <c r="O10" s="1">
        <v>43.67</v>
      </c>
      <c r="P10" s="2">
        <v>50</v>
      </c>
      <c r="U10" s="2"/>
      <c r="Y10" s="7">
        <v>82</v>
      </c>
      <c r="Z10" s="8">
        <v>23.2</v>
      </c>
      <c r="AA10" s="9">
        <v>100</v>
      </c>
      <c r="AB10" t="s">
        <v>39</v>
      </c>
      <c r="AC10" t="s">
        <v>40</v>
      </c>
      <c r="AD10" t="s">
        <v>41</v>
      </c>
    </row>
    <row r="11" spans="1:30" ht="13.2" x14ac:dyDescent="0.25">
      <c r="A11" s="1">
        <v>2</v>
      </c>
      <c r="B11" s="1">
        <v>41.89</v>
      </c>
      <c r="C11" s="2">
        <v>50</v>
      </c>
      <c r="F11" s="1">
        <v>120</v>
      </c>
      <c r="G11" s="1">
        <v>112</v>
      </c>
      <c r="H11" s="1" t="s">
        <v>27</v>
      </c>
      <c r="N11" s="1">
        <v>4</v>
      </c>
      <c r="O11" s="1">
        <v>39.93</v>
      </c>
      <c r="P11" s="2">
        <v>55</v>
      </c>
      <c r="U11" s="2"/>
    </row>
    <row r="12" spans="1:30" ht="13.2" x14ac:dyDescent="0.25">
      <c r="A12" s="1">
        <v>2.5</v>
      </c>
      <c r="B12" s="1">
        <v>48.4</v>
      </c>
      <c r="C12" s="2">
        <v>55</v>
      </c>
      <c r="F12" s="1">
        <v>70</v>
      </c>
      <c r="G12" s="1">
        <v>77</v>
      </c>
      <c r="H12" s="1" t="s">
        <v>28</v>
      </c>
      <c r="N12" s="1">
        <v>5</v>
      </c>
      <c r="O12" s="1">
        <v>45.22</v>
      </c>
      <c r="P12" s="2">
        <v>60</v>
      </c>
      <c r="U12" s="2"/>
    </row>
    <row r="13" spans="1:30" ht="13.2" x14ac:dyDescent="0.25">
      <c r="A13" s="1">
        <v>3</v>
      </c>
      <c r="B13" s="1">
        <v>53.69</v>
      </c>
      <c r="C13" s="2">
        <v>60</v>
      </c>
      <c r="F13" s="1">
        <v>40</v>
      </c>
      <c r="G13" s="1">
        <v>45</v>
      </c>
      <c r="H13" s="1" t="s">
        <v>29</v>
      </c>
      <c r="N13" s="1">
        <v>5</v>
      </c>
      <c r="O13" s="1">
        <v>42.93</v>
      </c>
      <c r="P13" s="2">
        <v>65</v>
      </c>
      <c r="U13" s="2"/>
    </row>
    <row r="14" spans="1:30" ht="13.2" x14ac:dyDescent="0.25">
      <c r="A14" s="1">
        <v>3</v>
      </c>
      <c r="B14" s="1">
        <v>50.2</v>
      </c>
      <c r="C14" s="3">
        <v>65</v>
      </c>
      <c r="F14" s="1">
        <v>50</v>
      </c>
      <c r="G14" s="1">
        <v>54</v>
      </c>
      <c r="H14" s="1" t="s">
        <v>30</v>
      </c>
      <c r="N14" s="1">
        <v>5</v>
      </c>
      <c r="O14" s="1">
        <v>40.36</v>
      </c>
      <c r="P14" s="3">
        <v>70</v>
      </c>
      <c r="X14" t="s">
        <v>43</v>
      </c>
      <c r="Y14">
        <v>3.95</v>
      </c>
      <c r="Z14">
        <v>5.05</v>
      </c>
      <c r="AA14" s="10">
        <v>3</v>
      </c>
    </row>
    <row r="15" spans="1:30" ht="13.2" x14ac:dyDescent="0.25">
      <c r="A15" s="1">
        <v>3</v>
      </c>
      <c r="B15" s="1">
        <v>47.85</v>
      </c>
      <c r="C15" s="3">
        <v>70</v>
      </c>
      <c r="N15" s="1">
        <v>5</v>
      </c>
      <c r="O15" s="1">
        <v>38.43</v>
      </c>
      <c r="P15" s="3">
        <v>75</v>
      </c>
      <c r="X15" s="13" t="s">
        <v>46</v>
      </c>
      <c r="Y15">
        <v>30</v>
      </c>
      <c r="Z15">
        <v>30</v>
      </c>
      <c r="AA15">
        <v>20</v>
      </c>
    </row>
    <row r="16" spans="1:30" ht="13.2" x14ac:dyDescent="0.25">
      <c r="A16" s="1">
        <v>3</v>
      </c>
      <c r="B16" s="1">
        <v>45.43</v>
      </c>
      <c r="C16" s="3">
        <v>75</v>
      </c>
      <c r="N16" s="1">
        <v>6</v>
      </c>
      <c r="O16" s="1">
        <v>43.96</v>
      </c>
      <c r="P16" s="3">
        <v>80</v>
      </c>
      <c r="X16" t="s">
        <v>42</v>
      </c>
      <c r="Y16" s="11">
        <f>1000*3.14 * 2 * 10^(-5) * 1000 * 0.5 * Y14 / 1000* 8.31 * (23.2 + 273.15)/(100000 * 0.029)</f>
        <v>0.10532578415689658</v>
      </c>
      <c r="Z16" s="11">
        <f>1000*3.14 * 2 * 10^(-5) * 1000 * 0.5 * Z14 / 1000* 8.31 * (23.2 + 273.15)/(100000 * 0.029)</f>
        <v>0.13465701518793105</v>
      </c>
      <c r="AA16" s="11">
        <f>1000*3.14 * 2 * 10^(-5) * 1000 * 0.5 * AA14 / 1000* 8.31 * (23.2 + 273.15)/(100000 * 0.029)</f>
        <v>7.9994266448275883E-2</v>
      </c>
    </row>
    <row r="17" spans="1:27" ht="13.2" x14ac:dyDescent="0.25">
      <c r="A17" s="1">
        <v>3</v>
      </c>
      <c r="B17" s="1">
        <v>42.74</v>
      </c>
      <c r="C17" s="3">
        <v>80</v>
      </c>
      <c r="N17" s="1">
        <v>6</v>
      </c>
      <c r="O17" s="1">
        <v>42.69</v>
      </c>
      <c r="P17" s="3">
        <v>85</v>
      </c>
      <c r="X17" t="s">
        <v>44</v>
      </c>
      <c r="Y17" s="10">
        <f>(8 * (2 * 10^(-5))^2 * 0.3 * 1000/(Y14/2000)^3)*8.31*(273.15 + 23.2)/(100000*0.029)</f>
        <v>105.8224691325041</v>
      </c>
      <c r="Z17" s="10">
        <f>(8 * (2 * 10^(-5))^2 * 0.3 * 1000/(Z14/2000)^3)*8.31*(273.15 + 23.2)/(100000*0.029)</f>
        <v>50.640156962499987</v>
      </c>
      <c r="AA17" s="10">
        <f>(8 * (2 * 10^(-5))^2 * 0.2 * 1000/(AA14/2000)^3)*8.31*(273.15 + 23.2)/(100000*0.029)</f>
        <v>161.03272950191575</v>
      </c>
    </row>
    <row r="18" spans="1:27" ht="13.2" x14ac:dyDescent="0.25">
      <c r="A18" s="1">
        <v>3.5</v>
      </c>
      <c r="B18" s="1">
        <v>46.87</v>
      </c>
      <c r="C18" s="3">
        <v>85</v>
      </c>
      <c r="N18" s="1">
        <v>6</v>
      </c>
      <c r="O18" s="1">
        <v>40.58</v>
      </c>
      <c r="P18" s="3">
        <v>90</v>
      </c>
      <c r="X18" t="s">
        <v>45</v>
      </c>
      <c r="Y18" s="12">
        <f>Y17/(0.2 * 9.81)</f>
        <v>53.936018925843058</v>
      </c>
      <c r="Z18" s="12">
        <f>Z17/(0.2 * 9.81)</f>
        <v>25.810477554791021</v>
      </c>
      <c r="AA18" s="12">
        <f>AA17/(0.2 * 9.81)</f>
        <v>82.075805046847975</v>
      </c>
    </row>
    <row r="19" spans="1:27" ht="13.2" x14ac:dyDescent="0.25">
      <c r="A19" s="1">
        <v>3.5</v>
      </c>
      <c r="B19" s="1">
        <v>46.23</v>
      </c>
      <c r="C19" s="3">
        <v>90</v>
      </c>
      <c r="N19" s="1">
        <v>6</v>
      </c>
      <c r="O19" s="1">
        <v>39.630000000000003</v>
      </c>
      <c r="P19" s="3">
        <v>95</v>
      </c>
      <c r="X19" s="13" t="s">
        <v>48</v>
      </c>
      <c r="Y19">
        <v>60</v>
      </c>
      <c r="Z19">
        <v>74</v>
      </c>
    </row>
    <row r="20" spans="1:27" ht="13.2" x14ac:dyDescent="0.25">
      <c r="A20" s="1">
        <v>3.5</v>
      </c>
      <c r="B20" s="1">
        <v>43.72</v>
      </c>
      <c r="C20" s="3">
        <v>95</v>
      </c>
      <c r="N20" s="1">
        <v>6</v>
      </c>
      <c r="O20" s="1">
        <v>38.49</v>
      </c>
      <c r="P20" s="3">
        <v>100</v>
      </c>
      <c r="X20" s="13" t="s">
        <v>47</v>
      </c>
      <c r="Y20">
        <f>100*0.2*1000*Y14/2000</f>
        <v>39.5</v>
      </c>
      <c r="Z20">
        <f>100*0.2*1000*Z14/2000</f>
        <v>50.5</v>
      </c>
      <c r="AA20">
        <f>100*0.2*1000*AA14/2000</f>
        <v>30</v>
      </c>
    </row>
    <row r="21" spans="1:27" ht="13.2" x14ac:dyDescent="0.25">
      <c r="A21" s="1">
        <v>4</v>
      </c>
      <c r="B21" s="1">
        <v>49.63</v>
      </c>
      <c r="C21" s="3">
        <v>100</v>
      </c>
    </row>
    <row r="22" spans="1:27" ht="13.2" x14ac:dyDescent="0.25">
      <c r="N22" s="1" t="s">
        <v>22</v>
      </c>
      <c r="O22" s="1" t="s">
        <v>0</v>
      </c>
      <c r="P22" s="1" t="s">
        <v>17</v>
      </c>
    </row>
    <row r="23" spans="1:27" ht="13.2" x14ac:dyDescent="0.25">
      <c r="N23" s="1">
        <v>124</v>
      </c>
      <c r="O23" s="1">
        <v>70</v>
      </c>
      <c r="P23" s="1">
        <v>70</v>
      </c>
      <c r="Q23" s="1" t="s">
        <v>28</v>
      </c>
    </row>
    <row r="24" spans="1:27" ht="13.2" x14ac:dyDescent="0.25">
      <c r="O24" s="1">
        <v>120</v>
      </c>
      <c r="P24" s="1">
        <v>97</v>
      </c>
      <c r="Q24" s="1" t="s">
        <v>27</v>
      </c>
    </row>
    <row r="25" spans="1:27" ht="13.2" x14ac:dyDescent="0.25">
      <c r="O25" s="1">
        <v>30</v>
      </c>
      <c r="P25" s="1">
        <v>37</v>
      </c>
      <c r="Q25" s="1" t="s">
        <v>23</v>
      </c>
    </row>
    <row r="26" spans="1:27" ht="13.2" x14ac:dyDescent="0.25">
      <c r="O26" s="1">
        <v>41.5</v>
      </c>
      <c r="P26" s="1">
        <v>64</v>
      </c>
      <c r="Q26" s="1" t="s">
        <v>24</v>
      </c>
    </row>
    <row r="27" spans="1:27" ht="13.2" x14ac:dyDescent="0.25">
      <c r="O27" s="1">
        <v>11.5</v>
      </c>
      <c r="P27" s="1">
        <v>46</v>
      </c>
      <c r="Q27" s="1" t="s">
        <v>31</v>
      </c>
    </row>
    <row r="28" spans="1:27" ht="13.2" x14ac:dyDescent="0.25">
      <c r="O28" s="1">
        <v>81.5</v>
      </c>
      <c r="P28" s="1">
        <v>97</v>
      </c>
      <c r="Q28" s="1" t="s">
        <v>25</v>
      </c>
    </row>
    <row r="29" spans="1:27" ht="13.2" x14ac:dyDescent="0.25">
      <c r="O29" s="1">
        <v>131.5</v>
      </c>
      <c r="P29" s="1">
        <v>126</v>
      </c>
      <c r="Q29" s="1" t="s">
        <v>26</v>
      </c>
    </row>
    <row r="30" spans="1:27" ht="13.2" x14ac:dyDescent="0.25">
      <c r="O30" s="1">
        <v>90</v>
      </c>
      <c r="P30" s="1">
        <v>79</v>
      </c>
      <c r="Q30" s="1" t="s">
        <v>32</v>
      </c>
    </row>
    <row r="31" spans="1:27" ht="13.2" x14ac:dyDescent="0.25">
      <c r="B31" s="14" t="s">
        <v>5</v>
      </c>
      <c r="C31" s="13" t="s">
        <v>50</v>
      </c>
      <c r="D31" s="14" t="s">
        <v>49</v>
      </c>
      <c r="E31" s="13" t="s">
        <v>54</v>
      </c>
      <c r="F31" s="13" t="s">
        <v>55</v>
      </c>
      <c r="G31" s="14" t="s">
        <v>52</v>
      </c>
      <c r="H31" s="13" t="s">
        <v>51</v>
      </c>
      <c r="O31" s="1">
        <v>40</v>
      </c>
      <c r="P31" s="1">
        <v>49</v>
      </c>
      <c r="Q31" s="1" t="s">
        <v>29</v>
      </c>
    </row>
    <row r="32" spans="1:27" ht="13.2" x14ac:dyDescent="0.25">
      <c r="B32" s="17">
        <v>0.5</v>
      </c>
      <c r="C32" s="11">
        <f>B32*0.01</f>
        <v>5.0000000000000001E-3</v>
      </c>
      <c r="D32" s="15">
        <v>63.2</v>
      </c>
      <c r="E32" s="16">
        <f>1000*B32/D32</f>
        <v>7.9113924050632907</v>
      </c>
      <c r="F32" s="16">
        <f>E32*SQRT(0.01^2 + (0.3/D32)^2)</f>
        <v>8.7574663821882628E-2</v>
      </c>
      <c r="G32" s="2">
        <v>20</v>
      </c>
      <c r="H32" s="19">
        <f>G32*0.2*9.81</f>
        <v>39.24</v>
      </c>
      <c r="O32" s="1">
        <v>50</v>
      </c>
      <c r="P32" s="1">
        <v>54</v>
      </c>
      <c r="Q32" s="1" t="s">
        <v>30</v>
      </c>
    </row>
    <row r="33" spans="2:28" ht="15.75" customHeight="1" x14ac:dyDescent="0.25">
      <c r="B33" s="17">
        <v>1</v>
      </c>
      <c r="C33" s="11">
        <f t="shared" ref="C33:C48" si="0">B33*0.01</f>
        <v>0.01</v>
      </c>
      <c r="D33" s="15">
        <v>55.74</v>
      </c>
      <c r="E33" s="10">
        <f t="shared" ref="E33:E47" si="1">1000*B33/D33</f>
        <v>17.940437746681017</v>
      </c>
      <c r="F33" s="10">
        <f t="shared" ref="F33:F48" si="2">E33*SQRT(0.01^2 + (0.3/D33)^2)</f>
        <v>0.20373840541973806</v>
      </c>
      <c r="G33" s="2">
        <v>25</v>
      </c>
      <c r="H33" s="19">
        <f t="shared" ref="H33:H48" si="3">G33*0.2*9.81</f>
        <v>49.050000000000004</v>
      </c>
    </row>
    <row r="34" spans="2:28" ht="15.75" customHeight="1" x14ac:dyDescent="0.25">
      <c r="B34" s="17">
        <v>1.5</v>
      </c>
      <c r="C34" s="11">
        <f t="shared" si="0"/>
        <v>1.4999999999999999E-2</v>
      </c>
      <c r="D34" s="15">
        <v>61.16</v>
      </c>
      <c r="E34" s="10">
        <f t="shared" si="1"/>
        <v>24.525833878351865</v>
      </c>
      <c r="F34" s="10">
        <f t="shared" si="2"/>
        <v>0.27317492208040883</v>
      </c>
      <c r="G34" s="2">
        <v>30</v>
      </c>
      <c r="H34" s="19">
        <f t="shared" si="3"/>
        <v>58.86</v>
      </c>
    </row>
    <row r="35" spans="2:28" ht="15.75" customHeight="1" x14ac:dyDescent="0.25">
      <c r="B35" s="17">
        <v>1.5</v>
      </c>
      <c r="C35" s="11">
        <f t="shared" si="0"/>
        <v>1.4999999999999999E-2</v>
      </c>
      <c r="D35" s="15">
        <v>50.22</v>
      </c>
      <c r="E35" s="10">
        <f t="shared" si="1"/>
        <v>29.868578255675029</v>
      </c>
      <c r="F35" s="10">
        <f t="shared" si="2"/>
        <v>0.34792121890503858</v>
      </c>
      <c r="G35" s="2">
        <v>35</v>
      </c>
      <c r="H35" s="19">
        <f t="shared" si="3"/>
        <v>68.67</v>
      </c>
    </row>
    <row r="36" spans="2:28" ht="15.75" customHeight="1" x14ac:dyDescent="0.25">
      <c r="B36" s="17">
        <v>1.5</v>
      </c>
      <c r="C36" s="11">
        <f t="shared" si="0"/>
        <v>1.4999999999999999E-2</v>
      </c>
      <c r="D36" s="15">
        <v>43.89</v>
      </c>
      <c r="E36" s="10">
        <f t="shared" si="1"/>
        <v>34.176349965823647</v>
      </c>
      <c r="F36" s="10">
        <f t="shared" si="2"/>
        <v>0.41397269138679971</v>
      </c>
      <c r="G36" s="2">
        <v>40</v>
      </c>
      <c r="H36" s="19">
        <f t="shared" si="3"/>
        <v>78.48</v>
      </c>
    </row>
    <row r="37" spans="2:28" ht="15.75" customHeight="1" x14ac:dyDescent="0.25">
      <c r="B37" s="18">
        <v>2</v>
      </c>
      <c r="C37" s="16">
        <f t="shared" si="0"/>
        <v>0.02</v>
      </c>
      <c r="D37" s="15">
        <v>46.26</v>
      </c>
      <c r="E37" s="10">
        <f t="shared" si="1"/>
        <v>43.233895373973198</v>
      </c>
      <c r="F37" s="10">
        <f t="shared" si="2"/>
        <v>0.51529347702227302</v>
      </c>
      <c r="G37" s="2">
        <v>45</v>
      </c>
      <c r="H37" s="19">
        <f t="shared" si="3"/>
        <v>88.29</v>
      </c>
    </row>
    <row r="38" spans="2:28" ht="15.75" customHeight="1" x14ac:dyDescent="0.25">
      <c r="B38" s="18">
        <v>2</v>
      </c>
      <c r="C38" s="16">
        <f t="shared" si="0"/>
        <v>0.02</v>
      </c>
      <c r="D38" s="15">
        <v>41.89</v>
      </c>
      <c r="E38" s="10">
        <f t="shared" si="1"/>
        <v>47.744091668656004</v>
      </c>
      <c r="F38" s="10">
        <f t="shared" si="2"/>
        <v>0.58724982679320725</v>
      </c>
      <c r="G38" s="2">
        <v>50</v>
      </c>
      <c r="H38" s="19">
        <f t="shared" si="3"/>
        <v>98.100000000000009</v>
      </c>
      <c r="O38" s="14"/>
      <c r="P38" s="13"/>
      <c r="Q38" s="14"/>
      <c r="R38" s="13"/>
      <c r="S38" s="13"/>
      <c r="U38" s="13"/>
    </row>
    <row r="39" spans="2:28" ht="15.75" customHeight="1" x14ac:dyDescent="0.25">
      <c r="B39" s="18">
        <v>2.5</v>
      </c>
      <c r="C39" s="16">
        <f t="shared" si="0"/>
        <v>2.5000000000000001E-2</v>
      </c>
      <c r="D39" s="15">
        <v>48.4</v>
      </c>
      <c r="E39" s="10">
        <f t="shared" si="1"/>
        <v>51.652892561983471</v>
      </c>
      <c r="F39" s="10">
        <f t="shared" si="2"/>
        <v>0.60770568043778062</v>
      </c>
      <c r="G39" s="2">
        <v>55</v>
      </c>
      <c r="H39" s="19">
        <f t="shared" si="3"/>
        <v>107.91000000000001</v>
      </c>
      <c r="O39" s="1"/>
      <c r="P39" s="1"/>
      <c r="U39" s="1"/>
    </row>
    <row r="40" spans="2:28" ht="15.75" customHeight="1" x14ac:dyDescent="0.25">
      <c r="B40" s="18">
        <v>3</v>
      </c>
      <c r="C40" s="16">
        <f t="shared" si="0"/>
        <v>0.03</v>
      </c>
      <c r="D40" s="15">
        <v>53.69</v>
      </c>
      <c r="E40" s="10">
        <f t="shared" si="1"/>
        <v>55.876327062767743</v>
      </c>
      <c r="F40" s="10">
        <f t="shared" si="2"/>
        <v>0.64007458035160392</v>
      </c>
      <c r="G40" s="2">
        <v>60</v>
      </c>
      <c r="H40" s="19">
        <f t="shared" si="3"/>
        <v>117.72</v>
      </c>
      <c r="O40" s="1"/>
      <c r="P40" s="1"/>
      <c r="U40" s="1"/>
    </row>
    <row r="41" spans="2:28" ht="15.75" customHeight="1" x14ac:dyDescent="0.25">
      <c r="B41" s="18">
        <v>3</v>
      </c>
      <c r="C41" s="16">
        <f t="shared" si="0"/>
        <v>0.03</v>
      </c>
      <c r="D41" s="15">
        <v>50.2</v>
      </c>
      <c r="E41" s="10">
        <f t="shared" si="1"/>
        <v>59.760956175298801</v>
      </c>
      <c r="F41" s="10">
        <f t="shared" si="2"/>
        <v>0.69619261671208998</v>
      </c>
      <c r="G41" s="3">
        <v>65</v>
      </c>
      <c r="H41" s="20">
        <f t="shared" si="3"/>
        <v>127.53</v>
      </c>
      <c r="O41" s="1"/>
      <c r="P41" s="1"/>
      <c r="Q41" s="14" t="s">
        <v>5</v>
      </c>
      <c r="R41" s="13" t="s">
        <v>50</v>
      </c>
      <c r="S41" s="14" t="s">
        <v>49</v>
      </c>
      <c r="T41" s="13" t="s">
        <v>54</v>
      </c>
      <c r="U41" s="13" t="s">
        <v>53</v>
      </c>
      <c r="V41" s="14" t="s">
        <v>52</v>
      </c>
      <c r="W41" s="13" t="s">
        <v>51</v>
      </c>
      <c r="Z41" s="1" t="s">
        <v>5</v>
      </c>
      <c r="AA41" s="1" t="s">
        <v>6</v>
      </c>
      <c r="AB41" s="2" t="s">
        <v>17</v>
      </c>
    </row>
    <row r="42" spans="2:28" ht="15.75" customHeight="1" x14ac:dyDescent="0.25">
      <c r="B42" s="18">
        <v>3</v>
      </c>
      <c r="C42" s="16">
        <f t="shared" si="0"/>
        <v>0.03</v>
      </c>
      <c r="D42" s="15">
        <v>47.85</v>
      </c>
      <c r="E42" s="10">
        <f t="shared" si="1"/>
        <v>62.695924764890279</v>
      </c>
      <c r="F42" s="10">
        <f t="shared" si="2"/>
        <v>0.73999198122386278</v>
      </c>
      <c r="G42" s="3">
        <v>70</v>
      </c>
      <c r="H42" s="20">
        <f t="shared" si="3"/>
        <v>137.34</v>
      </c>
      <c r="O42" s="1"/>
      <c r="P42" s="1"/>
      <c r="Q42" s="18">
        <v>2</v>
      </c>
      <c r="R42" s="16">
        <f>Q42*0.01</f>
        <v>0.02</v>
      </c>
      <c r="S42" s="15">
        <v>40.549999999999997</v>
      </c>
      <c r="T42" s="10">
        <f>1000*Q42/S42</f>
        <v>49.321824907521581</v>
      </c>
      <c r="U42" s="10">
        <f>T42*SQRT(0.01^2 + (0.3/S42)^2)</f>
        <v>0.61352554641065382</v>
      </c>
      <c r="V42" s="2">
        <v>35</v>
      </c>
      <c r="W42" s="19">
        <f>V42*0.2*9.81</f>
        <v>68.67</v>
      </c>
      <c r="Z42" s="1">
        <v>6</v>
      </c>
      <c r="AA42" s="1">
        <v>33.06</v>
      </c>
      <c r="AB42" s="2">
        <v>70</v>
      </c>
    </row>
    <row r="43" spans="2:28" ht="15.75" customHeight="1" x14ac:dyDescent="0.25">
      <c r="B43" s="18">
        <v>3</v>
      </c>
      <c r="C43" s="16">
        <f t="shared" si="0"/>
        <v>0.03</v>
      </c>
      <c r="D43" s="15">
        <v>45.43</v>
      </c>
      <c r="E43" s="10">
        <f t="shared" si="1"/>
        <v>66.03565925599824</v>
      </c>
      <c r="F43" s="10">
        <f t="shared" si="2"/>
        <v>0.79134606686105735</v>
      </c>
      <c r="G43" s="3">
        <v>75</v>
      </c>
      <c r="H43" s="20">
        <f t="shared" si="3"/>
        <v>147.15</v>
      </c>
      <c r="O43" s="1"/>
      <c r="P43" s="1"/>
      <c r="Q43" s="18">
        <v>2.5</v>
      </c>
      <c r="R43" s="16">
        <f t="shared" ref="R43:R55" si="4">Q43*0.01</f>
        <v>2.5000000000000001E-2</v>
      </c>
      <c r="S43" s="15">
        <v>37.26</v>
      </c>
      <c r="T43" s="10">
        <f t="shared" ref="T43:T55" si="5">1000*Q43/S43</f>
        <v>67.096081588835219</v>
      </c>
      <c r="U43" s="10">
        <f t="shared" ref="U43:U55" si="6">T43*SQRT(0.01^2 + (0.3/S43)^2)</f>
        <v>0.86141317340035017</v>
      </c>
      <c r="V43" s="2">
        <v>40</v>
      </c>
      <c r="W43" s="19">
        <f t="shared" ref="W43:W55" si="7">V43*0.2*9.81</f>
        <v>78.48</v>
      </c>
      <c r="Z43" s="1">
        <v>7</v>
      </c>
      <c r="AA43" s="1">
        <v>34.92</v>
      </c>
      <c r="AB43" s="2">
        <v>80</v>
      </c>
    </row>
    <row r="44" spans="2:28" ht="15.75" customHeight="1" x14ac:dyDescent="0.25">
      <c r="B44" s="18">
        <v>3</v>
      </c>
      <c r="C44" s="16">
        <f t="shared" si="0"/>
        <v>0.03</v>
      </c>
      <c r="D44" s="15">
        <v>42.74</v>
      </c>
      <c r="E44" s="10">
        <f t="shared" si="1"/>
        <v>70.191857744501633</v>
      </c>
      <c r="F44" s="10">
        <f t="shared" si="2"/>
        <v>0.85757379820426449</v>
      </c>
      <c r="G44" s="3">
        <v>80</v>
      </c>
      <c r="H44" s="20">
        <f t="shared" si="3"/>
        <v>156.96</v>
      </c>
      <c r="O44" s="1"/>
      <c r="P44" s="1"/>
      <c r="Q44" s="18">
        <v>3</v>
      </c>
      <c r="R44" s="16">
        <f t="shared" si="4"/>
        <v>0.03</v>
      </c>
      <c r="S44" s="15">
        <v>38.86</v>
      </c>
      <c r="T44" s="10">
        <f t="shared" si="5"/>
        <v>77.200205867215644</v>
      </c>
      <c r="U44" s="10">
        <f t="shared" si="6"/>
        <v>0.97528862171284503</v>
      </c>
      <c r="V44" s="2">
        <v>45</v>
      </c>
      <c r="W44" s="19">
        <f t="shared" si="7"/>
        <v>88.29</v>
      </c>
      <c r="Z44" s="1">
        <v>10</v>
      </c>
      <c r="AA44" s="1">
        <v>37.520000000000003</v>
      </c>
      <c r="AB44" s="2">
        <v>130</v>
      </c>
    </row>
    <row r="45" spans="2:28" ht="15.75" customHeight="1" x14ac:dyDescent="0.25">
      <c r="B45" s="18">
        <v>3.5</v>
      </c>
      <c r="C45" s="16">
        <f t="shared" si="0"/>
        <v>3.5000000000000003E-2</v>
      </c>
      <c r="D45" s="15">
        <v>46.87</v>
      </c>
      <c r="E45" s="10">
        <f t="shared" si="1"/>
        <v>74.674631960742488</v>
      </c>
      <c r="F45" s="10">
        <f t="shared" si="2"/>
        <v>0.88661382522170518</v>
      </c>
      <c r="G45" s="3">
        <v>85</v>
      </c>
      <c r="H45" s="20">
        <f t="shared" si="3"/>
        <v>166.77</v>
      </c>
      <c r="O45" s="1"/>
      <c r="P45" s="1"/>
      <c r="Q45" s="18">
        <v>4</v>
      </c>
      <c r="R45" s="16">
        <f t="shared" si="4"/>
        <v>0.04</v>
      </c>
      <c r="S45" s="15">
        <v>43.67</v>
      </c>
      <c r="T45" s="10">
        <f t="shared" si="5"/>
        <v>91.596061369361109</v>
      </c>
      <c r="U45" s="10">
        <f t="shared" si="6"/>
        <v>1.1112714164303361</v>
      </c>
      <c r="V45" s="2">
        <v>50</v>
      </c>
      <c r="W45" s="19">
        <f t="shared" si="7"/>
        <v>98.100000000000009</v>
      </c>
    </row>
    <row r="46" spans="2:28" ht="15.75" customHeight="1" x14ac:dyDescent="0.25">
      <c r="B46" s="18">
        <v>3.5</v>
      </c>
      <c r="C46" s="16">
        <f t="shared" si="0"/>
        <v>3.5000000000000003E-2</v>
      </c>
      <c r="D46" s="15">
        <v>46.23</v>
      </c>
      <c r="E46" s="10">
        <f t="shared" si="1"/>
        <v>75.708414449491684</v>
      </c>
      <c r="F46" s="10">
        <f t="shared" si="2"/>
        <v>0.90252216259983753</v>
      </c>
      <c r="G46" s="3">
        <v>90</v>
      </c>
      <c r="H46" s="20">
        <f t="shared" si="3"/>
        <v>176.58</v>
      </c>
      <c r="O46" s="1"/>
      <c r="P46" s="1"/>
      <c r="Q46" s="18">
        <v>4</v>
      </c>
      <c r="R46" s="16">
        <f t="shared" si="4"/>
        <v>0.04</v>
      </c>
      <c r="S46" s="15">
        <v>39.93</v>
      </c>
      <c r="T46" s="10">
        <f t="shared" si="5"/>
        <v>100.17530678687703</v>
      </c>
      <c r="U46" s="10">
        <f t="shared" si="6"/>
        <v>1.2529820413817299</v>
      </c>
      <c r="V46" s="2">
        <v>55</v>
      </c>
      <c r="W46" s="19">
        <f t="shared" si="7"/>
        <v>107.91000000000001</v>
      </c>
    </row>
    <row r="47" spans="2:28" ht="15.75" customHeight="1" x14ac:dyDescent="0.25">
      <c r="B47" s="18">
        <v>3.5</v>
      </c>
      <c r="C47" s="16">
        <f t="shared" si="0"/>
        <v>3.5000000000000003E-2</v>
      </c>
      <c r="D47" s="15">
        <v>43.72</v>
      </c>
      <c r="E47" s="10">
        <f t="shared" si="1"/>
        <v>80.054894784995426</v>
      </c>
      <c r="F47" s="10">
        <f t="shared" si="2"/>
        <v>0.97089446221449571</v>
      </c>
      <c r="G47" s="3">
        <v>95</v>
      </c>
      <c r="H47" s="20">
        <f t="shared" si="3"/>
        <v>186.39000000000001</v>
      </c>
      <c r="O47" s="1"/>
      <c r="P47" s="1"/>
      <c r="Q47" s="18">
        <v>5</v>
      </c>
      <c r="R47" s="16">
        <f t="shared" si="4"/>
        <v>0.05</v>
      </c>
      <c r="S47" s="15">
        <v>45.22</v>
      </c>
      <c r="T47" s="10">
        <f t="shared" si="5"/>
        <v>110.57054400707652</v>
      </c>
      <c r="U47" s="10">
        <f t="shared" si="6"/>
        <v>1.3269066159514309</v>
      </c>
      <c r="V47" s="2">
        <v>60</v>
      </c>
      <c r="W47" s="19">
        <f t="shared" si="7"/>
        <v>117.72</v>
      </c>
    </row>
    <row r="48" spans="2:28" ht="15.75" customHeight="1" x14ac:dyDescent="0.25">
      <c r="B48" s="18">
        <v>4</v>
      </c>
      <c r="C48" s="16">
        <f t="shared" si="0"/>
        <v>0.04</v>
      </c>
      <c r="D48" s="15">
        <v>49.63</v>
      </c>
      <c r="E48" s="10">
        <f>1000*B48/D48</f>
        <v>80.596413459601038</v>
      </c>
      <c r="F48" s="10">
        <f t="shared" si="2"/>
        <v>0.94176753237621225</v>
      </c>
      <c r="G48" s="3">
        <v>100</v>
      </c>
      <c r="H48" s="20">
        <f t="shared" si="3"/>
        <v>196.20000000000002</v>
      </c>
      <c r="O48" s="1"/>
      <c r="P48" s="1"/>
      <c r="Q48" s="18">
        <v>5</v>
      </c>
      <c r="R48" s="16">
        <f t="shared" si="4"/>
        <v>0.05</v>
      </c>
      <c r="S48" s="15">
        <v>42.93</v>
      </c>
      <c r="T48" s="10">
        <f t="shared" si="5"/>
        <v>116.46866992778942</v>
      </c>
      <c r="U48" s="10">
        <f t="shared" si="6"/>
        <v>1.4208882922495971</v>
      </c>
      <c r="V48" s="2">
        <v>65</v>
      </c>
      <c r="W48" s="19">
        <f t="shared" si="7"/>
        <v>127.53</v>
      </c>
    </row>
    <row r="49" spans="15:23" ht="15.75" customHeight="1" x14ac:dyDescent="0.25">
      <c r="O49" s="1"/>
      <c r="P49" s="1"/>
      <c r="Q49" s="18">
        <v>5</v>
      </c>
      <c r="R49" s="16">
        <f t="shared" si="4"/>
        <v>0.05</v>
      </c>
      <c r="S49" s="15">
        <v>40.36</v>
      </c>
      <c r="T49" s="10">
        <f t="shared" si="5"/>
        <v>123.88503468780972</v>
      </c>
      <c r="U49" s="10">
        <f t="shared" si="6"/>
        <v>1.5436045819864013</v>
      </c>
      <c r="V49" s="3">
        <v>70</v>
      </c>
      <c r="W49" s="20">
        <f t="shared" si="7"/>
        <v>137.34</v>
      </c>
    </row>
    <row r="50" spans="15:23" ht="15.75" customHeight="1" x14ac:dyDescent="0.25">
      <c r="O50" s="1"/>
      <c r="P50" s="1"/>
      <c r="Q50" s="18">
        <v>5</v>
      </c>
      <c r="R50" s="16">
        <f t="shared" si="4"/>
        <v>0.05</v>
      </c>
      <c r="S50" s="15">
        <v>38.43</v>
      </c>
      <c r="T50" s="10">
        <f t="shared" si="5"/>
        <v>130.10668748373666</v>
      </c>
      <c r="U50" s="10">
        <f t="shared" si="6"/>
        <v>1.6505606382752362</v>
      </c>
      <c r="V50" s="3">
        <v>75</v>
      </c>
      <c r="W50" s="20">
        <f t="shared" si="7"/>
        <v>147.15</v>
      </c>
    </row>
    <row r="51" spans="15:23" ht="15.75" customHeight="1" x14ac:dyDescent="0.25">
      <c r="O51" s="1"/>
      <c r="P51" s="1"/>
      <c r="Q51" s="18">
        <v>6</v>
      </c>
      <c r="R51" s="16">
        <f t="shared" si="4"/>
        <v>0.06</v>
      </c>
      <c r="S51" s="15">
        <v>43.96</v>
      </c>
      <c r="T51" s="10">
        <f t="shared" si="5"/>
        <v>136.4877161055505</v>
      </c>
      <c r="U51" s="10">
        <f t="shared" si="6"/>
        <v>1.652416152350408</v>
      </c>
      <c r="V51" s="3">
        <v>80</v>
      </c>
      <c r="W51" s="20">
        <f t="shared" si="7"/>
        <v>156.96</v>
      </c>
    </row>
    <row r="52" spans="15:23" ht="15.75" customHeight="1" x14ac:dyDescent="0.25">
      <c r="O52" s="1"/>
      <c r="P52" s="1"/>
      <c r="Q52" s="18">
        <v>6</v>
      </c>
      <c r="R52" s="16">
        <f t="shared" si="4"/>
        <v>0.06</v>
      </c>
      <c r="S52" s="15">
        <v>42.69</v>
      </c>
      <c r="T52" s="10">
        <f t="shared" si="5"/>
        <v>140.54813773717498</v>
      </c>
      <c r="U52" s="10">
        <f t="shared" si="6"/>
        <v>1.7178205279374659</v>
      </c>
      <c r="V52" s="3">
        <v>85</v>
      </c>
      <c r="W52" s="20">
        <f t="shared" si="7"/>
        <v>166.77</v>
      </c>
    </row>
    <row r="53" spans="15:23" ht="15.75" customHeight="1" x14ac:dyDescent="0.25">
      <c r="Q53" s="18">
        <v>6</v>
      </c>
      <c r="R53" s="16">
        <f t="shared" si="4"/>
        <v>0.06</v>
      </c>
      <c r="S53" s="15">
        <v>40.58</v>
      </c>
      <c r="T53" s="10">
        <f t="shared" si="5"/>
        <v>147.85608674223755</v>
      </c>
      <c r="U53" s="10">
        <f t="shared" si="6"/>
        <v>1.8387350843990948</v>
      </c>
      <c r="V53" s="3">
        <v>90</v>
      </c>
      <c r="W53" s="20">
        <f t="shared" si="7"/>
        <v>176.58</v>
      </c>
    </row>
    <row r="54" spans="15:23" ht="15.75" customHeight="1" x14ac:dyDescent="0.25">
      <c r="Q54" s="18">
        <v>6</v>
      </c>
      <c r="R54" s="16">
        <f t="shared" si="4"/>
        <v>0.06</v>
      </c>
      <c r="S54" s="15">
        <v>39.630000000000003</v>
      </c>
      <c r="T54" s="10">
        <f t="shared" si="5"/>
        <v>151.40045420136261</v>
      </c>
      <c r="U54" s="10">
        <f t="shared" si="6"/>
        <v>1.8988854998255202</v>
      </c>
      <c r="V54" s="3">
        <v>95</v>
      </c>
      <c r="W54" s="20">
        <f t="shared" si="7"/>
        <v>186.39000000000001</v>
      </c>
    </row>
    <row r="55" spans="15:23" ht="15.75" customHeight="1" x14ac:dyDescent="0.25">
      <c r="Q55" s="18">
        <v>6</v>
      </c>
      <c r="R55" s="16">
        <f t="shared" si="4"/>
        <v>0.06</v>
      </c>
      <c r="S55" s="15">
        <v>38.49</v>
      </c>
      <c r="T55" s="10">
        <f t="shared" si="5"/>
        <v>155.8846453624318</v>
      </c>
      <c r="U55" s="10">
        <f t="shared" si="6"/>
        <v>1.9764184827967453</v>
      </c>
      <c r="V55" s="3">
        <v>100</v>
      </c>
      <c r="W55" s="20">
        <f t="shared" si="7"/>
        <v>196.20000000000002</v>
      </c>
    </row>
    <row r="56" spans="15:23" ht="15.75" customHeight="1" x14ac:dyDescent="0.25">
      <c r="Q56" s="18"/>
      <c r="R56" s="16"/>
      <c r="S56" s="15"/>
      <c r="T56" s="21"/>
      <c r="U56" s="21"/>
      <c r="V56" s="3"/>
      <c r="W56" s="20"/>
    </row>
    <row r="57" spans="15:23" ht="15.75" customHeight="1" x14ac:dyDescent="0.25">
      <c r="Q57" s="18"/>
      <c r="R57" s="16"/>
      <c r="S57" s="15"/>
      <c r="T57" s="21"/>
      <c r="U57" s="21"/>
      <c r="V57" s="3"/>
      <c r="W57" s="20"/>
    </row>
    <row r="58" spans="15:23" ht="15.75" customHeight="1" x14ac:dyDescent="0.25">
      <c r="Q58" s="18"/>
      <c r="R58" s="16"/>
      <c r="S58" s="15"/>
      <c r="T58" s="21"/>
      <c r="U58" s="21"/>
      <c r="V58" s="3"/>
      <c r="W58" s="20"/>
    </row>
    <row r="64" spans="15:23" ht="15.75" customHeight="1" x14ac:dyDescent="0.25">
      <c r="Q64" s="14" t="s">
        <v>5</v>
      </c>
      <c r="R64" s="13" t="s">
        <v>50</v>
      </c>
      <c r="S64" s="14" t="s">
        <v>49</v>
      </c>
      <c r="T64" s="13" t="s">
        <v>54</v>
      </c>
      <c r="U64" s="13" t="s">
        <v>53</v>
      </c>
      <c r="V64" s="14" t="s">
        <v>52</v>
      </c>
      <c r="W64" s="13" t="s">
        <v>51</v>
      </c>
    </row>
    <row r="65" spans="5:23" ht="15.75" customHeight="1" x14ac:dyDescent="0.25">
      <c r="Q65" s="18">
        <v>6</v>
      </c>
      <c r="R65" s="16">
        <f>Q65*0.01</f>
        <v>0.06</v>
      </c>
      <c r="S65" s="15">
        <v>33.06</v>
      </c>
      <c r="T65" s="12">
        <f>1000*Q65/S65</f>
        <v>181.48820326678765</v>
      </c>
      <c r="U65" s="12">
        <f>T65*SQRT(0.01^2 + (0.3/S65)^2)</f>
        <v>2.4507286916492066</v>
      </c>
      <c r="V65" s="2">
        <v>70</v>
      </c>
      <c r="W65" s="19">
        <f>V65*0.2*9.81</f>
        <v>137.34</v>
      </c>
    </row>
    <row r="66" spans="5:23" ht="15.75" customHeight="1" x14ac:dyDescent="0.25">
      <c r="Q66" s="18">
        <v>7</v>
      </c>
      <c r="R66" s="16">
        <f t="shared" ref="R66:R67" si="8">Q66*0.01</f>
        <v>7.0000000000000007E-2</v>
      </c>
      <c r="S66" s="15">
        <v>34.92</v>
      </c>
      <c r="T66" s="12">
        <f t="shared" ref="T66:T67" si="9">1000*Q66/S66</f>
        <v>200.4581901489118</v>
      </c>
      <c r="U66" s="12">
        <f t="shared" ref="U66:U67" si="10">T66*SQRT(0.01^2 + (0.3/S66)^2)</f>
        <v>2.6427537069068667</v>
      </c>
      <c r="V66" s="2">
        <v>80</v>
      </c>
      <c r="W66" s="19">
        <f t="shared" ref="W66:W67" si="11">V66*0.2*9.81</f>
        <v>156.96</v>
      </c>
    </row>
    <row r="67" spans="5:23" ht="15.75" customHeight="1" x14ac:dyDescent="0.25">
      <c r="E67" s="1" t="s">
        <v>0</v>
      </c>
      <c r="F67" s="1" t="s">
        <v>17</v>
      </c>
      <c r="I67" s="13" t="s">
        <v>56</v>
      </c>
      <c r="J67" s="13" t="s">
        <v>52</v>
      </c>
      <c r="K67" s="13" t="s">
        <v>57</v>
      </c>
      <c r="L67" s="13" t="s">
        <v>58</v>
      </c>
      <c r="N67" s="13" t="s">
        <v>60</v>
      </c>
      <c r="O67" s="13" t="s">
        <v>59</v>
      </c>
      <c r="Q67" s="18">
        <v>10</v>
      </c>
      <c r="R67" s="16">
        <f t="shared" si="8"/>
        <v>0.1</v>
      </c>
      <c r="S67" s="15">
        <v>37.520000000000003</v>
      </c>
      <c r="T67" s="12">
        <f t="shared" si="9"/>
        <v>266.52452025586354</v>
      </c>
      <c r="U67" s="12">
        <f t="shared" si="10"/>
        <v>3.4124693398509942</v>
      </c>
      <c r="V67" s="2">
        <v>130</v>
      </c>
      <c r="W67" s="19">
        <f t="shared" si="11"/>
        <v>255.06</v>
      </c>
    </row>
    <row r="68" spans="5:23" ht="15.75" customHeight="1" x14ac:dyDescent="0.25">
      <c r="E68" s="1">
        <v>30</v>
      </c>
      <c r="F68" s="1">
        <v>50</v>
      </c>
      <c r="G68" s="1" t="s">
        <v>23</v>
      </c>
      <c r="I68" s="10">
        <v>11.5</v>
      </c>
      <c r="J68" s="14">
        <v>20</v>
      </c>
      <c r="K68">
        <v>0</v>
      </c>
      <c r="L68">
        <v>1</v>
      </c>
      <c r="M68">
        <v>20</v>
      </c>
      <c r="N68" s="10">
        <v>11.5</v>
      </c>
      <c r="O68" s="12">
        <f>0.2*9.81*M68</f>
        <v>39.24</v>
      </c>
      <c r="Q68" s="18"/>
      <c r="R68" s="16"/>
      <c r="S68" s="15"/>
      <c r="T68" s="10"/>
      <c r="U68" s="10"/>
      <c r="V68" s="2"/>
      <c r="W68" s="19"/>
    </row>
    <row r="69" spans="5:23" ht="15.75" customHeight="1" x14ac:dyDescent="0.25">
      <c r="E69" s="1">
        <v>41.5</v>
      </c>
      <c r="F69" s="1">
        <v>70</v>
      </c>
      <c r="G69" s="1" t="s">
        <v>24</v>
      </c>
      <c r="I69" s="15">
        <v>41.5</v>
      </c>
      <c r="J69" s="1">
        <v>70</v>
      </c>
      <c r="K69">
        <v>0</v>
      </c>
      <c r="L69">
        <v>2</v>
      </c>
      <c r="M69">
        <v>70</v>
      </c>
      <c r="N69" s="15">
        <v>41.5</v>
      </c>
      <c r="O69" s="12">
        <f t="shared" ref="O69:O71" si="12">0.2*9.81*M69</f>
        <v>137.34</v>
      </c>
      <c r="Q69" s="18"/>
      <c r="R69" s="16"/>
      <c r="S69" s="15"/>
      <c r="T69" s="10"/>
      <c r="U69" s="10"/>
      <c r="V69" s="2"/>
      <c r="W69" s="19"/>
    </row>
    <row r="70" spans="5:23" ht="15.75" customHeight="1" x14ac:dyDescent="0.25">
      <c r="E70" s="1">
        <v>81.5</v>
      </c>
      <c r="F70" s="1">
        <v>98</v>
      </c>
      <c r="G70" s="1" t="s">
        <v>25</v>
      </c>
      <c r="I70" s="15">
        <v>81.5</v>
      </c>
      <c r="J70" s="1">
        <v>98</v>
      </c>
      <c r="K70">
        <v>0</v>
      </c>
      <c r="L70">
        <v>3</v>
      </c>
      <c r="M70">
        <v>98</v>
      </c>
      <c r="N70" s="15">
        <v>81.5</v>
      </c>
      <c r="O70" s="12">
        <f t="shared" si="12"/>
        <v>192.27600000000001</v>
      </c>
      <c r="Q70" s="18"/>
      <c r="R70" s="16"/>
      <c r="S70" s="15"/>
      <c r="T70" s="10"/>
      <c r="U70" s="10"/>
      <c r="V70" s="2"/>
      <c r="W70" s="19"/>
    </row>
    <row r="71" spans="5:23" ht="15.75" customHeight="1" x14ac:dyDescent="0.25">
      <c r="E71" s="1">
        <f>81.5+50</f>
        <v>131.5</v>
      </c>
      <c r="F71" s="1">
        <v>132</v>
      </c>
      <c r="G71" s="1" t="s">
        <v>26</v>
      </c>
      <c r="I71" s="15">
        <f>81.5+50</f>
        <v>131.5</v>
      </c>
      <c r="J71" s="1">
        <v>132</v>
      </c>
      <c r="K71">
        <v>0</v>
      </c>
      <c r="L71">
        <v>4</v>
      </c>
      <c r="M71">
        <v>132</v>
      </c>
      <c r="N71" s="15">
        <f>81.5+50</f>
        <v>131.5</v>
      </c>
      <c r="O71" s="12">
        <f t="shared" si="12"/>
        <v>258.98400000000004</v>
      </c>
      <c r="Q71" s="18"/>
      <c r="R71" s="16"/>
      <c r="S71" s="15"/>
      <c r="T71" s="10"/>
      <c r="U71" s="10"/>
      <c r="V71" s="2"/>
      <c r="W71" s="19"/>
    </row>
    <row r="72" spans="5:23" ht="15.75" customHeight="1" x14ac:dyDescent="0.25">
      <c r="E72" s="1">
        <v>120</v>
      </c>
      <c r="F72" s="1">
        <v>112</v>
      </c>
      <c r="G72" s="1" t="s">
        <v>27</v>
      </c>
      <c r="I72" s="15">
        <v>30</v>
      </c>
      <c r="J72" s="1">
        <v>50</v>
      </c>
      <c r="K72">
        <v>1</v>
      </c>
      <c r="L72">
        <v>2</v>
      </c>
      <c r="Q72" s="18"/>
      <c r="R72" s="16"/>
      <c r="S72" s="15"/>
      <c r="T72" s="10"/>
      <c r="U72" s="10"/>
      <c r="V72" s="3"/>
      <c r="W72" s="20"/>
    </row>
    <row r="73" spans="5:23" ht="15.75" customHeight="1" x14ac:dyDescent="0.25">
      <c r="E73" s="1">
        <v>70</v>
      </c>
      <c r="F73" s="1">
        <v>77</v>
      </c>
      <c r="G73" s="1" t="s">
        <v>28</v>
      </c>
      <c r="I73" s="15">
        <v>70</v>
      </c>
      <c r="J73" s="1">
        <v>77</v>
      </c>
      <c r="K73">
        <v>1</v>
      </c>
      <c r="L73">
        <v>3</v>
      </c>
      <c r="Q73" s="18"/>
      <c r="R73" s="16"/>
      <c r="S73" s="15"/>
      <c r="T73" s="10"/>
      <c r="U73" s="10"/>
      <c r="V73" s="3"/>
      <c r="W73" s="20"/>
    </row>
    <row r="74" spans="5:23" ht="15.75" customHeight="1" x14ac:dyDescent="0.25">
      <c r="E74" s="1">
        <v>40</v>
      </c>
      <c r="F74" s="1">
        <v>45</v>
      </c>
      <c r="G74" s="1" t="s">
        <v>29</v>
      </c>
      <c r="I74" s="15">
        <v>120</v>
      </c>
      <c r="J74" s="1">
        <v>112</v>
      </c>
      <c r="K74">
        <v>1</v>
      </c>
      <c r="L74">
        <v>4</v>
      </c>
      <c r="Q74" s="18"/>
      <c r="R74" s="16"/>
      <c r="S74" s="15"/>
      <c r="T74" s="10"/>
      <c r="U74" s="10"/>
      <c r="V74" s="3"/>
      <c r="W74" s="20"/>
    </row>
    <row r="75" spans="5:23" ht="15.75" customHeight="1" x14ac:dyDescent="0.25">
      <c r="E75" s="1">
        <v>50</v>
      </c>
      <c r="F75" s="1">
        <v>54</v>
      </c>
      <c r="G75" s="1" t="s">
        <v>30</v>
      </c>
      <c r="I75" s="15">
        <v>40</v>
      </c>
      <c r="J75" s="1">
        <v>45</v>
      </c>
      <c r="K75">
        <v>2</v>
      </c>
      <c r="L75">
        <v>3</v>
      </c>
      <c r="Q75" s="18"/>
      <c r="R75" s="16"/>
      <c r="S75" s="15"/>
      <c r="T75" s="10"/>
      <c r="U75" s="10"/>
      <c r="V75" s="3"/>
      <c r="W75" s="20"/>
    </row>
    <row r="76" spans="5:23" ht="15.75" customHeight="1" x14ac:dyDescent="0.25">
      <c r="I76" s="10">
        <v>90</v>
      </c>
      <c r="J76" s="14">
        <v>99</v>
      </c>
      <c r="K76">
        <v>2</v>
      </c>
      <c r="L76">
        <v>4</v>
      </c>
      <c r="Q76" s="18"/>
      <c r="R76" s="16"/>
      <c r="S76" s="15"/>
      <c r="T76" s="10"/>
      <c r="U76" s="10"/>
      <c r="V76" s="3"/>
      <c r="W76" s="20"/>
    </row>
    <row r="77" spans="5:23" ht="15.75" customHeight="1" x14ac:dyDescent="0.25">
      <c r="I77" s="15">
        <v>50</v>
      </c>
      <c r="J77" s="1">
        <v>54</v>
      </c>
      <c r="K77">
        <v>3</v>
      </c>
      <c r="L77">
        <v>4</v>
      </c>
      <c r="Q77" s="18"/>
      <c r="R77" s="16"/>
      <c r="S77" s="15"/>
      <c r="T77" s="10"/>
      <c r="U77" s="10"/>
      <c r="V77" s="3"/>
      <c r="W77" s="20"/>
    </row>
    <row r="78" spans="5:23" ht="15.75" customHeight="1" x14ac:dyDescent="0.25">
      <c r="Q78" s="18"/>
      <c r="R78" s="16"/>
      <c r="S78" s="15"/>
      <c r="T78" s="10"/>
      <c r="U78" s="10"/>
      <c r="V78" s="3"/>
      <c r="W78" s="20"/>
    </row>
    <row r="87" spans="14:26" ht="15.75" customHeight="1" x14ac:dyDescent="0.25">
      <c r="N87" s="1" t="s">
        <v>22</v>
      </c>
      <c r="O87" s="1" t="s">
        <v>0</v>
      </c>
      <c r="P87" s="1" t="s">
        <v>17</v>
      </c>
      <c r="T87" s="13" t="s">
        <v>56</v>
      </c>
      <c r="U87" s="13" t="s">
        <v>52</v>
      </c>
      <c r="V87" s="13" t="s">
        <v>57</v>
      </c>
      <c r="W87" s="13" t="s">
        <v>58</v>
      </c>
      <c r="Y87" s="13" t="s">
        <v>60</v>
      </c>
      <c r="Z87" s="13" t="s">
        <v>61</v>
      </c>
    </row>
    <row r="88" spans="14:26" ht="15.75" customHeight="1" x14ac:dyDescent="0.25">
      <c r="N88" s="1">
        <v>124</v>
      </c>
      <c r="O88" s="1">
        <v>70</v>
      </c>
      <c r="P88" s="1">
        <v>70</v>
      </c>
      <c r="Q88" s="1" t="s">
        <v>28</v>
      </c>
      <c r="T88" s="15">
        <v>11.5</v>
      </c>
      <c r="U88" s="1">
        <v>46</v>
      </c>
      <c r="V88">
        <v>0</v>
      </c>
      <c r="W88">
        <v>1</v>
      </c>
      <c r="Y88" s="15">
        <v>11.5</v>
      </c>
      <c r="Z88" s="12">
        <f>46*0.2*9.81</f>
        <v>90.25200000000001</v>
      </c>
    </row>
    <row r="89" spans="14:26" ht="15.75" customHeight="1" x14ac:dyDescent="0.25">
      <c r="O89" s="1">
        <v>120</v>
      </c>
      <c r="P89" s="1">
        <v>97</v>
      </c>
      <c r="Q89" s="1" t="s">
        <v>27</v>
      </c>
      <c r="T89" s="15">
        <v>41.5</v>
      </c>
      <c r="U89" s="1">
        <v>64</v>
      </c>
      <c r="V89">
        <v>0</v>
      </c>
      <c r="W89">
        <v>2</v>
      </c>
      <c r="Y89" s="15">
        <v>41.5</v>
      </c>
      <c r="Z89" s="22">
        <f>73.5*9.81 *0.2</f>
        <v>144.20700000000002</v>
      </c>
    </row>
    <row r="90" spans="14:26" ht="15.75" customHeight="1" x14ac:dyDescent="0.25">
      <c r="O90" s="1">
        <v>30</v>
      </c>
      <c r="P90" s="1">
        <v>37</v>
      </c>
      <c r="Q90" s="1" t="s">
        <v>23</v>
      </c>
      <c r="T90" s="15">
        <v>81.5</v>
      </c>
      <c r="U90" s="1">
        <v>97</v>
      </c>
      <c r="V90">
        <v>0</v>
      </c>
      <c r="W90">
        <v>3</v>
      </c>
      <c r="Y90" s="15">
        <v>81.5</v>
      </c>
      <c r="Z90" s="12">
        <f>0.2*9.81*97</f>
        <v>190.31400000000002</v>
      </c>
    </row>
    <row r="91" spans="14:26" ht="15.75" customHeight="1" x14ac:dyDescent="0.25">
      <c r="O91" s="1">
        <v>41.5</v>
      </c>
      <c r="P91" s="1">
        <v>64</v>
      </c>
      <c r="Q91" s="1" t="s">
        <v>24</v>
      </c>
      <c r="T91" s="15">
        <v>131.5</v>
      </c>
      <c r="U91" s="1">
        <v>126</v>
      </c>
      <c r="V91">
        <v>0</v>
      </c>
      <c r="W91">
        <v>4</v>
      </c>
      <c r="Y91" s="15">
        <v>131.5</v>
      </c>
      <c r="Z91" s="12">
        <f>0.2*9.81*126</f>
        <v>247.21200000000002</v>
      </c>
    </row>
    <row r="92" spans="14:26" ht="15.75" customHeight="1" x14ac:dyDescent="0.25">
      <c r="O92" s="1">
        <v>11.5</v>
      </c>
      <c r="P92" s="1">
        <v>46</v>
      </c>
      <c r="Q92" s="1" t="s">
        <v>31</v>
      </c>
      <c r="T92" s="15">
        <v>30</v>
      </c>
      <c r="U92" s="1">
        <v>37</v>
      </c>
      <c r="V92">
        <v>1</v>
      </c>
      <c r="W92">
        <v>2</v>
      </c>
    </row>
    <row r="93" spans="14:26" ht="15.75" customHeight="1" x14ac:dyDescent="0.25">
      <c r="O93" s="1">
        <v>81.5</v>
      </c>
      <c r="P93" s="1">
        <v>97</v>
      </c>
      <c r="Q93" s="1" t="s">
        <v>25</v>
      </c>
      <c r="T93" s="15">
        <v>70</v>
      </c>
      <c r="U93" s="1">
        <v>70</v>
      </c>
      <c r="V93">
        <v>1</v>
      </c>
      <c r="W93">
        <v>3</v>
      </c>
    </row>
    <row r="94" spans="14:26" ht="15.75" customHeight="1" x14ac:dyDescent="0.25">
      <c r="O94" s="1">
        <v>131.5</v>
      </c>
      <c r="P94" s="1">
        <v>126</v>
      </c>
      <c r="Q94" s="1" t="s">
        <v>26</v>
      </c>
      <c r="T94" s="15">
        <v>120</v>
      </c>
      <c r="U94" s="1">
        <v>97</v>
      </c>
      <c r="V94">
        <v>1</v>
      </c>
      <c r="W94">
        <v>4</v>
      </c>
    </row>
    <row r="95" spans="14:26" ht="15.75" customHeight="1" x14ac:dyDescent="0.25">
      <c r="O95" s="1">
        <v>90</v>
      </c>
      <c r="P95" s="1">
        <v>79</v>
      </c>
      <c r="Q95" s="1" t="s">
        <v>32</v>
      </c>
      <c r="T95" s="15">
        <v>40</v>
      </c>
      <c r="U95" s="1">
        <v>49</v>
      </c>
      <c r="V95">
        <v>2</v>
      </c>
      <c r="W95">
        <v>3</v>
      </c>
    </row>
    <row r="96" spans="14:26" ht="15.75" customHeight="1" x14ac:dyDescent="0.25">
      <c r="O96" s="1">
        <v>40</v>
      </c>
      <c r="P96" s="1">
        <v>49</v>
      </c>
      <c r="Q96" s="1" t="s">
        <v>29</v>
      </c>
      <c r="T96" s="15">
        <v>90</v>
      </c>
      <c r="U96" s="1">
        <v>79</v>
      </c>
      <c r="V96">
        <v>2</v>
      </c>
      <c r="W96">
        <v>4</v>
      </c>
    </row>
    <row r="97" spans="15:23" ht="15.75" customHeight="1" x14ac:dyDescent="0.25">
      <c r="O97" s="1">
        <v>50</v>
      </c>
      <c r="P97" s="1">
        <v>54</v>
      </c>
      <c r="Q97" s="1" t="s">
        <v>30</v>
      </c>
      <c r="T97" s="15">
        <v>50</v>
      </c>
      <c r="U97" s="1">
        <v>54</v>
      </c>
      <c r="V97">
        <v>3</v>
      </c>
      <c r="W97">
        <v>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2023-03-05T23:03:18Z</dcterms:modified>
</cp:coreProperties>
</file>