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a\edu\Информационные системы управления бюджетированием\"/>
    </mc:Choice>
  </mc:AlternateContent>
  <xr:revisionPtr revIDLastSave="0" documentId="13_ncr:1_{922C39DC-EC1D-4091-AA1A-E4944AD7B265}" xr6:coauthVersionLast="47" xr6:coauthVersionMax="47" xr10:uidLastSave="{00000000-0000-0000-0000-000000000000}"/>
  <bookViews>
    <workbookView xWindow="14400" yWindow="0" windowWidth="14400" windowHeight="15600" firstSheet="5" activeTab="5" xr2:uid="{AEAB37F6-0529-4468-A4FA-6A83505681A4}"/>
  </bookViews>
  <sheets>
    <sheet name="1" sheetId="1" r:id="rId1"/>
    <sheet name="2" sheetId="2" r:id="rId2"/>
    <sheet name="3 - Дано" sheetId="3" r:id="rId3"/>
    <sheet name="3 - Начальный бух. баланс" sheetId="4" r:id="rId4"/>
    <sheet name="3 - Бюджет доходов и расходов" sheetId="5" r:id="rId5"/>
    <sheet name="3 - Бюджет движения средств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6" l="1"/>
  <c r="D16" i="5" l="1"/>
  <c r="C16" i="5"/>
  <c r="D9" i="4"/>
  <c r="B9" i="4"/>
  <c r="B3" i="3" l="1"/>
  <c r="B7" i="3"/>
  <c r="B8" i="3"/>
  <c r="B9" i="3"/>
  <c r="B10" i="3"/>
  <c r="B11" i="3"/>
  <c r="B12" i="3"/>
  <c r="B13" i="3"/>
  <c r="B14" i="3"/>
  <c r="B16" i="3"/>
  <c r="B17" i="3"/>
  <c r="B18" i="3"/>
  <c r="B19" i="3"/>
  <c r="B15" i="3" l="1"/>
  <c r="B7" i="2" l="1"/>
  <c r="B6" i="2"/>
  <c r="B5" i="2"/>
  <c r="B6" i="1"/>
  <c r="B4" i="1"/>
  <c r="B2" i="1"/>
</calcChain>
</file>

<file path=xl/sharedStrings.xml><?xml version="1.0" encoding="utf-8"?>
<sst xmlns="http://schemas.openxmlformats.org/spreadsheetml/2006/main" count="121" uniqueCount="98">
  <si>
    <t>Показатель</t>
  </si>
  <si>
    <t>Значение</t>
  </si>
  <si>
    <t>Переменные затраты на 1 ед.</t>
  </si>
  <si>
    <t>Выручка за 1 ед.</t>
  </si>
  <si>
    <t>Постоянные затраты</t>
  </si>
  <si>
    <t>Прибыль за 1 ед.</t>
  </si>
  <si>
    <t>Точка безубыточности</t>
  </si>
  <si>
    <t>Январь</t>
  </si>
  <si>
    <t>Февраль</t>
  </si>
  <si>
    <t>Объем продаж банок варенья, шт.</t>
  </si>
  <si>
    <t>Выручка</t>
  </si>
  <si>
    <t>Прибыль</t>
  </si>
  <si>
    <t>Точка безубыточности, шт.</t>
  </si>
  <si>
    <t>Переменные затраты на банку</t>
  </si>
  <si>
    <t>2.1) За первый месяц израсходовано материалов на 350 ДЕ.</t>
  </si>
  <si>
    <t>3.1) Ежемесячный размер амортизации оборудования составляет 150 ДЕ.</t>
  </si>
  <si>
    <t>ДЕ</t>
  </si>
  <si>
    <t>2) денежные средства на счете 5000 ДЕ</t>
  </si>
  <si>
    <t>В первый месяц работы ЗАО "Мёд" осуществило следующие операции:</t>
  </si>
  <si>
    <t>2) Приобретены материалы на 500 ДЕ, с продавцом произведены расчеты.</t>
  </si>
  <si>
    <t>Расход</t>
  </si>
  <si>
    <t>5.1) На конец месяца сумма начисленных, но не выплаченных процентов = 100 ДЕ.</t>
  </si>
  <si>
    <t>6) Оплачена годовая аренда помещения в сумме 2400 ДЕ. Аренда списывается в расходы ежемесячно в размере 1/12 годовой арендной платы.</t>
  </si>
  <si>
    <t>Расход=2400/12</t>
  </si>
  <si>
    <t>Доход</t>
  </si>
  <si>
    <t>7.1) 400 ДЕ - в составе дебиторской задолженности.</t>
  </si>
  <si>
    <t>7.2) наличными предполается получить 800 ДЕ.</t>
  </si>
  <si>
    <t>8.1) Начисленная зарплата сотрудников вместе со страховыми взносами на обязательное страхование составляет 80 ДЕ.</t>
  </si>
  <si>
    <t>8.2) Выплачен аванс сотрудникам за 1 месяц.</t>
  </si>
  <si>
    <t>Задание. Составьте:</t>
  </si>
  <si>
    <t>1) Бухгалтерский баланс на момент открытия ЗАО "Мед"</t>
  </si>
  <si>
    <t>2) Бюджет доходов и расходов по методу начисления</t>
  </si>
  <si>
    <t>3) Бюджет доходов и расходов по кассовому методу</t>
  </si>
  <si>
    <t>4) Бюджет движения денежных средств</t>
  </si>
  <si>
    <t>ЗАО "Пасека" создает дочернее предприятие ЗАО "Мёд".  На момент регистрацииЗАО "Мед" имело:</t>
  </si>
  <si>
    <t>1) зарегистрированный  УК = 5000 ДЕ</t>
  </si>
  <si>
    <t xml:space="preserve">3) Приобретено обрудование на 3400 ДЕ, перед поставщиком закрыт долг. </t>
  </si>
  <si>
    <t>4) Заказана рекламная кампания на 400 ДЕ. Расчет ведется поэтапно на основании Акта.  Подписан Акт оказанных услуг, которым приняты услуги на сумму 50 ДЕ.</t>
  </si>
  <si>
    <t xml:space="preserve">5) Получен заем от Сельхоз-банка на 1000 ДЕ. </t>
  </si>
  <si>
    <t xml:space="preserve">7) Ожидаемая выручка за первый месяц составит 1200 ДЕ, из них:  </t>
  </si>
  <si>
    <t>Бухгалтерский баланс ЗАО "Мед" на момент открытия</t>
  </si>
  <si>
    <t>Актив</t>
  </si>
  <si>
    <t>Пассив</t>
  </si>
  <si>
    <t>1.</t>
  </si>
  <si>
    <t>Расходы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</si>
  <si>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</si>
  <si>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</si>
  <si>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</si>
  <si>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</si>
  <si>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</si>
  <si>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</si>
  <si>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</si>
  <si>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</si>
  <si>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</si>
  <si>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</si>
  <si>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</si>
  <si>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-</t>
  </si>
  <si>
    <t>+</t>
  </si>
  <si>
    <t>Вывод</t>
  </si>
  <si>
    <t>Метод начисления</t>
  </si>
  <si>
    <t>Кассовый метод</t>
  </si>
  <si>
    <t>№</t>
  </si>
  <si>
    <t>Дано</t>
  </si>
  <si>
    <t>Сумма</t>
  </si>
  <si>
    <t>Внеоборотные активы</t>
  </si>
  <si>
    <t>Денежные средства и денежные эквиваленты</t>
  </si>
  <si>
    <t>Дебиторская задолженность</t>
  </si>
  <si>
    <t>Запасы</t>
  </si>
  <si>
    <t>Прочие оборотные активы</t>
  </si>
  <si>
    <t>Итого</t>
  </si>
  <si>
    <t>Оборотные активы:</t>
  </si>
  <si>
    <t>Собственный капитал:</t>
  </si>
  <si>
    <t>Уставный капитал</t>
  </si>
  <si>
    <t>Резервный капитал</t>
  </si>
  <si>
    <t>Нераспределённая прибыль</t>
  </si>
  <si>
    <t>Финансовый результат</t>
  </si>
  <si>
    <t>Выручка от продаж</t>
  </si>
  <si>
    <t>Стоимость материалов</t>
  </si>
  <si>
    <t>Амортизация оборудования</t>
  </si>
  <si>
    <t>Рекламные расходы</t>
  </si>
  <si>
    <t>Арендная плата</t>
  </si>
  <si>
    <t>Зарплата сотрудников</t>
  </si>
  <si>
    <t>Проценты по кредиту</t>
  </si>
  <si>
    <t>Приобретение оборудования</t>
  </si>
  <si>
    <t>Приобретение материалов</t>
  </si>
  <si>
    <t>Рекламные услуги</t>
  </si>
  <si>
    <t>Получение кредита</t>
  </si>
  <si>
    <t>Доходы от основной деятельности</t>
  </si>
  <si>
    <t>Бюджет доходов и расходов ЗАО "Мед"</t>
  </si>
  <si>
    <t>Остаток денежных средств на конец</t>
  </si>
  <si>
    <t>Остаток денежных средств на начало</t>
  </si>
  <si>
    <t>Бюджет движения денежных средств ЗАО "Мёд"</t>
  </si>
  <si>
    <t>Оплата рекламной кампании</t>
  </si>
  <si>
    <t>Получение заема от Сельхоз-банка</t>
  </si>
  <si>
    <t>Оплата аренды</t>
  </si>
  <si>
    <t>Выплата аванса сотрудникам</t>
  </si>
  <si>
    <t>Получение выручки</t>
  </si>
  <si>
    <t>Скорее всего, финансвая ситуация в фирме нестабильно, так как остаток денежных средств в конце оказался гораздо меньше, чем в начале. То есть расходов было гораздо больше, чем доходов.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</si>
</sst>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71" formatCode="_-* #,##0\ [$₽-419]_-;\-* #,##0\ [$₽-419]_-;_-* &quot;-&quot;??\ [$₽-419]_-;_-@_-"/>
    <numFmt numFmtId="174" formatCode="_-* #,##0\ &quot;₽&quot;_-;\-* #,##0\ &quot;₽&quot;_-;_-* &quot;-&quot;??\ &quot;₽&quot;_-;_-@_-"/>
  </numFmts>
  <fonts count="6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 vertical="top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3" xfId="0" applyFont="1" applyBorder="1" applyAlignment="1">
      <alignment vertical="top" wrapText="1"/>
    </xf>
    <xf numFmtId="171" fontId="0" fillId="0" borderId="0" xfId="0" applyNumberFormat="1" applyAlignment="1">
      <alignment vertical="top"/>
    </xf>
    <xf numFmtId="171" fontId="3" fillId="0" borderId="3" xfId="0" applyNumberFormat="1" applyFont="1" applyBorder="1" applyAlignment="1">
      <alignment vertical="top"/>
    </xf>
    <xf numFmtId="0" fontId="0" fillId="0" borderId="0" xfId="0" applyAlignment="1"/>
    <xf numFmtId="0" fontId="2" fillId="2" borderId="2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171" fontId="0" fillId="0" borderId="0" xfId="0" applyNumberFormat="1" applyBorder="1" applyAlignment="1"/>
    <xf numFmtId="0" fontId="0" fillId="0" borderId="0" xfId="0" applyBorder="1" applyAlignment="1"/>
    <xf numFmtId="171" fontId="0" fillId="0" borderId="0" xfId="0" applyNumberFormat="1" applyBorder="1"/>
    <xf numFmtId="0" fontId="1" fillId="2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171" fontId="4" fillId="0" borderId="3" xfId="0" applyNumberFormat="1" applyFont="1" applyBorder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vertical="top"/>
    </xf>
    <xf numFmtId="0" fontId="1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174" fontId="0" fillId="0" borderId="0" xfId="1" applyNumberFormat="1" applyFont="1" applyBorder="1" applyAlignment="1">
      <alignment vertical="top"/>
    </xf>
    <xf numFmtId="174" fontId="0" fillId="0" borderId="4" xfId="1" applyNumberFormat="1" applyFont="1" applyBorder="1" applyAlignment="1">
      <alignment vertical="top"/>
    </xf>
    <xf numFmtId="174" fontId="0" fillId="0" borderId="3" xfId="1" applyNumberFormat="1" applyFont="1" applyBorder="1" applyAlignment="1">
      <alignment vertical="top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F69C-B006-4532-ACA0-DBD5A25BD41A}">
  <dimension ref="A1:B6"/>
  <sheetViews>
    <sheetView zoomScale="130" zoomScaleNormal="130" workbookViewId="0">
      <selection activeCell="B6" sqref="B6"/>
    </sheetView>
  </sheetViews>
  <sheetFormatPr defaultRowHeight="15" x14ac:dyDescent="0.25"/>
  <cols>
    <col min="1" max="1" width="30.140625" customWidth="1"/>
    <col min="2" max="2" width="11.7109375" customWidth="1"/>
  </cols>
  <sheetData>
    <row r="1" spans="1:2" ht="15.75" customHeight="1" x14ac:dyDescent="0.25">
      <c r="A1" s="1" t="s">
        <v>0</v>
      </c>
      <c r="B1" s="1" t="s">
        <v>1</v>
      </c>
    </row>
    <row r="2" spans="1:2" x14ac:dyDescent="0.25">
      <c r="A2" t="s">
        <v>2</v>
      </c>
      <c r="B2">
        <f>8+(4*10)</f>
        <v>48</v>
      </c>
    </row>
    <row r="3" spans="1:2" x14ac:dyDescent="0.25">
      <c r="A3" t="s">
        <v>3</v>
      </c>
      <c r="B3">
        <v>56</v>
      </c>
    </row>
    <row r="4" spans="1:2" x14ac:dyDescent="0.25">
      <c r="A4" t="s">
        <v>5</v>
      </c>
      <c r="B4">
        <f>B3-B2</f>
        <v>8</v>
      </c>
    </row>
    <row r="5" spans="1:2" x14ac:dyDescent="0.25">
      <c r="A5" t="s">
        <v>4</v>
      </c>
      <c r="B5">
        <v>3000</v>
      </c>
    </row>
    <row r="6" spans="1:2" x14ac:dyDescent="0.25">
      <c r="A6" s="2" t="s">
        <v>6</v>
      </c>
      <c r="B6" s="2">
        <f>B5/B4</f>
        <v>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8177-D148-45FA-A4BC-5E58A3CD9F69}">
  <dimension ref="A1:C7"/>
  <sheetViews>
    <sheetView zoomScale="130" zoomScaleNormal="130" workbookViewId="0">
      <selection activeCell="B7" sqref="B7:C7"/>
    </sheetView>
  </sheetViews>
  <sheetFormatPr defaultRowHeight="15" x14ac:dyDescent="0.25"/>
  <cols>
    <col min="1" max="1" width="33" style="3" customWidth="1"/>
  </cols>
  <sheetData>
    <row r="1" spans="1:3" ht="15.75" customHeight="1" x14ac:dyDescent="0.25">
      <c r="A1" s="1" t="s">
        <v>0</v>
      </c>
      <c r="B1" s="1" t="s">
        <v>7</v>
      </c>
      <c r="C1" s="1" t="s">
        <v>8</v>
      </c>
    </row>
    <row r="2" spans="1:3" ht="30" x14ac:dyDescent="0.25">
      <c r="A2" s="3" t="s">
        <v>9</v>
      </c>
      <c r="B2">
        <v>800</v>
      </c>
      <c r="C2">
        <v>1200</v>
      </c>
    </row>
    <row r="3" spans="1:3" x14ac:dyDescent="0.25">
      <c r="A3" s="3" t="s">
        <v>10</v>
      </c>
      <c r="B3">
        <v>20000</v>
      </c>
      <c r="C3">
        <v>30000</v>
      </c>
    </row>
    <row r="4" spans="1:3" x14ac:dyDescent="0.25">
      <c r="A4" s="3" t="s">
        <v>11</v>
      </c>
      <c r="B4">
        <v>4000</v>
      </c>
      <c r="C4">
        <v>8800</v>
      </c>
    </row>
    <row r="5" spans="1:3" x14ac:dyDescent="0.25">
      <c r="A5" s="3" t="s">
        <v>4</v>
      </c>
      <c r="B5" s="11">
        <f>ABS((B3*C4-B4*C3)/(B3-C3))</f>
        <v>5600</v>
      </c>
      <c r="C5" s="11"/>
    </row>
    <row r="6" spans="1:3" x14ac:dyDescent="0.25">
      <c r="A6" s="3" t="s">
        <v>13</v>
      </c>
      <c r="B6" s="11">
        <f>(C3-B3-(C4-B4))/(C2-B2)</f>
        <v>13</v>
      </c>
      <c r="C6" s="11"/>
    </row>
    <row r="7" spans="1:3" x14ac:dyDescent="0.25">
      <c r="A7" s="3" t="s">
        <v>12</v>
      </c>
      <c r="B7" s="12">
        <f>B5/((B3/B2)-B6)</f>
        <v>466.66666666666669</v>
      </c>
      <c r="C7" s="12"/>
    </row>
  </sheetData>
  <mergeCells count="3">
    <mergeCell ref="B5:C5"/>
    <mergeCell ref="B7:C7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3E4B-BA38-4A38-96FC-4B2496436CF2}">
  <dimension ref="A1:C25"/>
  <sheetViews>
    <sheetView zoomScaleNormal="100" workbookViewId="0">
      <selection activeCell="B14" sqref="B14"/>
    </sheetView>
  </sheetViews>
  <sheetFormatPr defaultRowHeight="15" x14ac:dyDescent="0.25"/>
  <cols>
    <col min="1" max="1" width="82.140625" customWidth="1"/>
  </cols>
  <sheetData>
    <row r="1" spans="1:3" x14ac:dyDescent="0.25">
      <c r="A1" s="7" t="s">
        <v>62</v>
      </c>
      <c r="B1" s="8" t="s">
        <v>16</v>
      </c>
    </row>
    <row r="2" spans="1:3" ht="30" x14ac:dyDescent="0.25">
      <c r="A2" s="5" t="s">
        <v>34</v>
      </c>
      <c r="B2" s="4"/>
    </row>
    <row r="3" spans="1:3" x14ac:dyDescent="0.25">
      <c r="A3" s="4" t="s">
        <v>35</v>
      </c>
      <c r="B3" s="4">
        <f>5000</f>
        <v>5000</v>
      </c>
    </row>
    <row r="4" spans="1:3" x14ac:dyDescent="0.25">
      <c r="A4" s="4" t="s">
        <v>17</v>
      </c>
      <c r="B4" s="4">
        <v>5000</v>
      </c>
    </row>
    <row r="6" spans="1:3" x14ac:dyDescent="0.25">
      <c r="A6" s="13" t="s">
        <v>18</v>
      </c>
      <c r="B6" s="13"/>
      <c r="C6" s="9"/>
    </row>
    <row r="7" spans="1:3" x14ac:dyDescent="0.25">
      <c r="A7" s="5" t="s">
        <v>19</v>
      </c>
      <c r="B7" s="4">
        <f>500</f>
        <v>500</v>
      </c>
      <c r="C7" s="4"/>
    </row>
    <row r="8" spans="1:3" x14ac:dyDescent="0.25">
      <c r="A8" s="5" t="s">
        <v>14</v>
      </c>
      <c r="B8" s="4">
        <f>350</f>
        <v>350</v>
      </c>
      <c r="C8" s="4" t="s">
        <v>20</v>
      </c>
    </row>
    <row r="9" spans="1:3" x14ac:dyDescent="0.25">
      <c r="A9" s="5" t="s">
        <v>36</v>
      </c>
      <c r="B9" s="4">
        <f>3400</f>
        <v>3400</v>
      </c>
      <c r="C9" s="4"/>
    </row>
    <row r="10" spans="1:3" x14ac:dyDescent="0.25">
      <c r="A10" s="5" t="s">
        <v>15</v>
      </c>
      <c r="B10" s="4">
        <f>150</f>
        <v>150</v>
      </c>
      <c r="C10" s="4"/>
    </row>
    <row r="11" spans="1:3" ht="30" x14ac:dyDescent="0.25">
      <c r="A11" s="5" t="s">
        <v>37</v>
      </c>
      <c r="B11" s="4">
        <f>50</f>
        <v>50</v>
      </c>
      <c r="C11" s="4" t="s">
        <v>20</v>
      </c>
    </row>
    <row r="12" spans="1:3" x14ac:dyDescent="0.25">
      <c r="A12" s="5" t="s">
        <v>38</v>
      </c>
      <c r="B12" s="4">
        <f>1000</f>
        <v>1000</v>
      </c>
      <c r="C12" s="4" t="s">
        <v>20</v>
      </c>
    </row>
    <row r="13" spans="1:3" x14ac:dyDescent="0.25">
      <c r="A13" s="5" t="s">
        <v>21</v>
      </c>
      <c r="B13" s="4">
        <f>100</f>
        <v>100</v>
      </c>
      <c r="C13" s="4" t="s">
        <v>20</v>
      </c>
    </row>
    <row r="14" spans="1:3" ht="30" x14ac:dyDescent="0.25">
      <c r="A14" s="5" t="s">
        <v>22</v>
      </c>
      <c r="B14" s="4">
        <f>2400</f>
        <v>2400</v>
      </c>
      <c r="C14" s="4" t="s">
        <v>23</v>
      </c>
    </row>
    <row r="15" spans="1:3" x14ac:dyDescent="0.25">
      <c r="A15" s="5" t="s">
        <v>39</v>
      </c>
      <c r="B15" s="4">
        <f>B16+B17</f>
        <v>1200</v>
      </c>
      <c r="C15" s="4" t="s">
        <v>24</v>
      </c>
    </row>
    <row r="16" spans="1:3" x14ac:dyDescent="0.25">
      <c r="A16" s="5" t="s">
        <v>25</v>
      </c>
      <c r="B16" s="4">
        <f>400</f>
        <v>400</v>
      </c>
      <c r="C16" s="4"/>
    </row>
    <row r="17" spans="1:3" x14ac:dyDescent="0.25">
      <c r="A17" s="5" t="s">
        <v>26</v>
      </c>
      <c r="B17" s="4">
        <f>800</f>
        <v>800</v>
      </c>
      <c r="C17" s="4"/>
    </row>
    <row r="18" spans="1:3" ht="30" x14ac:dyDescent="0.25">
      <c r="A18" s="5" t="s">
        <v>27</v>
      </c>
      <c r="B18" s="4">
        <f>80+'3 - Бюджет движения средств'!A1723</f>
        <v>80</v>
      </c>
      <c r="C18" s="4"/>
    </row>
    <row r="19" spans="1:3" x14ac:dyDescent="0.25">
      <c r="A19" s="5" t="s">
        <v>28</v>
      </c>
      <c r="B19" s="4">
        <f>80*0.4</f>
        <v>32</v>
      </c>
      <c r="C19" s="4"/>
    </row>
    <row r="21" spans="1:3" x14ac:dyDescent="0.25">
      <c r="A21" s="10" t="s">
        <v>29</v>
      </c>
    </row>
    <row r="22" spans="1:3" x14ac:dyDescent="0.25">
      <c r="A22" s="4" t="s">
        <v>30</v>
      </c>
    </row>
    <row r="23" spans="1:3" x14ac:dyDescent="0.25">
      <c r="A23" s="4" t="s">
        <v>31</v>
      </c>
    </row>
    <row r="24" spans="1:3" x14ac:dyDescent="0.25">
      <c r="A24" s="4" t="s">
        <v>32</v>
      </c>
    </row>
    <row r="25" spans="1:3" x14ac:dyDescent="0.25">
      <c r="A25" s="4" t="s">
        <v>33</v>
      </c>
    </row>
  </sheetData>
  <mergeCells count="1"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792B-A415-4445-8487-7EE4EBF537DD}">
  <dimension ref="A1:D9"/>
  <sheetViews>
    <sheetView zoomScale="130" zoomScaleNormal="130" workbookViewId="0">
      <selection activeCell="C10" sqref="C10"/>
    </sheetView>
  </sheetViews>
  <sheetFormatPr defaultRowHeight="15" x14ac:dyDescent="0.25"/>
  <cols>
    <col min="1" max="1" width="27.140625" style="3" customWidth="1"/>
    <col min="2" max="2" width="9.140625" customWidth="1"/>
    <col min="3" max="3" width="27.140625" style="3" customWidth="1"/>
  </cols>
  <sheetData>
    <row r="1" spans="1:4" x14ac:dyDescent="0.25">
      <c r="A1" s="14" t="s">
        <v>40</v>
      </c>
      <c r="B1" s="14"/>
      <c r="C1" s="14"/>
      <c r="D1" s="14"/>
    </row>
    <row r="2" spans="1:4" x14ac:dyDescent="0.25">
      <c r="A2" s="15" t="s">
        <v>41</v>
      </c>
      <c r="B2" s="16" t="s">
        <v>63</v>
      </c>
      <c r="C2" s="15" t="s">
        <v>42</v>
      </c>
      <c r="D2" s="16" t="s">
        <v>63</v>
      </c>
    </row>
    <row r="3" spans="1:4" x14ac:dyDescent="0.25">
      <c r="A3" s="17" t="s">
        <v>64</v>
      </c>
      <c r="B3" s="20">
        <v>0</v>
      </c>
      <c r="C3" s="17" t="s">
        <v>71</v>
      </c>
      <c r="D3" s="20"/>
    </row>
    <row r="4" spans="1:4" x14ac:dyDescent="0.25">
      <c r="A4" s="17" t="s">
        <v>70</v>
      </c>
      <c r="B4" s="20"/>
      <c r="C4" s="17" t="s">
        <v>72</v>
      </c>
      <c r="D4" s="20">
        <v>5000</v>
      </c>
    </row>
    <row r="5" spans="1:4" ht="30" x14ac:dyDescent="0.25">
      <c r="A5" s="17" t="s">
        <v>65</v>
      </c>
      <c r="B5" s="20">
        <v>5000</v>
      </c>
      <c r="C5" s="17" t="s">
        <v>73</v>
      </c>
      <c r="D5" s="20">
        <v>0</v>
      </c>
    </row>
    <row r="6" spans="1:4" ht="15" customHeight="1" x14ac:dyDescent="0.25">
      <c r="A6" s="18" t="s">
        <v>66</v>
      </c>
      <c r="B6" s="20">
        <v>0</v>
      </c>
      <c r="C6" s="17" t="s">
        <v>74</v>
      </c>
      <c r="D6" s="20">
        <v>0</v>
      </c>
    </row>
    <row r="7" spans="1:4" x14ac:dyDescent="0.25">
      <c r="A7" s="18" t="s">
        <v>67</v>
      </c>
      <c r="B7" s="20">
        <v>0</v>
      </c>
      <c r="C7" s="17"/>
      <c r="D7" s="20"/>
    </row>
    <row r="8" spans="1:4" x14ac:dyDescent="0.25">
      <c r="A8" s="18" t="s">
        <v>68</v>
      </c>
      <c r="B8" s="20">
        <v>0</v>
      </c>
      <c r="C8" s="17"/>
      <c r="D8" s="20"/>
    </row>
    <row r="9" spans="1:4" x14ac:dyDescent="0.25">
      <c r="A9" s="19" t="s">
        <v>69</v>
      </c>
      <c r="B9" s="21">
        <f>SUM(B3:B8)</f>
        <v>5000</v>
      </c>
      <c r="C9" s="19"/>
      <c r="D9" s="21">
        <f>SUM(D3:D8)</f>
        <v>5000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CD8C-DE10-4694-8FD1-C74ABDD5BFD3}">
  <dimension ref="A1:D26"/>
  <sheetViews>
    <sheetView zoomScale="130" zoomScaleNormal="130" workbookViewId="0">
      <selection activeCell="F8" sqref="F8"/>
    </sheetView>
  </sheetViews>
  <sheetFormatPr defaultRowHeight="15" x14ac:dyDescent="0.25"/>
  <cols>
    <col min="1" max="1" width="3.7109375" style="6" customWidth="1"/>
    <col min="2" max="2" width="27.42578125" style="22" customWidth="1"/>
    <col min="3" max="3" width="19" style="22" customWidth="1"/>
    <col min="4" max="4" width="16.7109375" style="22" customWidth="1"/>
    <col min="5" max="16384" width="9.140625" style="22"/>
  </cols>
  <sheetData>
    <row r="1" spans="1:4" x14ac:dyDescent="0.25">
      <c r="A1" s="33" t="s">
        <v>88</v>
      </c>
      <c r="B1" s="33"/>
      <c r="C1" s="33"/>
      <c r="D1" s="33"/>
    </row>
    <row r="2" spans="1:4" x14ac:dyDescent="0.25">
      <c r="A2" s="23" t="s">
        <v>61</v>
      </c>
      <c r="B2" s="23" t="s">
        <v>0</v>
      </c>
      <c r="C2" s="23" t="s">
        <v>59</v>
      </c>
      <c r="D2" s="23" t="s">
        <v>60</v>
      </c>
    </row>
    <row r="3" spans="1:4" x14ac:dyDescent="0.25">
      <c r="A3" s="34" t="s">
        <v>87</v>
      </c>
      <c r="B3" s="34"/>
      <c r="C3" s="34"/>
      <c r="D3" s="34"/>
    </row>
    <row r="4" spans="1:4" x14ac:dyDescent="0.25">
      <c r="A4" s="24" t="s">
        <v>43</v>
      </c>
      <c r="B4" s="25" t="s">
        <v>76</v>
      </c>
      <c r="C4" s="28">
        <v>1200</v>
      </c>
      <c r="D4" s="28">
        <v>800</v>
      </c>
    </row>
    <row r="5" spans="1:4" x14ac:dyDescent="0.25">
      <c r="A5" s="29" t="s">
        <v>44</v>
      </c>
      <c r="B5" s="29"/>
      <c r="C5" s="29"/>
      <c r="D5" s="29"/>
    </row>
    <row r="6" spans="1:4" x14ac:dyDescent="0.25">
      <c r="A6" s="24" t="s">
        <v>45</v>
      </c>
      <c r="B6" s="25" t="s">
        <v>77</v>
      </c>
      <c r="C6" s="26">
        <v>350</v>
      </c>
      <c r="D6" s="26">
        <v>500</v>
      </c>
    </row>
    <row r="7" spans="1:4" x14ac:dyDescent="0.25">
      <c r="A7" s="24" t="s">
        <v>46</v>
      </c>
      <c r="B7" s="27" t="s">
        <v>78</v>
      </c>
      <c r="C7" s="26">
        <v>150</v>
      </c>
      <c r="D7" s="26">
        <v>0</v>
      </c>
    </row>
    <row r="8" spans="1:4" x14ac:dyDescent="0.25">
      <c r="A8" s="24" t="s">
        <v>47</v>
      </c>
      <c r="B8" s="25" t="s">
        <v>79</v>
      </c>
      <c r="C8" s="26">
        <v>50</v>
      </c>
      <c r="D8" s="26">
        <v>0</v>
      </c>
    </row>
    <row r="9" spans="1:4" x14ac:dyDescent="0.25">
      <c r="A9" s="24" t="s">
        <v>48</v>
      </c>
      <c r="B9" s="25" t="s">
        <v>80</v>
      </c>
      <c r="C9" s="26">
        <v>200</v>
      </c>
      <c r="D9" s="26">
        <v>2400</v>
      </c>
    </row>
    <row r="10" spans="1:4" x14ac:dyDescent="0.25">
      <c r="A10" s="24" t="s">
        <v>49</v>
      </c>
      <c r="B10" s="25" t="s">
        <v>81</v>
      </c>
      <c r="C10" s="26">
        <v>80</v>
      </c>
      <c r="D10" s="26">
        <v>80</v>
      </c>
    </row>
    <row r="11" spans="1:4" ht="15" customHeight="1" x14ac:dyDescent="0.25">
      <c r="A11" s="24" t="s">
        <v>50</v>
      </c>
      <c r="B11" s="25" t="s">
        <v>82</v>
      </c>
      <c r="C11" s="26">
        <v>100</v>
      </c>
      <c r="D11" s="26">
        <v>0</v>
      </c>
    </row>
    <row r="12" spans="1:4" ht="15.75" customHeight="1" x14ac:dyDescent="0.25">
      <c r="A12" s="24" t="s">
        <v>51</v>
      </c>
      <c r="B12" s="25" t="s">
        <v>83</v>
      </c>
      <c r="C12" s="26">
        <v>0</v>
      </c>
      <c r="D12" s="26">
        <v>3400</v>
      </c>
    </row>
    <row r="13" spans="1:4" x14ac:dyDescent="0.25">
      <c r="A13" s="24" t="s">
        <v>52</v>
      </c>
      <c r="B13" s="25" t="s">
        <v>84</v>
      </c>
      <c r="C13" s="26">
        <v>0</v>
      </c>
      <c r="D13" s="26">
        <v>500</v>
      </c>
    </row>
    <row r="14" spans="1:4" x14ac:dyDescent="0.25">
      <c r="A14" s="24" t="s">
        <v>53</v>
      </c>
      <c r="B14" s="25" t="s">
        <v>85</v>
      </c>
      <c r="C14" s="26">
        <v>0</v>
      </c>
      <c r="D14" s="26">
        <v>400</v>
      </c>
    </row>
    <row r="15" spans="1:4" x14ac:dyDescent="0.25">
      <c r="A15" s="24" t="s">
        <v>54</v>
      </c>
      <c r="B15" s="25" t="s">
        <v>86</v>
      </c>
      <c r="C15" s="26">
        <v>0</v>
      </c>
      <c r="D15" s="26">
        <v>1000</v>
      </c>
    </row>
    <row r="16" spans="1:4" x14ac:dyDescent="0.25">
      <c r="A16" s="30" t="s">
        <v>55</v>
      </c>
      <c r="B16" s="31" t="s">
        <v>75</v>
      </c>
      <c r="C16" s="32">
        <f>C4-SUM(C6:C15)</f>
        <v>270</v>
      </c>
      <c r="D16" s="32">
        <f>D4-SUM(D6:D15)</f>
        <v>-7480</v>
      </c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ht="15.75" customHeight="1" x14ac:dyDescent="0.25">
      <c r="A26" s="22"/>
    </row>
  </sheetData>
  <mergeCells count="3">
    <mergeCell ref="A1:D1"/>
    <mergeCell ref="A5:D5"/>
    <mergeCell ref="A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B3BC-FE44-45B1-8FBD-843689DC0873}">
  <dimension ref="A1:F16"/>
  <sheetViews>
    <sheetView tabSelected="1" zoomScale="130" zoomScaleNormal="130" workbookViewId="0">
      <selection activeCell="B19" sqref="B19"/>
    </sheetView>
  </sheetViews>
  <sheetFormatPr defaultRowHeight="15" x14ac:dyDescent="0.25"/>
  <cols>
    <col min="1" max="1" width="3.7109375" style="18" customWidth="1"/>
    <col min="2" max="2" width="32.140625" style="18" customWidth="1"/>
    <col min="3" max="3" width="9.140625" style="18"/>
    <col min="4" max="4" width="12.5703125" style="18" bestFit="1" customWidth="1"/>
    <col min="5" max="5" width="9.140625" style="18"/>
    <col min="6" max="6" width="45.7109375" style="18" customWidth="1"/>
    <col min="7" max="16384" width="9.140625" style="18"/>
  </cols>
  <sheetData>
    <row r="1" spans="1:6" ht="15" customHeight="1" x14ac:dyDescent="0.25">
      <c r="A1" s="39" t="s">
        <v>91</v>
      </c>
      <c r="B1" s="39"/>
      <c r="C1" s="39"/>
      <c r="D1" s="39"/>
    </row>
    <row r="2" spans="1:6" ht="15" customHeight="1" x14ac:dyDescent="0.25">
      <c r="A2" s="40" t="s">
        <v>61</v>
      </c>
      <c r="B2" s="40" t="s">
        <v>0</v>
      </c>
      <c r="C2" s="41" t="s">
        <v>56</v>
      </c>
      <c r="D2" s="41" t="s">
        <v>57</v>
      </c>
      <c r="F2" s="42" t="s">
        <v>58</v>
      </c>
    </row>
    <row r="3" spans="1:6" x14ac:dyDescent="0.25">
      <c r="A3" s="43" t="s">
        <v>90</v>
      </c>
      <c r="B3" s="43"/>
      <c r="C3" s="43"/>
      <c r="D3" s="45">
        <v>5000</v>
      </c>
      <c r="F3" s="36" t="s">
        <v>97</v>
      </c>
    </row>
    <row r="4" spans="1:6" x14ac:dyDescent="0.25">
      <c r="A4" s="38" t="s">
        <v>43</v>
      </c>
      <c r="B4" t="s">
        <v>84</v>
      </c>
      <c r="C4" s="44">
        <v>500</v>
      </c>
      <c r="D4" s="44"/>
      <c r="F4" s="36"/>
    </row>
    <row r="5" spans="1:6" x14ac:dyDescent="0.25">
      <c r="A5" s="38" t="s">
        <v>45</v>
      </c>
      <c r="B5" s="35" t="s">
        <v>83</v>
      </c>
      <c r="C5" s="44">
        <v>3400</v>
      </c>
      <c r="D5" s="44"/>
      <c r="F5" s="36"/>
    </row>
    <row r="6" spans="1:6" x14ac:dyDescent="0.25">
      <c r="A6" s="38" t="s">
        <v>46</v>
      </c>
      <c r="B6" t="s">
        <v>92</v>
      </c>
      <c r="C6" s="44">
        <v>0</v>
      </c>
      <c r="D6" s="44"/>
      <c r="F6" s="36"/>
    </row>
    <row r="7" spans="1:6" x14ac:dyDescent="0.25">
      <c r="A7" s="38" t="s">
        <v>47</v>
      </c>
      <c r="B7" t="s">
        <v>93</v>
      </c>
      <c r="C7" s="44"/>
      <c r="D7" s="44">
        <v>1000</v>
      </c>
      <c r="F7" s="36"/>
    </row>
    <row r="8" spans="1:6" x14ac:dyDescent="0.25">
      <c r="A8" s="38" t="s">
        <v>48</v>
      </c>
      <c r="B8" t="s">
        <v>94</v>
      </c>
      <c r="C8" s="44">
        <v>2400</v>
      </c>
      <c r="D8" s="44"/>
      <c r="F8" s="36"/>
    </row>
    <row r="9" spans="1:6" x14ac:dyDescent="0.25">
      <c r="A9" s="38" t="s">
        <v>49</v>
      </c>
      <c r="B9" t="s">
        <v>95</v>
      </c>
      <c r="C9" s="44">
        <v>80</v>
      </c>
      <c r="D9" s="44"/>
      <c r="F9" s="36"/>
    </row>
    <row r="10" spans="1:6" x14ac:dyDescent="0.25">
      <c r="A10" s="38" t="s">
        <v>50</v>
      </c>
      <c r="B10" t="s">
        <v>96</v>
      </c>
      <c r="C10" s="44"/>
      <c r="D10" s="44">
        <v>800</v>
      </c>
      <c r="F10" s="36"/>
    </row>
    <row r="11" spans="1:6" x14ac:dyDescent="0.25">
      <c r="A11" s="38" t="s">
        <v>51</v>
      </c>
      <c r="B11" s="35"/>
      <c r="C11" s="44"/>
      <c r="D11" s="44"/>
      <c r="F11" s="36"/>
    </row>
    <row r="12" spans="1:6" x14ac:dyDescent="0.25">
      <c r="A12" s="38" t="s">
        <v>52</v>
      </c>
      <c r="B12" s="35"/>
      <c r="C12" s="44"/>
      <c r="D12" s="44"/>
      <c r="F12" s="36"/>
    </row>
    <row r="13" spans="1:6" x14ac:dyDescent="0.25">
      <c r="A13" s="38" t="s">
        <v>53</v>
      </c>
      <c r="B13" s="35"/>
      <c r="C13" s="44"/>
      <c r="D13" s="44"/>
      <c r="F13" s="36"/>
    </row>
    <row r="14" spans="1:6" x14ac:dyDescent="0.25">
      <c r="A14" s="38" t="s">
        <v>54</v>
      </c>
      <c r="B14" s="35"/>
      <c r="C14" s="44"/>
      <c r="D14" s="44"/>
      <c r="F14" s="36"/>
    </row>
    <row r="15" spans="1:6" ht="15" customHeight="1" x14ac:dyDescent="0.25">
      <c r="A15" s="38" t="s">
        <v>55</v>
      </c>
      <c r="B15" s="35"/>
      <c r="C15" s="44"/>
      <c r="D15" s="44"/>
      <c r="F15" s="36"/>
    </row>
    <row r="16" spans="1:6" x14ac:dyDescent="0.25">
      <c r="A16" s="37" t="s">
        <v>89</v>
      </c>
      <c r="B16" s="37"/>
      <c r="C16" s="37"/>
      <c r="D16" s="46">
        <f>D3-SUM(C4:C15)+SUM(D4:D15)</f>
        <v>420</v>
      </c>
    </row>
  </sheetData>
  <mergeCells count="4">
    <mergeCell ref="F3:F15"/>
    <mergeCell ref="A1:D1"/>
    <mergeCell ref="A3:C3"/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2</vt:lpstr>
      <vt:lpstr>3 - Дано</vt:lpstr>
      <vt:lpstr>3 - Начальный бух. баланс</vt:lpstr>
      <vt:lpstr>3 - Бюджет доходов и расходов</vt:lpstr>
      <vt:lpstr>3 - Бюджет движения средств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2024-12-25T07:53:38Z</dcterms:created>
  <dcterms:modified xsi:type="dcterms:W3CDTF">2024-12-26T08:14:29Z</dcterms:modified>
</cp:coreProperties>
</file>