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esktop\Electrónica\Fuentes\Forward converter\"/>
    </mc:Choice>
  </mc:AlternateContent>
  <xr:revisionPtr revIDLastSave="0" documentId="13_ncr:1_{814F6957-E3C8-46E2-AAE0-0DE423B460D4}" xr6:coauthVersionLast="47" xr6:coauthVersionMax="47" xr10:uidLastSave="{00000000-0000-0000-0000-000000000000}"/>
  <bookViews>
    <workbookView xWindow="-110" yWindow="-110" windowWidth="19420" windowHeight="10300" xr2:uid="{506483DA-EF19-4332-905F-DA10B2CA7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  <c r="C8" i="1"/>
  <c r="C6" i="1"/>
  <c r="C7" i="1" s="1"/>
  <c r="C12" i="1" s="1"/>
  <c r="C14" i="1" s="1"/>
  <c r="C5" i="1"/>
  <c r="C4" i="1"/>
  <c r="C3" i="1"/>
  <c r="C9" i="1" l="1"/>
  <c r="C15" i="1" s="1"/>
  <c r="C10" i="1"/>
  <c r="C13" i="1"/>
</calcChain>
</file>

<file path=xl/sharedStrings.xml><?xml version="1.0" encoding="utf-8"?>
<sst xmlns="http://schemas.openxmlformats.org/spreadsheetml/2006/main" count="26" uniqueCount="25">
  <si>
    <t>Especificaciones de diseño</t>
  </si>
  <si>
    <t>Vout</t>
  </si>
  <si>
    <t>Iout</t>
  </si>
  <si>
    <t>ΔVout</t>
  </si>
  <si>
    <t>Vsw</t>
  </si>
  <si>
    <t>Np/Nc</t>
  </si>
  <si>
    <t>Dmax</t>
  </si>
  <si>
    <t>Ns/Np</t>
  </si>
  <si>
    <t>Vdiode</t>
  </si>
  <si>
    <t>Vinmin</t>
  </si>
  <si>
    <t>f</t>
  </si>
  <si>
    <t>Lp</t>
  </si>
  <si>
    <t>Vsat</t>
  </si>
  <si>
    <t>Δipk</t>
  </si>
  <si>
    <t>Vinmax</t>
  </si>
  <si>
    <t>Δilo</t>
  </si>
  <si>
    <t>Lo</t>
  </si>
  <si>
    <t>Rs</t>
  </si>
  <si>
    <t>Cs</t>
  </si>
  <si>
    <t>Np</t>
  </si>
  <si>
    <t>Al</t>
  </si>
  <si>
    <t>Nc</t>
  </si>
  <si>
    <t>Ns</t>
  </si>
  <si>
    <t>Al2</t>
  </si>
  <si>
    <t>1,47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</si>
</sst>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4" xfId="0" applyFont="1" applyBorder="1"/>
    <xf numFmtId="0" fontId="1" fillId="0" borderId="6" xfId="0" applyFont="1" applyBorder="1"/>
    <xf numFmtId="0" fontId="0" fillId="0" borderId="7" xfId="0" applyBorder="1"/>
    <xf numFmtId="11" fontId="0" fillId="0" borderId="1" xfId="0" applyNumberFormat="1" applyBorder="1"/>
    <xf numFmtId="2" fontId="0" fillId="0" borderId="1" xfId="0" applyNumberFormat="1" applyBorder="1"/>
    <xf numFmtId="0" fontId="0" fillId="0" borderId="8" xfId="0" applyBorder="1"/>
    <xf numFmtId="9" fontId="0" fillId="0" borderId="5" xfId="0" applyNumberFormat="1" applyBorder="1"/>
    <xf numFmtId="11" fontId="0" fillId="0" borderId="5" xfId="0" applyNumberFormat="1" applyBorder="1"/>
    <xf numFmtId="2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91F8-FEDB-4B3E-AD51-01BD7558CC1F}">
  <dimension ref="B2:G15"/>
  <sheetViews>
    <sheetView tabSelected="1" workbookViewId="0">
      <selection activeCell="D15" sqref="D15"/>
    </sheetView>
  </sheetViews>
  <sheetFormatPr baseColWidth="10" defaultRowHeight="14.5" x14ac:dyDescent="0.35"/>
  <cols>
    <col min="3" max="3" width="11.81640625" bestFit="1" customWidth="1"/>
    <col min="4" max="4" width="6.36328125" customWidth="1"/>
    <col min="7" max="7" width="13.26953125" customWidth="1"/>
  </cols>
  <sheetData>
    <row r="2" spans="2:7" ht="15" thickBot="1" x14ac:dyDescent="0.4"/>
    <row r="3" spans="2:7" x14ac:dyDescent="0.35">
      <c r="B3" s="2" t="s">
        <v>5</v>
      </c>
      <c r="C3" s="11">
        <f>(G9-G5-G6)/G5</f>
        <v>1.2916666666666667</v>
      </c>
      <c r="D3" s="3">
        <v>1.25</v>
      </c>
      <c r="F3" s="2" t="s">
        <v>0</v>
      </c>
      <c r="G3" s="3"/>
    </row>
    <row r="4" spans="2:7" x14ac:dyDescent="0.35">
      <c r="B4" s="4" t="s">
        <v>6</v>
      </c>
      <c r="C4" s="1">
        <f>D3/(D3+1)</f>
        <v>0.55555555555555558</v>
      </c>
      <c r="D4" s="12">
        <v>0.56000000000000005</v>
      </c>
      <c r="F4" s="4"/>
      <c r="G4" s="5"/>
    </row>
    <row r="5" spans="2:7" x14ac:dyDescent="0.35">
      <c r="B5" s="4" t="s">
        <v>7</v>
      </c>
      <c r="C5" s="1">
        <f>(G6+G10)/(G11*D4)</f>
        <v>0.49107142857142855</v>
      </c>
      <c r="D5" s="5">
        <v>0.5</v>
      </c>
      <c r="F5" s="4" t="s">
        <v>14</v>
      </c>
      <c r="G5" s="5">
        <v>24</v>
      </c>
    </row>
    <row r="6" spans="2:7" x14ac:dyDescent="0.35">
      <c r="B6" s="6" t="s">
        <v>13</v>
      </c>
      <c r="C6" s="1">
        <f>3-(G7+0.15*G7)*D5</f>
        <v>0.70000000000000018</v>
      </c>
      <c r="D6" s="5"/>
      <c r="F6" s="4" t="s">
        <v>1</v>
      </c>
      <c r="G6" s="5">
        <v>5</v>
      </c>
    </row>
    <row r="7" spans="2:7" x14ac:dyDescent="0.35">
      <c r="B7" s="4" t="s">
        <v>11</v>
      </c>
      <c r="C7" s="9">
        <f>(G5-G13)*(D4/(C6*G12))</f>
        <v>3.5692307692307689E-4</v>
      </c>
      <c r="D7" s="5"/>
      <c r="F7" s="4" t="s">
        <v>2</v>
      </c>
      <c r="G7" s="5">
        <v>4</v>
      </c>
    </row>
    <row r="8" spans="2:7" x14ac:dyDescent="0.35">
      <c r="B8" s="6" t="s">
        <v>15</v>
      </c>
      <c r="C8" s="1">
        <f>0.3*G7</f>
        <v>1.2</v>
      </c>
      <c r="D8" s="5"/>
      <c r="F8" s="6" t="s">
        <v>3</v>
      </c>
      <c r="G8" s="5">
        <v>20</v>
      </c>
    </row>
    <row r="9" spans="2:7" x14ac:dyDescent="0.35">
      <c r="B9" s="6" t="s">
        <v>16</v>
      </c>
      <c r="C9" s="9">
        <f>((G5-G13)*D5-G10-G6)*D4/(C8*G12)</f>
        <v>5.4743589743589745E-5</v>
      </c>
      <c r="D9" s="5"/>
      <c r="F9" s="6" t="s">
        <v>4</v>
      </c>
      <c r="G9" s="5">
        <v>60</v>
      </c>
    </row>
    <row r="10" spans="2:7" x14ac:dyDescent="0.35">
      <c r="B10" s="6" t="s">
        <v>17</v>
      </c>
      <c r="C10" s="10">
        <f>2*(65-G5*(1+D3))*(65-G5-G10)/((C7/10)*9*G12)</f>
        <v>53.34051724137931</v>
      </c>
      <c r="D10" s="5">
        <v>47</v>
      </c>
      <c r="F10" s="6" t="s">
        <v>8</v>
      </c>
      <c r="G10" s="5">
        <v>0.5</v>
      </c>
    </row>
    <row r="11" spans="2:7" x14ac:dyDescent="0.35">
      <c r="B11" s="6" t="s">
        <v>18</v>
      </c>
      <c r="C11" s="1">
        <f>40/(D10*G12*10)</f>
        <v>1.6366612111292963E-6</v>
      </c>
      <c r="D11" s="13" t="s">
        <v>24</v>
      </c>
      <c r="F11" s="6" t="s">
        <v>9</v>
      </c>
      <c r="G11" s="5">
        <v>20</v>
      </c>
    </row>
    <row r="12" spans="2:7" x14ac:dyDescent="0.35">
      <c r="B12" s="6" t="s">
        <v>19</v>
      </c>
      <c r="C12" s="10">
        <f>(C7/(G14*10^-9))^(1/2)</f>
        <v>9.3302952260702074</v>
      </c>
      <c r="D12" s="5">
        <v>10</v>
      </c>
      <c r="F12" s="6" t="s">
        <v>10</v>
      </c>
      <c r="G12" s="5">
        <v>52000</v>
      </c>
    </row>
    <row r="13" spans="2:7" x14ac:dyDescent="0.35">
      <c r="B13" s="6" t="s">
        <v>21</v>
      </c>
      <c r="C13" s="10">
        <f>C12/1.25</f>
        <v>7.4642361808561661</v>
      </c>
      <c r="D13" s="5">
        <v>8</v>
      </c>
      <c r="F13" s="6" t="s">
        <v>12</v>
      </c>
      <c r="G13" s="5">
        <v>0.8</v>
      </c>
    </row>
    <row r="14" spans="2:7" x14ac:dyDescent="0.35">
      <c r="B14" s="6" t="s">
        <v>22</v>
      </c>
      <c r="C14" s="10">
        <f>C12*D5</f>
        <v>4.6651476130351037</v>
      </c>
      <c r="D14" s="5">
        <v>5</v>
      </c>
      <c r="F14" s="6" t="s">
        <v>20</v>
      </c>
      <c r="G14" s="5">
        <v>4100</v>
      </c>
    </row>
    <row r="15" spans="2:7" ht="15" thickBot="1" x14ac:dyDescent="0.4">
      <c r="B15" s="7" t="s">
        <v>16</v>
      </c>
      <c r="C15" s="14">
        <f>(C9/(G15*10^-9))^(1/2)</f>
        <v>6.7542326077547932</v>
      </c>
      <c r="D15" s="8">
        <v>7</v>
      </c>
      <c r="F15" s="7" t="s">
        <v>23</v>
      </c>
      <c r="G15" s="8">
        <v>1200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Lagomarsino</dc:creator>
  <cp:lastModifiedBy>Fernando Lagomarsino</cp:lastModifiedBy>
  <dcterms:created xsi:type="dcterms:W3CDTF">2023-12-19T18:27:05Z</dcterms:created>
  <dcterms:modified xsi:type="dcterms:W3CDTF">2024-01-05T17:34:46Z</dcterms:modified>
</cp:coreProperties>
</file>