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0" yWindow="-80" windowWidth="21360" windowHeight="13700" tabRatio="500" activeTab="1"/>
  </bookViews>
  <sheets>
    <sheet name="Sheet1" sheetId="1" r:id="rId1"/>
    <sheet name="Sheet2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9" i="1"/>
  <c r="F38"/>
  <c r="F33"/>
  <c r="F32"/>
  <c r="F28"/>
  <c r="F27"/>
  <c r="F26"/>
  <c r="F25"/>
  <c r="F24"/>
  <c r="F22"/>
  <c r="F21"/>
  <c r="F20"/>
  <c r="F19"/>
  <c r="F18"/>
  <c r="F17"/>
  <c r="F16"/>
  <c r="F15"/>
  <c r="F14"/>
  <c r="F11"/>
  <c r="E11"/>
  <c r="F10"/>
  <c r="E10"/>
  <c r="F9"/>
  <c r="E9"/>
  <c r="F8"/>
  <c r="E8"/>
  <c r="F7"/>
  <c r="E7"/>
  <c r="F6"/>
  <c r="E6"/>
  <c r="F16" i="2"/>
  <c r="F18"/>
  <c r="C28"/>
  <c r="C27"/>
  <c r="F15"/>
  <c r="F14"/>
  <c r="F13"/>
  <c r="F12"/>
  <c r="F11"/>
  <c r="F10"/>
</calcChain>
</file>

<file path=xl/sharedStrings.xml><?xml version="1.0" encoding="utf-8"?>
<sst xmlns="http://schemas.openxmlformats.org/spreadsheetml/2006/main" count="64" uniqueCount="61">
  <si>
    <t>rule of thumb. battery size in Haiti is roughly the daily watts divided by half the system voltage per day of battery backup</t>
    <phoneticPr fontId="2" type="noConversion"/>
  </si>
  <si>
    <t>Charge controller</t>
    <phoneticPr fontId="2" type="noConversion"/>
  </si>
  <si>
    <t>Small 200W inverter (for Printer)</t>
    <phoneticPr fontId="2" type="noConversion"/>
  </si>
  <si>
    <t>Days Inveneo staff installation</t>
    <phoneticPr fontId="2" type="noConversion"/>
  </si>
  <si>
    <t>Days solar installer time</t>
    <phoneticPr fontId="2" type="noConversion"/>
  </si>
  <si>
    <t>Teacher training by local partner</t>
    <phoneticPr fontId="2" type="noConversion"/>
  </si>
  <si>
    <t>Days per quarter by local partner</t>
    <phoneticPr fontId="2" type="noConversion"/>
  </si>
  <si>
    <t>Installation</t>
    <phoneticPr fontId="2" type="noConversion"/>
  </si>
  <si>
    <t>Qty</t>
    <phoneticPr fontId="2" type="noConversion"/>
  </si>
  <si>
    <t>Description</t>
    <phoneticPr fontId="2" type="noConversion"/>
  </si>
  <si>
    <t>Price</t>
    <phoneticPr fontId="2" type="noConversion"/>
  </si>
  <si>
    <t>TOTAL</t>
    <phoneticPr fontId="2" type="noConversion"/>
  </si>
  <si>
    <t>Ongoing support</t>
    <phoneticPr fontId="2" type="noConversion"/>
  </si>
  <si>
    <t>Solar powered lights</t>
    <phoneticPr fontId="2" type="noConversion"/>
  </si>
  <si>
    <t>Spare parts annual budget</t>
    <phoneticPr fontId="2" type="noConversion"/>
  </si>
  <si>
    <t>Food and lodging estimate</t>
    <phoneticPr fontId="2" type="noConversion"/>
  </si>
  <si>
    <t>Transportation costs</t>
    <phoneticPr fontId="2" type="noConversion"/>
  </si>
  <si>
    <t>TOTAL install costs</t>
    <phoneticPr fontId="2" type="noConversion"/>
  </si>
  <si>
    <t>TOTAL Annual support costs</t>
    <phoneticPr fontId="2" type="noConversion"/>
  </si>
  <si>
    <t>Wire, connectors, trunking</t>
    <phoneticPr fontId="2" type="noConversion"/>
  </si>
  <si>
    <t>Saut D'Eau school computer lab</t>
    <phoneticPr fontId="2" type="noConversion"/>
  </si>
  <si>
    <t>Computer Hardware (provided by Inveneo)</t>
    <phoneticPr fontId="2" type="noConversion"/>
  </si>
  <si>
    <t>Solar equipment (provided by local partner)</t>
    <phoneticPr fontId="2" type="noConversion"/>
  </si>
  <si>
    <t>Low power computers</t>
    <phoneticPr fontId="2" type="noConversion"/>
  </si>
  <si>
    <t>Low power LCDs</t>
    <phoneticPr fontId="2" type="noConversion"/>
  </si>
  <si>
    <t>Server</t>
    <phoneticPr fontId="2" type="noConversion"/>
  </si>
  <si>
    <t>Keyboard (French) &amp; Mouse</t>
    <phoneticPr fontId="2" type="noConversion"/>
  </si>
  <si>
    <t>Mounting Kit for computers</t>
    <phoneticPr fontId="2" type="noConversion"/>
  </si>
  <si>
    <t>Deepfreeze software (virus protection)</t>
    <phoneticPr fontId="2" type="noConversion"/>
  </si>
  <si>
    <t>Power Budget</t>
    <phoneticPr fontId="2" type="noConversion"/>
  </si>
  <si>
    <t>FitPC2</t>
    <phoneticPr fontId="2" type="noConversion"/>
  </si>
  <si>
    <t>Watts</t>
    <phoneticPr fontId="2" type="noConversion"/>
  </si>
  <si>
    <t>LCD</t>
    <phoneticPr fontId="2" type="noConversion"/>
  </si>
  <si>
    <t>Qty</t>
    <phoneticPr fontId="2" type="noConversion"/>
  </si>
  <si>
    <t>R4</t>
    <phoneticPr fontId="2" type="noConversion"/>
  </si>
  <si>
    <t>Hrs/day</t>
    <phoneticPr fontId="2" type="noConversion"/>
  </si>
  <si>
    <t>TOTAL</t>
    <phoneticPr fontId="2" type="noConversion"/>
  </si>
  <si>
    <t>Switch</t>
    <phoneticPr fontId="2" type="noConversion"/>
  </si>
  <si>
    <t>Outdoor AP</t>
    <phoneticPr fontId="2" type="noConversion"/>
  </si>
  <si>
    <t>Solar insul.</t>
    <phoneticPr fontId="2" type="noConversion"/>
  </si>
  <si>
    <t>hrs</t>
    <phoneticPr fontId="2" type="noConversion"/>
  </si>
  <si>
    <t>Losses</t>
    <phoneticPr fontId="2" type="noConversion"/>
  </si>
  <si>
    <t>Voltage</t>
    <phoneticPr fontId="2" type="noConversion"/>
  </si>
  <si>
    <t>Volt</t>
    <phoneticPr fontId="2" type="noConversion"/>
  </si>
  <si>
    <t>Batt size</t>
    <phoneticPr fontId="2" type="noConversion"/>
  </si>
  <si>
    <t>Ahr</t>
    <phoneticPr fontId="2" type="noConversion"/>
  </si>
  <si>
    <t>Required PV</t>
    <phoneticPr fontId="2" type="noConversion"/>
  </si>
  <si>
    <t>Batt backup size</t>
    <phoneticPr fontId="2" type="noConversion"/>
  </si>
  <si>
    <t>day</t>
    <phoneticPr fontId="2" type="noConversion"/>
  </si>
  <si>
    <t>Batt. DOD</t>
    <phoneticPr fontId="2" type="noConversion"/>
  </si>
  <si>
    <t>Required Batt.</t>
    <phoneticPr fontId="2" type="noConversion"/>
  </si>
  <si>
    <t>Sizing:</t>
    <phoneticPr fontId="2" type="noConversion"/>
  </si>
  <si>
    <t>Watt PV</t>
    <phoneticPr fontId="2" type="noConversion"/>
  </si>
  <si>
    <t>6VDC 110Amp Batt</t>
    <phoneticPr fontId="2" type="noConversion"/>
  </si>
  <si>
    <t>Watt Solar panel</t>
    <phoneticPr fontId="2" type="noConversion"/>
  </si>
  <si>
    <t>6VDC 100 Ahr Batteries</t>
    <phoneticPr fontId="2" type="noConversion"/>
  </si>
  <si>
    <t>Security and mountng frames</t>
    <phoneticPr fontId="2" type="noConversion"/>
  </si>
  <si>
    <t>Battery box</t>
    <phoneticPr fontId="2" type="noConversion"/>
  </si>
  <si>
    <t>lights</t>
    <phoneticPr fontId="2" type="noConversion"/>
  </si>
  <si>
    <t>printer</t>
    <phoneticPr fontId="2" type="noConversion"/>
  </si>
  <si>
    <t>rule of thumb. solar panel size in Haiti is roughly the daily watts / 4.4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</si>
</sst>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9"/>
  <sheetViews>
    <sheetView workbookViewId="0">
      <selection activeCell="F22" sqref="F22"/>
    </sheetView>
  </sheetViews>
  <sheetFormatPr baseColWidth="10" defaultRowHeight="13"/>
  <cols>
    <col min="2" max="2" width="4.5703125" customWidth="1"/>
    <col min="3" max="3" width="4.28515625" style="1" customWidth="1"/>
    <col min="4" max="4" width="29.140625" customWidth="1"/>
    <col min="5" max="6" width="10.7109375" style="6"/>
  </cols>
  <sheetData>
    <row r="1" spans="1:6" ht="18">
      <c r="A1" s="7" t="s">
        <v>20</v>
      </c>
    </row>
    <row r="3" spans="1:6">
      <c r="C3" s="4" t="s">
        <v>8</v>
      </c>
      <c r="D3" s="3" t="s">
        <v>9</v>
      </c>
      <c r="E3" s="5" t="s">
        <v>10</v>
      </c>
      <c r="F3" s="5" t="s">
        <v>11</v>
      </c>
    </row>
    <row r="5" spans="1:6">
      <c r="B5" s="3" t="s">
        <v>21</v>
      </c>
    </row>
    <row r="6" spans="1:6">
      <c r="C6" s="1">
        <v>5</v>
      </c>
      <c r="D6" t="s">
        <v>23</v>
      </c>
      <c r="E6" s="6">
        <f>426*1.3</f>
        <v>553.80000000000007</v>
      </c>
      <c r="F6" s="6">
        <f t="shared" ref="F6:F11" si="0">E6*C6</f>
        <v>2769.0000000000005</v>
      </c>
    </row>
    <row r="7" spans="1:6">
      <c r="C7" s="1">
        <v>5</v>
      </c>
      <c r="D7" t="s">
        <v>24</v>
      </c>
      <c r="E7" s="6">
        <f>195*1.3</f>
        <v>253.5</v>
      </c>
      <c r="F7" s="6">
        <f t="shared" si="0"/>
        <v>1267.5</v>
      </c>
    </row>
    <row r="8" spans="1:6">
      <c r="C8" s="1">
        <v>5</v>
      </c>
      <c r="D8" t="s">
        <v>26</v>
      </c>
      <c r="E8" s="6">
        <f>(37+11.5)*1.3</f>
        <v>63.050000000000004</v>
      </c>
      <c r="F8" s="6">
        <f t="shared" si="0"/>
        <v>315.25</v>
      </c>
    </row>
    <row r="9" spans="1:6">
      <c r="C9" s="1">
        <v>1</v>
      </c>
      <c r="D9" t="s">
        <v>25</v>
      </c>
      <c r="E9" s="6">
        <f>710*1.3</f>
        <v>923</v>
      </c>
      <c r="F9" s="6">
        <f t="shared" si="0"/>
        <v>923</v>
      </c>
    </row>
    <row r="10" spans="1:6">
      <c r="C10" s="1">
        <v>5</v>
      </c>
      <c r="D10" t="s">
        <v>27</v>
      </c>
      <c r="E10" s="6">
        <f>27*1.3</f>
        <v>35.1</v>
      </c>
      <c r="F10" s="6">
        <f t="shared" si="0"/>
        <v>175.5</v>
      </c>
    </row>
    <row r="11" spans="1:6">
      <c r="C11" s="1">
        <v>5</v>
      </c>
      <c r="D11" t="s">
        <v>28</v>
      </c>
      <c r="E11" s="6">
        <f>23</f>
        <v>23</v>
      </c>
      <c r="F11" s="6">
        <f t="shared" si="0"/>
        <v>115</v>
      </c>
    </row>
    <row r="13" spans="1:6">
      <c r="B13" s="3" t="s">
        <v>22</v>
      </c>
    </row>
    <row r="14" spans="1:6">
      <c r="C14" s="1">
        <v>200</v>
      </c>
      <c r="D14" t="s">
        <v>54</v>
      </c>
      <c r="E14" s="6">
        <v>8.5</v>
      </c>
      <c r="F14" s="6">
        <f t="shared" ref="F14:F21" si="1">E14*C14</f>
        <v>1700</v>
      </c>
    </row>
    <row r="15" spans="1:6">
      <c r="C15" s="1">
        <v>4</v>
      </c>
      <c r="D15" t="s">
        <v>55</v>
      </c>
      <c r="E15" s="6">
        <v>150</v>
      </c>
      <c r="F15" s="6">
        <f t="shared" si="1"/>
        <v>600</v>
      </c>
    </row>
    <row r="16" spans="1:6">
      <c r="C16" s="1">
        <v>1</v>
      </c>
      <c r="D16" t="s">
        <v>56</v>
      </c>
      <c r="E16" s="6">
        <v>200</v>
      </c>
      <c r="F16" s="6">
        <f t="shared" si="1"/>
        <v>200</v>
      </c>
    </row>
    <row r="17" spans="2:6">
      <c r="C17" s="1">
        <v>1</v>
      </c>
      <c r="D17" t="s">
        <v>57</v>
      </c>
      <c r="E17" s="6">
        <v>100</v>
      </c>
      <c r="F17" s="6">
        <f t="shared" si="1"/>
        <v>100</v>
      </c>
    </row>
    <row r="18" spans="2:6">
      <c r="C18" s="1">
        <v>1</v>
      </c>
      <c r="D18" t="s">
        <v>1</v>
      </c>
      <c r="E18" s="6">
        <v>150</v>
      </c>
      <c r="F18" s="6">
        <f t="shared" si="1"/>
        <v>150</v>
      </c>
    </row>
    <row r="19" spans="2:6">
      <c r="C19" s="1">
        <v>1</v>
      </c>
      <c r="D19" t="s">
        <v>2</v>
      </c>
      <c r="E19" s="6">
        <v>200</v>
      </c>
      <c r="F19" s="6">
        <f t="shared" si="1"/>
        <v>200</v>
      </c>
    </row>
    <row r="20" spans="2:6">
      <c r="C20" s="1">
        <v>2</v>
      </c>
      <c r="D20" t="s">
        <v>13</v>
      </c>
      <c r="E20" s="6">
        <v>50</v>
      </c>
      <c r="F20" s="6">
        <f t="shared" si="1"/>
        <v>100</v>
      </c>
    </row>
    <row r="21" spans="2:6">
      <c r="C21" s="1">
        <v>1</v>
      </c>
      <c r="D21" t="s">
        <v>19</v>
      </c>
      <c r="E21" s="6">
        <v>200</v>
      </c>
      <c r="F21" s="6">
        <f t="shared" si="1"/>
        <v>200</v>
      </c>
    </row>
    <row r="22" spans="2:6">
      <c r="F22" s="6">
        <f>SUM(F14:F21)+F25</f>
        <v>4300</v>
      </c>
    </row>
    <row r="23" spans="2:6">
      <c r="B23" s="3" t="s">
        <v>7</v>
      </c>
    </row>
    <row r="24" spans="2:6">
      <c r="C24" s="1">
        <v>3</v>
      </c>
      <c r="D24" t="s">
        <v>3</v>
      </c>
      <c r="E24" s="6">
        <v>880</v>
      </c>
      <c r="F24" s="6">
        <f>E24*C24</f>
        <v>2640</v>
      </c>
    </row>
    <row r="25" spans="2:6">
      <c r="C25" s="1">
        <v>3</v>
      </c>
      <c r="D25" t="s">
        <v>4</v>
      </c>
      <c r="E25" s="6">
        <v>350</v>
      </c>
      <c r="F25" s="6">
        <f>E25*C25</f>
        <v>1050</v>
      </c>
    </row>
    <row r="26" spans="2:6">
      <c r="C26" s="1">
        <v>5</v>
      </c>
      <c r="D26" t="s">
        <v>5</v>
      </c>
      <c r="E26" s="6">
        <v>350</v>
      </c>
      <c r="F26" s="6">
        <f>E26*C26</f>
        <v>1750</v>
      </c>
    </row>
    <row r="27" spans="2:6">
      <c r="C27" s="1">
        <v>1</v>
      </c>
      <c r="D27" t="s">
        <v>16</v>
      </c>
      <c r="E27" s="6">
        <v>500</v>
      </c>
      <c r="F27" s="6">
        <f>E27*C27</f>
        <v>500</v>
      </c>
    </row>
    <row r="28" spans="2:6">
      <c r="C28" s="1">
        <v>1</v>
      </c>
      <c r="D28" t="s">
        <v>15</v>
      </c>
      <c r="E28" s="6">
        <v>500</v>
      </c>
      <c r="F28" s="6">
        <f>E28*C28</f>
        <v>500</v>
      </c>
    </row>
    <row r="31" spans="2:6">
      <c r="B31" s="3" t="s">
        <v>12</v>
      </c>
    </row>
    <row r="32" spans="2:6">
      <c r="C32" s="1">
        <v>3</v>
      </c>
      <c r="D32" t="s">
        <v>6</v>
      </c>
      <c r="E32" s="6">
        <v>300</v>
      </c>
      <c r="F32" s="6">
        <f>E32*C32</f>
        <v>900</v>
      </c>
    </row>
    <row r="33" spans="3:6">
      <c r="C33" s="1">
        <v>1</v>
      </c>
      <c r="D33" t="s">
        <v>14</v>
      </c>
      <c r="E33" s="6">
        <v>1500</v>
      </c>
      <c r="F33" s="6">
        <f>E33*C33</f>
        <v>1500</v>
      </c>
    </row>
    <row r="38" spans="3:6">
      <c r="D38" s="3" t="s">
        <v>17</v>
      </c>
      <c r="E38" s="5"/>
      <c r="F38" s="5">
        <f>SUM(F6:F28)</f>
        <v>19555.25</v>
      </c>
    </row>
    <row r="39" spans="3:6">
      <c r="D39" s="3" t="s">
        <v>18</v>
      </c>
      <c r="E39" s="5"/>
      <c r="F39" s="5">
        <f>F32*4+F33</f>
        <v>5100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7:G31"/>
  <sheetViews>
    <sheetView tabSelected="1" workbookViewId="0">
      <selection activeCell="C28" sqref="C28"/>
    </sheetView>
  </sheetViews>
  <sheetFormatPr baseColWidth="10" defaultRowHeight="13"/>
  <cols>
    <col min="3" max="3" width="5.5703125" customWidth="1"/>
    <col min="4" max="4" width="7.42578125" customWidth="1"/>
  </cols>
  <sheetData>
    <row r="7" spans="2:6">
      <c r="B7" t="s">
        <v>29</v>
      </c>
    </row>
    <row r="9" spans="2:6">
      <c r="C9" s="1" t="s">
        <v>33</v>
      </c>
      <c r="D9" s="1" t="s">
        <v>31</v>
      </c>
      <c r="E9" s="1" t="s">
        <v>35</v>
      </c>
      <c r="F9" s="1" t="s">
        <v>36</v>
      </c>
    </row>
    <row r="10" spans="2:6">
      <c r="B10" t="s">
        <v>30</v>
      </c>
      <c r="C10" s="1">
        <v>5</v>
      </c>
      <c r="D10" s="1">
        <v>9</v>
      </c>
      <c r="E10" s="1">
        <v>7</v>
      </c>
      <c r="F10">
        <f>E10*D10*C10</f>
        <v>315</v>
      </c>
    </row>
    <row r="11" spans="2:6">
      <c r="B11" t="s">
        <v>32</v>
      </c>
      <c r="C11" s="1">
        <v>5</v>
      </c>
      <c r="D11" s="1">
        <v>8</v>
      </c>
      <c r="E11" s="1">
        <v>7</v>
      </c>
      <c r="F11">
        <f t="shared" ref="F11:F15" si="0">E11*D11*C11</f>
        <v>280</v>
      </c>
    </row>
    <row r="12" spans="2:6">
      <c r="B12" t="s">
        <v>34</v>
      </c>
      <c r="C12" s="1">
        <v>1</v>
      </c>
      <c r="D12" s="1">
        <v>20</v>
      </c>
      <c r="E12" s="1">
        <v>7</v>
      </c>
      <c r="F12">
        <f t="shared" si="0"/>
        <v>140</v>
      </c>
    </row>
    <row r="13" spans="2:6">
      <c r="B13" t="s">
        <v>37</v>
      </c>
      <c r="C13" s="1">
        <v>1</v>
      </c>
      <c r="D13" s="1">
        <v>5</v>
      </c>
      <c r="E13" s="1">
        <v>7</v>
      </c>
      <c r="F13">
        <f t="shared" si="0"/>
        <v>35</v>
      </c>
    </row>
    <row r="14" spans="2:6">
      <c r="B14" t="s">
        <v>38</v>
      </c>
      <c r="C14" s="1">
        <v>1</v>
      </c>
      <c r="D14" s="1">
        <v>6</v>
      </c>
      <c r="E14" s="1">
        <v>7</v>
      </c>
      <c r="F14">
        <f t="shared" si="0"/>
        <v>42</v>
      </c>
    </row>
    <row r="15" spans="2:6">
      <c r="B15" t="s">
        <v>59</v>
      </c>
      <c r="C15" s="1">
        <v>1</v>
      </c>
      <c r="D15" s="1">
        <v>8</v>
      </c>
      <c r="E15" s="1">
        <v>2</v>
      </c>
      <c r="F15">
        <f t="shared" si="0"/>
        <v>16</v>
      </c>
    </row>
    <row r="16" spans="2:6">
      <c r="B16" t="s">
        <v>58</v>
      </c>
      <c r="C16" s="1">
        <v>2</v>
      </c>
      <c r="D16" s="1">
        <v>9</v>
      </c>
      <c r="E16" s="1">
        <v>7</v>
      </c>
      <c r="F16">
        <f>C16*D16*E16</f>
        <v>126</v>
      </c>
    </row>
    <row r="18" spans="2:7">
      <c r="E18" t="s">
        <v>36</v>
      </c>
      <c r="F18">
        <f>SUM(F10:F17)</f>
        <v>954</v>
      </c>
    </row>
    <row r="20" spans="2:7">
      <c r="B20" t="s">
        <v>39</v>
      </c>
      <c r="C20">
        <v>5.5</v>
      </c>
      <c r="D20" t="s">
        <v>40</v>
      </c>
      <c r="G20" t="s">
        <v>60</v>
      </c>
    </row>
    <row r="21" spans="2:7">
      <c r="B21" t="s">
        <v>41</v>
      </c>
      <c r="C21" s="2">
        <v>0.25</v>
      </c>
      <c r="G21" t="s">
        <v>0</v>
      </c>
    </row>
    <row r="22" spans="2:7">
      <c r="B22" t="s">
        <v>42</v>
      </c>
      <c r="C22">
        <v>12</v>
      </c>
      <c r="D22" t="s">
        <v>43</v>
      </c>
    </row>
    <row r="23" spans="2:7">
      <c r="B23" t="s">
        <v>44</v>
      </c>
      <c r="C23">
        <v>110</v>
      </c>
      <c r="D23" t="s">
        <v>45</v>
      </c>
    </row>
    <row r="24" spans="2:7">
      <c r="B24" t="s">
        <v>47</v>
      </c>
      <c r="C24">
        <v>1</v>
      </c>
      <c r="D24" t="s">
        <v>48</v>
      </c>
    </row>
    <row r="25" spans="2:7">
      <c r="B25" t="s">
        <v>49</v>
      </c>
      <c r="C25" s="2">
        <v>0.5</v>
      </c>
    </row>
    <row r="27" spans="2:7">
      <c r="B27" t="s">
        <v>46</v>
      </c>
      <c r="C27">
        <f>F18*(1+C21)/C20</f>
        <v>216.81818181818181</v>
      </c>
      <c r="D27" t="s">
        <v>31</v>
      </c>
    </row>
    <row r="28" spans="2:7">
      <c r="B28" t="s">
        <v>50</v>
      </c>
      <c r="C28">
        <f>F18/C22/C25</f>
        <v>159</v>
      </c>
      <c r="D28" t="s">
        <v>45</v>
      </c>
    </row>
    <row r="30" spans="2:7">
      <c r="B30" t="s">
        <v>51</v>
      </c>
      <c r="C30">
        <v>240</v>
      </c>
      <c r="D30" t="s">
        <v>52</v>
      </c>
    </row>
    <row r="31" spans="2:7">
      <c r="C31">
        <v>4</v>
      </c>
      <c r="D31" t="s">
        <v>53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Summer</dc:creator>
  <cp:lastModifiedBy>Rohan Mahy</cp:lastModifiedBy>
  <dcterms:created xsi:type="dcterms:W3CDTF">2010-09-09T16:26:33Z</dcterms:created>
  <dcterms:modified xsi:type="dcterms:W3CDTF">2011-09-06T14:00:21Z</dcterms:modified>
</cp:coreProperties>
</file>